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ПРОЕКТ\БЮДЖЕТ 2023\Рішення\"/>
    </mc:Choice>
  </mc:AlternateContent>
  <bookViews>
    <workbookView xWindow="-105" yWindow="-105" windowWidth="23250" windowHeight="12570" tabRatio="322"/>
  </bookViews>
  <sheets>
    <sheet name="дод 3" sheetId="1" r:id="rId1"/>
    <sheet name="дод 9" sheetId="3" r:id="rId2"/>
  </sheets>
  <definedNames>
    <definedName name="_xlnm.Print_Titles" localSheetId="0">'дод 3'!$13:$15</definedName>
    <definedName name="_xlnm.Print_Titles" localSheetId="1">'дод 9'!$12:$14</definedName>
    <definedName name="_xlnm.Print_Area" localSheetId="0">'дод 3'!$A$1:$P$428</definedName>
    <definedName name="_xlnm.Print_Area" localSheetId="1">'дод 9'!$A$1:$O$288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3" i="1" l="1"/>
  <c r="E237" i="3"/>
  <c r="E235" i="3" s="1"/>
  <c r="E277" i="3" s="1"/>
  <c r="F392" i="1" s="1"/>
  <c r="F237" i="3"/>
  <c r="F235" i="3" s="1"/>
  <c r="F277" i="3" s="1"/>
  <c r="G392" i="1" s="1"/>
  <c r="G237" i="3"/>
  <c r="G235" i="3" s="1"/>
  <c r="G277" i="3" s="1"/>
  <c r="H392" i="1" s="1"/>
  <c r="H237" i="3"/>
  <c r="H235" i="3" s="1"/>
  <c r="H277" i="3" s="1"/>
  <c r="I392" i="1" s="1"/>
  <c r="I237" i="3"/>
  <c r="I235" i="3" s="1"/>
  <c r="I277" i="3" s="1"/>
  <c r="J392" i="1" s="1"/>
  <c r="J237" i="3"/>
  <c r="J235" i="3" s="1"/>
  <c r="J277" i="3" s="1"/>
  <c r="K392" i="1" s="1"/>
  <c r="K237" i="3"/>
  <c r="K235" i="3" s="1"/>
  <c r="K277" i="3" s="1"/>
  <c r="L392" i="1" s="1"/>
  <c r="L237" i="3"/>
  <c r="L235" i="3" s="1"/>
  <c r="L277" i="3" s="1"/>
  <c r="M392" i="1" s="1"/>
  <c r="M237" i="3"/>
  <c r="M235" i="3" s="1"/>
  <c r="M277" i="3" s="1"/>
  <c r="N392" i="1" s="1"/>
  <c r="N237" i="3"/>
  <c r="N235" i="3" s="1"/>
  <c r="N277" i="3" s="1"/>
  <c r="O392" i="1" s="1"/>
  <c r="O237" i="3"/>
  <c r="O235" i="3" s="1"/>
  <c r="O277" i="3" s="1"/>
  <c r="P392" i="1" s="1"/>
  <c r="D237" i="3"/>
  <c r="D235" i="3" s="1"/>
  <c r="D277" i="3" s="1"/>
  <c r="E392" i="1" s="1"/>
  <c r="F379" i="1"/>
  <c r="G379" i="1"/>
  <c r="H379" i="1"/>
  <c r="I379" i="1"/>
  <c r="J379" i="1"/>
  <c r="K379" i="1"/>
  <c r="L379" i="1"/>
  <c r="M379" i="1"/>
  <c r="N379" i="1"/>
  <c r="O379" i="1"/>
  <c r="P379" i="1"/>
  <c r="E379" i="1"/>
  <c r="F147" i="1"/>
  <c r="G147" i="1"/>
  <c r="H147" i="1"/>
  <c r="I147" i="1"/>
  <c r="J147" i="1"/>
  <c r="K147" i="1"/>
  <c r="L147" i="1"/>
  <c r="M147" i="1"/>
  <c r="N147" i="1"/>
  <c r="O147" i="1"/>
  <c r="P147" i="1"/>
  <c r="E147" i="1"/>
  <c r="O174" i="1"/>
  <c r="J174" i="1"/>
  <c r="E174" i="1"/>
  <c r="P174" i="1" l="1"/>
  <c r="F215" i="1"/>
  <c r="O149" i="1" l="1"/>
  <c r="K149" i="1"/>
  <c r="E373" i="1"/>
  <c r="J393" i="1" l="1"/>
  <c r="E224" i="3" l="1"/>
  <c r="F224" i="3"/>
  <c r="G224" i="3"/>
  <c r="H224" i="3"/>
  <c r="K224" i="3"/>
  <c r="L224" i="3"/>
  <c r="M224" i="3"/>
  <c r="C299" i="1"/>
  <c r="D299" i="1"/>
  <c r="B299" i="1"/>
  <c r="F297" i="1"/>
  <c r="G297" i="1"/>
  <c r="H297" i="1"/>
  <c r="I297" i="1"/>
  <c r="L297" i="1"/>
  <c r="M297" i="1"/>
  <c r="N297" i="1"/>
  <c r="O299" i="1"/>
  <c r="K299" i="1"/>
  <c r="J299" i="1"/>
  <c r="E299" i="1"/>
  <c r="P299" i="1" s="1"/>
  <c r="F263" i="1"/>
  <c r="I263" i="1"/>
  <c r="L285" i="1" l="1"/>
  <c r="L132" i="1"/>
  <c r="O132" i="1"/>
  <c r="L394" i="1" l="1"/>
  <c r="F259" i="1"/>
  <c r="F257" i="1"/>
  <c r="F254" i="1"/>
  <c r="E393" i="1"/>
  <c r="F149" i="1"/>
  <c r="O171" i="1" l="1"/>
  <c r="K171" i="1"/>
  <c r="L396" i="1" l="1"/>
  <c r="O322" i="1" l="1"/>
  <c r="K322" i="1"/>
  <c r="C52" i="1" l="1"/>
  <c r="D52" i="1"/>
  <c r="B52" i="1"/>
  <c r="F225" i="3"/>
  <c r="G225" i="3"/>
  <c r="H225" i="3"/>
  <c r="J225" i="3"/>
  <c r="K225" i="3"/>
  <c r="L225" i="3"/>
  <c r="M225" i="3"/>
  <c r="N225" i="3"/>
  <c r="G17" i="1" l="1"/>
  <c r="I17" i="1"/>
  <c r="K17" i="1"/>
  <c r="M17" i="1"/>
  <c r="N17" i="1"/>
  <c r="O17" i="1"/>
  <c r="J52" i="1"/>
  <c r="E52" i="1"/>
  <c r="E366" i="1"/>
  <c r="L395" i="1"/>
  <c r="P52" i="1" l="1"/>
  <c r="H123" i="1"/>
  <c r="F123" i="1"/>
  <c r="F41" i="1"/>
  <c r="H40" i="1"/>
  <c r="F40" i="1"/>
  <c r="F39" i="1"/>
  <c r="H38" i="1"/>
  <c r="H17" i="1" s="1"/>
  <c r="F38" i="1"/>
  <c r="O236" i="1"/>
  <c r="K236" i="1"/>
  <c r="L29" i="1" l="1"/>
  <c r="L17" i="1" l="1"/>
  <c r="O173" i="1"/>
  <c r="F166" i="1" l="1"/>
  <c r="E236" i="3" l="1"/>
  <c r="F236" i="3"/>
  <c r="G236" i="3"/>
  <c r="H236" i="3"/>
  <c r="J236" i="3"/>
  <c r="K236" i="3"/>
  <c r="L236" i="3"/>
  <c r="M236" i="3"/>
  <c r="N236" i="3"/>
  <c r="G365" i="1"/>
  <c r="H365" i="1"/>
  <c r="I365" i="1"/>
  <c r="K365" i="1"/>
  <c r="L365" i="1"/>
  <c r="M365" i="1"/>
  <c r="N365" i="1"/>
  <c r="O365" i="1"/>
  <c r="J369" i="1"/>
  <c r="E369" i="1"/>
  <c r="P369" i="1" l="1"/>
  <c r="F130" i="1"/>
  <c r="F171" i="1"/>
  <c r="F22" i="1" l="1"/>
  <c r="F54" i="1" l="1"/>
  <c r="F56" i="1" l="1"/>
  <c r="F17" i="1" s="1"/>
  <c r="F233" i="3" l="1"/>
  <c r="G233" i="3"/>
  <c r="H233" i="3"/>
  <c r="K233" i="3"/>
  <c r="L233" i="3"/>
  <c r="M233" i="3"/>
  <c r="E228" i="3"/>
  <c r="F228" i="3"/>
  <c r="G228" i="3"/>
  <c r="H228" i="3"/>
  <c r="K228" i="3"/>
  <c r="L228" i="3"/>
  <c r="M228" i="3"/>
  <c r="E227" i="3"/>
  <c r="F227" i="3"/>
  <c r="G227" i="3"/>
  <c r="H227" i="3"/>
  <c r="K227" i="3"/>
  <c r="L227" i="3"/>
  <c r="M227" i="3"/>
  <c r="E203" i="3"/>
  <c r="F203" i="3"/>
  <c r="G203" i="3"/>
  <c r="H203" i="3"/>
  <c r="K203" i="3"/>
  <c r="L203" i="3"/>
  <c r="M203" i="3"/>
  <c r="E195" i="3"/>
  <c r="F195" i="3"/>
  <c r="G195" i="3"/>
  <c r="H195" i="3"/>
  <c r="K195" i="3"/>
  <c r="L195" i="3"/>
  <c r="M195" i="3"/>
  <c r="E183" i="3"/>
  <c r="F183" i="3"/>
  <c r="G183" i="3"/>
  <c r="H183" i="3"/>
  <c r="K183" i="3"/>
  <c r="L183" i="3"/>
  <c r="M183" i="3"/>
  <c r="E176" i="3"/>
  <c r="F176" i="3"/>
  <c r="G176" i="3"/>
  <c r="H176" i="3"/>
  <c r="K176" i="3"/>
  <c r="L176" i="3"/>
  <c r="M176" i="3"/>
  <c r="C360" i="1"/>
  <c r="D360" i="1"/>
  <c r="C361" i="1"/>
  <c r="D361" i="1"/>
  <c r="C362" i="1"/>
  <c r="D362" i="1"/>
  <c r="C363" i="1"/>
  <c r="D363" i="1"/>
  <c r="B363" i="1"/>
  <c r="B362" i="1"/>
  <c r="B361" i="1"/>
  <c r="B360" i="1"/>
  <c r="C359" i="1"/>
  <c r="D359" i="1"/>
  <c r="B359" i="1"/>
  <c r="C358" i="1"/>
  <c r="D358" i="1"/>
  <c r="B358" i="1"/>
  <c r="C357" i="1"/>
  <c r="D357" i="1"/>
  <c r="B357" i="1"/>
  <c r="C356" i="1"/>
  <c r="D356" i="1"/>
  <c r="B356" i="1"/>
  <c r="F354" i="1"/>
  <c r="F353" i="1" s="1"/>
  <c r="G354" i="1"/>
  <c r="G353" i="1" s="1"/>
  <c r="H354" i="1"/>
  <c r="H353" i="1" s="1"/>
  <c r="I354" i="1"/>
  <c r="I353" i="1" s="1"/>
  <c r="L354" i="1"/>
  <c r="L353" i="1" s="1"/>
  <c r="M354" i="1"/>
  <c r="M353" i="1" s="1"/>
  <c r="N354" i="1"/>
  <c r="N353" i="1" s="1"/>
  <c r="O363" i="1"/>
  <c r="N233" i="3" s="1"/>
  <c r="K363" i="1"/>
  <c r="J233" i="3" s="1"/>
  <c r="E363" i="1"/>
  <c r="J362" i="1"/>
  <c r="J228" i="3"/>
  <c r="E362" i="1"/>
  <c r="J361" i="1"/>
  <c r="J227" i="3"/>
  <c r="E361" i="1"/>
  <c r="O360" i="1"/>
  <c r="K360" i="1"/>
  <c r="J224" i="3" s="1"/>
  <c r="E360" i="1"/>
  <c r="O359" i="1"/>
  <c r="N203" i="3" s="1"/>
  <c r="K359" i="1"/>
  <c r="J203" i="3" s="1"/>
  <c r="E359" i="1"/>
  <c r="O358" i="1"/>
  <c r="J358" i="1" s="1"/>
  <c r="K358" i="1"/>
  <c r="J195" i="3" s="1"/>
  <c r="E358" i="1"/>
  <c r="O357" i="1"/>
  <c r="J357" i="1" s="1"/>
  <c r="K357" i="1"/>
  <c r="J183" i="3" s="1"/>
  <c r="E357" i="1"/>
  <c r="O356" i="1"/>
  <c r="J356" i="1" s="1"/>
  <c r="K356" i="1"/>
  <c r="J176" i="3" s="1"/>
  <c r="E356" i="1"/>
  <c r="C352" i="1"/>
  <c r="B352" i="1"/>
  <c r="C351" i="1"/>
  <c r="B351" i="1"/>
  <c r="C350" i="1"/>
  <c r="B350" i="1"/>
  <c r="C349" i="1"/>
  <c r="B349" i="1"/>
  <c r="C348" i="1"/>
  <c r="B348" i="1"/>
  <c r="C355" i="1"/>
  <c r="B355" i="1"/>
  <c r="C347" i="1"/>
  <c r="B347" i="1"/>
  <c r="C298" i="1"/>
  <c r="B298" i="1"/>
  <c r="F17" i="3"/>
  <c r="G17" i="3"/>
  <c r="H17" i="3"/>
  <c r="K17" i="3"/>
  <c r="L17" i="3"/>
  <c r="M17" i="3"/>
  <c r="D352" i="1"/>
  <c r="D351" i="1"/>
  <c r="D350" i="1"/>
  <c r="D349" i="1"/>
  <c r="D348" i="1"/>
  <c r="D347" i="1"/>
  <c r="D355" i="1"/>
  <c r="O355" i="1"/>
  <c r="O354" i="1" s="1"/>
  <c r="K355" i="1"/>
  <c r="E355" i="1"/>
  <c r="J352" i="1"/>
  <c r="E352" i="1"/>
  <c r="J351" i="1"/>
  <c r="E351" i="1"/>
  <c r="J350" i="1"/>
  <c r="E350" i="1"/>
  <c r="J349" i="1"/>
  <c r="E349" i="1"/>
  <c r="J348" i="1"/>
  <c r="E348" i="1"/>
  <c r="J347" i="1"/>
  <c r="J346" i="1" s="1"/>
  <c r="J345" i="1" s="1"/>
  <c r="E347" i="1"/>
  <c r="O346" i="1"/>
  <c r="O345" i="1" s="1"/>
  <c r="N346" i="1"/>
  <c r="N345" i="1" s="1"/>
  <c r="M346" i="1"/>
  <c r="M345" i="1" s="1"/>
  <c r="L346" i="1"/>
  <c r="L345" i="1" s="1"/>
  <c r="K346" i="1"/>
  <c r="K345" i="1" s="1"/>
  <c r="I346" i="1"/>
  <c r="I345" i="1" s="1"/>
  <c r="H346" i="1"/>
  <c r="H345" i="1" s="1"/>
  <c r="G346" i="1"/>
  <c r="G345" i="1" s="1"/>
  <c r="F346" i="1"/>
  <c r="F345" i="1" s="1"/>
  <c r="D298" i="1"/>
  <c r="O298" i="1"/>
  <c r="O297" i="1" s="1"/>
  <c r="K298" i="1"/>
  <c r="K297" i="1" s="1"/>
  <c r="J298" i="1"/>
  <c r="E298" i="1"/>
  <c r="E297" i="1" s="1"/>
  <c r="O296" i="1"/>
  <c r="M296" i="1"/>
  <c r="L296" i="1"/>
  <c r="K296" i="1"/>
  <c r="I296" i="1"/>
  <c r="H296" i="1"/>
  <c r="G296" i="1"/>
  <c r="F296" i="1"/>
  <c r="N296" i="1"/>
  <c r="J360" i="1" l="1"/>
  <c r="N224" i="3"/>
  <c r="J297" i="1"/>
  <c r="J296" i="1" s="1"/>
  <c r="K354" i="1"/>
  <c r="N176" i="3"/>
  <c r="N183" i="3"/>
  <c r="N227" i="3"/>
  <c r="J355" i="1"/>
  <c r="P355" i="1" s="1"/>
  <c r="N195" i="3"/>
  <c r="N228" i="3"/>
  <c r="J359" i="1"/>
  <c r="J363" i="1"/>
  <c r="P363" i="1" s="1"/>
  <c r="J354" i="1"/>
  <c r="J353" i="1" s="1"/>
  <c r="O353" i="1"/>
  <c r="P356" i="1"/>
  <c r="K353" i="1"/>
  <c r="P357" i="1"/>
  <c r="P358" i="1"/>
  <c r="P359" i="1"/>
  <c r="P360" i="1"/>
  <c r="P361" i="1"/>
  <c r="P362" i="1"/>
  <c r="E354" i="1"/>
  <c r="E353" i="1" s="1"/>
  <c r="P298" i="1"/>
  <c r="P348" i="1"/>
  <c r="P350" i="1"/>
  <c r="P352" i="1"/>
  <c r="E346" i="1"/>
  <c r="E345" i="1" s="1"/>
  <c r="P347" i="1"/>
  <c r="P349" i="1"/>
  <c r="P351" i="1"/>
  <c r="E296" i="1"/>
  <c r="P297" i="1" l="1"/>
  <c r="P296" i="1" s="1"/>
  <c r="P354" i="1"/>
  <c r="P353" i="1" s="1"/>
  <c r="P346" i="1"/>
  <c r="P345" i="1" s="1"/>
  <c r="F372" i="1"/>
  <c r="E17" i="3"/>
  <c r="F227" i="1" l="1"/>
  <c r="F367" i="1"/>
  <c r="E225" i="3" l="1"/>
  <c r="K403" i="1"/>
  <c r="L403" i="1" s="1"/>
  <c r="J403" i="1"/>
  <c r="F368" i="1" l="1"/>
  <c r="E233" i="3" l="1"/>
  <c r="F365" i="1"/>
  <c r="G168" i="3"/>
  <c r="H168" i="3"/>
  <c r="J168" i="3"/>
  <c r="K168" i="3"/>
  <c r="L168" i="3"/>
  <c r="M168" i="3"/>
  <c r="N168" i="3"/>
  <c r="J255" i="1"/>
  <c r="J256" i="1"/>
  <c r="I168" i="3" s="1"/>
  <c r="J257" i="1"/>
  <c r="K243" i="1" l="1"/>
  <c r="K242" i="1" s="1"/>
  <c r="L243" i="1"/>
  <c r="L242" i="1" s="1"/>
  <c r="M243" i="1"/>
  <c r="M242" i="1" s="1"/>
  <c r="N243" i="1"/>
  <c r="N242" i="1" s="1"/>
  <c r="O243" i="1"/>
  <c r="O242" i="1" s="1"/>
  <c r="J263" i="1"/>
  <c r="D255" i="1" l="1"/>
  <c r="K399" i="1" l="1"/>
  <c r="J399" i="1"/>
  <c r="E399" i="1"/>
  <c r="E97" i="3" l="1"/>
  <c r="F97" i="3"/>
  <c r="G97" i="3"/>
  <c r="H97" i="3"/>
  <c r="J97" i="3"/>
  <c r="K97" i="3"/>
  <c r="L97" i="3"/>
  <c r="M97" i="3"/>
  <c r="N97" i="3"/>
  <c r="N271" i="3" l="1"/>
  <c r="M271" i="3"/>
  <c r="L271" i="3"/>
  <c r="K271" i="3"/>
  <c r="J271" i="3"/>
  <c r="H271" i="3"/>
  <c r="G271" i="3"/>
  <c r="F271" i="3"/>
  <c r="E271" i="3"/>
  <c r="J66" i="1"/>
  <c r="E66" i="1"/>
  <c r="P66" i="1" l="1"/>
  <c r="C34" i="3" l="1"/>
  <c r="N94" i="3"/>
  <c r="N88" i="3" s="1"/>
  <c r="M94" i="3"/>
  <c r="M88" i="3" s="1"/>
  <c r="L94" i="3"/>
  <c r="L88" i="3" s="1"/>
  <c r="K94" i="3"/>
  <c r="K88" i="3" s="1"/>
  <c r="J94" i="3"/>
  <c r="J88" i="3" s="1"/>
  <c r="H94" i="3"/>
  <c r="H88" i="3" s="1"/>
  <c r="G94" i="3"/>
  <c r="G88" i="3" s="1"/>
  <c r="F94" i="3"/>
  <c r="F88" i="3" s="1"/>
  <c r="E94" i="3"/>
  <c r="E88" i="3" s="1"/>
  <c r="D94" i="3"/>
  <c r="D88" i="3" s="1"/>
  <c r="C87" i="3"/>
  <c r="C94" i="3"/>
  <c r="O139" i="1"/>
  <c r="N139" i="1"/>
  <c r="M139" i="1"/>
  <c r="L139" i="1"/>
  <c r="K139" i="1"/>
  <c r="I139" i="1"/>
  <c r="H139" i="1"/>
  <c r="G139" i="1"/>
  <c r="F139" i="1"/>
  <c r="E139" i="1"/>
  <c r="J153" i="1"/>
  <c r="P153" i="1" s="1"/>
  <c r="O94" i="3" s="1"/>
  <c r="O88" i="3" s="1"/>
  <c r="O80" i="1"/>
  <c r="N80" i="1"/>
  <c r="M80" i="1"/>
  <c r="L80" i="1"/>
  <c r="K80" i="1"/>
  <c r="I80" i="1"/>
  <c r="H80" i="1"/>
  <c r="G80" i="1"/>
  <c r="F80" i="1"/>
  <c r="C59" i="3"/>
  <c r="N39" i="3"/>
  <c r="N34" i="3" s="1"/>
  <c r="M39" i="3"/>
  <c r="M34" i="3" s="1"/>
  <c r="L39" i="3"/>
  <c r="L34" i="3" s="1"/>
  <c r="K39" i="3"/>
  <c r="K34" i="3" s="1"/>
  <c r="J39" i="3"/>
  <c r="J34" i="3" s="1"/>
  <c r="H39" i="3"/>
  <c r="H34" i="3" s="1"/>
  <c r="G39" i="3"/>
  <c r="G34" i="3" s="1"/>
  <c r="F39" i="3"/>
  <c r="F34" i="3" s="1"/>
  <c r="E39" i="3"/>
  <c r="E34" i="3" s="1"/>
  <c r="D39" i="3"/>
  <c r="D34" i="3" s="1"/>
  <c r="C39" i="3"/>
  <c r="O72" i="1"/>
  <c r="N72" i="1"/>
  <c r="M72" i="1"/>
  <c r="L72" i="1"/>
  <c r="K72" i="1"/>
  <c r="I72" i="1"/>
  <c r="H72" i="1"/>
  <c r="G72" i="1"/>
  <c r="F72" i="1"/>
  <c r="J85" i="1"/>
  <c r="P85" i="1" s="1"/>
  <c r="O39" i="3" s="1"/>
  <c r="O34" i="3" s="1"/>
  <c r="D88" i="1"/>
  <c r="J139" i="1" l="1"/>
  <c r="P139" i="1"/>
  <c r="I94" i="3"/>
  <c r="I88" i="3" s="1"/>
  <c r="I39" i="3"/>
  <c r="I34" i="3" s="1"/>
  <c r="E220" i="1" l="1"/>
  <c r="O110" i="1" l="1"/>
  <c r="K110" i="1"/>
  <c r="E157" i="1" l="1"/>
  <c r="D97" i="3" s="1"/>
  <c r="J157" i="1"/>
  <c r="I97" i="3" s="1"/>
  <c r="I69" i="1" l="1"/>
  <c r="M69" i="1"/>
  <c r="N69" i="1"/>
  <c r="J129" i="1"/>
  <c r="E129" i="1"/>
  <c r="P129" i="1" l="1"/>
  <c r="E256" i="3"/>
  <c r="F256" i="3"/>
  <c r="G256" i="3"/>
  <c r="H256" i="3"/>
  <c r="J256" i="3"/>
  <c r="K256" i="3"/>
  <c r="L256" i="3"/>
  <c r="M256" i="3"/>
  <c r="N256" i="3"/>
  <c r="J286" i="1"/>
  <c r="I256" i="3" s="1"/>
  <c r="E286" i="1"/>
  <c r="D256" i="3" s="1"/>
  <c r="P286" i="1" l="1"/>
  <c r="O256" i="3" s="1"/>
  <c r="F243" i="1" l="1"/>
  <c r="H243" i="1"/>
  <c r="E374" i="1" l="1"/>
  <c r="G243" i="1" l="1"/>
  <c r="H178" i="1" l="1"/>
  <c r="H177" i="1" s="1"/>
  <c r="I178" i="1"/>
  <c r="I177" i="1" s="1"/>
  <c r="L178" i="1"/>
  <c r="L177" i="1" s="1"/>
  <c r="M178" i="1"/>
  <c r="M177" i="1" s="1"/>
  <c r="N178" i="1"/>
  <c r="N177" i="1" s="1"/>
  <c r="F179" i="1"/>
  <c r="G179" i="1"/>
  <c r="H179" i="1"/>
  <c r="I179" i="1"/>
  <c r="K179" i="1"/>
  <c r="L179" i="1"/>
  <c r="M179" i="1"/>
  <c r="N179" i="1"/>
  <c r="O179" i="1"/>
  <c r="F180" i="1"/>
  <c r="G180" i="1"/>
  <c r="H180" i="1"/>
  <c r="I180" i="1"/>
  <c r="K180" i="1"/>
  <c r="L180" i="1"/>
  <c r="M180" i="1"/>
  <c r="N180" i="1"/>
  <c r="O180" i="1"/>
  <c r="F181" i="1"/>
  <c r="G181" i="1"/>
  <c r="H181" i="1"/>
  <c r="I181" i="1"/>
  <c r="K181" i="1"/>
  <c r="L181" i="1"/>
  <c r="M181" i="1"/>
  <c r="N181" i="1"/>
  <c r="O181" i="1"/>
  <c r="C219" i="1"/>
  <c r="D219" i="1"/>
  <c r="B219" i="1"/>
  <c r="C287" i="1"/>
  <c r="D287" i="1"/>
  <c r="B287" i="1"/>
  <c r="C292" i="1"/>
  <c r="D292" i="1"/>
  <c r="B292" i="1"/>
  <c r="E258" i="3"/>
  <c r="F258" i="3"/>
  <c r="G258" i="3"/>
  <c r="H258" i="3"/>
  <c r="J258" i="3"/>
  <c r="K258" i="3"/>
  <c r="L258" i="3"/>
  <c r="M258" i="3"/>
  <c r="N258" i="3"/>
  <c r="E257" i="3"/>
  <c r="F257" i="3"/>
  <c r="G257" i="3"/>
  <c r="H257" i="3"/>
  <c r="J257" i="3"/>
  <c r="K257" i="3"/>
  <c r="L257" i="3"/>
  <c r="M257" i="3"/>
  <c r="N257" i="3"/>
  <c r="F272" i="3"/>
  <c r="G272" i="3"/>
  <c r="H272" i="3"/>
  <c r="J272" i="3"/>
  <c r="K272" i="3"/>
  <c r="L272" i="3"/>
  <c r="M272" i="3"/>
  <c r="N272" i="3"/>
  <c r="J292" i="1"/>
  <c r="E292" i="1"/>
  <c r="J287" i="1"/>
  <c r="I257" i="3" s="1"/>
  <c r="E287" i="1"/>
  <c r="J219" i="1"/>
  <c r="I258" i="3" s="1"/>
  <c r="E219" i="1"/>
  <c r="E272" i="3"/>
  <c r="P219" i="1" l="1"/>
  <c r="O258" i="3" s="1"/>
  <c r="P287" i="1"/>
  <c r="O257" i="3" s="1"/>
  <c r="P292" i="1"/>
  <c r="D257" i="3"/>
  <c r="D258" i="3"/>
  <c r="E45" i="1" l="1"/>
  <c r="G74" i="1" l="1"/>
  <c r="H74" i="1"/>
  <c r="I74" i="1"/>
  <c r="K74" i="1"/>
  <c r="L74" i="1"/>
  <c r="M74" i="1"/>
  <c r="N74" i="1"/>
  <c r="O74" i="1"/>
  <c r="I243" i="1" l="1"/>
  <c r="C255" i="1" l="1"/>
  <c r="B255" i="1"/>
  <c r="E167" i="3"/>
  <c r="F167" i="3"/>
  <c r="G167" i="3"/>
  <c r="H167" i="3"/>
  <c r="J167" i="3"/>
  <c r="K167" i="3"/>
  <c r="L167" i="3"/>
  <c r="M167" i="3"/>
  <c r="N167" i="3"/>
  <c r="I167" i="3"/>
  <c r="E255" i="1"/>
  <c r="P255" i="1" s="1"/>
  <c r="O167" i="3" s="1"/>
  <c r="D167" i="3" l="1"/>
  <c r="C61" i="1" l="1"/>
  <c r="D61" i="1"/>
  <c r="B61" i="1"/>
  <c r="E247" i="3"/>
  <c r="F247" i="3"/>
  <c r="G247" i="3"/>
  <c r="H247" i="3"/>
  <c r="J247" i="3"/>
  <c r="K247" i="3"/>
  <c r="L247" i="3"/>
  <c r="M247" i="3"/>
  <c r="N247" i="3"/>
  <c r="J61" i="1"/>
  <c r="I247" i="3" s="1"/>
  <c r="E61" i="1"/>
  <c r="F259" i="3"/>
  <c r="G259" i="3"/>
  <c r="H259" i="3"/>
  <c r="J259" i="3"/>
  <c r="K259" i="3"/>
  <c r="L259" i="3"/>
  <c r="M259" i="3"/>
  <c r="N259" i="3"/>
  <c r="J288" i="1"/>
  <c r="E288" i="1"/>
  <c r="E259" i="3" l="1"/>
  <c r="P61" i="1"/>
  <c r="O247" i="3" s="1"/>
  <c r="P288" i="1"/>
  <c r="D247" i="3"/>
  <c r="E65" i="1" l="1"/>
  <c r="E176" i="1"/>
  <c r="J220" i="1"/>
  <c r="P220" i="1" s="1"/>
  <c r="H138" i="1"/>
  <c r="I138" i="1"/>
  <c r="L138" i="1"/>
  <c r="M138" i="1"/>
  <c r="N138" i="1"/>
  <c r="J176" i="1"/>
  <c r="J65" i="1"/>
  <c r="D259" i="3" l="1"/>
  <c r="P176" i="1"/>
  <c r="I259" i="3"/>
  <c r="P65" i="1"/>
  <c r="P157" i="1"/>
  <c r="O97" i="3" s="1"/>
  <c r="O259" i="3" l="1"/>
  <c r="N89" i="3" l="1"/>
  <c r="M89" i="3"/>
  <c r="L89" i="3"/>
  <c r="K89" i="3"/>
  <c r="J89" i="3"/>
  <c r="H89" i="3"/>
  <c r="G89" i="3"/>
  <c r="F89" i="3"/>
  <c r="N301" i="1"/>
  <c r="M301" i="1"/>
  <c r="L301" i="1"/>
  <c r="I301" i="1"/>
  <c r="H301" i="1"/>
  <c r="J308" i="1"/>
  <c r="P308" i="1" s="1"/>
  <c r="J171" i="3" l="1"/>
  <c r="O138" i="1"/>
  <c r="K138" i="1"/>
  <c r="N45" i="3"/>
  <c r="M45" i="3"/>
  <c r="L45" i="3"/>
  <c r="K45" i="3"/>
  <c r="J45" i="3"/>
  <c r="H45" i="3"/>
  <c r="G45" i="3"/>
  <c r="J307" i="1"/>
  <c r="E307" i="1"/>
  <c r="N37" i="3"/>
  <c r="M37" i="3"/>
  <c r="L37" i="3"/>
  <c r="K37" i="3"/>
  <c r="J37" i="3"/>
  <c r="H37" i="3"/>
  <c r="J306" i="1"/>
  <c r="E306" i="1"/>
  <c r="O301" i="1" l="1"/>
  <c r="K301" i="1"/>
  <c r="P306" i="1"/>
  <c r="P307" i="1"/>
  <c r="G301" i="1"/>
  <c r="F301" i="1"/>
  <c r="G178" i="1"/>
  <c r="G177" i="1" s="1"/>
  <c r="G138" i="1"/>
  <c r="N270" i="3" l="1"/>
  <c r="M270" i="3"/>
  <c r="L270" i="3"/>
  <c r="K270" i="3"/>
  <c r="J270" i="3"/>
  <c r="H270" i="3"/>
  <c r="G270" i="3"/>
  <c r="F270" i="3"/>
  <c r="E270" i="3"/>
  <c r="J290" i="1"/>
  <c r="I270" i="3" s="1"/>
  <c r="E290" i="1"/>
  <c r="D270" i="3" s="1"/>
  <c r="P290" i="1" l="1"/>
  <c r="O270" i="3" s="1"/>
  <c r="M35" i="3" l="1"/>
  <c r="L35" i="3"/>
  <c r="K35" i="3"/>
  <c r="H35" i="3"/>
  <c r="E35" i="3"/>
  <c r="E37" i="3" l="1"/>
  <c r="N35" i="3"/>
  <c r="J35" i="3"/>
  <c r="J305" i="1"/>
  <c r="E305" i="1"/>
  <c r="E89" i="3" l="1"/>
  <c r="P305" i="1"/>
  <c r="J266" i="1" l="1"/>
  <c r="J267" i="1"/>
  <c r="J268" i="1"/>
  <c r="J269" i="1"/>
  <c r="F37" i="3"/>
  <c r="F69" i="1"/>
  <c r="F35" i="3" l="1"/>
  <c r="G69" i="1"/>
  <c r="O69" i="1"/>
  <c r="G37" i="3" l="1"/>
  <c r="F138" i="1" l="1"/>
  <c r="F45" i="3"/>
  <c r="E45" i="3"/>
  <c r="K69" i="1" l="1"/>
  <c r="F178" i="1" l="1"/>
  <c r="F177" i="1" s="1"/>
  <c r="L69" i="1"/>
  <c r="G35" i="3" l="1"/>
  <c r="H69" i="1"/>
  <c r="E62" i="3" l="1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F70" i="1"/>
  <c r="G70" i="1"/>
  <c r="H70" i="1"/>
  <c r="I70" i="1"/>
  <c r="K70" i="1"/>
  <c r="L70" i="1"/>
  <c r="M70" i="1"/>
  <c r="N70" i="1"/>
  <c r="O70" i="1"/>
  <c r="J101" i="1"/>
  <c r="I62" i="3" s="1"/>
  <c r="J102" i="1"/>
  <c r="I63" i="3" s="1"/>
  <c r="J103" i="1"/>
  <c r="I64" i="3" s="1"/>
  <c r="E101" i="1"/>
  <c r="D62" i="3" s="1"/>
  <c r="E102" i="1"/>
  <c r="D63" i="3" s="1"/>
  <c r="E103" i="1"/>
  <c r="D64" i="3" s="1"/>
  <c r="D102" i="1"/>
  <c r="D101" i="1"/>
  <c r="D93" i="1"/>
  <c r="E104" i="1"/>
  <c r="P101" i="1" l="1"/>
  <c r="O62" i="3" s="1"/>
  <c r="P103" i="1"/>
  <c r="P102" i="1"/>
  <c r="O63" i="3" s="1"/>
  <c r="O64" i="3" l="1"/>
  <c r="D185" i="1" l="1"/>
  <c r="D197" i="1"/>
  <c r="D201" i="1"/>
  <c r="D205" i="1"/>
  <c r="D217" i="1"/>
  <c r="D234" i="1"/>
  <c r="D239" i="1"/>
  <c r="D250" i="1"/>
  <c r="D262" i="1"/>
  <c r="D264" i="1"/>
  <c r="D265" i="1"/>
  <c r="D310" i="1"/>
  <c r="D312" i="1"/>
  <c r="D313" i="1"/>
  <c r="D314" i="1"/>
  <c r="D315" i="1"/>
  <c r="D316" i="1"/>
  <c r="D322" i="1"/>
  <c r="D330" i="1"/>
  <c r="D332" i="1"/>
  <c r="D366" i="1"/>
  <c r="D339" i="1"/>
  <c r="D336" i="1"/>
  <c r="D328" i="1"/>
  <c r="D304" i="1"/>
  <c r="D295" i="1"/>
  <c r="D233" i="1"/>
  <c r="D225" i="1"/>
  <c r="D184" i="1"/>
  <c r="D167" i="1"/>
  <c r="D158" i="1"/>
  <c r="D155" i="1"/>
  <c r="D148" i="1"/>
  <c r="D135" i="1"/>
  <c r="D132" i="1"/>
  <c r="D125" i="1"/>
  <c r="D123" i="1"/>
  <c r="D121" i="1"/>
  <c r="D113" i="1"/>
  <c r="D110" i="1"/>
  <c r="D109" i="1"/>
  <c r="D107" i="1"/>
  <c r="D106" i="1"/>
  <c r="D105" i="1"/>
  <c r="D104" i="1"/>
  <c r="D100" i="1"/>
  <c r="D91" i="1"/>
  <c r="D87" i="1"/>
  <c r="D86" i="1"/>
  <c r="D83" i="1"/>
  <c r="D82" i="1"/>
  <c r="D50" i="1"/>
  <c r="D49" i="1"/>
  <c r="D47" i="1"/>
  <c r="D44" i="1"/>
  <c r="D43" i="1"/>
  <c r="D42" i="1"/>
  <c r="D40" i="1"/>
  <c r="D39" i="1"/>
  <c r="D38" i="1"/>
  <c r="D37" i="1"/>
  <c r="D36" i="1"/>
  <c r="D35" i="1"/>
  <c r="D34" i="1"/>
  <c r="D33" i="1"/>
  <c r="D31" i="1"/>
  <c r="D30" i="1"/>
  <c r="D29" i="1"/>
  <c r="D27" i="1"/>
  <c r="D25" i="1"/>
  <c r="D20" i="1"/>
  <c r="E147" i="3" l="1"/>
  <c r="F147" i="3"/>
  <c r="G147" i="3"/>
  <c r="H147" i="3"/>
  <c r="J147" i="3"/>
  <c r="K147" i="3"/>
  <c r="L147" i="3"/>
  <c r="M147" i="3"/>
  <c r="N147" i="3"/>
  <c r="F223" i="1"/>
  <c r="G223" i="1"/>
  <c r="H223" i="1"/>
  <c r="I223" i="1"/>
  <c r="L223" i="1"/>
  <c r="M223" i="1"/>
  <c r="N223" i="1"/>
  <c r="J228" i="1"/>
  <c r="E228" i="1"/>
  <c r="E29" i="1"/>
  <c r="P228" i="1" l="1"/>
  <c r="F327" i="1"/>
  <c r="G327" i="1"/>
  <c r="H327" i="1"/>
  <c r="I327" i="1"/>
  <c r="L327" i="1"/>
  <c r="M327" i="1"/>
  <c r="N327" i="1"/>
  <c r="J330" i="1"/>
  <c r="E330" i="1"/>
  <c r="E172" i="3"/>
  <c r="F172" i="3"/>
  <c r="G172" i="3"/>
  <c r="H172" i="3"/>
  <c r="J172" i="3"/>
  <c r="K172" i="3"/>
  <c r="L172" i="3"/>
  <c r="M172" i="3"/>
  <c r="N172" i="3"/>
  <c r="J262" i="1"/>
  <c r="I172" i="3" s="1"/>
  <c r="E262" i="1"/>
  <c r="P262" i="1" l="1"/>
  <c r="O172" i="3" s="1"/>
  <c r="P330" i="1"/>
  <c r="D172" i="3"/>
  <c r="J218" i="1"/>
  <c r="E218" i="1"/>
  <c r="E129" i="3"/>
  <c r="F129" i="3"/>
  <c r="G129" i="3"/>
  <c r="H129" i="3"/>
  <c r="J129" i="3"/>
  <c r="K129" i="3"/>
  <c r="L129" i="3"/>
  <c r="M129" i="3"/>
  <c r="N129" i="3"/>
  <c r="J197" i="1"/>
  <c r="E197" i="1"/>
  <c r="E122" i="1"/>
  <c r="P218" i="1" l="1"/>
  <c r="P197" i="1"/>
  <c r="E250" i="3"/>
  <c r="F250" i="3"/>
  <c r="G250" i="3"/>
  <c r="H250" i="3"/>
  <c r="J250" i="3"/>
  <c r="K250" i="3"/>
  <c r="L250" i="3"/>
  <c r="M250" i="3"/>
  <c r="N250" i="3"/>
  <c r="E128" i="3" l="1"/>
  <c r="F128" i="3"/>
  <c r="G128" i="3"/>
  <c r="H128" i="3"/>
  <c r="J128" i="3"/>
  <c r="K128" i="3"/>
  <c r="L128" i="3"/>
  <c r="M128" i="3"/>
  <c r="N128" i="3"/>
  <c r="D128" i="3"/>
  <c r="J29" i="1"/>
  <c r="I128" i="3" s="1"/>
  <c r="E191" i="3"/>
  <c r="F191" i="3"/>
  <c r="G191" i="3"/>
  <c r="H191" i="3"/>
  <c r="J191" i="3"/>
  <c r="K191" i="3"/>
  <c r="L191" i="3"/>
  <c r="M191" i="3"/>
  <c r="N191" i="3"/>
  <c r="J42" i="1"/>
  <c r="J43" i="1"/>
  <c r="P29" i="1" l="1"/>
  <c r="O128" i="3" s="1"/>
  <c r="P42" i="1"/>
  <c r="K183" i="1"/>
  <c r="O183" i="1"/>
  <c r="F143" i="1" l="1"/>
  <c r="F145" i="1"/>
  <c r="M200" i="3" l="1"/>
  <c r="L200" i="3"/>
  <c r="K200" i="3"/>
  <c r="H200" i="3"/>
  <c r="G200" i="3"/>
  <c r="F200" i="3"/>
  <c r="E200" i="3"/>
  <c r="M199" i="3"/>
  <c r="L199" i="3"/>
  <c r="K199" i="3"/>
  <c r="H199" i="3"/>
  <c r="G199" i="3"/>
  <c r="F199" i="3"/>
  <c r="E199" i="3"/>
  <c r="O302" i="1"/>
  <c r="O376" i="1" s="1"/>
  <c r="N302" i="1"/>
  <c r="N376" i="1" s="1"/>
  <c r="M302" i="1"/>
  <c r="M376" i="1" s="1"/>
  <c r="L302" i="1"/>
  <c r="L376" i="1" s="1"/>
  <c r="K302" i="1"/>
  <c r="K376" i="1" s="1"/>
  <c r="I302" i="1"/>
  <c r="I376" i="1" s="1"/>
  <c r="H302" i="1"/>
  <c r="H376" i="1" s="1"/>
  <c r="G302" i="1"/>
  <c r="G376" i="1" s="1"/>
  <c r="F302" i="1"/>
  <c r="F376" i="1" s="1"/>
  <c r="E320" i="1"/>
  <c r="E302" i="1" s="1"/>
  <c r="J320" i="1"/>
  <c r="N199" i="3"/>
  <c r="J199" i="3"/>
  <c r="N200" i="3"/>
  <c r="J200" i="3" l="1"/>
  <c r="P320" i="1"/>
  <c r="P302" i="1" s="1"/>
  <c r="J302" i="1"/>
  <c r="J63" i="1" l="1"/>
  <c r="J64" i="1"/>
  <c r="E64" i="1"/>
  <c r="P64" i="1" l="1"/>
  <c r="E173" i="3" l="1"/>
  <c r="F173" i="3"/>
  <c r="G173" i="3"/>
  <c r="H173" i="3"/>
  <c r="J173" i="3"/>
  <c r="K173" i="3"/>
  <c r="L173" i="3"/>
  <c r="M173" i="3"/>
  <c r="N173" i="3"/>
  <c r="E174" i="3"/>
  <c r="F174" i="3"/>
  <c r="G174" i="3"/>
  <c r="H174" i="3"/>
  <c r="J174" i="3"/>
  <c r="K174" i="3"/>
  <c r="L174" i="3"/>
  <c r="M174" i="3"/>
  <c r="N174" i="3"/>
  <c r="F247" i="1"/>
  <c r="G247" i="1"/>
  <c r="H247" i="1"/>
  <c r="I247" i="1"/>
  <c r="K247" i="1"/>
  <c r="L247" i="1"/>
  <c r="M247" i="1"/>
  <c r="N247" i="1"/>
  <c r="O247" i="1"/>
  <c r="J261" i="1" l="1"/>
  <c r="E261" i="1"/>
  <c r="J260" i="1"/>
  <c r="E260" i="1"/>
  <c r="P261" i="1" l="1"/>
  <c r="P260" i="1"/>
  <c r="P247" i="1" s="1"/>
  <c r="E247" i="1"/>
  <c r="J247" i="1"/>
  <c r="O184" i="1" l="1"/>
  <c r="K184" i="1"/>
  <c r="K178" i="1" l="1"/>
  <c r="K177" i="1" s="1"/>
  <c r="O178" i="1"/>
  <c r="O177" i="1" s="1"/>
  <c r="N54" i="3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J94" i="1"/>
  <c r="I54" i="3" s="1"/>
  <c r="J93" i="1"/>
  <c r="I53" i="3" s="1"/>
  <c r="E94" i="1"/>
  <c r="E93" i="1"/>
  <c r="J87" i="1"/>
  <c r="I47" i="3" s="1"/>
  <c r="E87" i="1"/>
  <c r="P87" i="1" l="1"/>
  <c r="O47" i="3" s="1"/>
  <c r="P94" i="1"/>
  <c r="O54" i="3" s="1"/>
  <c r="P93" i="1"/>
  <c r="O53" i="3" s="1"/>
  <c r="D47" i="3"/>
  <c r="D53" i="3"/>
  <c r="D54" i="3"/>
  <c r="N219" i="3"/>
  <c r="N207" i="3" s="1"/>
  <c r="M219" i="3"/>
  <c r="M207" i="3" s="1"/>
  <c r="L219" i="3"/>
  <c r="L207" i="3" s="1"/>
  <c r="K219" i="3"/>
  <c r="K207" i="3" s="1"/>
  <c r="J219" i="3"/>
  <c r="J207" i="3" s="1"/>
  <c r="H219" i="3"/>
  <c r="H207" i="3" s="1"/>
  <c r="G219" i="3"/>
  <c r="G207" i="3" s="1"/>
  <c r="F219" i="3"/>
  <c r="F207" i="3" s="1"/>
  <c r="E219" i="3"/>
  <c r="E207" i="3" s="1"/>
  <c r="N218" i="3"/>
  <c r="M218" i="3"/>
  <c r="L218" i="3"/>
  <c r="K218" i="3"/>
  <c r="J218" i="3"/>
  <c r="H218" i="3"/>
  <c r="G218" i="3"/>
  <c r="F218" i="3"/>
  <c r="E218" i="3"/>
  <c r="N202" i="3"/>
  <c r="M202" i="3"/>
  <c r="L202" i="3"/>
  <c r="K202" i="3"/>
  <c r="J202" i="3"/>
  <c r="H202" i="3"/>
  <c r="G202" i="3"/>
  <c r="F202" i="3"/>
  <c r="E202" i="3"/>
  <c r="N201" i="3"/>
  <c r="M201" i="3"/>
  <c r="L201" i="3"/>
  <c r="K201" i="3"/>
  <c r="J201" i="3"/>
  <c r="H201" i="3"/>
  <c r="G201" i="3"/>
  <c r="F201" i="3"/>
  <c r="E201" i="3"/>
  <c r="O145" i="1" l="1"/>
  <c r="N145" i="1"/>
  <c r="M145" i="1"/>
  <c r="L145" i="1"/>
  <c r="K145" i="1"/>
  <c r="I145" i="1"/>
  <c r="H145" i="1"/>
  <c r="G145" i="1"/>
  <c r="N92" i="3"/>
  <c r="M92" i="3"/>
  <c r="L92" i="3"/>
  <c r="K92" i="3"/>
  <c r="J92" i="3"/>
  <c r="H92" i="3"/>
  <c r="G92" i="3"/>
  <c r="F92" i="3"/>
  <c r="E92" i="3"/>
  <c r="N189" i="3"/>
  <c r="M189" i="3"/>
  <c r="L189" i="3"/>
  <c r="K189" i="3"/>
  <c r="J189" i="3"/>
  <c r="J186" i="3" s="1"/>
  <c r="H189" i="3"/>
  <c r="G189" i="3"/>
  <c r="F189" i="3"/>
  <c r="E189" i="3"/>
  <c r="N75" i="3"/>
  <c r="N33" i="3" s="1"/>
  <c r="M75" i="3"/>
  <c r="M33" i="3" s="1"/>
  <c r="L75" i="3"/>
  <c r="L33" i="3" s="1"/>
  <c r="K75" i="3"/>
  <c r="K33" i="3" s="1"/>
  <c r="J75" i="3"/>
  <c r="J33" i="3" s="1"/>
  <c r="H75" i="3"/>
  <c r="H33" i="3" s="1"/>
  <c r="G75" i="3"/>
  <c r="G33" i="3" s="1"/>
  <c r="F75" i="3"/>
  <c r="F33" i="3" s="1"/>
  <c r="E75" i="3"/>
  <c r="E33" i="3" s="1"/>
  <c r="O248" i="1"/>
  <c r="N248" i="1"/>
  <c r="M248" i="1"/>
  <c r="L248" i="1"/>
  <c r="K248" i="1"/>
  <c r="I248" i="1"/>
  <c r="H248" i="1"/>
  <c r="G248" i="1"/>
  <c r="F248" i="1"/>
  <c r="J272" i="1"/>
  <c r="I202" i="3" s="1"/>
  <c r="J271" i="1"/>
  <c r="I201" i="3" s="1"/>
  <c r="E272" i="1"/>
  <c r="E271" i="1"/>
  <c r="D201" i="3" s="1"/>
  <c r="J277" i="1"/>
  <c r="I219" i="3" s="1"/>
  <c r="I207" i="3" s="1"/>
  <c r="E277" i="1"/>
  <c r="D219" i="3" s="1"/>
  <c r="D207" i="3" s="1"/>
  <c r="J276" i="1"/>
  <c r="I218" i="3" s="1"/>
  <c r="E276" i="1"/>
  <c r="D218" i="3" s="1"/>
  <c r="O81" i="1"/>
  <c r="N81" i="1"/>
  <c r="M81" i="1"/>
  <c r="L81" i="1"/>
  <c r="K81" i="1"/>
  <c r="I81" i="1"/>
  <c r="H81" i="1"/>
  <c r="G81" i="1"/>
  <c r="F81" i="1"/>
  <c r="E126" i="1"/>
  <c r="D189" i="3" s="1"/>
  <c r="J126" i="1"/>
  <c r="I189" i="3" s="1"/>
  <c r="J114" i="1"/>
  <c r="I75" i="3" s="1"/>
  <c r="I33" i="3" s="1"/>
  <c r="E114" i="1"/>
  <c r="D75" i="3" s="1"/>
  <c r="D33" i="3" s="1"/>
  <c r="E248" i="1" l="1"/>
  <c r="D202" i="3"/>
  <c r="D186" i="3" s="1"/>
  <c r="D180" i="3" s="1"/>
  <c r="F186" i="3"/>
  <c r="F180" i="3" s="1"/>
  <c r="H186" i="3"/>
  <c r="H180" i="3" s="1"/>
  <c r="K186" i="3"/>
  <c r="K180" i="3" s="1"/>
  <c r="M186" i="3"/>
  <c r="M180" i="3" s="1"/>
  <c r="I186" i="3"/>
  <c r="I180" i="3" s="1"/>
  <c r="E186" i="3"/>
  <c r="E180" i="3" s="1"/>
  <c r="G186" i="3"/>
  <c r="G180" i="3" s="1"/>
  <c r="J180" i="3"/>
  <c r="L186" i="3"/>
  <c r="L180" i="3" s="1"/>
  <c r="N186" i="3"/>
  <c r="N180" i="3" s="1"/>
  <c r="P272" i="1"/>
  <c r="O202" i="3" s="1"/>
  <c r="J248" i="1"/>
  <c r="P276" i="1"/>
  <c r="O218" i="3" s="1"/>
  <c r="P277" i="1"/>
  <c r="O219" i="3" s="1"/>
  <c r="O207" i="3" s="1"/>
  <c r="P271" i="1"/>
  <c r="O201" i="3" s="1"/>
  <c r="P126" i="1"/>
  <c r="O189" i="3" s="1"/>
  <c r="P114" i="1"/>
  <c r="O75" i="3" s="1"/>
  <c r="O33" i="3" s="1"/>
  <c r="O186" i="3" l="1"/>
  <c r="O180" i="3" s="1"/>
  <c r="P248" i="1"/>
  <c r="N183" i="1" l="1"/>
  <c r="M183" i="1"/>
  <c r="L183" i="1"/>
  <c r="I183" i="1"/>
  <c r="H183" i="1"/>
  <c r="G183" i="1"/>
  <c r="F183" i="1"/>
  <c r="O182" i="1"/>
  <c r="N182" i="1"/>
  <c r="M182" i="1"/>
  <c r="L182" i="1"/>
  <c r="K182" i="1"/>
  <c r="I182" i="1"/>
  <c r="H182" i="1"/>
  <c r="G182" i="1"/>
  <c r="F182" i="1"/>
  <c r="J135" i="1" l="1"/>
  <c r="E135" i="1"/>
  <c r="P135" i="1" l="1"/>
  <c r="N210" i="3" l="1"/>
  <c r="M210" i="3"/>
  <c r="L210" i="3"/>
  <c r="K210" i="3"/>
  <c r="J210" i="3"/>
  <c r="H210" i="3"/>
  <c r="G210" i="3"/>
  <c r="F210" i="3"/>
  <c r="E210" i="3"/>
  <c r="N269" i="3"/>
  <c r="M269" i="3"/>
  <c r="L269" i="3"/>
  <c r="K269" i="3"/>
  <c r="J269" i="3"/>
  <c r="H269" i="3"/>
  <c r="G269" i="3"/>
  <c r="F269" i="3"/>
  <c r="E269" i="3"/>
  <c r="M192" i="3"/>
  <c r="L192" i="3"/>
  <c r="K192" i="3"/>
  <c r="H192" i="3"/>
  <c r="G192" i="3"/>
  <c r="F192" i="3"/>
  <c r="E192" i="3"/>
  <c r="J289" i="1" l="1"/>
  <c r="I269" i="3" s="1"/>
  <c r="E289" i="1"/>
  <c r="D269" i="3" s="1"/>
  <c r="N74" i="3"/>
  <c r="M74" i="3"/>
  <c r="L74" i="3"/>
  <c r="K74" i="3"/>
  <c r="J74" i="3"/>
  <c r="H74" i="3"/>
  <c r="G74" i="3"/>
  <c r="F74" i="3"/>
  <c r="E74" i="3"/>
  <c r="N71" i="3"/>
  <c r="M71" i="3"/>
  <c r="L71" i="3"/>
  <c r="K71" i="3"/>
  <c r="J71" i="3"/>
  <c r="H71" i="3"/>
  <c r="G71" i="3"/>
  <c r="F71" i="3"/>
  <c r="E71" i="3"/>
  <c r="J113" i="1"/>
  <c r="E113" i="1"/>
  <c r="D74" i="3" s="1"/>
  <c r="J110" i="1"/>
  <c r="I71" i="3" s="1"/>
  <c r="E110" i="1"/>
  <c r="D71" i="3" s="1"/>
  <c r="J47" i="1"/>
  <c r="I210" i="3" s="1"/>
  <c r="E47" i="1"/>
  <c r="D210" i="3" s="1"/>
  <c r="O79" i="1"/>
  <c r="N79" i="1"/>
  <c r="M79" i="1"/>
  <c r="L79" i="1"/>
  <c r="K79" i="1"/>
  <c r="I79" i="1"/>
  <c r="H79" i="1"/>
  <c r="G79" i="1"/>
  <c r="F79" i="1"/>
  <c r="O78" i="1"/>
  <c r="N78" i="1"/>
  <c r="M78" i="1"/>
  <c r="L78" i="1"/>
  <c r="K78" i="1"/>
  <c r="I78" i="1"/>
  <c r="H78" i="1"/>
  <c r="G78" i="1"/>
  <c r="F78" i="1"/>
  <c r="N159" i="3"/>
  <c r="N155" i="3" s="1"/>
  <c r="M159" i="3"/>
  <c r="M155" i="3" s="1"/>
  <c r="L159" i="3"/>
  <c r="L155" i="3" s="1"/>
  <c r="K159" i="3"/>
  <c r="K155" i="3" s="1"/>
  <c r="J159" i="3"/>
  <c r="J155" i="3" s="1"/>
  <c r="H159" i="3"/>
  <c r="H155" i="3" s="1"/>
  <c r="G159" i="3"/>
  <c r="G155" i="3" s="1"/>
  <c r="F159" i="3"/>
  <c r="F155" i="3" s="1"/>
  <c r="E159" i="3"/>
  <c r="E155" i="3" s="1"/>
  <c r="N143" i="3"/>
  <c r="N112" i="3" s="1"/>
  <c r="M143" i="3"/>
  <c r="M112" i="3" s="1"/>
  <c r="L143" i="3"/>
  <c r="L112" i="3" s="1"/>
  <c r="K143" i="3"/>
  <c r="K112" i="3" s="1"/>
  <c r="J143" i="3"/>
  <c r="J112" i="3" s="1"/>
  <c r="H143" i="3"/>
  <c r="H112" i="3" s="1"/>
  <c r="G143" i="3"/>
  <c r="G112" i="3" s="1"/>
  <c r="F143" i="3"/>
  <c r="F112" i="3" s="1"/>
  <c r="E143" i="3"/>
  <c r="E112" i="3" s="1"/>
  <c r="N142" i="3"/>
  <c r="M142" i="3"/>
  <c r="L142" i="3"/>
  <c r="K142" i="3"/>
  <c r="J142" i="3"/>
  <c r="H142" i="3"/>
  <c r="G142" i="3"/>
  <c r="F142" i="3"/>
  <c r="E142" i="3"/>
  <c r="J314" i="1"/>
  <c r="E314" i="1"/>
  <c r="N192" i="3"/>
  <c r="J192" i="3"/>
  <c r="P113" i="1" l="1"/>
  <c r="O74" i="3" s="1"/>
  <c r="P289" i="1"/>
  <c r="O269" i="3" s="1"/>
  <c r="P314" i="1"/>
  <c r="P47" i="1"/>
  <c r="O210" i="3" s="1"/>
  <c r="I74" i="3"/>
  <c r="P110" i="1"/>
  <c r="O71" i="3" s="1"/>
  <c r="J211" i="1"/>
  <c r="J183" i="1" s="1"/>
  <c r="E211" i="1"/>
  <c r="J210" i="1"/>
  <c r="I142" i="3" s="1"/>
  <c r="E210" i="1"/>
  <c r="J124" i="1"/>
  <c r="J81" i="1" s="1"/>
  <c r="E124" i="1"/>
  <c r="E81" i="1" s="1"/>
  <c r="N77" i="3"/>
  <c r="N32" i="3" s="1"/>
  <c r="M77" i="3"/>
  <c r="M32" i="3" s="1"/>
  <c r="L77" i="3"/>
  <c r="L32" i="3" s="1"/>
  <c r="K77" i="3"/>
  <c r="K32" i="3" s="1"/>
  <c r="J77" i="3"/>
  <c r="J32" i="3" s="1"/>
  <c r="H77" i="3"/>
  <c r="H32" i="3" s="1"/>
  <c r="G77" i="3"/>
  <c r="G32" i="3" s="1"/>
  <c r="F77" i="3"/>
  <c r="F32" i="3" s="1"/>
  <c r="E77" i="3"/>
  <c r="E32" i="3" s="1"/>
  <c r="N76" i="3"/>
  <c r="M76" i="3"/>
  <c r="L76" i="3"/>
  <c r="K76" i="3"/>
  <c r="J76" i="3"/>
  <c r="H76" i="3"/>
  <c r="G76" i="3"/>
  <c r="F76" i="3"/>
  <c r="E76" i="3"/>
  <c r="N73" i="3"/>
  <c r="N31" i="3" s="1"/>
  <c r="M73" i="3"/>
  <c r="M31" i="3" s="1"/>
  <c r="L73" i="3"/>
  <c r="L31" i="3" s="1"/>
  <c r="K73" i="3"/>
  <c r="K31" i="3" s="1"/>
  <c r="J73" i="3"/>
  <c r="J31" i="3" s="1"/>
  <c r="H73" i="3"/>
  <c r="H31" i="3" s="1"/>
  <c r="G73" i="3"/>
  <c r="G31" i="3" s="1"/>
  <c r="F73" i="3"/>
  <c r="F31" i="3" s="1"/>
  <c r="E73" i="3"/>
  <c r="E31" i="3" s="1"/>
  <c r="N72" i="3"/>
  <c r="M72" i="3"/>
  <c r="L72" i="3"/>
  <c r="K72" i="3"/>
  <c r="J72" i="3"/>
  <c r="H72" i="3"/>
  <c r="G72" i="3"/>
  <c r="F72" i="3"/>
  <c r="E72" i="3"/>
  <c r="E116" i="1"/>
  <c r="E115" i="1"/>
  <c r="D76" i="3" s="1"/>
  <c r="E112" i="1"/>
  <c r="E111" i="1"/>
  <c r="D72" i="3" s="1"/>
  <c r="J116" i="1"/>
  <c r="J115" i="1"/>
  <c r="P115" i="1" s="1"/>
  <c r="O76" i="3" s="1"/>
  <c r="J112" i="1"/>
  <c r="J111" i="1"/>
  <c r="P111" i="1" l="1"/>
  <c r="O72" i="3" s="1"/>
  <c r="D143" i="3"/>
  <c r="D112" i="3" s="1"/>
  <c r="E183" i="1"/>
  <c r="I143" i="3"/>
  <c r="I112" i="3" s="1"/>
  <c r="I159" i="3"/>
  <c r="I155" i="3" s="1"/>
  <c r="P112" i="1"/>
  <c r="J79" i="1"/>
  <c r="P116" i="1"/>
  <c r="J78" i="1"/>
  <c r="D73" i="3"/>
  <c r="D31" i="3" s="1"/>
  <c r="E79" i="1"/>
  <c r="D77" i="3"/>
  <c r="D32" i="3" s="1"/>
  <c r="E78" i="1"/>
  <c r="P124" i="1"/>
  <c r="P81" i="1" s="1"/>
  <c r="D159" i="3"/>
  <c r="D155" i="3" s="1"/>
  <c r="P210" i="1"/>
  <c r="O142" i="3" s="1"/>
  <c r="D142" i="3"/>
  <c r="P211" i="1"/>
  <c r="I72" i="3"/>
  <c r="I76" i="3"/>
  <c r="I73" i="3"/>
  <c r="I31" i="3" s="1"/>
  <c r="I77" i="3"/>
  <c r="I32" i="3" s="1"/>
  <c r="O143" i="3" l="1"/>
  <c r="O112" i="3" s="1"/>
  <c r="P183" i="1"/>
  <c r="O159" i="3"/>
  <c r="O155" i="3" s="1"/>
  <c r="O77" i="3"/>
  <c r="O32" i="3" s="1"/>
  <c r="P78" i="1"/>
  <c r="O73" i="3"/>
  <c r="O31" i="3" s="1"/>
  <c r="P79" i="1"/>
  <c r="E263" i="3"/>
  <c r="E262" i="3" s="1"/>
  <c r="F263" i="3"/>
  <c r="F262" i="3" s="1"/>
  <c r="G263" i="3"/>
  <c r="G262" i="3" s="1"/>
  <c r="H263" i="3"/>
  <c r="H262" i="3" s="1"/>
  <c r="J263" i="3"/>
  <c r="J262" i="3" s="1"/>
  <c r="K263" i="3"/>
  <c r="K262" i="3" s="1"/>
  <c r="L263" i="3"/>
  <c r="L262" i="3" s="1"/>
  <c r="M263" i="3"/>
  <c r="M262" i="3" s="1"/>
  <c r="N263" i="3"/>
  <c r="N262" i="3" s="1"/>
  <c r="E266" i="3"/>
  <c r="E264" i="3" s="1"/>
  <c r="F266" i="3"/>
  <c r="F264" i="3" s="1"/>
  <c r="G266" i="3"/>
  <c r="G264" i="3" s="1"/>
  <c r="H266" i="3"/>
  <c r="H264" i="3" s="1"/>
  <c r="J266" i="3"/>
  <c r="J264" i="3" s="1"/>
  <c r="K266" i="3"/>
  <c r="K264" i="3" s="1"/>
  <c r="L266" i="3"/>
  <c r="L264" i="3" s="1"/>
  <c r="M266" i="3"/>
  <c r="M264" i="3" s="1"/>
  <c r="N266" i="3"/>
  <c r="N264" i="3" s="1"/>
  <c r="E267" i="3"/>
  <c r="E265" i="3" s="1"/>
  <c r="E261" i="3" s="1"/>
  <c r="F267" i="3"/>
  <c r="F265" i="3" s="1"/>
  <c r="F261" i="3" s="1"/>
  <c r="G267" i="3"/>
  <c r="G265" i="3" s="1"/>
  <c r="G261" i="3" s="1"/>
  <c r="H267" i="3"/>
  <c r="H265" i="3" s="1"/>
  <c r="H261" i="3" s="1"/>
  <c r="J267" i="3"/>
  <c r="J265" i="3" s="1"/>
  <c r="J261" i="3" s="1"/>
  <c r="K267" i="3"/>
  <c r="K265" i="3" s="1"/>
  <c r="K261" i="3" s="1"/>
  <c r="L267" i="3"/>
  <c r="L265" i="3" s="1"/>
  <c r="L261" i="3" s="1"/>
  <c r="M267" i="3"/>
  <c r="M265" i="3" s="1"/>
  <c r="M261" i="3" s="1"/>
  <c r="N267" i="3"/>
  <c r="N265" i="3" s="1"/>
  <c r="N261" i="3" s="1"/>
  <c r="L268" i="3" l="1"/>
  <c r="L260" i="3" s="1"/>
  <c r="G268" i="3"/>
  <c r="G260" i="3" s="1"/>
  <c r="M268" i="3"/>
  <c r="M260" i="3" s="1"/>
  <c r="K268" i="3"/>
  <c r="K260" i="3" s="1"/>
  <c r="H268" i="3"/>
  <c r="H260" i="3" s="1"/>
  <c r="F268" i="3"/>
  <c r="F260" i="3" s="1"/>
  <c r="O246" i="1" l="1"/>
  <c r="N246" i="1"/>
  <c r="M246" i="1"/>
  <c r="L246" i="1"/>
  <c r="K246" i="1"/>
  <c r="I246" i="1"/>
  <c r="H246" i="1"/>
  <c r="G246" i="1"/>
  <c r="F246" i="1"/>
  <c r="O331" i="1"/>
  <c r="K331" i="1"/>
  <c r="K327" i="1" s="1"/>
  <c r="J332" i="1"/>
  <c r="O144" i="1"/>
  <c r="N144" i="1"/>
  <c r="M144" i="1"/>
  <c r="L144" i="1"/>
  <c r="K144" i="1"/>
  <c r="I144" i="1"/>
  <c r="H144" i="1"/>
  <c r="G144" i="1"/>
  <c r="F144" i="1"/>
  <c r="E128" i="1"/>
  <c r="E127" i="1"/>
  <c r="J128" i="1"/>
  <c r="J80" i="1" s="1"/>
  <c r="J127" i="1"/>
  <c r="E80" i="1" l="1"/>
  <c r="O327" i="1"/>
  <c r="J331" i="1"/>
  <c r="P128" i="1"/>
  <c r="P80" i="1" s="1"/>
  <c r="E332" i="1"/>
  <c r="P127" i="1"/>
  <c r="P332" i="1" l="1"/>
  <c r="N268" i="3"/>
  <c r="N260" i="3" s="1"/>
  <c r="J268" i="3"/>
  <c r="J260" i="3" s="1"/>
  <c r="F77" i="1"/>
  <c r="N56" i="3" l="1"/>
  <c r="M56" i="3"/>
  <c r="L56" i="3"/>
  <c r="K56" i="3"/>
  <c r="J56" i="3"/>
  <c r="H56" i="3"/>
  <c r="G56" i="3"/>
  <c r="F56" i="3"/>
  <c r="E56" i="3"/>
  <c r="J96" i="1"/>
  <c r="I56" i="3" s="1"/>
  <c r="E96" i="1"/>
  <c r="D56" i="3" s="1"/>
  <c r="N19" i="3"/>
  <c r="M19" i="3"/>
  <c r="L19" i="3"/>
  <c r="K19" i="3"/>
  <c r="J19" i="3"/>
  <c r="H19" i="3"/>
  <c r="G19" i="3"/>
  <c r="F19" i="3"/>
  <c r="E19" i="3"/>
  <c r="J251" i="1"/>
  <c r="E251" i="1"/>
  <c r="O226" i="1"/>
  <c r="K226" i="1"/>
  <c r="O225" i="1"/>
  <c r="N17" i="3" s="1"/>
  <c r="K225" i="1"/>
  <c r="J17" i="3" s="1"/>
  <c r="O223" i="1" l="1"/>
  <c r="K223" i="1"/>
  <c r="P251" i="1"/>
  <c r="P96" i="1"/>
  <c r="N216" i="3"/>
  <c r="M216" i="3"/>
  <c r="L216" i="3"/>
  <c r="K216" i="3"/>
  <c r="J216" i="3"/>
  <c r="H216" i="3"/>
  <c r="G216" i="3"/>
  <c r="F216" i="3"/>
  <c r="E216" i="3"/>
  <c r="N217" i="3"/>
  <c r="N206" i="3" s="1"/>
  <c r="M217" i="3"/>
  <c r="M206" i="3" s="1"/>
  <c r="L217" i="3"/>
  <c r="L206" i="3" s="1"/>
  <c r="K217" i="3"/>
  <c r="K206" i="3" s="1"/>
  <c r="J217" i="3"/>
  <c r="J206" i="3" s="1"/>
  <c r="H217" i="3"/>
  <c r="H206" i="3" s="1"/>
  <c r="G217" i="3"/>
  <c r="G206" i="3" s="1"/>
  <c r="F217" i="3"/>
  <c r="F206" i="3" s="1"/>
  <c r="E217" i="3"/>
  <c r="E206" i="3" s="1"/>
  <c r="N58" i="3"/>
  <c r="M58" i="3"/>
  <c r="L58" i="3"/>
  <c r="K58" i="3"/>
  <c r="J58" i="3"/>
  <c r="H58" i="3"/>
  <c r="G58" i="3"/>
  <c r="F58" i="3"/>
  <c r="E58" i="3"/>
  <c r="N59" i="3"/>
  <c r="N24" i="3" s="1"/>
  <c r="M59" i="3"/>
  <c r="M24" i="3" s="1"/>
  <c r="L59" i="3"/>
  <c r="L24" i="3" s="1"/>
  <c r="K59" i="3"/>
  <c r="K24" i="3" s="1"/>
  <c r="J59" i="3"/>
  <c r="J24" i="3" s="1"/>
  <c r="H59" i="3"/>
  <c r="H24" i="3" s="1"/>
  <c r="G59" i="3"/>
  <c r="G24" i="3" s="1"/>
  <c r="F59" i="3"/>
  <c r="F24" i="3" s="1"/>
  <c r="E59" i="3"/>
  <c r="E24" i="3" s="1"/>
  <c r="N77" i="1"/>
  <c r="M77" i="1"/>
  <c r="L77" i="1"/>
  <c r="I77" i="1"/>
  <c r="H77" i="1"/>
  <c r="G77" i="1"/>
  <c r="J134" i="1"/>
  <c r="I267" i="3" s="1"/>
  <c r="I265" i="3" s="1"/>
  <c r="I261" i="3" s="1"/>
  <c r="J133" i="1"/>
  <c r="I266" i="3" s="1"/>
  <c r="I264" i="3" s="1"/>
  <c r="E134" i="1"/>
  <c r="E133" i="1"/>
  <c r="J99" i="1"/>
  <c r="J98" i="1"/>
  <c r="I58" i="3" s="1"/>
  <c r="E99" i="1"/>
  <c r="E98" i="1"/>
  <c r="O77" i="1"/>
  <c r="K77" i="1"/>
  <c r="P98" i="1" l="1"/>
  <c r="O58" i="3" s="1"/>
  <c r="P99" i="1"/>
  <c r="E72" i="1"/>
  <c r="I59" i="3"/>
  <c r="I24" i="3" s="1"/>
  <c r="J72" i="1"/>
  <c r="P133" i="1"/>
  <c r="O266" i="3" s="1"/>
  <c r="O264" i="3" s="1"/>
  <c r="P134" i="1"/>
  <c r="O267" i="3" s="1"/>
  <c r="O265" i="3" s="1"/>
  <c r="O261" i="3" s="1"/>
  <c r="D267" i="3"/>
  <c r="D265" i="3" s="1"/>
  <c r="D261" i="3" s="1"/>
  <c r="D59" i="3"/>
  <c r="D24" i="3" s="1"/>
  <c r="O56" i="3"/>
  <c r="D58" i="3"/>
  <c r="D266" i="3"/>
  <c r="D264" i="3" s="1"/>
  <c r="O59" i="3" l="1"/>
  <c r="O24" i="3" s="1"/>
  <c r="P72" i="1"/>
  <c r="J185" i="1"/>
  <c r="E185" i="1" l="1"/>
  <c r="P185" i="1" s="1"/>
  <c r="N57" i="3" l="1"/>
  <c r="N30" i="3" s="1"/>
  <c r="M57" i="3"/>
  <c r="M30" i="3" s="1"/>
  <c r="L57" i="3"/>
  <c r="L30" i="3" s="1"/>
  <c r="K57" i="3"/>
  <c r="K30" i="3" s="1"/>
  <c r="J57" i="3"/>
  <c r="J30" i="3" s="1"/>
  <c r="H57" i="3"/>
  <c r="H30" i="3" s="1"/>
  <c r="G57" i="3"/>
  <c r="G30" i="3" s="1"/>
  <c r="F57" i="3"/>
  <c r="F30" i="3" s="1"/>
  <c r="E57" i="3"/>
  <c r="E30" i="3" s="1"/>
  <c r="J97" i="1"/>
  <c r="J77" i="1" s="1"/>
  <c r="E97" i="1"/>
  <c r="E77" i="1" s="1"/>
  <c r="E268" i="3" l="1"/>
  <c r="E260" i="3" s="1"/>
  <c r="P97" i="1"/>
  <c r="P77" i="1" s="1"/>
  <c r="D57" i="3"/>
  <c r="D30" i="3" s="1"/>
  <c r="I57" i="3"/>
  <c r="I30" i="3" s="1"/>
  <c r="O57" i="3" l="1"/>
  <c r="O30" i="3" s="1"/>
  <c r="N188" i="3" l="1"/>
  <c r="M188" i="3"/>
  <c r="L188" i="3"/>
  <c r="K188" i="3"/>
  <c r="J188" i="3"/>
  <c r="H188" i="3"/>
  <c r="G188" i="3"/>
  <c r="F188" i="3"/>
  <c r="E188" i="3"/>
  <c r="K143" i="1" l="1"/>
  <c r="N55" i="3" l="1"/>
  <c r="M55" i="3"/>
  <c r="L55" i="3"/>
  <c r="K55" i="3"/>
  <c r="J55" i="3"/>
  <c r="H55" i="3"/>
  <c r="G55" i="3"/>
  <c r="F55" i="3"/>
  <c r="E55" i="3"/>
  <c r="J95" i="1"/>
  <c r="I55" i="3" s="1"/>
  <c r="E95" i="1"/>
  <c r="J325" i="1"/>
  <c r="E325" i="1"/>
  <c r="D55" i="3" l="1"/>
  <c r="P325" i="1"/>
  <c r="P95" i="1"/>
  <c r="O55" i="3" s="1"/>
  <c r="J136" i="1"/>
  <c r="E136" i="1" l="1"/>
  <c r="N81" i="3"/>
  <c r="N29" i="3" s="1"/>
  <c r="M81" i="3"/>
  <c r="M29" i="3" s="1"/>
  <c r="L81" i="3"/>
  <c r="L29" i="3" s="1"/>
  <c r="K81" i="3"/>
  <c r="K29" i="3" s="1"/>
  <c r="J81" i="3"/>
  <c r="J29" i="3" s="1"/>
  <c r="H81" i="3"/>
  <c r="H29" i="3" s="1"/>
  <c r="G81" i="3"/>
  <c r="G29" i="3" s="1"/>
  <c r="F81" i="3"/>
  <c r="F29" i="3" s="1"/>
  <c r="E81" i="3"/>
  <c r="E29" i="3" s="1"/>
  <c r="N80" i="3"/>
  <c r="M80" i="3"/>
  <c r="L80" i="3"/>
  <c r="K80" i="3"/>
  <c r="J80" i="3"/>
  <c r="H80" i="3"/>
  <c r="G80" i="3"/>
  <c r="F80" i="3"/>
  <c r="E80" i="3"/>
  <c r="O76" i="1"/>
  <c r="N76" i="1"/>
  <c r="M76" i="1"/>
  <c r="L76" i="1"/>
  <c r="K76" i="1"/>
  <c r="I76" i="1"/>
  <c r="H76" i="1"/>
  <c r="G76" i="1"/>
  <c r="F76" i="1"/>
  <c r="J120" i="1"/>
  <c r="I81" i="3" s="1"/>
  <c r="I29" i="3" s="1"/>
  <c r="J119" i="1"/>
  <c r="I80" i="3" s="1"/>
  <c r="E120" i="1"/>
  <c r="P120" i="1" s="1"/>
  <c r="O81" i="3" s="1"/>
  <c r="O29" i="3" s="1"/>
  <c r="E119" i="1"/>
  <c r="P119" i="1" s="1"/>
  <c r="O80" i="3" s="1"/>
  <c r="D81" i="3" l="1"/>
  <c r="D29" i="3" s="1"/>
  <c r="E76" i="1"/>
  <c r="P136" i="1"/>
  <c r="D80" i="3"/>
  <c r="J76" i="1"/>
  <c r="P76" i="1"/>
  <c r="N61" i="3" l="1"/>
  <c r="M61" i="3"/>
  <c r="L61" i="3"/>
  <c r="K61" i="3"/>
  <c r="J61" i="3"/>
  <c r="H61" i="3"/>
  <c r="G61" i="3"/>
  <c r="F61" i="3"/>
  <c r="E61" i="3"/>
  <c r="E234" i="1"/>
  <c r="J234" i="1"/>
  <c r="I61" i="3" s="1"/>
  <c r="D61" i="3" l="1"/>
  <c r="P234" i="1"/>
  <c r="O61" i="3" s="1"/>
  <c r="E131" i="1" l="1"/>
  <c r="J131" i="1"/>
  <c r="N158" i="3"/>
  <c r="M158" i="3"/>
  <c r="L158" i="3"/>
  <c r="K158" i="3"/>
  <c r="J158" i="3"/>
  <c r="H158" i="3"/>
  <c r="G158" i="3"/>
  <c r="F158" i="3"/>
  <c r="E158" i="3"/>
  <c r="N79" i="3"/>
  <c r="N27" i="3" s="1"/>
  <c r="M79" i="3"/>
  <c r="M27" i="3" s="1"/>
  <c r="L79" i="3"/>
  <c r="L27" i="3" s="1"/>
  <c r="K79" i="3"/>
  <c r="K27" i="3" s="1"/>
  <c r="J79" i="3"/>
  <c r="J27" i="3" s="1"/>
  <c r="H79" i="3"/>
  <c r="H27" i="3" s="1"/>
  <c r="G79" i="3"/>
  <c r="G27" i="3" s="1"/>
  <c r="F79" i="3"/>
  <c r="F27" i="3" s="1"/>
  <c r="E79" i="3"/>
  <c r="E27" i="3" s="1"/>
  <c r="N78" i="3"/>
  <c r="M78" i="3"/>
  <c r="L78" i="3"/>
  <c r="K78" i="3"/>
  <c r="J78" i="3"/>
  <c r="H78" i="3"/>
  <c r="G78" i="3"/>
  <c r="F78" i="3"/>
  <c r="E78" i="3"/>
  <c r="N70" i="3"/>
  <c r="M70" i="3"/>
  <c r="L70" i="3"/>
  <c r="K70" i="3"/>
  <c r="J70" i="3"/>
  <c r="H70" i="3"/>
  <c r="G70" i="3"/>
  <c r="F70" i="3"/>
  <c r="E70" i="3"/>
  <c r="B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5" i="3" s="1"/>
  <c r="M50" i="3"/>
  <c r="M25" i="3" s="1"/>
  <c r="L50" i="3"/>
  <c r="L25" i="3" s="1"/>
  <c r="K50" i="3"/>
  <c r="K25" i="3" s="1"/>
  <c r="J50" i="3"/>
  <c r="J25" i="3" s="1"/>
  <c r="H50" i="3"/>
  <c r="H25" i="3" s="1"/>
  <c r="G50" i="3"/>
  <c r="G25" i="3" s="1"/>
  <c r="F50" i="3"/>
  <c r="E50" i="3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F25" i="3" l="1"/>
  <c r="E25" i="3"/>
  <c r="K22" i="3"/>
  <c r="M22" i="3"/>
  <c r="E23" i="3"/>
  <c r="G23" i="3"/>
  <c r="J23" i="3"/>
  <c r="L23" i="3"/>
  <c r="N23" i="3"/>
  <c r="H22" i="3"/>
  <c r="L22" i="3"/>
  <c r="F23" i="3"/>
  <c r="H23" i="3"/>
  <c r="K23" i="3"/>
  <c r="M23" i="3"/>
  <c r="F22" i="3"/>
  <c r="J22" i="3"/>
  <c r="N22" i="3"/>
  <c r="G22" i="3"/>
  <c r="E22" i="3"/>
  <c r="P131" i="1"/>
  <c r="J132" i="1"/>
  <c r="J130" i="1"/>
  <c r="J125" i="1"/>
  <c r="J123" i="1"/>
  <c r="J122" i="1"/>
  <c r="J121" i="1"/>
  <c r="E132" i="1"/>
  <c r="E130" i="1"/>
  <c r="E125" i="1"/>
  <c r="E123" i="1"/>
  <c r="E121" i="1"/>
  <c r="P121" i="1" l="1"/>
  <c r="P123" i="1"/>
  <c r="P130" i="1"/>
  <c r="P125" i="1"/>
  <c r="P132" i="1"/>
  <c r="P122" i="1"/>
  <c r="O75" i="1"/>
  <c r="N75" i="1"/>
  <c r="M75" i="1"/>
  <c r="L75" i="1"/>
  <c r="K75" i="1"/>
  <c r="I75" i="1"/>
  <c r="H75" i="1"/>
  <c r="G75" i="1"/>
  <c r="F75" i="1"/>
  <c r="O73" i="1"/>
  <c r="N73" i="1"/>
  <c r="M73" i="1"/>
  <c r="L73" i="1"/>
  <c r="K73" i="1"/>
  <c r="I73" i="1"/>
  <c r="H73" i="1"/>
  <c r="G73" i="1"/>
  <c r="F73" i="1"/>
  <c r="J108" i="1"/>
  <c r="I69" i="3" s="1"/>
  <c r="E108" i="1"/>
  <c r="J92" i="1"/>
  <c r="I52" i="3" s="1"/>
  <c r="E92" i="1"/>
  <c r="D52" i="3" s="1"/>
  <c r="D69" i="3" l="1"/>
  <c r="P108" i="1"/>
  <c r="O69" i="3" s="1"/>
  <c r="P92" i="1"/>
  <c r="O52" i="3" s="1"/>
  <c r="D236" i="1" l="1"/>
  <c r="D58" i="1" l="1"/>
  <c r="N232" i="3" l="1"/>
  <c r="M232" i="3"/>
  <c r="L232" i="3"/>
  <c r="K232" i="3"/>
  <c r="J232" i="3"/>
  <c r="H232" i="3"/>
  <c r="G232" i="3"/>
  <c r="F232" i="3"/>
  <c r="E232" i="3"/>
  <c r="N193" i="3"/>
  <c r="N196" i="3"/>
  <c r="M196" i="3"/>
  <c r="L196" i="3"/>
  <c r="K196" i="3"/>
  <c r="J196" i="3"/>
  <c r="H196" i="3"/>
  <c r="G196" i="3"/>
  <c r="F196" i="3"/>
  <c r="E196" i="3"/>
  <c r="O232" i="1"/>
  <c r="N232" i="1"/>
  <c r="M232" i="1"/>
  <c r="L232" i="1"/>
  <c r="K232" i="1"/>
  <c r="I232" i="1"/>
  <c r="H232" i="1"/>
  <c r="G232" i="1"/>
  <c r="F232" i="1"/>
  <c r="N230" i="3"/>
  <c r="M230" i="3"/>
  <c r="L230" i="3"/>
  <c r="K230" i="3"/>
  <c r="J230" i="3"/>
  <c r="H230" i="3"/>
  <c r="G230" i="3"/>
  <c r="F230" i="3"/>
  <c r="E230" i="3"/>
  <c r="O249" i="1"/>
  <c r="N249" i="1"/>
  <c r="M249" i="1"/>
  <c r="L249" i="1"/>
  <c r="K249" i="1"/>
  <c r="I249" i="1"/>
  <c r="H249" i="1"/>
  <c r="G249" i="1"/>
  <c r="F249" i="1"/>
  <c r="E331" i="1"/>
  <c r="E281" i="1"/>
  <c r="D230" i="3" s="1"/>
  <c r="J281" i="1"/>
  <c r="I230" i="3" s="1"/>
  <c r="E239" i="1"/>
  <c r="D192" i="3" s="1"/>
  <c r="J239" i="1"/>
  <c r="I192" i="3" s="1"/>
  <c r="D196" i="3" l="1"/>
  <c r="I196" i="3"/>
  <c r="P239" i="1"/>
  <c r="O192" i="3" s="1"/>
  <c r="P281" i="1"/>
  <c r="E249" i="1"/>
  <c r="P331" i="1"/>
  <c r="J249" i="1"/>
  <c r="E18" i="3"/>
  <c r="F18" i="3"/>
  <c r="G18" i="3"/>
  <c r="H18" i="3"/>
  <c r="J18" i="3"/>
  <c r="K18" i="3"/>
  <c r="L18" i="3"/>
  <c r="M18" i="3"/>
  <c r="N18" i="3"/>
  <c r="O196" i="3" l="1"/>
  <c r="O230" i="3"/>
  <c r="P249" i="1"/>
  <c r="N215" i="3"/>
  <c r="M215" i="3"/>
  <c r="L215" i="3"/>
  <c r="K215" i="3"/>
  <c r="J215" i="3"/>
  <c r="H215" i="3"/>
  <c r="G215" i="3"/>
  <c r="F215" i="3"/>
  <c r="E215" i="3"/>
  <c r="J49" i="1" l="1"/>
  <c r="E49" i="1"/>
  <c r="J21" i="1"/>
  <c r="I18" i="3" s="1"/>
  <c r="E21" i="1"/>
  <c r="I215" i="3" l="1"/>
  <c r="D215" i="3"/>
  <c r="P49" i="1"/>
  <c r="O215" i="3" s="1"/>
  <c r="P21" i="1"/>
  <c r="O18" i="3" s="1"/>
  <c r="D18" i="3"/>
  <c r="F224" i="1" l="1"/>
  <c r="G224" i="1"/>
  <c r="H224" i="1"/>
  <c r="I224" i="1"/>
  <c r="K224" i="1"/>
  <c r="L224" i="1"/>
  <c r="M224" i="1"/>
  <c r="N224" i="1"/>
  <c r="O224" i="1"/>
  <c r="E93" i="3" l="1"/>
  <c r="F93" i="3"/>
  <c r="G93" i="3"/>
  <c r="H93" i="3"/>
  <c r="J93" i="3"/>
  <c r="K93" i="3"/>
  <c r="L93" i="3"/>
  <c r="M93" i="3"/>
  <c r="N93" i="3"/>
  <c r="E154" i="1" l="1"/>
  <c r="J154" i="1"/>
  <c r="I93" i="3" s="1"/>
  <c r="D154" i="1"/>
  <c r="P154" i="1" l="1"/>
  <c r="O93" i="3" s="1"/>
  <c r="D93" i="3"/>
  <c r="E214" i="3"/>
  <c r="F214" i="3"/>
  <c r="G214" i="3"/>
  <c r="H214" i="3"/>
  <c r="J214" i="3"/>
  <c r="K214" i="3"/>
  <c r="L214" i="3"/>
  <c r="M214" i="3"/>
  <c r="N214" i="3"/>
  <c r="E275" i="1"/>
  <c r="J275" i="1"/>
  <c r="F245" i="1"/>
  <c r="G245" i="1"/>
  <c r="H245" i="1"/>
  <c r="I245" i="1"/>
  <c r="K245" i="1"/>
  <c r="L245" i="1"/>
  <c r="M245" i="1"/>
  <c r="N245" i="1"/>
  <c r="O245" i="1"/>
  <c r="D214" i="3" l="1"/>
  <c r="D217" i="3"/>
  <c r="D206" i="3" s="1"/>
  <c r="J245" i="1"/>
  <c r="I217" i="3"/>
  <c r="I206" i="3" s="1"/>
  <c r="E245" i="1"/>
  <c r="P275" i="1"/>
  <c r="O217" i="3" s="1"/>
  <c r="O206" i="3" s="1"/>
  <c r="I214" i="3"/>
  <c r="E230" i="1"/>
  <c r="J230" i="1"/>
  <c r="I174" i="3" s="1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4" i="3"/>
  <c r="F144" i="3"/>
  <c r="G144" i="3"/>
  <c r="H144" i="3"/>
  <c r="J144" i="3"/>
  <c r="K144" i="3"/>
  <c r="L144" i="3"/>
  <c r="M144" i="3"/>
  <c r="N144" i="3"/>
  <c r="E145" i="3"/>
  <c r="E109" i="3" s="1"/>
  <c r="F145" i="3"/>
  <c r="F109" i="3" s="1"/>
  <c r="G145" i="3"/>
  <c r="G109" i="3" s="1"/>
  <c r="H145" i="3"/>
  <c r="H109" i="3" s="1"/>
  <c r="J145" i="3"/>
  <c r="J109" i="3" s="1"/>
  <c r="K145" i="3"/>
  <c r="K109" i="3" s="1"/>
  <c r="L145" i="3"/>
  <c r="L109" i="3" s="1"/>
  <c r="M145" i="3"/>
  <c r="M109" i="3" s="1"/>
  <c r="N145" i="3"/>
  <c r="N109" i="3" s="1"/>
  <c r="E209" i="1"/>
  <c r="E208" i="1"/>
  <c r="D140" i="3" s="1"/>
  <c r="J209" i="1"/>
  <c r="J208" i="1"/>
  <c r="I140" i="3" s="1"/>
  <c r="E164" i="3"/>
  <c r="F164" i="3"/>
  <c r="G164" i="3"/>
  <c r="H164" i="3"/>
  <c r="J164" i="3"/>
  <c r="K164" i="3"/>
  <c r="L164" i="3"/>
  <c r="M164" i="3"/>
  <c r="N164" i="3"/>
  <c r="J212" i="1"/>
  <c r="I144" i="3" s="1"/>
  <c r="J213" i="1"/>
  <c r="J180" i="1" s="1"/>
  <c r="E212" i="1"/>
  <c r="D144" i="3" s="1"/>
  <c r="E213" i="1"/>
  <c r="D179" i="1"/>
  <c r="D213" i="1"/>
  <c r="D180" i="1"/>
  <c r="D212" i="1"/>
  <c r="J22" i="1"/>
  <c r="J23" i="1"/>
  <c r="J24" i="1"/>
  <c r="J19" i="1" s="1"/>
  <c r="E24" i="1"/>
  <c r="D21" i="3" s="1"/>
  <c r="D16" i="3" s="1"/>
  <c r="D19" i="1"/>
  <c r="D24" i="1"/>
  <c r="E21" i="3"/>
  <c r="E16" i="3" s="1"/>
  <c r="F21" i="3"/>
  <c r="F16" i="3" s="1"/>
  <c r="G21" i="3"/>
  <c r="G16" i="3" s="1"/>
  <c r="H21" i="3"/>
  <c r="H16" i="3" s="1"/>
  <c r="I21" i="3"/>
  <c r="I16" i="3" s="1"/>
  <c r="J21" i="3"/>
  <c r="J16" i="3" s="1"/>
  <c r="K21" i="3"/>
  <c r="K16" i="3" s="1"/>
  <c r="L21" i="3"/>
  <c r="L16" i="3" s="1"/>
  <c r="M21" i="3"/>
  <c r="M16" i="3" s="1"/>
  <c r="N21" i="3"/>
  <c r="N16" i="3" s="1"/>
  <c r="F19" i="1"/>
  <c r="G19" i="1"/>
  <c r="H19" i="1"/>
  <c r="I19" i="1"/>
  <c r="K19" i="1"/>
  <c r="L19" i="1"/>
  <c r="M19" i="1"/>
  <c r="N19" i="1"/>
  <c r="O19" i="1"/>
  <c r="J182" i="1" l="1"/>
  <c r="J179" i="1"/>
  <c r="I19" i="3"/>
  <c r="E224" i="1"/>
  <c r="D174" i="3"/>
  <c r="D164" i="3" s="1"/>
  <c r="D141" i="3"/>
  <c r="D111" i="3" s="1"/>
  <c r="E182" i="1"/>
  <c r="N108" i="3"/>
  <c r="N111" i="3"/>
  <c r="L108" i="3"/>
  <c r="L111" i="3"/>
  <c r="J108" i="3"/>
  <c r="J111" i="3"/>
  <c r="G108" i="3"/>
  <c r="G111" i="3"/>
  <c r="E108" i="3"/>
  <c r="E111" i="3"/>
  <c r="M108" i="3"/>
  <c r="M111" i="3"/>
  <c r="K108" i="3"/>
  <c r="K111" i="3"/>
  <c r="H108" i="3"/>
  <c r="H111" i="3"/>
  <c r="F108" i="3"/>
  <c r="F111" i="3"/>
  <c r="P245" i="1"/>
  <c r="O214" i="3"/>
  <c r="P230" i="1"/>
  <c r="J224" i="1"/>
  <c r="P209" i="1"/>
  <c r="P179" i="1" s="1"/>
  <c r="I164" i="3"/>
  <c r="D145" i="3"/>
  <c r="D109" i="3" s="1"/>
  <c r="I141" i="3"/>
  <c r="I145" i="3"/>
  <c r="I109" i="3" s="1"/>
  <c r="P208" i="1"/>
  <c r="P212" i="1"/>
  <c r="O144" i="3" s="1"/>
  <c r="E179" i="1"/>
  <c r="P213" i="1"/>
  <c r="P180" i="1" s="1"/>
  <c r="E180" i="1"/>
  <c r="P24" i="1"/>
  <c r="P19" i="1" s="1"/>
  <c r="E19" i="1"/>
  <c r="P224" i="1" l="1"/>
  <c r="O174" i="3"/>
  <c r="D108" i="3"/>
  <c r="O141" i="3"/>
  <c r="O111" i="3" s="1"/>
  <c r="P182" i="1"/>
  <c r="I108" i="3"/>
  <c r="I111" i="3"/>
  <c r="O140" i="3"/>
  <c r="O145" i="3"/>
  <c r="O109" i="3" s="1"/>
  <c r="O21" i="3"/>
  <c r="O16" i="3" s="1"/>
  <c r="O108" i="3" l="1"/>
  <c r="O164" i="3"/>
  <c r="J229" i="1"/>
  <c r="E229" i="1"/>
  <c r="E323" i="1"/>
  <c r="E321" i="1"/>
  <c r="D203" i="3" s="1"/>
  <c r="N20" i="3"/>
  <c r="M20" i="3"/>
  <c r="L20" i="3"/>
  <c r="K20" i="3"/>
  <c r="J20" i="3"/>
  <c r="H20" i="3"/>
  <c r="G20" i="3"/>
  <c r="F20" i="3"/>
  <c r="E20" i="3"/>
  <c r="I20" i="3"/>
  <c r="E23" i="1"/>
  <c r="D173" i="3" l="1"/>
  <c r="I173" i="3"/>
  <c r="P229" i="1"/>
  <c r="P23" i="1"/>
  <c r="D20" i="3"/>
  <c r="J175" i="1"/>
  <c r="E175" i="1"/>
  <c r="O173" i="3" l="1"/>
  <c r="O20" i="3"/>
  <c r="P175" i="1"/>
  <c r="J321" i="1" l="1"/>
  <c r="I203" i="3" s="1"/>
  <c r="P321" i="1" l="1"/>
  <c r="O203" i="3" s="1"/>
  <c r="J105" i="1" l="1"/>
  <c r="E105" i="1"/>
  <c r="D66" i="3" l="1"/>
  <c r="I66" i="3"/>
  <c r="J74" i="1"/>
  <c r="P105" i="1"/>
  <c r="O66" i="3" l="1"/>
  <c r="M221" i="3"/>
  <c r="M220" i="3" s="1"/>
  <c r="L221" i="3"/>
  <c r="L220" i="3" s="1"/>
  <c r="K221" i="3"/>
  <c r="K220" i="3" s="1"/>
  <c r="H221" i="3"/>
  <c r="H220" i="3" s="1"/>
  <c r="G221" i="3"/>
  <c r="G220" i="3" s="1"/>
  <c r="F221" i="3"/>
  <c r="F220" i="3" s="1"/>
  <c r="J278" i="1" l="1"/>
  <c r="E278" i="1"/>
  <c r="P278" i="1" l="1"/>
  <c r="J317" i="1" l="1"/>
  <c r="I195" i="3" s="1"/>
  <c r="E317" i="1"/>
  <c r="E315" i="1"/>
  <c r="N221" i="3"/>
  <c r="N220" i="3" s="1"/>
  <c r="J221" i="3"/>
  <c r="J220" i="3" s="1"/>
  <c r="P317" i="1" l="1"/>
  <c r="O141" i="1" l="1"/>
  <c r="N141" i="1"/>
  <c r="M141" i="1"/>
  <c r="L141" i="1"/>
  <c r="K141" i="1"/>
  <c r="I141" i="1"/>
  <c r="H141" i="1"/>
  <c r="G141" i="1"/>
  <c r="F141" i="1"/>
  <c r="J169" i="1"/>
  <c r="J170" i="1"/>
  <c r="E169" i="1"/>
  <c r="E170" i="1"/>
  <c r="J144" i="1" l="1"/>
  <c r="E141" i="1"/>
  <c r="E144" i="1"/>
  <c r="P170" i="1"/>
  <c r="P169" i="1"/>
  <c r="J141" i="1"/>
  <c r="P141" i="1" l="1"/>
  <c r="P144" i="1"/>
  <c r="D266" i="1"/>
  <c r="N226" i="3" l="1"/>
  <c r="M226" i="3"/>
  <c r="L226" i="3"/>
  <c r="K226" i="3"/>
  <c r="J226" i="3"/>
  <c r="H226" i="3"/>
  <c r="G226" i="3"/>
  <c r="F226" i="3"/>
  <c r="E226" i="3"/>
  <c r="F223" i="3" l="1"/>
  <c r="F181" i="3" s="1"/>
  <c r="F276" i="3" s="1"/>
  <c r="H223" i="3"/>
  <c r="H181" i="3" s="1"/>
  <c r="H276" i="3" s="1"/>
  <c r="K223" i="3"/>
  <c r="K181" i="3" s="1"/>
  <c r="K276" i="3" s="1"/>
  <c r="M223" i="3"/>
  <c r="M181" i="3" s="1"/>
  <c r="M276" i="3" s="1"/>
  <c r="E223" i="3"/>
  <c r="E181" i="3" s="1"/>
  <c r="E276" i="3" s="1"/>
  <c r="G223" i="3"/>
  <c r="G181" i="3" s="1"/>
  <c r="G276" i="3" s="1"/>
  <c r="L223" i="3"/>
  <c r="L181" i="3" s="1"/>
  <c r="L276" i="3" s="1"/>
  <c r="N223" i="3"/>
  <c r="N181" i="3" s="1"/>
  <c r="N276" i="3" s="1"/>
  <c r="J223" i="3"/>
  <c r="J181" i="3" s="1"/>
  <c r="J276" i="3" s="1"/>
  <c r="O146" i="1"/>
  <c r="N146" i="1"/>
  <c r="M146" i="1"/>
  <c r="M378" i="1" s="1"/>
  <c r="L146" i="1"/>
  <c r="K146" i="1"/>
  <c r="I146" i="1"/>
  <c r="H146" i="1"/>
  <c r="H378" i="1" s="1"/>
  <c r="G146" i="1"/>
  <c r="F146" i="1"/>
  <c r="O303" i="1"/>
  <c r="N303" i="1"/>
  <c r="M303" i="1"/>
  <c r="L303" i="1"/>
  <c r="K303" i="1"/>
  <c r="I303" i="1"/>
  <c r="H303" i="1"/>
  <c r="G303" i="1"/>
  <c r="F303" i="1"/>
  <c r="E303" i="1"/>
  <c r="F378" i="1" l="1"/>
  <c r="K378" i="1"/>
  <c r="O378" i="1"/>
  <c r="O391" i="1" s="1"/>
  <c r="G378" i="1"/>
  <c r="G391" i="1" s="1"/>
  <c r="I378" i="1"/>
  <c r="I391" i="1" s="1"/>
  <c r="L378" i="1"/>
  <c r="N378" i="1"/>
  <c r="N391" i="1" s="1"/>
  <c r="F391" i="1"/>
  <c r="H391" i="1"/>
  <c r="K391" i="1"/>
  <c r="M391" i="1"/>
  <c r="L391" i="1"/>
  <c r="M384" i="1" l="1"/>
  <c r="L384" i="1"/>
  <c r="H384" i="1"/>
  <c r="I384" i="1"/>
  <c r="G384" i="1"/>
  <c r="F384" i="1"/>
  <c r="K384" i="1"/>
  <c r="N384" i="1"/>
  <c r="O384" i="1"/>
  <c r="E221" i="3"/>
  <c r="E220" i="3" s="1"/>
  <c r="M193" i="3" l="1"/>
  <c r="L193" i="3"/>
  <c r="K193" i="3"/>
  <c r="H193" i="3"/>
  <c r="G193" i="3"/>
  <c r="F193" i="3"/>
  <c r="E193" i="3"/>
  <c r="M190" i="3" l="1"/>
  <c r="L190" i="3"/>
  <c r="K190" i="3"/>
  <c r="H190" i="3"/>
  <c r="G190" i="3"/>
  <c r="F190" i="3"/>
  <c r="E190" i="3"/>
  <c r="M194" i="3"/>
  <c r="L194" i="3"/>
  <c r="K194" i="3"/>
  <c r="H194" i="3"/>
  <c r="G194" i="3"/>
  <c r="F194" i="3"/>
  <c r="E194" i="3"/>
  <c r="J217" i="1" l="1"/>
  <c r="I191" i="3" s="1"/>
  <c r="E217" i="1"/>
  <c r="D191" i="3" s="1"/>
  <c r="J167" i="1"/>
  <c r="E167" i="1"/>
  <c r="E44" i="1"/>
  <c r="E43" i="1"/>
  <c r="J44" i="1"/>
  <c r="P44" i="1" s="1"/>
  <c r="D193" i="3" l="1"/>
  <c r="P43" i="1"/>
  <c r="P167" i="1"/>
  <c r="P217" i="1"/>
  <c r="O191" i="3" s="1"/>
  <c r="N194" i="3"/>
  <c r="J194" i="3"/>
  <c r="E172" i="1" l="1"/>
  <c r="J172" i="1"/>
  <c r="J146" i="1" l="1"/>
  <c r="D226" i="3"/>
  <c r="E146" i="1"/>
  <c r="E378" i="1" s="1"/>
  <c r="P172" i="1"/>
  <c r="J323" i="1"/>
  <c r="J303" i="1" s="1"/>
  <c r="J378" i="1" l="1"/>
  <c r="L405" i="1" s="1"/>
  <c r="D223" i="3"/>
  <c r="I226" i="3"/>
  <c r="P146" i="1"/>
  <c r="P323" i="1"/>
  <c r="P303" i="1" s="1"/>
  <c r="N213" i="3"/>
  <c r="M213" i="3"/>
  <c r="L213" i="3"/>
  <c r="K213" i="3"/>
  <c r="J213" i="3"/>
  <c r="H213" i="3"/>
  <c r="G213" i="3"/>
  <c r="F213" i="3"/>
  <c r="E213" i="3"/>
  <c r="N148" i="3"/>
  <c r="M148" i="3"/>
  <c r="L148" i="3"/>
  <c r="K148" i="3"/>
  <c r="J148" i="3"/>
  <c r="H148" i="3"/>
  <c r="G148" i="3"/>
  <c r="F148" i="3"/>
  <c r="N134" i="3"/>
  <c r="M134" i="3"/>
  <c r="L134" i="3"/>
  <c r="K134" i="3"/>
  <c r="J134" i="3"/>
  <c r="H134" i="3"/>
  <c r="G134" i="3"/>
  <c r="F134" i="3"/>
  <c r="E134" i="3"/>
  <c r="N132" i="3"/>
  <c r="M132" i="3"/>
  <c r="L132" i="3"/>
  <c r="K132" i="3"/>
  <c r="J132" i="3"/>
  <c r="H132" i="3"/>
  <c r="G132" i="3"/>
  <c r="F132" i="3"/>
  <c r="E132" i="3"/>
  <c r="N122" i="3"/>
  <c r="M122" i="3"/>
  <c r="L122" i="3"/>
  <c r="K122" i="3"/>
  <c r="J122" i="3"/>
  <c r="H122" i="3"/>
  <c r="G122" i="3"/>
  <c r="F122" i="3"/>
  <c r="E122" i="3"/>
  <c r="N120" i="3"/>
  <c r="M120" i="3"/>
  <c r="L120" i="3"/>
  <c r="K120" i="3"/>
  <c r="J120" i="3"/>
  <c r="H120" i="3"/>
  <c r="G120" i="3"/>
  <c r="F120" i="3"/>
  <c r="E120" i="3"/>
  <c r="N116" i="3"/>
  <c r="M116" i="3"/>
  <c r="L116" i="3"/>
  <c r="K116" i="3"/>
  <c r="J116" i="3"/>
  <c r="H116" i="3"/>
  <c r="G116" i="3"/>
  <c r="F116" i="3"/>
  <c r="N104" i="3"/>
  <c r="M104" i="3"/>
  <c r="L104" i="3"/>
  <c r="K104" i="3"/>
  <c r="J104" i="3"/>
  <c r="H104" i="3"/>
  <c r="G104" i="3"/>
  <c r="F104" i="3"/>
  <c r="E104" i="3"/>
  <c r="N103" i="3"/>
  <c r="M103" i="3"/>
  <c r="L103" i="3"/>
  <c r="K103" i="3"/>
  <c r="J103" i="3"/>
  <c r="H103" i="3"/>
  <c r="G103" i="3"/>
  <c r="F103" i="3"/>
  <c r="E103" i="3"/>
  <c r="N101" i="3"/>
  <c r="M101" i="3"/>
  <c r="L101" i="3"/>
  <c r="K101" i="3"/>
  <c r="J101" i="3"/>
  <c r="H101" i="3"/>
  <c r="G101" i="3"/>
  <c r="F101" i="3"/>
  <c r="E101" i="3"/>
  <c r="N99" i="3"/>
  <c r="M99" i="3"/>
  <c r="L99" i="3"/>
  <c r="K99" i="3"/>
  <c r="J99" i="3"/>
  <c r="H99" i="3"/>
  <c r="G99" i="3"/>
  <c r="F99" i="3"/>
  <c r="E99" i="3"/>
  <c r="N96" i="3"/>
  <c r="M96" i="3"/>
  <c r="L96" i="3"/>
  <c r="K96" i="3"/>
  <c r="J96" i="3"/>
  <c r="I96" i="3"/>
  <c r="H96" i="3"/>
  <c r="G96" i="3"/>
  <c r="F96" i="3"/>
  <c r="E96" i="3"/>
  <c r="N91" i="3"/>
  <c r="M91" i="3"/>
  <c r="L91" i="3"/>
  <c r="K91" i="3"/>
  <c r="J91" i="3"/>
  <c r="H91" i="3"/>
  <c r="G91" i="3"/>
  <c r="F91" i="3"/>
  <c r="N90" i="3"/>
  <c r="M90" i="3"/>
  <c r="L90" i="3"/>
  <c r="K90" i="3"/>
  <c r="J90" i="3"/>
  <c r="H90" i="3"/>
  <c r="G90" i="3"/>
  <c r="F90" i="3"/>
  <c r="E90" i="3"/>
  <c r="O140" i="1"/>
  <c r="N140" i="1"/>
  <c r="M140" i="1"/>
  <c r="L140" i="1"/>
  <c r="K140" i="1"/>
  <c r="I140" i="1"/>
  <c r="H140" i="1"/>
  <c r="G140" i="1"/>
  <c r="F140" i="1"/>
  <c r="P378" i="1" l="1"/>
  <c r="F110" i="3"/>
  <c r="H110" i="3"/>
  <c r="K110" i="3"/>
  <c r="M110" i="3"/>
  <c r="G110" i="3"/>
  <c r="J110" i="3"/>
  <c r="L110" i="3"/>
  <c r="N110" i="3"/>
  <c r="D181" i="3"/>
  <c r="D276" i="3" s="1"/>
  <c r="E391" i="1" s="1"/>
  <c r="I223" i="3"/>
  <c r="I181" i="3" s="1"/>
  <c r="I276" i="3" s="1"/>
  <c r="J391" i="1" s="1"/>
  <c r="O226" i="3"/>
  <c r="E384" i="1" l="1"/>
  <c r="J384" i="1"/>
  <c r="O223" i="3"/>
  <c r="O181" i="3" s="1"/>
  <c r="O276" i="3" s="1"/>
  <c r="P391" i="1" s="1"/>
  <c r="O244" i="1"/>
  <c r="N244" i="1"/>
  <c r="M244" i="1"/>
  <c r="L244" i="1"/>
  <c r="K244" i="1"/>
  <c r="I244" i="1"/>
  <c r="H244" i="1"/>
  <c r="G244" i="1"/>
  <c r="F244" i="1"/>
  <c r="P384" i="1" l="1"/>
  <c r="O142" i="1"/>
  <c r="N142" i="1"/>
  <c r="M142" i="1"/>
  <c r="L142" i="1"/>
  <c r="K142" i="1"/>
  <c r="I142" i="1"/>
  <c r="H142" i="1"/>
  <c r="G142" i="1"/>
  <c r="O143" i="1" l="1"/>
  <c r="N143" i="1"/>
  <c r="M143" i="1"/>
  <c r="L143" i="1"/>
  <c r="I143" i="1"/>
  <c r="H143" i="1"/>
  <c r="G143" i="1"/>
  <c r="J152" i="1"/>
  <c r="E152" i="1"/>
  <c r="J151" i="1"/>
  <c r="I91" i="3" s="1"/>
  <c r="J150" i="1"/>
  <c r="I90" i="3" s="1"/>
  <c r="E150" i="1"/>
  <c r="D90" i="3" s="1"/>
  <c r="J159" i="1"/>
  <c r="I99" i="3" s="1"/>
  <c r="E159" i="1"/>
  <c r="D99" i="3" s="1"/>
  <c r="E156" i="1"/>
  <c r="P156" i="1" s="1"/>
  <c r="E145" i="1" l="1"/>
  <c r="D92" i="3"/>
  <c r="D86" i="3" s="1"/>
  <c r="J145" i="1"/>
  <c r="I92" i="3"/>
  <c r="F142" i="1"/>
  <c r="E91" i="3"/>
  <c r="O96" i="3"/>
  <c r="D96" i="3"/>
  <c r="E140" i="1"/>
  <c r="J140" i="1"/>
  <c r="E151" i="1"/>
  <c r="P159" i="1"/>
  <c r="O99" i="3" s="1"/>
  <c r="P150" i="1"/>
  <c r="O90" i="3" s="1"/>
  <c r="P152" i="1"/>
  <c r="P145" i="1" l="1"/>
  <c r="O92" i="3"/>
  <c r="P151" i="1"/>
  <c r="O91" i="3" s="1"/>
  <c r="D91" i="3"/>
  <c r="P140" i="1"/>
  <c r="N205" i="3"/>
  <c r="N179" i="3" s="1"/>
  <c r="M205" i="3"/>
  <c r="M179" i="3" s="1"/>
  <c r="L205" i="3"/>
  <c r="L179" i="3" s="1"/>
  <c r="K205" i="3"/>
  <c r="K179" i="3" s="1"/>
  <c r="J205" i="3"/>
  <c r="J179" i="3" s="1"/>
  <c r="H205" i="3"/>
  <c r="H179" i="3" s="1"/>
  <c r="G205" i="3"/>
  <c r="G179" i="3" s="1"/>
  <c r="F205" i="3"/>
  <c r="F179" i="3" s="1"/>
  <c r="E205" i="3"/>
  <c r="E179" i="3" s="1"/>
  <c r="N185" i="3"/>
  <c r="N274" i="3" s="1"/>
  <c r="M185" i="3"/>
  <c r="M274" i="3" s="1"/>
  <c r="L185" i="3"/>
  <c r="L274" i="3" s="1"/>
  <c r="K185" i="3"/>
  <c r="K274" i="3" s="1"/>
  <c r="J185" i="3"/>
  <c r="J274" i="3" s="1"/>
  <c r="H185" i="3"/>
  <c r="H274" i="3" s="1"/>
  <c r="G185" i="3"/>
  <c r="G274" i="3" s="1"/>
  <c r="F185" i="3"/>
  <c r="F274" i="3" s="1"/>
  <c r="E185" i="3"/>
  <c r="E274" i="3" s="1"/>
  <c r="N85" i="3"/>
  <c r="M85" i="3"/>
  <c r="L85" i="3"/>
  <c r="K85" i="3"/>
  <c r="J85" i="3"/>
  <c r="H85" i="3"/>
  <c r="G85" i="3"/>
  <c r="F85" i="3"/>
  <c r="E85" i="3"/>
  <c r="N86" i="3"/>
  <c r="M86" i="3"/>
  <c r="L86" i="3"/>
  <c r="K86" i="3"/>
  <c r="J86" i="3"/>
  <c r="H86" i="3"/>
  <c r="G86" i="3"/>
  <c r="F86" i="3"/>
  <c r="E86" i="3"/>
  <c r="N84" i="3"/>
  <c r="M84" i="3"/>
  <c r="L84" i="3"/>
  <c r="K84" i="3"/>
  <c r="J84" i="3"/>
  <c r="H84" i="3"/>
  <c r="G84" i="3"/>
  <c r="F84" i="3"/>
  <c r="H83" i="3"/>
  <c r="G83" i="3"/>
  <c r="F83" i="3"/>
  <c r="E83" i="3"/>
  <c r="G389" i="1" l="1"/>
  <c r="I389" i="1"/>
  <c r="L389" i="1"/>
  <c r="N389" i="1"/>
  <c r="F389" i="1"/>
  <c r="H389" i="1"/>
  <c r="K389" i="1"/>
  <c r="M389" i="1"/>
  <c r="O389" i="1"/>
  <c r="F178" i="3"/>
  <c r="H178" i="3"/>
  <c r="K178" i="3"/>
  <c r="M178" i="3"/>
  <c r="E178" i="3"/>
  <c r="G178" i="3"/>
  <c r="J178" i="3"/>
  <c r="L178" i="3"/>
  <c r="N178" i="3"/>
  <c r="K83" i="3"/>
  <c r="M83" i="3"/>
  <c r="J83" i="3"/>
  <c r="L83" i="3"/>
  <c r="N83" i="3"/>
  <c r="J274" i="1"/>
  <c r="E274" i="1"/>
  <c r="D213" i="3" s="1"/>
  <c r="J270" i="1"/>
  <c r="I200" i="3" s="1"/>
  <c r="E270" i="1"/>
  <c r="D200" i="3" s="1"/>
  <c r="J216" i="1"/>
  <c r="I148" i="3" s="1"/>
  <c r="J202" i="1"/>
  <c r="I134" i="3" s="1"/>
  <c r="E202" i="1"/>
  <c r="D134" i="3" s="1"/>
  <c r="J200" i="1"/>
  <c r="I132" i="3" s="1"/>
  <c r="E200" i="1"/>
  <c r="D132" i="3" s="1"/>
  <c r="J195" i="1"/>
  <c r="I122" i="3" s="1"/>
  <c r="E195" i="1"/>
  <c r="D122" i="3" s="1"/>
  <c r="J193" i="1"/>
  <c r="I120" i="3" s="1"/>
  <c r="E193" i="1"/>
  <c r="D120" i="3" s="1"/>
  <c r="J189" i="1"/>
  <c r="J164" i="1"/>
  <c r="I104" i="3" s="1"/>
  <c r="E164" i="1"/>
  <c r="J163" i="1"/>
  <c r="E163" i="1"/>
  <c r="J161" i="1"/>
  <c r="I101" i="3" s="1"/>
  <c r="E161" i="1"/>
  <c r="J118" i="1"/>
  <c r="E118" i="1"/>
  <c r="J104" i="1"/>
  <c r="I65" i="3" s="1"/>
  <c r="D65" i="3"/>
  <c r="J90" i="1"/>
  <c r="I50" i="3" s="1"/>
  <c r="I25" i="3" s="1"/>
  <c r="E90" i="1"/>
  <c r="J89" i="1"/>
  <c r="J70" i="1" s="1"/>
  <c r="J376" i="1" s="1"/>
  <c r="E89" i="1"/>
  <c r="E70" i="1" s="1"/>
  <c r="E376" i="1" s="1"/>
  <c r="F394" i="1" s="1"/>
  <c r="J86" i="1"/>
  <c r="I45" i="3" s="1"/>
  <c r="J181" i="1" l="1"/>
  <c r="D50" i="3"/>
  <c r="D25" i="3" s="1"/>
  <c r="E73" i="1"/>
  <c r="I49" i="3"/>
  <c r="I23" i="3" s="1"/>
  <c r="D49" i="3"/>
  <c r="D23" i="3" s="1"/>
  <c r="J246" i="1"/>
  <c r="E246" i="1"/>
  <c r="D185" i="3"/>
  <c r="D104" i="3"/>
  <c r="E143" i="1"/>
  <c r="D101" i="3"/>
  <c r="J75" i="1"/>
  <c r="I79" i="3"/>
  <c r="I27" i="3" s="1"/>
  <c r="E75" i="1"/>
  <c r="D79" i="3"/>
  <c r="D27" i="3" s="1"/>
  <c r="J73" i="1"/>
  <c r="E189" i="1"/>
  <c r="E116" i="3"/>
  <c r="E216" i="1"/>
  <c r="E148" i="3"/>
  <c r="I116" i="3"/>
  <c r="I110" i="3" s="1"/>
  <c r="J244" i="1"/>
  <c r="I213" i="3"/>
  <c r="E142" i="1"/>
  <c r="D103" i="3"/>
  <c r="J142" i="1"/>
  <c r="I103" i="3"/>
  <c r="P274" i="1"/>
  <c r="E244" i="1"/>
  <c r="P270" i="1"/>
  <c r="O200" i="3" s="1"/>
  <c r="J143" i="1"/>
  <c r="E86" i="1"/>
  <c r="D45" i="3" s="1"/>
  <c r="P193" i="1"/>
  <c r="O120" i="3" s="1"/>
  <c r="P195" i="1"/>
  <c r="O122" i="3" s="1"/>
  <c r="P200" i="1"/>
  <c r="O132" i="3" s="1"/>
  <c r="P202" i="1"/>
  <c r="O134" i="3" s="1"/>
  <c r="P161" i="1"/>
  <c r="O101" i="3" s="1"/>
  <c r="P163" i="1"/>
  <c r="P164" i="1"/>
  <c r="O104" i="3" s="1"/>
  <c r="P89" i="1"/>
  <c r="P70" i="1" s="1"/>
  <c r="P376" i="1" s="1"/>
  <c r="P90" i="1"/>
  <c r="O50" i="3" s="1"/>
  <c r="O25" i="3" s="1"/>
  <c r="P104" i="1"/>
  <c r="O65" i="3" s="1"/>
  <c r="P118" i="1"/>
  <c r="D274" i="3" l="1"/>
  <c r="E389" i="1" s="1"/>
  <c r="E181" i="1"/>
  <c r="D85" i="3"/>
  <c r="O49" i="3"/>
  <c r="O23" i="3" s="1"/>
  <c r="E110" i="3"/>
  <c r="D116" i="3"/>
  <c r="P246" i="1"/>
  <c r="P216" i="1"/>
  <c r="O148" i="3" s="1"/>
  <c r="P75" i="1"/>
  <c r="O79" i="3"/>
  <c r="O27" i="3" s="1"/>
  <c r="P73" i="1"/>
  <c r="D148" i="3"/>
  <c r="P189" i="1"/>
  <c r="P244" i="1"/>
  <c r="O213" i="3"/>
  <c r="P142" i="1"/>
  <c r="O103" i="3"/>
  <c r="P86" i="1"/>
  <c r="O45" i="3" s="1"/>
  <c r="P143" i="1"/>
  <c r="P181" i="1" l="1"/>
  <c r="D110" i="3"/>
  <c r="O116" i="3"/>
  <c r="O110" i="3" s="1"/>
  <c r="C241" i="3"/>
  <c r="N244" i="3"/>
  <c r="N275" i="3" s="1"/>
  <c r="M244" i="3"/>
  <c r="M275" i="3" s="1"/>
  <c r="L244" i="3"/>
  <c r="L275" i="3" s="1"/>
  <c r="K244" i="3"/>
  <c r="K275" i="3" s="1"/>
  <c r="J244" i="3"/>
  <c r="J275" i="3" s="1"/>
  <c r="H244" i="3"/>
  <c r="H275" i="3" s="1"/>
  <c r="G244" i="3"/>
  <c r="G275" i="3" s="1"/>
  <c r="F244" i="3"/>
  <c r="F275" i="3" s="1"/>
  <c r="E244" i="3"/>
  <c r="E241" i="3" s="1"/>
  <c r="E239" i="3" s="1"/>
  <c r="D59" i="1"/>
  <c r="O18" i="1"/>
  <c r="O377" i="1" s="1"/>
  <c r="N18" i="1"/>
  <c r="N377" i="1" s="1"/>
  <c r="M18" i="1"/>
  <c r="M377" i="1" s="1"/>
  <c r="L18" i="1"/>
  <c r="L377" i="1" s="1"/>
  <c r="K18" i="1"/>
  <c r="K377" i="1" s="1"/>
  <c r="I18" i="1"/>
  <c r="I377" i="1" s="1"/>
  <c r="H18" i="1"/>
  <c r="H377" i="1" s="1"/>
  <c r="G18" i="1"/>
  <c r="G377" i="1" s="1"/>
  <c r="F18" i="1"/>
  <c r="F377" i="1" s="1"/>
  <c r="J59" i="1"/>
  <c r="J18" i="1" s="1"/>
  <c r="J377" i="1" s="1"/>
  <c r="E59" i="1"/>
  <c r="E18" i="1" s="1"/>
  <c r="E377" i="1" s="1"/>
  <c r="E401" i="1" l="1"/>
  <c r="F395" i="1"/>
  <c r="E275" i="3"/>
  <c r="F390" i="1" s="1"/>
  <c r="H390" i="1"/>
  <c r="K390" i="1"/>
  <c r="M390" i="1"/>
  <c r="O390" i="1"/>
  <c r="G390" i="1"/>
  <c r="I390" i="1"/>
  <c r="L390" i="1"/>
  <c r="N390" i="1"/>
  <c r="F241" i="3"/>
  <c r="F239" i="3" s="1"/>
  <c r="K241" i="3"/>
  <c r="K239" i="3" s="1"/>
  <c r="M241" i="3"/>
  <c r="M239" i="3" s="1"/>
  <c r="H241" i="3"/>
  <c r="H239" i="3" s="1"/>
  <c r="G241" i="3"/>
  <c r="G239" i="3" s="1"/>
  <c r="J241" i="3"/>
  <c r="J239" i="3" s="1"/>
  <c r="L241" i="3"/>
  <c r="L239" i="3" s="1"/>
  <c r="N241" i="3"/>
  <c r="N239" i="3" s="1"/>
  <c r="I244" i="3"/>
  <c r="P59" i="1"/>
  <c r="D244" i="3"/>
  <c r="I241" i="3" l="1"/>
  <c r="I239" i="3" s="1"/>
  <c r="D241" i="3"/>
  <c r="D239" i="3" s="1"/>
  <c r="P18" i="1"/>
  <c r="P377" i="1" s="1"/>
  <c r="O244" i="3"/>
  <c r="O241" i="3" l="1"/>
  <c r="O239" i="3" s="1"/>
  <c r="E166" i="1"/>
  <c r="J67" i="1"/>
  <c r="E67" i="1"/>
  <c r="I272" i="3" l="1"/>
  <c r="D272" i="3"/>
  <c r="P67" i="1"/>
  <c r="O272" i="3" l="1"/>
  <c r="E266" i="1"/>
  <c r="D195" i="3" s="1"/>
  <c r="C266" i="1"/>
  <c r="P266" i="1" l="1"/>
  <c r="O195" i="3" s="1"/>
  <c r="J193" i="3" l="1"/>
  <c r="E242" i="3" l="1"/>
  <c r="F242" i="3"/>
  <c r="G242" i="3"/>
  <c r="H242" i="3"/>
  <c r="J242" i="3"/>
  <c r="K242" i="3"/>
  <c r="L242" i="3"/>
  <c r="M242" i="3"/>
  <c r="N242" i="3"/>
  <c r="J283" i="1"/>
  <c r="E283" i="1"/>
  <c r="C283" i="1"/>
  <c r="D283" i="1"/>
  <c r="B283" i="1"/>
  <c r="P283" i="1" l="1"/>
  <c r="E246" i="3" l="1"/>
  <c r="E245" i="3" s="1"/>
  <c r="F246" i="3"/>
  <c r="F245" i="3" s="1"/>
  <c r="G246" i="3"/>
  <c r="G245" i="3" s="1"/>
  <c r="H246" i="3"/>
  <c r="H245" i="3" s="1"/>
  <c r="J246" i="3"/>
  <c r="J245" i="3" s="1"/>
  <c r="K246" i="3"/>
  <c r="K245" i="3" s="1"/>
  <c r="L246" i="3"/>
  <c r="L245" i="3" s="1"/>
  <c r="M246" i="3"/>
  <c r="M245" i="3" s="1"/>
  <c r="N246" i="3"/>
  <c r="N245" i="3" s="1"/>
  <c r="J284" i="1"/>
  <c r="E284" i="1"/>
  <c r="C284" i="1"/>
  <c r="D284" i="1"/>
  <c r="B284" i="1"/>
  <c r="P284" i="1" l="1"/>
  <c r="E209" i="3" l="1"/>
  <c r="F209" i="3"/>
  <c r="G209" i="3"/>
  <c r="H209" i="3"/>
  <c r="J209" i="3"/>
  <c r="K209" i="3"/>
  <c r="L209" i="3"/>
  <c r="M209" i="3"/>
  <c r="N209" i="3"/>
  <c r="E211" i="3"/>
  <c r="F211" i="3"/>
  <c r="G211" i="3"/>
  <c r="H211" i="3"/>
  <c r="J211" i="3"/>
  <c r="K211" i="3"/>
  <c r="L211" i="3"/>
  <c r="M211" i="3"/>
  <c r="N211" i="3"/>
  <c r="E46" i="1"/>
  <c r="E48" i="1"/>
  <c r="J45" i="1"/>
  <c r="J46" i="1"/>
  <c r="I209" i="3" s="1"/>
  <c r="J48" i="1"/>
  <c r="I211" i="3" s="1"/>
  <c r="C46" i="1"/>
  <c r="D46" i="1"/>
  <c r="D48" i="1"/>
  <c r="B48" i="1"/>
  <c r="B46" i="1"/>
  <c r="D211" i="3" l="1"/>
  <c r="P48" i="1"/>
  <c r="P46" i="1"/>
  <c r="O209" i="3" s="1"/>
  <c r="D209" i="3"/>
  <c r="O211" i="3" l="1"/>
  <c r="N190" i="3"/>
  <c r="J190" i="3" l="1"/>
  <c r="E212" i="3" l="1"/>
  <c r="F212" i="3"/>
  <c r="G212" i="3"/>
  <c r="H212" i="3"/>
  <c r="J212" i="3"/>
  <c r="K212" i="3"/>
  <c r="L212" i="3"/>
  <c r="M212" i="3"/>
  <c r="N212" i="3"/>
  <c r="J273" i="1"/>
  <c r="E273" i="1"/>
  <c r="D216" i="3" s="1"/>
  <c r="B273" i="1"/>
  <c r="I212" i="3" l="1"/>
  <c r="I216" i="3"/>
  <c r="P273" i="1"/>
  <c r="D212" i="3"/>
  <c r="N197" i="3"/>
  <c r="M197" i="3"/>
  <c r="L197" i="3"/>
  <c r="K197" i="3"/>
  <c r="J197" i="3"/>
  <c r="H197" i="3"/>
  <c r="G197" i="3"/>
  <c r="F197" i="3"/>
  <c r="E197" i="3"/>
  <c r="J168" i="1"/>
  <c r="E168" i="1"/>
  <c r="D168" i="1"/>
  <c r="C168" i="1"/>
  <c r="B168" i="1"/>
  <c r="D318" i="1"/>
  <c r="C318" i="1"/>
  <c r="B318" i="1"/>
  <c r="D267" i="1"/>
  <c r="C267" i="1"/>
  <c r="B267" i="1"/>
  <c r="O212" i="3" l="1"/>
  <c r="O216" i="3"/>
  <c r="P168" i="1"/>
  <c r="J318" i="1"/>
  <c r="E318" i="1"/>
  <c r="E267" i="1"/>
  <c r="D197" i="3" l="1"/>
  <c r="P318" i="1"/>
  <c r="I197" i="3"/>
  <c r="P267" i="1"/>
  <c r="O197" i="3" l="1"/>
  <c r="K338" i="1"/>
  <c r="J324" i="1" l="1"/>
  <c r="E324" i="1"/>
  <c r="E269" i="1"/>
  <c r="P324" i="1" l="1"/>
  <c r="P269" i="1" l="1"/>
  <c r="J319" i="1"/>
  <c r="I199" i="3" s="1"/>
  <c r="E319" i="1"/>
  <c r="D199" i="3" s="1"/>
  <c r="P319" i="1" l="1"/>
  <c r="O199" i="3" s="1"/>
  <c r="N234" i="3" l="1"/>
  <c r="M234" i="3"/>
  <c r="L234" i="3"/>
  <c r="K234" i="3"/>
  <c r="J234" i="3"/>
  <c r="H234" i="3"/>
  <c r="G234" i="3"/>
  <c r="F234" i="3"/>
  <c r="E234" i="3"/>
  <c r="J173" i="1"/>
  <c r="I236" i="3" s="1"/>
  <c r="E173" i="1"/>
  <c r="D236" i="3" s="1"/>
  <c r="D234" i="3" l="1"/>
  <c r="I234" i="3"/>
  <c r="P173" i="1"/>
  <c r="O236" i="3" s="1"/>
  <c r="D187" i="1"/>
  <c r="O234" i="3" l="1"/>
  <c r="B315" i="1" l="1"/>
  <c r="J315" i="1"/>
  <c r="I193" i="3" s="1"/>
  <c r="P315" i="1" l="1"/>
  <c r="O193" i="3" s="1"/>
  <c r="D221" i="1" l="1"/>
  <c r="G338" i="1"/>
  <c r="H338" i="1"/>
  <c r="L338" i="1"/>
  <c r="M338" i="1"/>
  <c r="N338" i="1"/>
  <c r="O338" i="1"/>
  <c r="G137" i="1"/>
  <c r="H137" i="1"/>
  <c r="I137" i="1"/>
  <c r="L137" i="1"/>
  <c r="M137" i="1"/>
  <c r="N137" i="1"/>
  <c r="I338" i="1" l="1"/>
  <c r="F338" i="1" l="1"/>
  <c r="F137" i="1"/>
  <c r="D291" i="1" l="1"/>
  <c r="O137" i="1" l="1"/>
  <c r="K137" i="1"/>
  <c r="J241" i="1"/>
  <c r="E241" i="1"/>
  <c r="C241" i="1"/>
  <c r="D241" i="1"/>
  <c r="B241" i="1"/>
  <c r="P241" i="1" l="1"/>
  <c r="E15" i="3"/>
  <c r="F15" i="3"/>
  <c r="G15" i="3"/>
  <c r="H15" i="3"/>
  <c r="J15" i="3"/>
  <c r="K15" i="3"/>
  <c r="L15" i="3"/>
  <c r="M15" i="3"/>
  <c r="N15" i="3"/>
  <c r="E95" i="3"/>
  <c r="F95" i="3"/>
  <c r="G95" i="3"/>
  <c r="H95" i="3"/>
  <c r="J95" i="3"/>
  <c r="K95" i="3"/>
  <c r="L95" i="3"/>
  <c r="M95" i="3"/>
  <c r="N95" i="3"/>
  <c r="E98" i="3"/>
  <c r="F98" i="3"/>
  <c r="G98" i="3"/>
  <c r="H98" i="3"/>
  <c r="J98" i="3"/>
  <c r="K98" i="3"/>
  <c r="L98" i="3"/>
  <c r="M98" i="3"/>
  <c r="N98" i="3"/>
  <c r="E100" i="3"/>
  <c r="F100" i="3"/>
  <c r="G100" i="3"/>
  <c r="H100" i="3"/>
  <c r="J100" i="3"/>
  <c r="K100" i="3"/>
  <c r="L100" i="3"/>
  <c r="M100" i="3"/>
  <c r="N100" i="3"/>
  <c r="E102" i="3"/>
  <c r="F102" i="3"/>
  <c r="G102" i="3"/>
  <c r="H102" i="3"/>
  <c r="J102" i="3"/>
  <c r="K102" i="3"/>
  <c r="L102" i="3"/>
  <c r="M102" i="3"/>
  <c r="N102" i="3"/>
  <c r="E105" i="3"/>
  <c r="F105" i="3"/>
  <c r="G105" i="3"/>
  <c r="H105" i="3"/>
  <c r="J105" i="3"/>
  <c r="K105" i="3"/>
  <c r="L105" i="3"/>
  <c r="M105" i="3"/>
  <c r="N105" i="3"/>
  <c r="E106" i="3"/>
  <c r="F106" i="3"/>
  <c r="G106" i="3"/>
  <c r="H106" i="3"/>
  <c r="J106" i="3"/>
  <c r="K106" i="3"/>
  <c r="L106" i="3"/>
  <c r="M106" i="3"/>
  <c r="N106" i="3"/>
  <c r="E113" i="3"/>
  <c r="F113" i="3"/>
  <c r="G113" i="3"/>
  <c r="H113" i="3"/>
  <c r="K113" i="3"/>
  <c r="L113" i="3"/>
  <c r="M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3" i="3"/>
  <c r="F133" i="3"/>
  <c r="G133" i="3"/>
  <c r="H133" i="3"/>
  <c r="J133" i="3"/>
  <c r="K133" i="3"/>
  <c r="L133" i="3"/>
  <c r="M133" i="3"/>
  <c r="N133" i="3"/>
  <c r="F135" i="3"/>
  <c r="G135" i="3"/>
  <c r="H135" i="3"/>
  <c r="J135" i="3"/>
  <c r="K135" i="3"/>
  <c r="L135" i="3"/>
  <c r="M135" i="3"/>
  <c r="N135" i="3"/>
  <c r="E136" i="3"/>
  <c r="F136" i="3"/>
  <c r="G136" i="3"/>
  <c r="H136" i="3"/>
  <c r="J136" i="3"/>
  <c r="K136" i="3"/>
  <c r="L136" i="3"/>
  <c r="M136" i="3"/>
  <c r="N136" i="3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6" i="3"/>
  <c r="F146" i="3"/>
  <c r="G146" i="3"/>
  <c r="H146" i="3"/>
  <c r="J146" i="3"/>
  <c r="K146" i="3"/>
  <c r="L146" i="3"/>
  <c r="M146" i="3"/>
  <c r="N146" i="3"/>
  <c r="E150" i="3"/>
  <c r="F150" i="3"/>
  <c r="G150" i="3"/>
  <c r="H150" i="3"/>
  <c r="J150" i="3"/>
  <c r="K150" i="3"/>
  <c r="L150" i="3"/>
  <c r="M150" i="3"/>
  <c r="N150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K152" i="3"/>
  <c r="L152" i="3"/>
  <c r="M152" i="3"/>
  <c r="N152" i="3"/>
  <c r="E153" i="3"/>
  <c r="F153" i="3"/>
  <c r="G153" i="3"/>
  <c r="H153" i="3"/>
  <c r="J153" i="3"/>
  <c r="K153" i="3"/>
  <c r="L153" i="3"/>
  <c r="M153" i="3"/>
  <c r="N153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E160" i="3"/>
  <c r="F160" i="3"/>
  <c r="G160" i="3"/>
  <c r="H160" i="3"/>
  <c r="J160" i="3"/>
  <c r="K160" i="3"/>
  <c r="L160" i="3"/>
  <c r="M160" i="3"/>
  <c r="N160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5" i="3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168" i="3"/>
  <c r="F168" i="3"/>
  <c r="E169" i="3"/>
  <c r="F169" i="3"/>
  <c r="G169" i="3"/>
  <c r="H169" i="3"/>
  <c r="J169" i="3"/>
  <c r="K169" i="3"/>
  <c r="L169" i="3"/>
  <c r="M169" i="3"/>
  <c r="N169" i="3"/>
  <c r="E170" i="3"/>
  <c r="F170" i="3"/>
  <c r="G170" i="3"/>
  <c r="H170" i="3"/>
  <c r="J170" i="3"/>
  <c r="K170" i="3"/>
  <c r="L170" i="3"/>
  <c r="M170" i="3"/>
  <c r="N170" i="3"/>
  <c r="E171" i="3"/>
  <c r="F171" i="3"/>
  <c r="G171" i="3"/>
  <c r="H171" i="3"/>
  <c r="K171" i="3"/>
  <c r="L171" i="3"/>
  <c r="M171" i="3"/>
  <c r="N171" i="3"/>
  <c r="E175" i="3"/>
  <c r="F175" i="3"/>
  <c r="G175" i="3"/>
  <c r="H175" i="3"/>
  <c r="J175" i="3"/>
  <c r="K175" i="3"/>
  <c r="L175" i="3"/>
  <c r="M175" i="3"/>
  <c r="N175" i="3"/>
  <c r="E182" i="3"/>
  <c r="F182" i="3"/>
  <c r="G182" i="3"/>
  <c r="H182" i="3"/>
  <c r="J182" i="3"/>
  <c r="K182" i="3"/>
  <c r="L182" i="3"/>
  <c r="M182" i="3"/>
  <c r="N182" i="3"/>
  <c r="E187" i="3"/>
  <c r="E184" i="3" s="1"/>
  <c r="F187" i="3"/>
  <c r="F184" i="3" s="1"/>
  <c r="G187" i="3"/>
  <c r="G184" i="3" s="1"/>
  <c r="H187" i="3"/>
  <c r="H184" i="3" s="1"/>
  <c r="J187" i="3"/>
  <c r="J184" i="3" s="1"/>
  <c r="K187" i="3"/>
  <c r="K184" i="3" s="1"/>
  <c r="L187" i="3"/>
  <c r="L184" i="3" s="1"/>
  <c r="M187" i="3"/>
  <c r="M184" i="3" s="1"/>
  <c r="N187" i="3"/>
  <c r="N184" i="3" s="1"/>
  <c r="E198" i="3"/>
  <c r="F198" i="3"/>
  <c r="G198" i="3"/>
  <c r="H198" i="3"/>
  <c r="J198" i="3"/>
  <c r="K198" i="3"/>
  <c r="L198" i="3"/>
  <c r="M198" i="3"/>
  <c r="N198" i="3"/>
  <c r="E208" i="3"/>
  <c r="E204" i="3" s="1"/>
  <c r="F208" i="3"/>
  <c r="F204" i="3" s="1"/>
  <c r="G208" i="3"/>
  <c r="G204" i="3" s="1"/>
  <c r="H208" i="3"/>
  <c r="H204" i="3" s="1"/>
  <c r="J208" i="3"/>
  <c r="J204" i="3" s="1"/>
  <c r="K208" i="3"/>
  <c r="K204" i="3" s="1"/>
  <c r="L208" i="3"/>
  <c r="L204" i="3" s="1"/>
  <c r="M208" i="3"/>
  <c r="M204" i="3" s="1"/>
  <c r="N208" i="3"/>
  <c r="N204" i="3" s="1"/>
  <c r="E229" i="3"/>
  <c r="F229" i="3"/>
  <c r="G229" i="3"/>
  <c r="H229" i="3"/>
  <c r="J229" i="3"/>
  <c r="K229" i="3"/>
  <c r="L229" i="3"/>
  <c r="M229" i="3"/>
  <c r="N229" i="3"/>
  <c r="F231" i="3"/>
  <c r="G231" i="3"/>
  <c r="H231" i="3"/>
  <c r="J231" i="3"/>
  <c r="K231" i="3"/>
  <c r="L231" i="3"/>
  <c r="M231" i="3"/>
  <c r="N231" i="3"/>
  <c r="E243" i="3"/>
  <c r="F243" i="3"/>
  <c r="G243" i="3"/>
  <c r="H243" i="3"/>
  <c r="J243" i="3"/>
  <c r="K243" i="3"/>
  <c r="L243" i="3"/>
  <c r="M243" i="3"/>
  <c r="N243" i="3"/>
  <c r="E249" i="3"/>
  <c r="E248" i="3" s="1"/>
  <c r="F249" i="3"/>
  <c r="F248" i="3" s="1"/>
  <c r="G249" i="3"/>
  <c r="H249" i="3"/>
  <c r="J249" i="3"/>
  <c r="K249" i="3"/>
  <c r="K248" i="3" s="1"/>
  <c r="L249" i="3"/>
  <c r="M249" i="3"/>
  <c r="M248" i="3" s="1"/>
  <c r="N249" i="3"/>
  <c r="E252" i="3"/>
  <c r="E251" i="3" s="1"/>
  <c r="F252" i="3"/>
  <c r="F251" i="3" s="1"/>
  <c r="G252" i="3"/>
  <c r="G251" i="3" s="1"/>
  <c r="H252" i="3"/>
  <c r="H251" i="3" s="1"/>
  <c r="J252" i="3"/>
  <c r="J251" i="3" s="1"/>
  <c r="K252" i="3"/>
  <c r="K251" i="3" s="1"/>
  <c r="L252" i="3"/>
  <c r="L251" i="3" s="1"/>
  <c r="M252" i="3"/>
  <c r="M251" i="3" s="1"/>
  <c r="N252" i="3"/>
  <c r="N251" i="3" s="1"/>
  <c r="E253" i="3"/>
  <c r="F253" i="3"/>
  <c r="G253" i="3"/>
  <c r="H253" i="3"/>
  <c r="J253" i="3"/>
  <c r="K253" i="3"/>
  <c r="L253" i="3"/>
  <c r="M253" i="3"/>
  <c r="N253" i="3"/>
  <c r="D255" i="3"/>
  <c r="D254" i="3" s="1"/>
  <c r="E255" i="3"/>
  <c r="E254" i="3" s="1"/>
  <c r="F255" i="3"/>
  <c r="F254" i="3" s="1"/>
  <c r="G255" i="3"/>
  <c r="G254" i="3" s="1"/>
  <c r="H255" i="3"/>
  <c r="H254" i="3" s="1"/>
  <c r="J255" i="3"/>
  <c r="J254" i="3" s="1"/>
  <c r="K255" i="3"/>
  <c r="K254" i="3" s="1"/>
  <c r="L255" i="3"/>
  <c r="L254" i="3" s="1"/>
  <c r="M255" i="3"/>
  <c r="M254" i="3" s="1"/>
  <c r="N255" i="3"/>
  <c r="N254" i="3" s="1"/>
  <c r="J83" i="1"/>
  <c r="I35" i="3" s="1"/>
  <c r="J367" i="1"/>
  <c r="J368" i="1"/>
  <c r="J370" i="1"/>
  <c r="I249" i="3" s="1"/>
  <c r="J371" i="1"/>
  <c r="J372" i="1"/>
  <c r="I253" i="3" s="1"/>
  <c r="J373" i="1"/>
  <c r="I255" i="3" s="1"/>
  <c r="I254" i="3" s="1"/>
  <c r="J374" i="1"/>
  <c r="I263" i="3" s="1"/>
  <c r="I262" i="3" s="1"/>
  <c r="J366" i="1"/>
  <c r="J340" i="1"/>
  <c r="I183" i="3" s="1"/>
  <c r="J341" i="1"/>
  <c r="J342" i="1"/>
  <c r="I227" i="3" s="1"/>
  <c r="J343" i="1"/>
  <c r="I228" i="3" s="1"/>
  <c r="J344" i="1"/>
  <c r="J339" i="1"/>
  <c r="J336" i="1"/>
  <c r="J309" i="1"/>
  <c r="J310" i="1"/>
  <c r="I175" i="3" s="1"/>
  <c r="J311" i="1"/>
  <c r="J312" i="1"/>
  <c r="I188" i="3" s="1"/>
  <c r="J313" i="1"/>
  <c r="I190" i="3" s="1"/>
  <c r="J316" i="1"/>
  <c r="J328" i="1"/>
  <c r="J329" i="1"/>
  <c r="I176" i="3" s="1"/>
  <c r="J333" i="1"/>
  <c r="J304" i="1"/>
  <c r="J295" i="1"/>
  <c r="J252" i="1"/>
  <c r="J253" i="1"/>
  <c r="J254" i="1"/>
  <c r="I166" i="3" s="1"/>
  <c r="I169" i="3"/>
  <c r="J258" i="1"/>
  <c r="J259" i="1"/>
  <c r="J264" i="1"/>
  <c r="J265" i="1"/>
  <c r="I198" i="3"/>
  <c r="J279" i="1"/>
  <c r="J280" i="1"/>
  <c r="J285" i="1"/>
  <c r="J291" i="1"/>
  <c r="J250" i="1"/>
  <c r="J235" i="1"/>
  <c r="I150" i="3" s="1"/>
  <c r="J236" i="1"/>
  <c r="J237" i="1"/>
  <c r="J238" i="1"/>
  <c r="J240" i="1"/>
  <c r="J233" i="1"/>
  <c r="J226" i="1"/>
  <c r="I124" i="3" s="1"/>
  <c r="J227" i="1"/>
  <c r="I125" i="3" s="1"/>
  <c r="J225" i="1"/>
  <c r="J187" i="1"/>
  <c r="J188" i="1"/>
  <c r="J190" i="1"/>
  <c r="I117" i="3" s="1"/>
  <c r="J191" i="1"/>
  <c r="J192" i="1"/>
  <c r="I119" i="3" s="1"/>
  <c r="J194" i="1"/>
  <c r="I121" i="3" s="1"/>
  <c r="J196" i="1"/>
  <c r="I123" i="3" s="1"/>
  <c r="J198" i="1"/>
  <c r="I130" i="3" s="1"/>
  <c r="J199" i="1"/>
  <c r="I131" i="3" s="1"/>
  <c r="J201" i="1"/>
  <c r="I133" i="3" s="1"/>
  <c r="J203" i="1"/>
  <c r="I135" i="3" s="1"/>
  <c r="J204" i="1"/>
  <c r="I136" i="3" s="1"/>
  <c r="J205" i="1"/>
  <c r="I137" i="3" s="1"/>
  <c r="J206" i="1"/>
  <c r="I138" i="3" s="1"/>
  <c r="J207" i="1"/>
  <c r="J214" i="1"/>
  <c r="J215" i="1"/>
  <c r="J221" i="1"/>
  <c r="J184" i="1"/>
  <c r="J149" i="1"/>
  <c r="J155" i="1"/>
  <c r="J158" i="1"/>
  <c r="I98" i="3" s="1"/>
  <c r="J160" i="1"/>
  <c r="I100" i="3" s="1"/>
  <c r="J162" i="1"/>
  <c r="I102" i="3" s="1"/>
  <c r="J165" i="1"/>
  <c r="I105" i="3" s="1"/>
  <c r="J166" i="1"/>
  <c r="I106" i="3" s="1"/>
  <c r="J148" i="1"/>
  <c r="J88" i="1"/>
  <c r="I48" i="3" s="1"/>
  <c r="J91" i="1"/>
  <c r="I51" i="3" s="1"/>
  <c r="J100" i="1"/>
  <c r="I60" i="3" s="1"/>
  <c r="J106" i="1"/>
  <c r="I67" i="3" s="1"/>
  <c r="J107" i="1"/>
  <c r="I68" i="3" s="1"/>
  <c r="J109" i="1"/>
  <c r="I70" i="3" s="1"/>
  <c r="J117" i="1"/>
  <c r="I78" i="3" s="1"/>
  <c r="J82" i="1"/>
  <c r="J25" i="1"/>
  <c r="J26" i="1"/>
  <c r="J27" i="1"/>
  <c r="I126" i="3" s="1"/>
  <c r="J28" i="1"/>
  <c r="I127" i="3" s="1"/>
  <c r="J30" i="1"/>
  <c r="I129" i="3" s="1"/>
  <c r="J31" i="1"/>
  <c r="J32" i="1"/>
  <c r="J33" i="1"/>
  <c r="J34" i="1"/>
  <c r="J35" i="1"/>
  <c r="J36" i="1"/>
  <c r="I156" i="3" s="1"/>
  <c r="J37" i="1"/>
  <c r="I157" i="3" s="1"/>
  <c r="J38" i="1"/>
  <c r="I158" i="3" s="1"/>
  <c r="J39" i="1"/>
  <c r="I160" i="3" s="1"/>
  <c r="J40" i="1"/>
  <c r="I161" i="3" s="1"/>
  <c r="J41" i="1"/>
  <c r="I162" i="3" s="1"/>
  <c r="I208" i="3"/>
  <c r="I204" i="3" s="1"/>
  <c r="J50" i="1"/>
  <c r="J51" i="1"/>
  <c r="J53" i="1"/>
  <c r="J54" i="1"/>
  <c r="I231" i="3" s="1"/>
  <c r="J55" i="1"/>
  <c r="J56" i="1"/>
  <c r="J57" i="1"/>
  <c r="I242" i="3" s="1"/>
  <c r="J58" i="1"/>
  <c r="I243" i="3" s="1"/>
  <c r="J60" i="1"/>
  <c r="J62" i="1"/>
  <c r="I252" i="3"/>
  <c r="I251" i="3" s="1"/>
  <c r="J20" i="1"/>
  <c r="I224" i="3" l="1"/>
  <c r="J365" i="1"/>
  <c r="J17" i="1"/>
  <c r="I233" i="3"/>
  <c r="I17" i="3"/>
  <c r="I182" i="3"/>
  <c r="I271" i="3"/>
  <c r="M163" i="3"/>
  <c r="K163" i="3"/>
  <c r="H163" i="3"/>
  <c r="F163" i="3"/>
  <c r="N163" i="3"/>
  <c r="L163" i="3"/>
  <c r="J163" i="3"/>
  <c r="G163" i="3"/>
  <c r="I89" i="3"/>
  <c r="M82" i="3"/>
  <c r="K82" i="3"/>
  <c r="H82" i="3"/>
  <c r="F82" i="3"/>
  <c r="N82" i="3"/>
  <c r="L82" i="3"/>
  <c r="J82" i="3"/>
  <c r="G82" i="3"/>
  <c r="E82" i="3"/>
  <c r="I147" i="3"/>
  <c r="J223" i="1"/>
  <c r="I250" i="3"/>
  <c r="I248" i="3" s="1"/>
  <c r="J327" i="1"/>
  <c r="J326" i="1" s="1"/>
  <c r="M107" i="3"/>
  <c r="K107" i="3"/>
  <c r="G107" i="3"/>
  <c r="L107" i="3"/>
  <c r="H107" i="3"/>
  <c r="F107" i="3"/>
  <c r="M222" i="3"/>
  <c r="M177" i="3" s="1"/>
  <c r="K222" i="3"/>
  <c r="K177" i="3" s="1"/>
  <c r="H222" i="3"/>
  <c r="H177" i="3" s="1"/>
  <c r="F222" i="3"/>
  <c r="F177" i="3" s="1"/>
  <c r="N222" i="3"/>
  <c r="N177" i="3" s="1"/>
  <c r="L222" i="3"/>
  <c r="L177" i="3" s="1"/>
  <c r="J222" i="3"/>
  <c r="J177" i="3" s="1"/>
  <c r="G222" i="3"/>
  <c r="G177" i="3" s="1"/>
  <c r="I221" i="3"/>
  <c r="I220" i="3" s="1"/>
  <c r="I194" i="3"/>
  <c r="I114" i="3"/>
  <c r="I95" i="3"/>
  <c r="I246" i="3"/>
  <c r="I245" i="3" s="1"/>
  <c r="I170" i="3"/>
  <c r="I165" i="3"/>
  <c r="J338" i="1"/>
  <c r="J322" i="1"/>
  <c r="J301" i="1" s="1"/>
  <c r="I153" i="3"/>
  <c r="I151" i="3"/>
  <c r="I229" i="3"/>
  <c r="I152" i="3"/>
  <c r="E161" i="3"/>
  <c r="E154" i="3" s="1"/>
  <c r="I187" i="3"/>
  <c r="L240" i="3"/>
  <c r="J240" i="3"/>
  <c r="G240" i="3"/>
  <c r="I115" i="3"/>
  <c r="I154" i="3"/>
  <c r="I139" i="3"/>
  <c r="N240" i="3"/>
  <c r="H240" i="3"/>
  <c r="M240" i="3"/>
  <c r="M238" i="3" s="1"/>
  <c r="K240" i="3"/>
  <c r="K238" i="3" s="1"/>
  <c r="F240" i="3"/>
  <c r="F238" i="3" s="1"/>
  <c r="E240" i="3"/>
  <c r="E238" i="3" s="1"/>
  <c r="I171" i="3"/>
  <c r="I240" i="3"/>
  <c r="M154" i="3"/>
  <c r="F154" i="3"/>
  <c r="I146" i="3"/>
  <c r="I118" i="3"/>
  <c r="N248" i="3"/>
  <c r="L248" i="3"/>
  <c r="J248" i="3"/>
  <c r="H248" i="3"/>
  <c r="G248" i="3"/>
  <c r="K154" i="3"/>
  <c r="L149" i="3"/>
  <c r="H149" i="3"/>
  <c r="N149" i="3"/>
  <c r="J149" i="3"/>
  <c r="G149" i="3"/>
  <c r="M149" i="3"/>
  <c r="K149" i="3"/>
  <c r="F149" i="3"/>
  <c r="E149" i="3"/>
  <c r="N154" i="3"/>
  <c r="L154" i="3"/>
  <c r="J154" i="3"/>
  <c r="H154" i="3"/>
  <c r="G154" i="3"/>
  <c r="J282" i="1"/>
  <c r="J243" i="1" s="1"/>
  <c r="I163" i="3" l="1"/>
  <c r="I238" i="3"/>
  <c r="G238" i="3"/>
  <c r="G273" i="3" s="1"/>
  <c r="L238" i="3"/>
  <c r="L273" i="3" s="1"/>
  <c r="H238" i="3"/>
  <c r="H273" i="3" s="1"/>
  <c r="N238" i="3"/>
  <c r="J238" i="3"/>
  <c r="I82" i="3"/>
  <c r="I184" i="3"/>
  <c r="I268" i="3"/>
  <c r="I260" i="3" s="1"/>
  <c r="M273" i="3"/>
  <c r="F273" i="3"/>
  <c r="K273" i="3"/>
  <c r="I232" i="3"/>
  <c r="I15" i="3"/>
  <c r="I149" i="3"/>
  <c r="E370" i="1"/>
  <c r="D249" i="3" s="1"/>
  <c r="D370" i="1"/>
  <c r="B370" i="1"/>
  <c r="E163" i="3" l="1"/>
  <c r="E231" i="3"/>
  <c r="J171" i="1"/>
  <c r="P370" i="1"/>
  <c r="O249" i="3" s="1"/>
  <c r="J138" i="1" l="1"/>
  <c r="J137" i="1" s="1"/>
  <c r="I225" i="3"/>
  <c r="I222" i="3" s="1"/>
  <c r="I177" i="3" s="1"/>
  <c r="E222" i="3"/>
  <c r="E177" i="3" s="1"/>
  <c r="E268" i="1" l="1"/>
  <c r="C268" i="1"/>
  <c r="D268" i="1"/>
  <c r="B268" i="1"/>
  <c r="D198" i="3" l="1"/>
  <c r="P268" i="1"/>
  <c r="O198" i="3" s="1"/>
  <c r="E135" i="3" l="1"/>
  <c r="E107" i="3" s="1"/>
  <c r="E273" i="3" l="1"/>
  <c r="J84" i="1"/>
  <c r="J69" i="1" s="1"/>
  <c r="I37" i="3" l="1"/>
  <c r="I22" i="3" s="1"/>
  <c r="J232" i="1"/>
  <c r="D55" i="1"/>
  <c r="D333" i="1"/>
  <c r="D282" i="1"/>
  <c r="C236" i="1"/>
  <c r="B236" i="1"/>
  <c r="D226" i="1"/>
  <c r="P373" i="1"/>
  <c r="E367" i="1"/>
  <c r="E368" i="1"/>
  <c r="E371" i="1"/>
  <c r="E365" i="1" s="1"/>
  <c r="E372" i="1"/>
  <c r="D253" i="3" s="1"/>
  <c r="D263" i="3"/>
  <c r="D262" i="3" s="1"/>
  <c r="K364" i="1"/>
  <c r="L364" i="1"/>
  <c r="M364" i="1"/>
  <c r="N364" i="1"/>
  <c r="O364" i="1"/>
  <c r="F364" i="1"/>
  <c r="G364" i="1"/>
  <c r="H364" i="1"/>
  <c r="I364" i="1"/>
  <c r="E340" i="1"/>
  <c r="D183" i="3" s="1"/>
  <c r="E341" i="1"/>
  <c r="E342" i="1"/>
  <c r="D227" i="3" s="1"/>
  <c r="E343" i="1"/>
  <c r="D228" i="3" s="1"/>
  <c r="E344" i="1"/>
  <c r="E339" i="1"/>
  <c r="K337" i="1"/>
  <c r="L337" i="1"/>
  <c r="M337" i="1"/>
  <c r="N337" i="1"/>
  <c r="O337" i="1"/>
  <c r="F337" i="1"/>
  <c r="G337" i="1"/>
  <c r="H337" i="1"/>
  <c r="I337" i="1"/>
  <c r="J335" i="1"/>
  <c r="J334" i="1" s="1"/>
  <c r="E336" i="1"/>
  <c r="E335" i="1" s="1"/>
  <c r="E334" i="1" s="1"/>
  <c r="K335" i="1"/>
  <c r="K334" i="1" s="1"/>
  <c r="L335" i="1"/>
  <c r="L334" i="1" s="1"/>
  <c r="M335" i="1"/>
  <c r="M334" i="1" s="1"/>
  <c r="N335" i="1"/>
  <c r="N334" i="1" s="1"/>
  <c r="O335" i="1"/>
  <c r="O334" i="1" s="1"/>
  <c r="F335" i="1"/>
  <c r="F334" i="1" s="1"/>
  <c r="G335" i="1"/>
  <c r="G334" i="1" s="1"/>
  <c r="H335" i="1"/>
  <c r="H334" i="1" s="1"/>
  <c r="I335" i="1"/>
  <c r="I334" i="1" s="1"/>
  <c r="E329" i="1"/>
  <c r="E333" i="1"/>
  <c r="E328" i="1"/>
  <c r="K326" i="1"/>
  <c r="L326" i="1"/>
  <c r="M326" i="1"/>
  <c r="N326" i="1"/>
  <c r="O326" i="1"/>
  <c r="F326" i="1"/>
  <c r="G326" i="1"/>
  <c r="H326" i="1"/>
  <c r="I326" i="1"/>
  <c r="E309" i="1"/>
  <c r="E310" i="1"/>
  <c r="D175" i="3" s="1"/>
  <c r="E311" i="1"/>
  <c r="E312" i="1"/>
  <c r="D188" i="3" s="1"/>
  <c r="E313" i="1"/>
  <c r="D190" i="3" s="1"/>
  <c r="E316" i="1"/>
  <c r="E322" i="1"/>
  <c r="E304" i="1"/>
  <c r="K300" i="1"/>
  <c r="M300" i="1"/>
  <c r="N300" i="1"/>
  <c r="O300" i="1"/>
  <c r="F300" i="1"/>
  <c r="G300" i="1"/>
  <c r="H300" i="1"/>
  <c r="I300" i="1"/>
  <c r="J294" i="1"/>
  <c r="J293" i="1" s="1"/>
  <c r="E295" i="1"/>
  <c r="E294" i="1" s="1"/>
  <c r="E293" i="1" s="1"/>
  <c r="K294" i="1"/>
  <c r="K293" i="1" s="1"/>
  <c r="L294" i="1"/>
  <c r="L293" i="1" s="1"/>
  <c r="M294" i="1"/>
  <c r="M293" i="1" s="1"/>
  <c r="N294" i="1"/>
  <c r="N293" i="1" s="1"/>
  <c r="O294" i="1"/>
  <c r="O293" i="1" s="1"/>
  <c r="F294" i="1"/>
  <c r="F293" i="1" s="1"/>
  <c r="G294" i="1"/>
  <c r="G293" i="1" s="1"/>
  <c r="H294" i="1"/>
  <c r="H293" i="1" s="1"/>
  <c r="I294" i="1"/>
  <c r="I293" i="1" s="1"/>
  <c r="E252" i="1"/>
  <c r="E253" i="1"/>
  <c r="D165" i="3" s="1"/>
  <c r="E254" i="1"/>
  <c r="E256" i="1"/>
  <c r="D168" i="3" s="1"/>
  <c r="E257" i="1"/>
  <c r="E258" i="1"/>
  <c r="E259" i="1"/>
  <c r="E263" i="1"/>
  <c r="D176" i="3" s="1"/>
  <c r="E264" i="1"/>
  <c r="E265" i="1"/>
  <c r="P265" i="1" s="1"/>
  <c r="E279" i="1"/>
  <c r="E280" i="1"/>
  <c r="P280" i="1" s="1"/>
  <c r="E282" i="1"/>
  <c r="P282" i="1" s="1"/>
  <c r="E285" i="1"/>
  <c r="P285" i="1" s="1"/>
  <c r="E291" i="1"/>
  <c r="E250" i="1"/>
  <c r="F242" i="1"/>
  <c r="G242" i="1"/>
  <c r="H242" i="1"/>
  <c r="I242" i="1"/>
  <c r="E235" i="1"/>
  <c r="E236" i="1"/>
  <c r="E237" i="1"/>
  <c r="E238" i="1"/>
  <c r="E240" i="1"/>
  <c r="E233" i="1"/>
  <c r="K231" i="1"/>
  <c r="L231" i="1"/>
  <c r="M231" i="1"/>
  <c r="N231" i="1"/>
  <c r="F231" i="1"/>
  <c r="G231" i="1"/>
  <c r="H231" i="1"/>
  <c r="I231" i="1"/>
  <c r="E226" i="1"/>
  <c r="D124" i="3" s="1"/>
  <c r="E227" i="1"/>
  <c r="D125" i="3" s="1"/>
  <c r="E225" i="1"/>
  <c r="K222" i="1"/>
  <c r="L222" i="1"/>
  <c r="M222" i="1"/>
  <c r="N222" i="1"/>
  <c r="O222" i="1"/>
  <c r="F222" i="1"/>
  <c r="G222" i="1"/>
  <c r="H222" i="1"/>
  <c r="I222" i="1"/>
  <c r="E186" i="1"/>
  <c r="D113" i="3" s="1"/>
  <c r="E187" i="1"/>
  <c r="E188" i="1"/>
  <c r="E190" i="1"/>
  <c r="D117" i="3" s="1"/>
  <c r="E191" i="1"/>
  <c r="E192" i="1"/>
  <c r="D119" i="3" s="1"/>
  <c r="E194" i="1"/>
  <c r="D121" i="3" s="1"/>
  <c r="E196" i="1"/>
  <c r="E198" i="1"/>
  <c r="E199" i="1"/>
  <c r="E201" i="1"/>
  <c r="D133" i="3" s="1"/>
  <c r="E203" i="1"/>
  <c r="D135" i="3" s="1"/>
  <c r="E204" i="1"/>
  <c r="D136" i="3" s="1"/>
  <c r="E205" i="1"/>
  <c r="D137" i="3" s="1"/>
  <c r="E206" i="1"/>
  <c r="D138" i="3" s="1"/>
  <c r="E207" i="1"/>
  <c r="E214" i="1"/>
  <c r="E215" i="1"/>
  <c r="E221" i="1"/>
  <c r="E184" i="1"/>
  <c r="E149" i="1"/>
  <c r="D89" i="3" s="1"/>
  <c r="E155" i="1"/>
  <c r="E158" i="1"/>
  <c r="D98" i="3" s="1"/>
  <c r="E160" i="1"/>
  <c r="D100" i="3" s="1"/>
  <c r="E162" i="1"/>
  <c r="D102" i="3" s="1"/>
  <c r="E165" i="1"/>
  <c r="D105" i="3" s="1"/>
  <c r="D106" i="3"/>
  <c r="E171" i="1"/>
  <c r="E148" i="1"/>
  <c r="K68" i="1"/>
  <c r="L68" i="1"/>
  <c r="M68" i="1"/>
  <c r="N68" i="1"/>
  <c r="O68" i="1"/>
  <c r="F68" i="1"/>
  <c r="G68" i="1"/>
  <c r="H68" i="1"/>
  <c r="I68" i="1"/>
  <c r="E83" i="1"/>
  <c r="D35" i="3" s="1"/>
  <c r="E84" i="1"/>
  <c r="E88" i="1"/>
  <c r="E91" i="1"/>
  <c r="D51" i="3" s="1"/>
  <c r="E100" i="1"/>
  <c r="D60" i="3" s="1"/>
  <c r="E106" i="1"/>
  <c r="D67" i="3" s="1"/>
  <c r="E107" i="1"/>
  <c r="D68" i="3" s="1"/>
  <c r="E109" i="1"/>
  <c r="D70" i="3" s="1"/>
  <c r="E117" i="1"/>
  <c r="D78" i="3" s="1"/>
  <c r="E82" i="1"/>
  <c r="E22" i="1"/>
  <c r="D19" i="3" s="1"/>
  <c r="E25" i="1"/>
  <c r="E26" i="1"/>
  <c r="E27" i="1"/>
  <c r="D126" i="3" s="1"/>
  <c r="E28" i="1"/>
  <c r="D127" i="3" s="1"/>
  <c r="E30" i="1"/>
  <c r="D129" i="3" s="1"/>
  <c r="E31" i="1"/>
  <c r="E32" i="1"/>
  <c r="E33" i="1"/>
  <c r="E34" i="1"/>
  <c r="E35" i="1"/>
  <c r="E36" i="1"/>
  <c r="D156" i="3" s="1"/>
  <c r="E37" i="1"/>
  <c r="D157" i="3" s="1"/>
  <c r="E38" i="1"/>
  <c r="E39" i="1"/>
  <c r="D160" i="3" s="1"/>
  <c r="E40" i="1"/>
  <c r="E41" i="1"/>
  <c r="D208" i="3"/>
  <c r="D204" i="3" s="1"/>
  <c r="E50" i="1"/>
  <c r="E51" i="1"/>
  <c r="E53" i="1"/>
  <c r="E54" i="1"/>
  <c r="D231" i="3" s="1"/>
  <c r="E55" i="1"/>
  <c r="E56" i="1"/>
  <c r="D233" i="3" s="1"/>
  <c r="E57" i="1"/>
  <c r="D242" i="3" s="1"/>
  <c r="E58" i="1"/>
  <c r="D243" i="3" s="1"/>
  <c r="E60" i="1"/>
  <c r="E62" i="1"/>
  <c r="E63" i="1"/>
  <c r="E20" i="1"/>
  <c r="K16" i="1"/>
  <c r="M16" i="1"/>
  <c r="N16" i="1"/>
  <c r="O16" i="1"/>
  <c r="F16" i="1"/>
  <c r="G16" i="1"/>
  <c r="H16" i="1"/>
  <c r="I16" i="1"/>
  <c r="L16" i="1"/>
  <c r="D224" i="3" l="1"/>
  <c r="D225" i="3"/>
  <c r="D271" i="3"/>
  <c r="E17" i="1"/>
  <c r="E16" i="1" s="1"/>
  <c r="O255" i="3"/>
  <c r="O254" i="3" s="1"/>
  <c r="H375" i="1"/>
  <c r="H388" i="1" s="1"/>
  <c r="N375" i="1"/>
  <c r="N388" i="1" s="1"/>
  <c r="F375" i="1"/>
  <c r="F388" i="1" s="1"/>
  <c r="D17" i="3"/>
  <c r="D15" i="3" s="1"/>
  <c r="I375" i="1"/>
  <c r="I388" i="1" s="1"/>
  <c r="G375" i="1"/>
  <c r="G388" i="1" s="1"/>
  <c r="M375" i="1"/>
  <c r="M388" i="1" s="1"/>
  <c r="K375" i="1"/>
  <c r="K380" i="1" s="1"/>
  <c r="D182" i="3"/>
  <c r="D252" i="3"/>
  <c r="D251" i="3" s="1"/>
  <c r="D37" i="3"/>
  <c r="E69" i="1"/>
  <c r="E68" i="1" s="1"/>
  <c r="E243" i="1"/>
  <c r="E242" i="1" s="1"/>
  <c r="E178" i="1"/>
  <c r="E177" i="1" s="1"/>
  <c r="E138" i="1"/>
  <c r="E137" i="1" s="1"/>
  <c r="E301" i="1"/>
  <c r="E300" i="1" s="1"/>
  <c r="D48" i="3"/>
  <c r="D250" i="3"/>
  <c r="D248" i="3" s="1"/>
  <c r="D147" i="3"/>
  <c r="E223" i="1"/>
  <c r="E222" i="1" s="1"/>
  <c r="E327" i="1"/>
  <c r="E326" i="1" s="1"/>
  <c r="D130" i="3"/>
  <c r="P30" i="1"/>
  <c r="O129" i="3" s="1"/>
  <c r="D162" i="3"/>
  <c r="E338" i="1"/>
  <c r="E337" i="1" s="1"/>
  <c r="E232" i="1"/>
  <c r="E231" i="1" s="1"/>
  <c r="E364" i="1"/>
  <c r="D158" i="3"/>
  <c r="D150" i="3"/>
  <c r="D123" i="3"/>
  <c r="D232" i="3"/>
  <c r="D161" i="3"/>
  <c r="D221" i="3"/>
  <c r="D220" i="3" s="1"/>
  <c r="D194" i="3"/>
  <c r="P215" i="1"/>
  <c r="P252" i="1"/>
  <c r="D114" i="3"/>
  <c r="D95" i="3"/>
  <c r="D82" i="3" s="1"/>
  <c r="D169" i="3"/>
  <c r="D246" i="3"/>
  <c r="D245" i="3" s="1"/>
  <c r="D170" i="3"/>
  <c r="P291" i="1"/>
  <c r="D166" i="3"/>
  <c r="D171" i="3"/>
  <c r="D229" i="3"/>
  <c r="D131" i="3"/>
  <c r="P250" i="1"/>
  <c r="O231" i="1"/>
  <c r="O375" i="1" s="1"/>
  <c r="D152" i="3"/>
  <c r="D139" i="3"/>
  <c r="D187" i="3"/>
  <c r="D153" i="3"/>
  <c r="D151" i="3"/>
  <c r="J231" i="1"/>
  <c r="D240" i="3"/>
  <c r="P221" i="1"/>
  <c r="D146" i="3"/>
  <c r="D118" i="3"/>
  <c r="D115" i="3"/>
  <c r="P20" i="1"/>
  <c r="P62" i="1"/>
  <c r="P58" i="1"/>
  <c r="O243" i="3" s="1"/>
  <c r="P56" i="1"/>
  <c r="P54" i="1"/>
  <c r="O231" i="3" s="1"/>
  <c r="P51" i="1"/>
  <c r="P117" i="1"/>
  <c r="O78" i="3" s="1"/>
  <c r="P109" i="1"/>
  <c r="O70" i="3" s="1"/>
  <c r="P107" i="1"/>
  <c r="O68" i="3" s="1"/>
  <c r="P91" i="1"/>
  <c r="O51" i="3" s="1"/>
  <c r="P88" i="1"/>
  <c r="P84" i="1"/>
  <c r="P148" i="1"/>
  <c r="P206" i="1"/>
  <c r="O138" i="3" s="1"/>
  <c r="P204" i="1"/>
  <c r="O136" i="3" s="1"/>
  <c r="P201" i="1"/>
  <c r="O133" i="3" s="1"/>
  <c r="P198" i="1"/>
  <c r="P194" i="1"/>
  <c r="O121" i="3" s="1"/>
  <c r="P191" i="1"/>
  <c r="P188" i="1"/>
  <c r="P263" i="1"/>
  <c r="P258" i="1"/>
  <c r="P254" i="1"/>
  <c r="P312" i="1"/>
  <c r="O188" i="3" s="1"/>
  <c r="P374" i="1"/>
  <c r="O263" i="3" s="1"/>
  <c r="O262" i="3" s="1"/>
  <c r="P63" i="1"/>
  <c r="P60" i="1"/>
  <c r="P57" i="1"/>
  <c r="O242" i="3" s="1"/>
  <c r="P55" i="1"/>
  <c r="P53" i="1"/>
  <c r="O229" i="3" s="1"/>
  <c r="P50" i="1"/>
  <c r="P106" i="1"/>
  <c r="O67" i="3" s="1"/>
  <c r="P100" i="1"/>
  <c r="O60" i="3" s="1"/>
  <c r="P184" i="1"/>
  <c r="P207" i="1"/>
  <c r="P205" i="1"/>
  <c r="O137" i="3" s="1"/>
  <c r="P203" i="1"/>
  <c r="O135" i="3" s="1"/>
  <c r="P199" i="1"/>
  <c r="O131" i="3" s="1"/>
  <c r="P196" i="1"/>
  <c r="O123" i="3" s="1"/>
  <c r="P192" i="1"/>
  <c r="O119" i="3" s="1"/>
  <c r="P190" i="1"/>
  <c r="O117" i="3" s="1"/>
  <c r="P187" i="1"/>
  <c r="P259" i="1"/>
  <c r="P257" i="1"/>
  <c r="P256" i="1"/>
  <c r="O168" i="3" s="1"/>
  <c r="P313" i="1"/>
  <c r="O190" i="3" s="1"/>
  <c r="P366" i="1"/>
  <c r="J242" i="1"/>
  <c r="P279" i="1"/>
  <c r="P328" i="1"/>
  <c r="P329" i="1"/>
  <c r="O176" i="3" s="1"/>
  <c r="P342" i="1"/>
  <c r="O227" i="3" s="1"/>
  <c r="J337" i="1"/>
  <c r="P371" i="1"/>
  <c r="P367" i="1"/>
  <c r="P227" i="1"/>
  <c r="O125" i="3" s="1"/>
  <c r="P226" i="1"/>
  <c r="O124" i="3" s="1"/>
  <c r="P45" i="1"/>
  <c r="O208" i="3" s="1"/>
  <c r="O204" i="3" s="1"/>
  <c r="P38" i="1"/>
  <c r="O158" i="3" s="1"/>
  <c r="P36" i="1"/>
  <c r="O156" i="3" s="1"/>
  <c r="P34" i="1"/>
  <c r="P32" i="1"/>
  <c r="P27" i="1"/>
  <c r="O126" i="3" s="1"/>
  <c r="P25" i="1"/>
  <c r="P233" i="1"/>
  <c r="P322" i="1"/>
  <c r="P336" i="1"/>
  <c r="P335" i="1" s="1"/>
  <c r="P334" i="1" s="1"/>
  <c r="P343" i="1"/>
  <c r="O228" i="3" s="1"/>
  <c r="P341" i="1"/>
  <c r="P340" i="1"/>
  <c r="O183" i="3" s="1"/>
  <c r="P344" i="1"/>
  <c r="P264" i="1"/>
  <c r="P41" i="1"/>
  <c r="P39" i="1"/>
  <c r="O160" i="3" s="1"/>
  <c r="P37" i="1"/>
  <c r="O157" i="3" s="1"/>
  <c r="P35" i="1"/>
  <c r="P31" i="1"/>
  <c r="P28" i="1"/>
  <c r="O127" i="3" s="1"/>
  <c r="P26" i="1"/>
  <c r="P171" i="1"/>
  <c r="P166" i="1"/>
  <c r="O106" i="3" s="1"/>
  <c r="P165" i="1"/>
  <c r="O105" i="3" s="1"/>
  <c r="P162" i="1"/>
  <c r="O102" i="3" s="1"/>
  <c r="P160" i="1"/>
  <c r="O100" i="3" s="1"/>
  <c r="P158" i="1"/>
  <c r="O98" i="3" s="1"/>
  <c r="P155" i="1"/>
  <c r="P149" i="1"/>
  <c r="O89" i="3" s="1"/>
  <c r="J222" i="1"/>
  <c r="P238" i="1"/>
  <c r="P240" i="1"/>
  <c r="P235" i="1"/>
  <c r="P316" i="1"/>
  <c r="P311" i="1"/>
  <c r="P22" i="1"/>
  <c r="O19" i="3" s="1"/>
  <c r="P33" i="1"/>
  <c r="P253" i="1"/>
  <c r="O165" i="3" s="1"/>
  <c r="P333" i="1"/>
  <c r="P40" i="1"/>
  <c r="O161" i="3" s="1"/>
  <c r="P83" i="1"/>
  <c r="O35" i="3" s="1"/>
  <c r="P225" i="1"/>
  <c r="P237" i="1"/>
  <c r="P236" i="1"/>
  <c r="P368" i="1"/>
  <c r="P304" i="1"/>
  <c r="P309" i="1"/>
  <c r="P372" i="1"/>
  <c r="O253" i="3" s="1"/>
  <c r="J364" i="1"/>
  <c r="J68" i="1"/>
  <c r="P339" i="1"/>
  <c r="P295" i="1"/>
  <c r="P294" i="1" s="1"/>
  <c r="P293" i="1" s="1"/>
  <c r="P82" i="1"/>
  <c r="J16" i="1"/>
  <c r="P214" i="1"/>
  <c r="O224" i="3" l="1"/>
  <c r="O225" i="3"/>
  <c r="P17" i="1"/>
  <c r="P365" i="1"/>
  <c r="O233" i="3"/>
  <c r="O17" i="3"/>
  <c r="O15" i="3" s="1"/>
  <c r="E375" i="1"/>
  <c r="F400" i="1" s="1"/>
  <c r="O182" i="3"/>
  <c r="O271" i="3"/>
  <c r="O268" i="3" s="1"/>
  <c r="O260" i="3" s="1"/>
  <c r="O252" i="3"/>
  <c r="O251" i="3" s="1"/>
  <c r="O37" i="3"/>
  <c r="P69" i="1"/>
  <c r="P68" i="1" s="1"/>
  <c r="P243" i="1"/>
  <c r="P242" i="1" s="1"/>
  <c r="D163" i="3"/>
  <c r="O166" i="3"/>
  <c r="D238" i="3"/>
  <c r="P138" i="1"/>
  <c r="P137" i="1" s="1"/>
  <c r="O147" i="3"/>
  <c r="O194" i="3"/>
  <c r="D184" i="3"/>
  <c r="D22" i="3"/>
  <c r="O48" i="3"/>
  <c r="P223" i="1"/>
  <c r="P327" i="1"/>
  <c r="O250" i="3"/>
  <c r="O248" i="3" s="1"/>
  <c r="O130" i="3"/>
  <c r="D107" i="3"/>
  <c r="O162" i="3"/>
  <c r="O154" i="3" s="1"/>
  <c r="D268" i="3"/>
  <c r="D260" i="3" s="1"/>
  <c r="D222" i="3"/>
  <c r="P232" i="1"/>
  <c r="O232" i="3"/>
  <c r="D154" i="3"/>
  <c r="O221" i="3"/>
  <c r="O220" i="3" s="1"/>
  <c r="O150" i="3"/>
  <c r="O139" i="3"/>
  <c r="O114" i="3"/>
  <c r="O95" i="3"/>
  <c r="O82" i="3" s="1"/>
  <c r="O169" i="3"/>
  <c r="O246" i="3"/>
  <c r="O245" i="3" s="1"/>
  <c r="O170" i="3"/>
  <c r="P338" i="1"/>
  <c r="O187" i="3"/>
  <c r="O146" i="3"/>
  <c r="D149" i="3"/>
  <c r="O240" i="3"/>
  <c r="O171" i="3"/>
  <c r="O153" i="3"/>
  <c r="O152" i="3"/>
  <c r="O118" i="3"/>
  <c r="O151" i="3"/>
  <c r="O115" i="3"/>
  <c r="L300" i="1"/>
  <c r="L375" i="1" s="1"/>
  <c r="E380" i="1" l="1"/>
  <c r="E400" i="1" s="1"/>
  <c r="O238" i="3"/>
  <c r="O184" i="3"/>
  <c r="O22" i="3"/>
  <c r="L388" i="1"/>
  <c r="D177" i="3"/>
  <c r="O222" i="3"/>
  <c r="O149" i="3"/>
  <c r="P310" i="1"/>
  <c r="P301" i="1" s="1"/>
  <c r="J300" i="1"/>
  <c r="E404" i="1" l="1"/>
  <c r="E402" i="1"/>
  <c r="F402" i="1" s="1"/>
  <c r="G400" i="1"/>
  <c r="K400" i="1"/>
  <c r="K406" i="1" s="1"/>
  <c r="J400" i="1"/>
  <c r="O177" i="3"/>
  <c r="D273" i="3"/>
  <c r="E388" i="1" s="1"/>
  <c r="O175" i="3"/>
  <c r="O163" i="3" s="1"/>
  <c r="J406" i="1" l="1"/>
  <c r="L406" i="1" s="1"/>
  <c r="J113" i="3"/>
  <c r="J107" i="3" s="1"/>
  <c r="N113" i="3"/>
  <c r="N107" i="3" s="1"/>
  <c r="J186" i="1"/>
  <c r="J178" i="1" s="1"/>
  <c r="J177" i="1" s="1"/>
  <c r="J375" i="1" s="1"/>
  <c r="K409" i="1" l="1"/>
  <c r="N273" i="3"/>
  <c r="O388" i="1" s="1"/>
  <c r="J273" i="3"/>
  <c r="K388" i="1" s="1"/>
  <c r="I113" i="3"/>
  <c r="I107" i="3" s="1"/>
  <c r="P186" i="1"/>
  <c r="P178" i="1" s="1"/>
  <c r="P177" i="1" s="1"/>
  <c r="P16" i="1"/>
  <c r="P326" i="1"/>
  <c r="P364" i="1"/>
  <c r="K411" i="1" l="1"/>
  <c r="K412" i="1" s="1"/>
  <c r="K413" i="1" s="1"/>
  <c r="I273" i="3"/>
  <c r="O113" i="3"/>
  <c r="O107" i="3" s="1"/>
  <c r="P337" i="1"/>
  <c r="P300" i="1"/>
  <c r="P231" i="1"/>
  <c r="P222" i="1"/>
  <c r="P375" i="1" l="1"/>
  <c r="P380" i="1" s="1"/>
  <c r="J380" i="1"/>
  <c r="O273" i="3"/>
  <c r="C58" i="1"/>
  <c r="P388" i="1" l="1"/>
  <c r="J409" i="1"/>
  <c r="J388" i="1"/>
  <c r="C368" i="1"/>
  <c r="D368" i="1"/>
  <c r="B368" i="1"/>
  <c r="C280" i="1"/>
  <c r="D280" i="1"/>
  <c r="B280" i="1"/>
  <c r="J411" i="1" l="1"/>
  <c r="J412" i="1" s="1"/>
  <c r="C190" i="1"/>
  <c r="D190" i="1"/>
  <c r="B190" i="1"/>
  <c r="C33" i="1"/>
  <c r="B33" i="1"/>
  <c r="B162" i="1"/>
  <c r="C162" i="1"/>
  <c r="D162" i="1"/>
  <c r="B199" i="1"/>
  <c r="C199" i="1"/>
  <c r="D199" i="1"/>
  <c r="B201" i="1"/>
  <c r="C201" i="1"/>
  <c r="C194" i="1"/>
  <c r="D194" i="1"/>
  <c r="B194" i="1"/>
  <c r="C333" i="1"/>
  <c r="B333" i="1"/>
  <c r="C329" i="1"/>
  <c r="D329" i="1"/>
  <c r="B329" i="1"/>
  <c r="D166" i="1"/>
  <c r="C166" i="1"/>
  <c r="B166" i="1"/>
  <c r="C165" i="1"/>
  <c r="D165" i="1"/>
  <c r="B165" i="1"/>
  <c r="C55" i="1"/>
  <c r="B55" i="1"/>
  <c r="C221" i="1"/>
  <c r="B221" i="1"/>
  <c r="C214" i="1"/>
  <c r="D214" i="1"/>
  <c r="C215" i="1"/>
  <c r="B215" i="1"/>
  <c r="B214" i="1"/>
  <c r="C207" i="1"/>
  <c r="D207" i="1"/>
  <c r="B207" i="1"/>
  <c r="C206" i="1"/>
  <c r="D206" i="1"/>
  <c r="B206" i="1"/>
  <c r="C205" i="1"/>
  <c r="B205" i="1"/>
  <c r="C204" i="1"/>
  <c r="D204" i="1"/>
  <c r="B204" i="1"/>
  <c r="C203" i="1"/>
  <c r="D203" i="1"/>
  <c r="B203" i="1"/>
  <c r="C198" i="1"/>
  <c r="D198" i="1"/>
  <c r="B198" i="1"/>
  <c r="C196" i="1"/>
  <c r="D196" i="1"/>
  <c r="B196" i="1"/>
  <c r="C192" i="1"/>
  <c r="D192" i="1"/>
  <c r="B192" i="1"/>
  <c r="C191" i="1"/>
  <c r="D191" i="1"/>
  <c r="B191" i="1"/>
  <c r="C188" i="1"/>
  <c r="B188" i="1"/>
  <c r="C187" i="1"/>
  <c r="B187" i="1"/>
  <c r="C186" i="1"/>
  <c r="D186" i="1"/>
  <c r="B186" i="1"/>
  <c r="C171" i="1"/>
  <c r="B171" i="1"/>
  <c r="C160" i="1"/>
  <c r="D160" i="1"/>
  <c r="B160" i="1"/>
  <c r="C158" i="1"/>
  <c r="B158" i="1"/>
  <c r="C155" i="1"/>
  <c r="B155" i="1"/>
  <c r="C149" i="1"/>
  <c r="B149" i="1"/>
  <c r="C107" i="1"/>
  <c r="C109" i="1"/>
  <c r="C84" i="1"/>
  <c r="B84" i="1"/>
  <c r="C83" i="1"/>
  <c r="B83" i="1"/>
  <c r="C63" i="1"/>
  <c r="D63" i="1"/>
  <c r="B63" i="1"/>
  <c r="C62" i="1"/>
  <c r="D62" i="1"/>
  <c r="B62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1" i="1"/>
  <c r="D51" i="1"/>
  <c r="B51" i="1"/>
  <c r="C50" i="1"/>
  <c r="B50" i="1"/>
  <c r="C45" i="1"/>
  <c r="D45" i="1"/>
  <c r="B45" i="1"/>
  <c r="C31" i="1"/>
  <c r="C32" i="1"/>
  <c r="B32" i="1"/>
  <c r="B31" i="1"/>
  <c r="C34" i="1"/>
  <c r="C35" i="1"/>
  <c r="B34" i="1"/>
  <c r="C41" i="1"/>
  <c r="D41" i="1"/>
  <c r="B41" i="1"/>
  <c r="C40" i="1"/>
  <c r="B40" i="1"/>
  <c r="C39" i="1"/>
  <c r="B39" i="1"/>
  <c r="C38" i="1"/>
  <c r="B38" i="1"/>
  <c r="C37" i="1"/>
  <c r="B37" i="1"/>
  <c r="C36" i="1"/>
  <c r="B36" i="1"/>
  <c r="C30" i="1"/>
  <c r="B30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227" i="1"/>
  <c r="C227" i="1"/>
  <c r="B227" i="1"/>
  <c r="C235" i="1"/>
  <c r="D235" i="1"/>
  <c r="B235" i="1"/>
  <c r="C237" i="1"/>
  <c r="D237" i="1"/>
  <c r="C238" i="1"/>
  <c r="D238" i="1"/>
  <c r="B238" i="1"/>
  <c r="B237" i="1"/>
  <c r="C240" i="1"/>
  <c r="B240" i="1"/>
  <c r="C252" i="1"/>
  <c r="D252" i="1"/>
  <c r="B252" i="1"/>
  <c r="C257" i="1"/>
  <c r="D257" i="1"/>
  <c r="B257" i="1"/>
  <c r="C256" i="1"/>
  <c r="D256" i="1"/>
  <c r="B256" i="1"/>
  <c r="C254" i="1"/>
  <c r="D254" i="1"/>
  <c r="B254" i="1"/>
  <c r="C253" i="1"/>
  <c r="D253" i="1"/>
  <c r="B253" i="1"/>
  <c r="C258" i="1"/>
  <c r="D258" i="1"/>
  <c r="B258" i="1"/>
  <c r="C259" i="1"/>
  <c r="D259" i="1"/>
  <c r="B259" i="1"/>
  <c r="C263" i="1"/>
  <c r="D263" i="1"/>
  <c r="B263" i="1"/>
  <c r="C264" i="1"/>
  <c r="B264" i="1"/>
  <c r="C265" i="1"/>
  <c r="B265" i="1"/>
  <c r="C279" i="1"/>
  <c r="B279" i="1"/>
  <c r="C285" i="1"/>
  <c r="D285" i="1"/>
  <c r="B285" i="1"/>
  <c r="C291" i="1"/>
  <c r="B291" i="1"/>
  <c r="C309" i="1"/>
  <c r="D309" i="1"/>
  <c r="B309" i="1"/>
  <c r="C310" i="1"/>
  <c r="B310" i="1"/>
  <c r="C311" i="1"/>
  <c r="D311" i="1"/>
  <c r="B311" i="1"/>
  <c r="C313" i="1"/>
  <c r="B313" i="1"/>
  <c r="C312" i="1"/>
  <c r="B312" i="1"/>
  <c r="C316" i="1"/>
  <c r="B316" i="1"/>
  <c r="C322" i="1"/>
  <c r="B322" i="1"/>
  <c r="C340" i="1"/>
  <c r="D340" i="1"/>
  <c r="B340" i="1"/>
  <c r="C341" i="1"/>
  <c r="D341" i="1"/>
  <c r="B341" i="1"/>
  <c r="C342" i="1"/>
  <c r="D342" i="1"/>
  <c r="B342" i="1"/>
  <c r="C343" i="1"/>
  <c r="D343" i="1"/>
  <c r="B343" i="1"/>
  <c r="C344" i="1"/>
  <c r="D344" i="1"/>
  <c r="B344" i="1"/>
  <c r="C367" i="1"/>
  <c r="B367" i="1"/>
  <c r="C371" i="1"/>
  <c r="D371" i="1"/>
  <c r="B371" i="1"/>
  <c r="C372" i="1"/>
  <c r="D372" i="1"/>
  <c r="B372" i="1"/>
  <c r="C373" i="1"/>
  <c r="D373" i="1"/>
  <c r="C374" i="1"/>
  <c r="D374" i="1"/>
  <c r="B374" i="1"/>
  <c r="C366" i="1"/>
  <c r="B366" i="1"/>
  <c r="C339" i="1"/>
  <c r="B339" i="1"/>
  <c r="C336" i="1"/>
  <c r="B336" i="1"/>
  <c r="C328" i="1"/>
  <c r="B328" i="1"/>
  <c r="C304" i="1"/>
  <c r="B304" i="1"/>
  <c r="C295" i="1"/>
  <c r="B295" i="1"/>
  <c r="C250" i="1"/>
  <c r="B250" i="1"/>
  <c r="C233" i="1"/>
  <c r="B233" i="1"/>
  <c r="C225" i="1"/>
  <c r="B225" i="1"/>
  <c r="C184" i="1"/>
  <c r="B184" i="1"/>
  <c r="C148" i="1"/>
  <c r="B148" i="1"/>
  <c r="C82" i="1"/>
  <c r="B82" i="1"/>
  <c r="C20" i="1"/>
  <c r="B20" i="1"/>
  <c r="J413" i="1" l="1"/>
  <c r="L412" i="1"/>
  <c r="E84" i="3"/>
  <c r="D84" i="3" l="1"/>
  <c r="I84" i="3"/>
  <c r="O84" i="3" l="1"/>
  <c r="D83" i="3" l="1"/>
  <c r="I86" i="3"/>
  <c r="I85" i="3"/>
  <c r="O86" i="3"/>
  <c r="O85" i="3" l="1"/>
  <c r="I83" i="3"/>
  <c r="O83" i="3" l="1"/>
  <c r="I205" i="3" l="1"/>
  <c r="I179" i="3" s="1"/>
  <c r="I275" i="3" s="1"/>
  <c r="D205" i="3"/>
  <c r="D179" i="3" s="1"/>
  <c r="D275" i="3" s="1"/>
  <c r="E390" i="1" l="1"/>
  <c r="J390" i="1"/>
  <c r="O205" i="3"/>
  <c r="O179" i="3" s="1"/>
  <c r="O275" i="3" s="1"/>
  <c r="P390" i="1" l="1"/>
  <c r="D178" i="3"/>
  <c r="I185" i="3" l="1"/>
  <c r="I274" i="3" s="1"/>
  <c r="O185" i="3"/>
  <c r="O274" i="3" s="1"/>
  <c r="P389" i="1" l="1"/>
  <c r="J389" i="1"/>
  <c r="O178" i="3"/>
  <c r="I178" i="3"/>
</calcChain>
</file>

<file path=xl/sharedStrings.xml><?xml version="1.0" encoding="utf-8"?>
<sst xmlns="http://schemas.openxmlformats.org/spreadsheetml/2006/main" count="1151" uniqueCount="695">
  <si>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</si>
  <si>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</si>
  <si>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</si>
  <si>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</si>
  <si>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</si>
  <si>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</si>
  <si>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</si>
  <si>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</si>
  <si>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</si>
  <si>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</si>
  <si>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</si>
  <si>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</si>
  <si>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</si>
  <si>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</si>
  <si>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</si>
  <si>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</si>
  <si>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</si>
  <si>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</si>
  <si>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</si>
  <si>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</si>
  <si>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</si>
  <si>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</si>
  <si>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</si>
  <si>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</si>
  <si>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</si>
  <si>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</si>
  <si>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</si>
  <si>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</si>
  <si>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</si>
  <si>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</si>
  <si>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</si>
  <si>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</si>
  <si>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</si>
  <si>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</si>
  <si>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</si>
  <si>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</si>
  <si>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</si>
  <si>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</si>
  <si>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</si>
  <si>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</si>
  <si>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</si>
  <si>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</si>
  <si>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</si>
  <si>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</si>
  <si>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</si>
  <si>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</si>
  <si>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</si>
  <si>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</si>
  <si>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</si>
  <si>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</si>
  <si>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</si>
  <si>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</si>
  <si>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</si>
  <si>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</si>
  <si>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</si>
  <si>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</si>
  <si>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</si>
  <si>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</si>
  <si>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</si>
  <si>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</si>
  <si>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</si>
  <si>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</si>
  <si>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</si>
  <si>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</si>
  <si>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</si>
  <si>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</si>
  <si>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</si>
  <si>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</si>
  <si>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</si>
  <si>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</si>
  <si>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</si>
  <si>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</si>
  <si>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</si>
  <si>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</si>
  <si>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</si>
  <si>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</si>
  <si>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</si>
  <si>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</si>
  <si>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</si>
  <si>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</si>
  <si>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</si>
  <si>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</si>
  <si>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</si>
  <si>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</si>
  <si>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</si>
  <si>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</si>
  <si>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</si>
  <si>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</si>
  <si>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</si>
  <si>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</si>
  <si>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</si>
  <si>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</si>
  <si>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</si>
  <si>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</si>
  <si>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</si>
  <si>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</si>
  <si>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</si>
  <si>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</si>
  <si>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</si>
  <si>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</si>
  <si>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</si>
  <si>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</si>
  <si>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</si>
  <si>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</si>
  <si>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</si>
  <si>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</si>
  <si>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</si>
  <si>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</si>
  <si>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</si>
  <si>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</si>
  <si>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</si>
  <si>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</si>
  <si>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</si>
  <si>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</si>
  <si>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</si>
  <si>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</si>
  <si>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</si>
  <si>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</si>
  <si>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</si>
  <si>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</si>
  <si>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</si>
  <si>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</si>
  <si>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</si>
  <si>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</si>
  <si>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</si>
  <si>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</si>
  <si>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</si>
  <si>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</si>
  <si>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</si>
  <si>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</si>
  <si>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</si>
  <si>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</si>
  <si>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</si>
  <si>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</si>
  <si>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</si>
  <si>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</si>
  <si>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</si>
  <si>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</si>
  <si>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</si>
  <si>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</si>
  <si>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</si>
  <si>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</si>
  <si>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</si>
  <si>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</si>
  <si>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</si>
  <si>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</si>
  <si>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</si>
  <si>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</si>
  <si>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</si>
  <si>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</si>
  <si>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</si>
  <si>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</si>
  <si>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</si>
  <si>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</si>
  <si>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</si>
  <si>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</si>
  <si>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</si>
  <si>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</si>
  <si>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</si>
  <si>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</si>
  <si>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</si>
  <si>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</si>
  <si>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</si>
  <si>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</si>
  <si>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</si>
  <si>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</si>
  <si>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</si>
  <si>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</si>
  <si>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</si>
  <si>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</si>
  <si>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</si>
  <si>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</si>
  <si>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</si>
  <si>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</si>
  <si>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</si>
  <si>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</si>
  <si>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</si>
  <si>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</si>
  <si>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</si>
  <si>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</si>
  <si>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</si>
  <si>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</si>
  <si>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</si>
  <si>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</si>
  <si>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</si>
  <si>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</si>
  <si>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</si>
  <si>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</si>
  <si>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</si>
  <si>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</si>
  <si>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</si>
  <si>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</si>
  <si>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</si>
  <si>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</si>
  <si>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</si>
  <si>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</si>
  <si>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</si>
  <si>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</si>
  <si>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</si>
  <si>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</si>
  <si>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</si>
  <si>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</si>
  <si>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</si>
  <si>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</si>
  <si>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</si>
  <si>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</si>
  <si>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</si>
  <si>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</si>
  <si>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</si>
  <si>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</si>
  <si>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</si>
  <si>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</si>
  <si>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</si>
  <si>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</si>
  <si>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</si>
  <si>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</si>
  <si>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</si>
  <si>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</si>
  <si>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</si>
  <si>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</si>
  <si>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</si>
  <si>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</si>
  <si>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</si>
  <si>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</si>
  <si>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</si>
  <si>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</si>
  <si>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</si>
  <si>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</si>
  <si>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</si>
  <si>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</si>
  <si>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</si>
  <si>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</si>
  <si>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</si>
  <si>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</si>
  <si>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</si>
  <si>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</si>
  <si>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</si>
  <si>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</si>
  <si>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</si>
  <si>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</si>
  <si>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</si>
  <si>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</si>
  <si>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</si>
  <si>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</si>
  <si>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</si>
  <si>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</si>
  <si>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</si>
  <si>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</si>
  <si>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</si>
  <si>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</si>
  <si>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</si>
  <si>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</si>
  <si>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</si>
  <si>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</si>
  <si>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</si>
  <si>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</si>
  <si>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</si>
  <si>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</si>
  <si>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</si>
  <si>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</si>
  <si>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</si>
  <si>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</si>
  <si>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</si>
  <si>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</si>
  <si>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</si>
  <si>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</si>
  <si>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</si>
  <si>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</si>
  <si>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</si>
  <si>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</si>
  <si>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</si>
  <si>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</si>
  <si>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</si>
  <si>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</si>
  <si>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</si>
  <si>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</si>
  <si>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</si>
  <si>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</si>
  <si>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</si>
  <si>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</si>
  <si>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</si>
  <si>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</si>
  <si>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</si>
  <si>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</si>
  <si>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</si>
  <si>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</si>
  <si>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</si>
  <si>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</si>
  <si>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</si>
  <si>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</si>
  <si>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</si>
  <si>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</si>
  <si>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</si>
  <si>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</si>
  <si>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</si>
  <si>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</si>
  <si>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</si>
  <si>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</si>
  <si>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</si>
  <si>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</si>
  <si>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</si>
  <si>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</si>
  <si>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</si>
  <si>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</si>
  <si>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</si>
  <si>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</si>
  <si>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</si>
  <si>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</si>
  <si>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</si>
  <si>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</si>
  <si>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</si>
  <si>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</si>
  <si>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</si>
  <si>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</si>
  <si>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</si>
  <si>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</si>
  <si>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</si>
  <si>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</si>
  <si>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</si>
  <si>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</si>
  <si>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</si>
  <si>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</si>
  <si>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</si>
  <si>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</si>
  <si>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</si>
  <si>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</si>
  <si>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</si>
  <si>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</si>
  <si>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</si>
  <si>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</si>
  <si>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</si>
  <si>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</si>
  <si>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</si>
  <si>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</si>
  <si>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</si>
  <si>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</si>
  <si>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</si>
  <si>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</si>
  <si>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</si>
  <si>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</si>
  <si>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</si>
  <si>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</si>
  <si>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</si>
  <si>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</si>
  <si>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</si>
  <si>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</si>
  <si>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</si>
  <si>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</si>
  <si>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</si>
  <si>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</si>
  <si>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</si>
  <si>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</si>
  <si>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</si>
  <si>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</si>
  <si>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</si>
  <si>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</si>
  <si>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</si>
  <si>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</si>
  <si>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</si>
  <si>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</si>
  <si>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</si>
  <si>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</si>
  <si>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</si>
  <si>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</si>
  <si>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</si>
  <si>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</si>
  <si>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</si>
  <si>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</si>
  <si>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</si>
  <si>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</si>
  <si>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</si>
  <si>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</si>
  <si>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</si>
  <si>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</si>
  <si>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</si>
  <si>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</si>
  <si>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</si>
  <si>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</si>
  <si>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</si>
  <si>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</si>
  <si>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</si>
  <si>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</si>
  <si>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</si>
  <si>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</si>
  <si>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</si>
  <si>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</si>
  <si>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</si>
  <si>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</si>
  <si>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</si>
  <si>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</si>
  <si>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</si>
  <si>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</si>
  <si>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</si>
  <si>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</si>
  <si>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</si>
  <si>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</si>
  <si>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</si>
  <si>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</si>
  <si>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</si>
  <si>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</si>
  <si>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</si>
  <si>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</si>
  <si>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</si>
  <si>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</si>
  <si>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</si>
  <si>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</si>
  <si>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</si>
  <si>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</si>
  <si>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</si>
  <si>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</si>
  <si>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</si>
  <si>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</si>
  <si>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</si>
  <si>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</si>
  <si>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</si>
  <si>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</si>
  <si>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</si>
  <si>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</si>
  <si>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</si>
  <si>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</si>
  <si>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</si>
  <si>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</si>
  <si>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</si>
  <si>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</si>
  <si>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</si>
  <si>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</si>
  <si>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</si>
  <si>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</si>
  <si>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</si>
  <si>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</si>
  <si>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</si>
  <si>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</si>
  <si>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</si>
  <si>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</si>
  <si>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</si>
  <si>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</si>
  <si>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</si>
  <si>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</si>
  <si>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</si>
  <si>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</si>
  <si>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</si>
  <si>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</si>
  <si>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</si>
  <si>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</si>
  <si>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</si>
  <si>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</si>
  <si>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</si>
  <si>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</si>
  <si>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</si>
  <si>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</si>
  <si>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</si>
  <si>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</si>
  <si>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</si>
  <si>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</si>
  <si>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</si>
  <si>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</si>
  <si>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</si>
  <si>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</si>
  <si>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</si>
  <si>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</si>
  <si>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</si>
  <si>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</si>
  <si>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</si>
  <si>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</si>
  <si>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</si>
  <si>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</si>
  <si>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</si>
  <si>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</si>
  <si>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</si>
  <si>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</si>
  <si>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</si>
  <si>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</si>
  <si>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</si>
  <si>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</si>
  <si>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</si>
  <si>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</si>
  <si>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</si>
  <si>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</si>
  <si>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</si>
  <si>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</si>
  <si>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</si>
  <si>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</si>
  <si>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</si>
  <si>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</si>
  <si>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</si>
  <si>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</si>
  <si>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</si>
  <si>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</si>
  <si>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</si>
  <si>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</si>
  <si>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</si>
  <si>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</si>
  <si>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</si>
  <si>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</si>
  <si>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</si>
  <si>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</si>
  <si>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</si>
  <si>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</si>
  <si>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</si>
  <si>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</si>
  <si>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</si>
  <si>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</si>
  <si>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</si>
  <si>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</si>
  <si>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</si>
  <si>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</si>
  <si>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</si>
  <si>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</si>
  <si>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</si>
  <si>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</si>
  <si>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</si>
  <si>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</si>
  <si>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</si>
  <si>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</si>
  <si>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</si>
  <si>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</si>
  <si>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</si>
  <si>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</si>
  <si>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</si>
  <si>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</si>
  <si>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</si>
  <si>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</si>
  <si>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</si>
  <si>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</si>
  <si>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</si>
  <si>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</si>
  <si>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</si>
  <si>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</si>
  <si>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</si>
  <si>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</si>
  <si>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</si>
  <si>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</si>
  <si>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</si>
  <si>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</si>
  <si>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</si>
  <si>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</si>
  <si>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</si>
  <si>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</si>
  <si>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</si>
  <si>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</si>
  <si>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</si>
  <si>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</si>
  <si>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</si>
  <si>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</si>
  <si>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</si>
  <si>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</si>
  <si>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</si>
  <si>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</si>
  <si>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</si>
  <si>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</si>
  <si>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</si>
  <si>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</si>
  <si>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</si>
  <si>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</si>
  <si>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</si>
  <si>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</si>
  <si>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</si>
  <si>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</si>
  <si>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</si>
  <si>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</si>
  <si>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</si>
  <si>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</si>
  <si>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</si>
  <si>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</si>
  <si>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</si>
  <si>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</si>
  <si>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</si>
  <si>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</si>
  <si>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</si>
  <si>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</si>
  <si>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</si>
  <si>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</si>
  <si>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</si>
  <si>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</si>
  <si>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</si>
  <si>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</si>
  <si>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</si>
  <si>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</si>
  <si>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</si>
  <si>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</si>
  <si>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</si>
  <si>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</si>
  <si>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</si>
  <si>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</si>
  <si>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</si>
  <si>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</si>
  <si>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</si>
  <si>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</si>
  <si>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</si>
  <si>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</si>
  <si>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</si>
  <si>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</si>
  <si>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</si>
  <si>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</si>
  <si>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</si>
  <si>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</si>
  <si>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</si>
  <si>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</si>
  <si>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</si>
  <si>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</si>
  <si>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</si>
  <si>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</si>
  <si>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</si>
  <si>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</si>
  <si>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</si>
  <si>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</si>
  <si>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</si>
  <si>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</si>
  <si>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</si>
  <si>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</si>
  <si>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</si>
  <si>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</si>
  <si>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</si>
  <si>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</si>
  <si>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</si>
  <si>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</si>
  <si>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</si>
  <si>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</si>
  <si>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</si>
  <si>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</si>
  <si>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</si>
  <si>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</si>
  <si>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</si>
  <si>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</si>
  <si>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</si>
  <si>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</si>
  <si>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</si>
  <si>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</si>
  <si>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</si>
  <si>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</si>
  <si>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</si>
  <si>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</si>
  <si>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</si>
  <si>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</si>
  <si>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</si>
  <si>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</si>
  <si>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</si>
  <si>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</si>
  <si>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</si>
  <si>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</si>
  <si>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</si>
  <si>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</si>
  <si>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</si>
  <si>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</si>
  <si>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</si>
  <si>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</si>
  <si>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</si>
  <si>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</si>
  <si>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Багатопрофільна стаціонарна медична допомога населенню:</t>
  </si>
  <si>
    <r>
      <t>Управління охорони здоров’я Сумської міської ради</t>
    </r>
    <r>
      <rPr>
        <b/>
        <i/>
        <sz val="12"/>
        <rFont val="Times New Roman"/>
        <family val="1"/>
        <charset val="204"/>
      </rPr>
      <t>:</t>
    </r>
  </si>
  <si>
    <t>Виконання інвестиційних проектів в рамках здійснення заходів щодо соціально-економічного розвитку окремих територій:</t>
  </si>
  <si>
    <t>Економічна діяльність:</t>
  </si>
  <si>
    <t>Охорона здоров’я:</t>
  </si>
  <si>
    <t>Внески до статутного капіталу суб'єктів господарювання</t>
  </si>
  <si>
    <t>Департамент соціального захисту населення Сумської міської ради</t>
  </si>
  <si>
    <t>Мб + власн БР</t>
  </si>
  <si>
    <t>Заходи з організації рятування на водах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</si>
  <si>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</si>
  <si>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</si>
  <si>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</si>
  <si>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</si>
  <si>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</si>
  <si>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</si>
  <si>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</si>
  <si>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</si>
  <si>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</si>
  <si>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</si>
  <si>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</si>
  <si>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</si>
  <si>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</si>
  <si>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</si>
  <si>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</si>
  <si>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 xml:space="preserve">                    Додаток 3</t>
  </si>
  <si>
    <t>до   рішення  Сумської  міської  ради</t>
  </si>
  <si>
    <t xml:space="preserve">«Про   бюджет    Сумської     міської </t>
  </si>
  <si>
    <t>територіальної  громади на 2023 рік»</t>
  </si>
  <si>
    <t>від              2022 року   №        -  МР</t>
  </si>
  <si>
    <t>Сумський міський голова</t>
  </si>
  <si>
    <t>Олександр ЛИСЕНКО</t>
  </si>
  <si>
    <t xml:space="preserve">                          </t>
  </si>
  <si>
    <t>Виконавець: ___________ Світлана ЛИПОВА</t>
  </si>
  <si>
    <t>від                2022 року  №          -  МР</t>
  </si>
  <si>
    <t>Освіта: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</si>
  <si>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</si>
  <si>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</si>
  <si>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кредитування СФ</t>
  </si>
  <si>
    <t>РАЗОМ видатки+кред</t>
  </si>
  <si>
    <t xml:space="preserve">                    Додаток 9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</si>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</sst>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64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7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259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4" fontId="29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0" fontId="21" fillId="0" borderId="0" xfId="0" applyFont="1" applyFill="1" applyAlignment="1">
      <alignment vertical="center" wrapText="1"/>
    </xf>
    <xf numFmtId="4" fontId="49" fillId="0" borderId="0" xfId="0" applyNumberFormat="1" applyFont="1" applyFill="1" applyBorder="1" applyAlignment="1">
      <alignment horizontal="right"/>
    </xf>
    <xf numFmtId="0" fontId="31" fillId="0" borderId="7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/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3" fontId="50" fillId="0" borderId="0" xfId="0" applyNumberFormat="1" applyFont="1" applyFill="1" applyAlignment="1"/>
    <xf numFmtId="3" fontId="50" fillId="0" borderId="0" xfId="0" applyNumberFormat="1" applyFont="1" applyFill="1" applyBorder="1" applyAlignment="1"/>
    <xf numFmtId="1" fontId="51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2" fontId="23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right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4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left" wrapText="1"/>
    </xf>
    <xf numFmtId="4" fontId="50" fillId="0" borderId="0" xfId="0" applyNumberFormat="1" applyFont="1" applyFill="1" applyAlignment="1"/>
    <xf numFmtId="4" fontId="50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52" fillId="0" borderId="0" xfId="0" applyNumberFormat="1" applyFont="1" applyFill="1" applyAlignment="1"/>
    <xf numFmtId="4" fontId="52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>
      <alignment vertical="center" textRotation="180"/>
    </xf>
    <xf numFmtId="0" fontId="28" fillId="0" borderId="0" xfId="0" applyFont="1" applyFill="1" applyBorder="1" applyAlignment="1">
      <alignment vertical="center" textRotation="180"/>
    </xf>
    <xf numFmtId="0" fontId="28" fillId="0" borderId="0" xfId="0" applyFont="1" applyFill="1" applyBorder="1" applyAlignment="1">
      <alignment horizontal="center" vertical="center" textRotation="180"/>
    </xf>
    <xf numFmtId="3" fontId="53" fillId="0" borderId="0" xfId="0" applyNumberFormat="1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vertical="center" textRotation="180"/>
    </xf>
    <xf numFmtId="3" fontId="55" fillId="0" borderId="0" xfId="0" applyNumberFormat="1" applyFont="1" applyFill="1" applyBorder="1"/>
    <xf numFmtId="4" fontId="60" fillId="0" borderId="0" xfId="0" applyNumberFormat="1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 horizontal="left"/>
    </xf>
    <xf numFmtId="4" fontId="24" fillId="0" borderId="7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57" fillId="0" borderId="7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 applyProtection="1">
      <alignment horizontal="right" wrapText="1"/>
    </xf>
    <xf numFmtId="3" fontId="23" fillId="0" borderId="13" xfId="0" applyNumberFormat="1" applyFont="1" applyFill="1" applyBorder="1" applyAlignment="1" applyProtection="1">
      <alignment horizontal="right" wrapText="1"/>
    </xf>
    <xf numFmtId="4" fontId="23" fillId="0" borderId="14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 applyProtection="1">
      <alignment horizontal="right" wrapText="1"/>
    </xf>
    <xf numFmtId="4" fontId="24" fillId="0" borderId="14" xfId="0" applyNumberFormat="1" applyFont="1" applyFill="1" applyBorder="1" applyAlignment="1">
      <alignment horizontal="center"/>
    </xf>
    <xf numFmtId="3" fontId="58" fillId="0" borderId="15" xfId="0" applyNumberFormat="1" applyFont="1" applyFill="1" applyBorder="1" applyAlignment="1" applyProtection="1">
      <alignment horizontal="right" wrapText="1"/>
    </xf>
    <xf numFmtId="4" fontId="59" fillId="0" borderId="16" xfId="0" applyNumberFormat="1" applyFont="1" applyFill="1" applyBorder="1" applyAlignment="1">
      <alignment horizontal="center"/>
    </xf>
    <xf numFmtId="4" fontId="57" fillId="0" borderId="14" xfId="0" applyNumberFormat="1" applyFont="1" applyFill="1" applyBorder="1" applyAlignment="1">
      <alignment horizontal="center"/>
    </xf>
    <xf numFmtId="4" fontId="56" fillId="0" borderId="20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2" fontId="60" fillId="43" borderId="0" xfId="0" applyNumberFormat="1" applyFont="1" applyFill="1" applyBorder="1" applyAlignment="1" applyProtection="1">
      <alignment horizontal="center"/>
    </xf>
    <xf numFmtId="4" fontId="60" fillId="43" borderId="17" xfId="0" applyNumberFormat="1" applyFont="1" applyFill="1" applyBorder="1" applyAlignment="1">
      <alignment horizontal="center"/>
    </xf>
    <xf numFmtId="4" fontId="60" fillId="43" borderId="18" xfId="0" applyNumberFormat="1" applyFont="1" applyFill="1" applyBorder="1" applyAlignment="1">
      <alignment horizontal="center"/>
    </xf>
    <xf numFmtId="2" fontId="60" fillId="43" borderId="0" xfId="0" applyNumberFormat="1" applyFont="1" applyFill="1" applyBorder="1"/>
    <xf numFmtId="4" fontId="60" fillId="43" borderId="13" xfId="0" applyNumberFormat="1" applyFont="1" applyFill="1" applyBorder="1" applyAlignment="1">
      <alignment horizontal="center"/>
    </xf>
    <xf numFmtId="4" fontId="60" fillId="43" borderId="7" xfId="0" applyNumberFormat="1" applyFont="1" applyFill="1" applyBorder="1" applyAlignment="1">
      <alignment horizontal="center"/>
    </xf>
    <xf numFmtId="4" fontId="60" fillId="43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left"/>
    </xf>
    <xf numFmtId="3" fontId="60" fillId="0" borderId="0" xfId="0" applyNumberFormat="1" applyFont="1" applyFill="1" applyBorder="1" applyAlignment="1">
      <alignment vertical="center" textRotation="180"/>
    </xf>
    <xf numFmtId="4" fontId="56" fillId="0" borderId="20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left"/>
    </xf>
    <xf numFmtId="4" fontId="23" fillId="0" borderId="7" xfId="0" applyNumberFormat="1" applyFont="1" applyFill="1" applyBorder="1" applyAlignment="1">
      <alignment horizontal="center"/>
    </xf>
    <xf numFmtId="4" fontId="60" fillId="0" borderId="25" xfId="0" applyNumberFormat="1" applyFont="1" applyFill="1" applyBorder="1" applyAlignment="1">
      <alignment horizontal="left"/>
    </xf>
    <xf numFmtId="49" fontId="62" fillId="0" borderId="0" xfId="0" applyNumberFormat="1" applyFont="1" applyFill="1" applyBorder="1" applyAlignment="1" applyProtection="1"/>
    <xf numFmtId="4" fontId="62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49" fontId="31" fillId="42" borderId="7" xfId="0" applyNumberFormat="1" applyFont="1" applyFill="1" applyBorder="1" applyAlignment="1" applyProtection="1">
      <alignment horizontal="center" vertical="center" wrapText="1"/>
    </xf>
    <xf numFmtId="1" fontId="31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 applyProtection="1">
      <alignment horizontal="left" vertical="center" wrapText="1"/>
    </xf>
    <xf numFmtId="4" fontId="31" fillId="42" borderId="7" xfId="0" applyNumberFormat="1" applyFont="1" applyFill="1" applyBorder="1" applyAlignment="1">
      <alignment horizontal="right" wrapText="1"/>
    </xf>
    <xf numFmtId="3" fontId="27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Alignment="1">
      <alignment vertical="center"/>
    </xf>
    <xf numFmtId="4" fontId="23" fillId="0" borderId="7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5" fillId="0" borderId="7" xfId="0" applyNumberFormat="1" applyFont="1" applyFill="1" applyBorder="1" applyAlignment="1">
      <alignment horizontal="center"/>
    </xf>
    <xf numFmtId="4" fontId="57" fillId="0" borderId="13" xfId="0" applyNumberFormat="1" applyFont="1" applyFill="1" applyBorder="1" applyAlignment="1">
      <alignment horizontal="center"/>
    </xf>
    <xf numFmtId="4" fontId="57" fillId="0" borderId="7" xfId="0" applyNumberFormat="1" applyFont="1" applyFill="1" applyBorder="1" applyAlignment="1">
      <alignment horizontal="center"/>
    </xf>
    <xf numFmtId="4" fontId="57" fillId="0" borderId="9" xfId="0" applyNumberFormat="1" applyFont="1" applyFill="1" applyBorder="1" applyAlignment="1">
      <alignment horizontal="center"/>
    </xf>
    <xf numFmtId="2" fontId="60" fillId="43" borderId="0" xfId="0" applyNumberFormat="1" applyFont="1" applyFill="1" applyBorder="1" applyAlignment="1" applyProtection="1">
      <alignment horizontal="right" vertical="center" wrapText="1"/>
    </xf>
    <xf numFmtId="4" fontId="60" fillId="43" borderId="27" xfId="0" applyNumberFormat="1" applyFont="1" applyFill="1" applyBorder="1" applyAlignment="1">
      <alignment horizontal="center"/>
    </xf>
    <xf numFmtId="4" fontId="60" fillId="43" borderId="28" xfId="0" applyNumberFormat="1" applyFont="1" applyFill="1" applyBorder="1" applyAlignment="1">
      <alignment horizontal="center"/>
    </xf>
    <xf numFmtId="4" fontId="60" fillId="43" borderId="2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/>
    </xf>
    <xf numFmtId="4" fontId="24" fillId="0" borderId="19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" fontId="46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53" fillId="0" borderId="10" xfId="0" applyNumberFormat="1" applyFont="1" applyFill="1" applyBorder="1" applyAlignment="1">
      <alignment horizontal="center" vertical="center" textRotation="180"/>
    </xf>
    <xf numFmtId="3" fontId="53" fillId="0" borderId="0" xfId="0" applyNumberFormat="1" applyFont="1" applyFill="1" applyBorder="1" applyAlignment="1">
      <alignment horizontal="center" vertical="center" textRotation="180"/>
    </xf>
    <xf numFmtId="2" fontId="60" fillId="43" borderId="9" xfId="0" applyNumberFormat="1" applyFont="1" applyFill="1" applyBorder="1" applyAlignment="1" applyProtection="1">
      <alignment horizontal="right" vertical="center" wrapText="1"/>
    </xf>
    <xf numFmtId="2" fontId="60" fillId="43" borderId="21" xfId="0" applyNumberFormat="1" applyFont="1" applyFill="1" applyBorder="1" applyAlignment="1" applyProtection="1">
      <alignment horizontal="right" vertical="center" wrapText="1"/>
    </xf>
    <xf numFmtId="4" fontId="23" fillId="0" borderId="23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left"/>
    </xf>
    <xf numFmtId="4" fontId="52" fillId="0" borderId="0" xfId="0" applyNumberFormat="1" applyFont="1" applyFill="1" applyAlignment="1">
      <alignment horizontal="left"/>
    </xf>
    <xf numFmtId="4" fontId="27" fillId="0" borderId="13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center"/>
    </xf>
    <xf numFmtId="4" fontId="56" fillId="0" borderId="15" xfId="0" applyNumberFormat="1" applyFont="1" applyFill="1" applyBorder="1" applyAlignment="1">
      <alignment horizontal="center"/>
    </xf>
    <xf numFmtId="4" fontId="56" fillId="0" borderId="20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57" fillId="0" borderId="13" xfId="0" applyNumberFormat="1" applyFont="1" applyFill="1" applyBorder="1" applyAlignment="1">
      <alignment horizontal="center"/>
    </xf>
    <xf numFmtId="4" fontId="57" fillId="0" borderId="7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/>
    <xf numFmtId="0" fontId="28" fillId="0" borderId="10" xfId="0" applyFont="1" applyFill="1" applyBorder="1" applyAlignment="1">
      <alignment horizontal="center" vertical="center" textRotation="180"/>
    </xf>
    <xf numFmtId="0" fontId="28" fillId="0" borderId="0" xfId="0" applyFont="1" applyFill="1" applyBorder="1" applyAlignment="1">
      <alignment horizontal="center" vertical="center" textRotation="180"/>
    </xf>
    <xf numFmtId="49" fontId="45" fillId="0" borderId="0" xfId="0" applyNumberFormat="1" applyFont="1" applyFill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top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E1762"/>
  <sheetViews>
    <sheetView showGridLines="0" showZeros="0" tabSelected="1" view="pageBreakPreview" topLeftCell="A13" zoomScale="60" zoomScaleNormal="82" workbookViewId="0">
      <pane xSplit="4" ySplit="3" topLeftCell="E374" activePane="bottomRight" state="frozen"/>
      <selection activeCell="A13" sqref="A13"/>
      <selection pane="topRight" activeCell="E13" sqref="E13"/>
      <selection pane="bottomLeft" activeCell="A16" sqref="A16"/>
      <selection pane="bottomRight" activeCell="G433" sqref="G433"/>
    </sheetView>
  </sheetViews>
  <sheetFormatPr defaultColWidth="9.1640625" defaultRowHeight="15" x14ac:dyDescent="0.25"/>
  <cols>
    <col min="1" max="1" width="16.1640625" style="54" customWidth="1"/>
    <col min="2" max="2" width="15.33203125" style="18" customWidth="1"/>
    <col min="3" max="3" width="14.6640625" style="18" customWidth="1"/>
    <col min="4" max="4" width="62" style="26" customWidth="1"/>
    <col min="5" max="5" width="21.6640625" style="117" customWidth="1"/>
    <col min="6" max="6" width="22.5" style="117" customWidth="1"/>
    <col min="7" max="7" width="21.33203125" style="117" customWidth="1"/>
    <col min="8" max="8" width="19.83203125" style="117" customWidth="1"/>
    <col min="9" max="9" width="20" style="117" customWidth="1"/>
    <col min="10" max="10" width="20.6640625" style="117" customWidth="1"/>
    <col min="11" max="11" width="21.6640625" style="117" customWidth="1"/>
    <col min="12" max="12" width="20" style="117" customWidth="1"/>
    <col min="13" max="13" width="19.5" style="117" customWidth="1"/>
    <col min="14" max="14" width="16.83203125" style="117" customWidth="1"/>
    <col min="15" max="15" width="20" style="117" customWidth="1"/>
    <col min="16" max="16" width="27.83203125" style="136" customWidth="1"/>
    <col min="17" max="17" width="6.6640625" style="154" customWidth="1"/>
    <col min="18" max="18" width="12.33203125" style="28" bestFit="1" customWidth="1"/>
    <col min="19" max="525" width="9.1640625" style="28"/>
    <col min="526" max="16384" width="9.1640625" style="20"/>
  </cols>
  <sheetData>
    <row r="1" spans="1:525" ht="29.25" customHeight="1" x14ac:dyDescent="0.4">
      <c r="K1" s="142" t="s">
        <v>672</v>
      </c>
      <c r="L1" s="142"/>
      <c r="M1" s="142"/>
      <c r="N1" s="142"/>
      <c r="O1" s="142"/>
      <c r="P1" s="142"/>
      <c r="Q1" s="233">
        <v>5</v>
      </c>
    </row>
    <row r="2" spans="1:525" ht="26.25" customHeight="1" x14ac:dyDescent="0.25">
      <c r="K2" s="143" t="s">
        <v>673</v>
      </c>
      <c r="L2" s="143"/>
      <c r="M2" s="143"/>
      <c r="N2" s="143"/>
      <c r="O2" s="143"/>
      <c r="P2" s="143"/>
      <c r="Q2" s="233"/>
    </row>
    <row r="3" spans="1:525" ht="26.25" customHeight="1" x14ac:dyDescent="0.4">
      <c r="K3" s="241" t="s">
        <v>674</v>
      </c>
      <c r="L3" s="241"/>
      <c r="M3" s="241"/>
      <c r="N3" s="241"/>
      <c r="O3" s="241"/>
      <c r="P3" s="241"/>
      <c r="Q3" s="233"/>
    </row>
    <row r="4" spans="1:525" ht="26.25" customHeight="1" x14ac:dyDescent="0.4">
      <c r="K4" s="241" t="s">
        <v>675</v>
      </c>
      <c r="L4" s="241"/>
      <c r="M4" s="241"/>
      <c r="N4" s="241"/>
      <c r="O4" s="241"/>
      <c r="P4" s="241"/>
      <c r="Q4" s="233"/>
    </row>
    <row r="5" spans="1:525" ht="26.25" customHeight="1" x14ac:dyDescent="0.4">
      <c r="K5" s="241" t="s">
        <v>681</v>
      </c>
      <c r="L5" s="241"/>
      <c r="M5" s="241"/>
      <c r="N5" s="241"/>
      <c r="O5" s="241"/>
      <c r="P5" s="241"/>
      <c r="Q5" s="233"/>
    </row>
    <row r="6" spans="1:525" ht="26.25" customHeight="1" x14ac:dyDescent="0.4">
      <c r="K6" s="142"/>
      <c r="L6" s="142"/>
      <c r="M6" s="142"/>
      <c r="N6" s="142"/>
      <c r="O6" s="142"/>
      <c r="P6" s="142"/>
      <c r="Q6" s="233"/>
    </row>
    <row r="7" spans="1:525" ht="29.25" customHeight="1" x14ac:dyDescent="0.4">
      <c r="K7" s="142"/>
      <c r="L7" s="142"/>
      <c r="M7" s="142"/>
      <c r="N7" s="142"/>
      <c r="O7" s="142"/>
      <c r="P7" s="142"/>
      <c r="Q7" s="233"/>
    </row>
    <row r="8" spans="1:525" ht="26.25" customHeight="1" x14ac:dyDescent="0.4">
      <c r="K8" s="142"/>
      <c r="L8" s="142"/>
      <c r="M8" s="142"/>
      <c r="N8" s="142"/>
      <c r="O8" s="142"/>
      <c r="P8" s="142"/>
      <c r="Q8" s="233"/>
    </row>
    <row r="9" spans="1:525" s="44" customFormat="1" ht="71.25" customHeight="1" x14ac:dyDescent="0.3">
      <c r="A9" s="224" t="s">
        <v>619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3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</row>
    <row r="10" spans="1:525" s="44" customFormat="1" ht="23.25" customHeight="1" x14ac:dyDescent="0.35">
      <c r="A10" s="230" t="s">
        <v>542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</row>
    <row r="11" spans="1:525" s="44" customFormat="1" ht="19.5" customHeight="1" x14ac:dyDescent="0.3">
      <c r="A11" s="231" t="s">
        <v>541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</row>
    <row r="12" spans="1:525" s="46" customFormat="1" ht="22.5" customHeight="1" x14ac:dyDescent="0.3">
      <c r="A12" s="52"/>
      <c r="B12" s="48"/>
      <c r="C12" s="48"/>
      <c r="D12" s="19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353</v>
      </c>
      <c r="Q12" s="233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</row>
    <row r="13" spans="1:525" s="21" customFormat="1" ht="20.25" customHeight="1" x14ac:dyDescent="0.2">
      <c r="A13" s="225" t="s">
        <v>331</v>
      </c>
      <c r="B13" s="226" t="s">
        <v>332</v>
      </c>
      <c r="C13" s="226" t="s">
        <v>322</v>
      </c>
      <c r="D13" s="226" t="s">
        <v>333</v>
      </c>
      <c r="E13" s="228" t="s">
        <v>221</v>
      </c>
      <c r="F13" s="228"/>
      <c r="G13" s="228"/>
      <c r="H13" s="228"/>
      <c r="I13" s="228"/>
      <c r="J13" s="228" t="s">
        <v>222</v>
      </c>
      <c r="K13" s="228"/>
      <c r="L13" s="228"/>
      <c r="M13" s="228"/>
      <c r="N13" s="228"/>
      <c r="O13" s="228"/>
      <c r="P13" s="228" t="s">
        <v>223</v>
      </c>
      <c r="Q13" s="233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</row>
    <row r="14" spans="1:525" s="21" customFormat="1" ht="19.5" customHeight="1" x14ac:dyDescent="0.2">
      <c r="A14" s="225"/>
      <c r="B14" s="226"/>
      <c r="C14" s="226"/>
      <c r="D14" s="226"/>
      <c r="E14" s="229" t="s">
        <v>323</v>
      </c>
      <c r="F14" s="229" t="s">
        <v>224</v>
      </c>
      <c r="G14" s="227" t="s">
        <v>225</v>
      </c>
      <c r="H14" s="227"/>
      <c r="I14" s="229" t="s">
        <v>226</v>
      </c>
      <c r="J14" s="229" t="s">
        <v>323</v>
      </c>
      <c r="K14" s="229" t="s">
        <v>324</v>
      </c>
      <c r="L14" s="229" t="s">
        <v>224</v>
      </c>
      <c r="M14" s="227" t="s">
        <v>225</v>
      </c>
      <c r="N14" s="227"/>
      <c r="O14" s="229" t="s">
        <v>226</v>
      </c>
      <c r="P14" s="228"/>
      <c r="Q14" s="233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</row>
    <row r="15" spans="1:525" s="21" customFormat="1" ht="72.75" customHeight="1" x14ac:dyDescent="0.2">
      <c r="A15" s="225"/>
      <c r="B15" s="226"/>
      <c r="C15" s="226"/>
      <c r="D15" s="226"/>
      <c r="E15" s="229"/>
      <c r="F15" s="229"/>
      <c r="G15" s="148" t="s">
        <v>227</v>
      </c>
      <c r="H15" s="148" t="s">
        <v>228</v>
      </c>
      <c r="I15" s="229"/>
      <c r="J15" s="229"/>
      <c r="K15" s="229"/>
      <c r="L15" s="229"/>
      <c r="M15" s="148" t="s">
        <v>227</v>
      </c>
      <c r="N15" s="148" t="s">
        <v>228</v>
      </c>
      <c r="O15" s="229"/>
      <c r="P15" s="228"/>
      <c r="Q15" s="233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</row>
    <row r="16" spans="1:525" s="27" customFormat="1" ht="24" customHeight="1" x14ac:dyDescent="0.25">
      <c r="A16" s="100" t="s">
        <v>146</v>
      </c>
      <c r="B16" s="101"/>
      <c r="C16" s="101"/>
      <c r="D16" s="102" t="s">
        <v>34</v>
      </c>
      <c r="E16" s="120">
        <f>E17</f>
        <v>296762950</v>
      </c>
      <c r="F16" s="120">
        <f t="shared" ref="F16:J16" si="0">F17</f>
        <v>225843950</v>
      </c>
      <c r="G16" s="120">
        <f t="shared" si="0"/>
        <v>109925000</v>
      </c>
      <c r="H16" s="120">
        <f t="shared" si="0"/>
        <v>11231575</v>
      </c>
      <c r="I16" s="120">
        <f t="shared" si="0"/>
        <v>70919000</v>
      </c>
      <c r="J16" s="120">
        <f t="shared" si="0"/>
        <v>23249000</v>
      </c>
      <c r="K16" s="120">
        <f t="shared" ref="K16" si="1">K17</f>
        <v>22529790</v>
      </c>
      <c r="L16" s="120">
        <f t="shared" ref="L16" si="2">L17</f>
        <v>719210</v>
      </c>
      <c r="M16" s="120">
        <f t="shared" ref="M16" si="3">M17</f>
        <v>296610</v>
      </c>
      <c r="N16" s="120">
        <f t="shared" ref="N16" si="4">N17</f>
        <v>98700</v>
      </c>
      <c r="O16" s="120">
        <f t="shared" ref="O16:P16" si="5">O17</f>
        <v>22529790</v>
      </c>
      <c r="P16" s="120">
        <f t="shared" si="5"/>
        <v>320011950</v>
      </c>
      <c r="Q16" s="233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</row>
    <row r="17" spans="1:525" s="34" customFormat="1" ht="24" customHeight="1" x14ac:dyDescent="0.25">
      <c r="A17" s="84" t="s">
        <v>147</v>
      </c>
      <c r="B17" s="85"/>
      <c r="C17" s="85"/>
      <c r="D17" s="68" t="s">
        <v>34</v>
      </c>
      <c r="E17" s="121">
        <f>E20+E21+E22+E23+E25+E26+E27+E28+E30+E31+E32+E33+E34+E35+E36+E37+E38+E39+E40+E41+E43+E44+E45+E47+E49+E50+E51+E53+E54+E55+E56+E57+E58+E60+E62+E63+E46+E48+E67+E64+E42+E29+E65+E61+E66+E52</f>
        <v>296762950</v>
      </c>
      <c r="F17" s="121">
        <f t="shared" ref="F17:P17" si="6">F20+F21+F22+F23+F25+F26+F27+F28+F30+F31+F32+F33+F34+F35+F36+F37+F38+F39+F40+F41+F43+F44+F45+F47+F49+F50+F51+F53+F54+F55+F56+F57+F58+F60+F62+F63+F46+F48+F67+F64+F42+F29+F65+F61+F66+F52</f>
        <v>225843950</v>
      </c>
      <c r="G17" s="121">
        <f t="shared" si="6"/>
        <v>109925000</v>
      </c>
      <c r="H17" s="121">
        <f t="shared" si="6"/>
        <v>11231575</v>
      </c>
      <c r="I17" s="121">
        <f t="shared" si="6"/>
        <v>70919000</v>
      </c>
      <c r="J17" s="121">
        <f t="shared" si="6"/>
        <v>23249000</v>
      </c>
      <c r="K17" s="121">
        <f t="shared" si="6"/>
        <v>22529790</v>
      </c>
      <c r="L17" s="121">
        <f t="shared" si="6"/>
        <v>719210</v>
      </c>
      <c r="M17" s="121">
        <f t="shared" si="6"/>
        <v>296610</v>
      </c>
      <c r="N17" s="121">
        <f t="shared" si="6"/>
        <v>98700</v>
      </c>
      <c r="O17" s="121">
        <f t="shared" si="6"/>
        <v>22529790</v>
      </c>
      <c r="P17" s="121">
        <f t="shared" si="6"/>
        <v>320011950</v>
      </c>
      <c r="Q17" s="2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</row>
    <row r="18" spans="1:525" s="34" customFormat="1" ht="63" hidden="1" x14ac:dyDescent="0.25">
      <c r="A18" s="84"/>
      <c r="B18" s="85"/>
      <c r="C18" s="85"/>
      <c r="D18" s="68" t="s">
        <v>377</v>
      </c>
      <c r="E18" s="121">
        <f>E59</f>
        <v>0</v>
      </c>
      <c r="F18" s="121">
        <f t="shared" ref="F18:P18" si="7">F59</f>
        <v>0</v>
      </c>
      <c r="G18" s="121">
        <f t="shared" si="7"/>
        <v>0</v>
      </c>
      <c r="H18" s="121">
        <f t="shared" si="7"/>
        <v>0</v>
      </c>
      <c r="I18" s="121">
        <f t="shared" si="7"/>
        <v>0</v>
      </c>
      <c r="J18" s="121">
        <f t="shared" si="7"/>
        <v>0</v>
      </c>
      <c r="K18" s="121">
        <f t="shared" si="7"/>
        <v>0</v>
      </c>
      <c r="L18" s="121">
        <f t="shared" si="7"/>
        <v>0</v>
      </c>
      <c r="M18" s="121">
        <f t="shared" si="7"/>
        <v>0</v>
      </c>
      <c r="N18" s="121">
        <f t="shared" si="7"/>
        <v>0</v>
      </c>
      <c r="O18" s="121">
        <f t="shared" si="7"/>
        <v>0</v>
      </c>
      <c r="P18" s="121">
        <f t="shared" si="7"/>
        <v>0</v>
      </c>
      <c r="Q18" s="2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</row>
    <row r="19" spans="1:525" s="34" customFormat="1" ht="63" hidden="1" customHeight="1" x14ac:dyDescent="0.25">
      <c r="A19" s="84"/>
      <c r="B19" s="85"/>
      <c r="C19" s="85"/>
      <c r="D19" s="68" t="str">
        <f>'дод 9'!C21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121">
        <f>E24</f>
        <v>0</v>
      </c>
      <c r="F19" s="121">
        <f t="shared" ref="F19:P19" si="8">F24</f>
        <v>0</v>
      </c>
      <c r="G19" s="121">
        <f t="shared" si="8"/>
        <v>0</v>
      </c>
      <c r="H19" s="121">
        <f t="shared" si="8"/>
        <v>0</v>
      </c>
      <c r="I19" s="121">
        <f t="shared" si="8"/>
        <v>0</v>
      </c>
      <c r="J19" s="121">
        <f t="shared" si="8"/>
        <v>0</v>
      </c>
      <c r="K19" s="121">
        <f t="shared" si="8"/>
        <v>0</v>
      </c>
      <c r="L19" s="121">
        <f t="shared" si="8"/>
        <v>0</v>
      </c>
      <c r="M19" s="121">
        <f t="shared" si="8"/>
        <v>0</v>
      </c>
      <c r="N19" s="121">
        <f t="shared" si="8"/>
        <v>0</v>
      </c>
      <c r="O19" s="121">
        <f t="shared" si="8"/>
        <v>0</v>
      </c>
      <c r="P19" s="121">
        <f t="shared" si="8"/>
        <v>0</v>
      </c>
      <c r="Q19" s="2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</row>
    <row r="20" spans="1:525" s="22" customFormat="1" ht="45.75" customHeight="1" x14ac:dyDescent="0.25">
      <c r="A20" s="56" t="s">
        <v>148</v>
      </c>
      <c r="B20" s="82" t="str">
        <f>'дод 9'!A17</f>
        <v>0160</v>
      </c>
      <c r="C20" s="82" t="str">
        <f>'дод 9'!B17</f>
        <v>0111</v>
      </c>
      <c r="D20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0" s="122">
        <f t="shared" ref="E20:E67" si="9">F20+I20</f>
        <v>112314500</v>
      </c>
      <c r="F20" s="122">
        <v>112314500</v>
      </c>
      <c r="G20" s="122">
        <v>80351600</v>
      </c>
      <c r="H20" s="122">
        <v>5783800</v>
      </c>
      <c r="I20" s="122"/>
      <c r="J20" s="122">
        <f>L20+O20</f>
        <v>0</v>
      </c>
      <c r="K20" s="122"/>
      <c r="L20" s="122"/>
      <c r="M20" s="122"/>
      <c r="N20" s="122"/>
      <c r="O20" s="122"/>
      <c r="P20" s="122">
        <f t="shared" ref="P20:P67" si="10">E20+J20</f>
        <v>112314500</v>
      </c>
      <c r="Q20" s="23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</row>
    <row r="21" spans="1:525" s="22" customFormat="1" ht="35.25" hidden="1" customHeight="1" x14ac:dyDescent="0.25">
      <c r="A21" s="56" t="s">
        <v>436</v>
      </c>
      <c r="B21" s="56" t="s">
        <v>89</v>
      </c>
      <c r="C21" s="56" t="s">
        <v>446</v>
      </c>
      <c r="D21" s="36" t="s">
        <v>437</v>
      </c>
      <c r="E21" s="122">
        <f t="shared" si="9"/>
        <v>0</v>
      </c>
      <c r="F21" s="122"/>
      <c r="G21" s="122"/>
      <c r="H21" s="122"/>
      <c r="I21" s="122"/>
      <c r="J21" s="122">
        <f>L21+O21</f>
        <v>0</v>
      </c>
      <c r="K21" s="122"/>
      <c r="L21" s="122"/>
      <c r="M21" s="122"/>
      <c r="N21" s="122"/>
      <c r="O21" s="122"/>
      <c r="P21" s="122">
        <f t="shared" si="10"/>
        <v>0</v>
      </c>
      <c r="Q21" s="23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</row>
    <row r="22" spans="1:525" s="22" customFormat="1" ht="22.5" customHeight="1" x14ac:dyDescent="0.25">
      <c r="A22" s="56" t="s">
        <v>238</v>
      </c>
      <c r="B22" s="82" t="str">
        <f>'дод 9'!A19</f>
        <v>0180</v>
      </c>
      <c r="C22" s="82" t="str">
        <f>'дод 9'!B19</f>
        <v>0133</v>
      </c>
      <c r="D22" s="57" t="str">
        <f>'дод 9'!C19</f>
        <v>Інша діяльність у сфері державного управління</v>
      </c>
      <c r="E22" s="122">
        <f t="shared" si="9"/>
        <v>2320800</v>
      </c>
      <c r="F22" s="122">
        <f>520800+1800000</f>
        <v>2320800</v>
      </c>
      <c r="G22" s="122"/>
      <c r="H22" s="122"/>
      <c r="I22" s="122"/>
      <c r="J22" s="122">
        <f t="shared" ref="J22:J24" si="11">L22+O22</f>
        <v>0</v>
      </c>
      <c r="K22" s="122"/>
      <c r="L22" s="122"/>
      <c r="M22" s="122"/>
      <c r="N22" s="122"/>
      <c r="O22" s="122"/>
      <c r="P22" s="122">
        <f t="shared" si="10"/>
        <v>2320800</v>
      </c>
      <c r="Q22" s="23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</row>
    <row r="23" spans="1:525" s="22" customFormat="1" ht="15.75" hidden="1" customHeight="1" x14ac:dyDescent="0.25">
      <c r="A23" s="56" t="s">
        <v>421</v>
      </c>
      <c r="B23" s="56" t="s">
        <v>422</v>
      </c>
      <c r="C23" s="56" t="s">
        <v>117</v>
      </c>
      <c r="D23" s="57" t="s">
        <v>423</v>
      </c>
      <c r="E23" s="122">
        <f t="shared" si="9"/>
        <v>0</v>
      </c>
      <c r="F23" s="122"/>
      <c r="G23" s="122"/>
      <c r="H23" s="122"/>
      <c r="I23" s="122"/>
      <c r="J23" s="122">
        <f t="shared" si="11"/>
        <v>0</v>
      </c>
      <c r="K23" s="122"/>
      <c r="L23" s="122"/>
      <c r="M23" s="122"/>
      <c r="N23" s="122"/>
      <c r="O23" s="122"/>
      <c r="P23" s="122">
        <f t="shared" si="10"/>
        <v>0</v>
      </c>
      <c r="Q23" s="23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</row>
    <row r="24" spans="1:525" s="24" customFormat="1" ht="60" hidden="1" customHeight="1" x14ac:dyDescent="0.25">
      <c r="A24" s="74"/>
      <c r="B24" s="86"/>
      <c r="C24" s="86"/>
      <c r="D24" s="77" t="str">
        <f>'дод 9'!C21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123">
        <f t="shared" si="9"/>
        <v>0</v>
      </c>
      <c r="F24" s="123"/>
      <c r="G24" s="123"/>
      <c r="H24" s="123"/>
      <c r="I24" s="123"/>
      <c r="J24" s="123">
        <f t="shared" si="11"/>
        <v>0</v>
      </c>
      <c r="K24" s="123"/>
      <c r="L24" s="123"/>
      <c r="M24" s="123"/>
      <c r="N24" s="123"/>
      <c r="O24" s="123"/>
      <c r="P24" s="123">
        <f t="shared" si="10"/>
        <v>0</v>
      </c>
      <c r="Q24" s="23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</row>
    <row r="25" spans="1:525" s="22" customFormat="1" ht="47.25" customHeight="1" x14ac:dyDescent="0.25">
      <c r="A25" s="56" t="s">
        <v>254</v>
      </c>
      <c r="B25" s="82" t="str">
        <f>'дод 9'!A115</f>
        <v>3033</v>
      </c>
      <c r="C25" s="82" t="str">
        <f>'дод 9'!B115</f>
        <v>1070</v>
      </c>
      <c r="D25" s="57" t="str">
        <f>'дод 9'!C115</f>
        <v>Компенсаційні виплати на пільговий проїзд автомобільним транспортом окремим категоріям громадян</v>
      </c>
      <c r="E25" s="122">
        <f t="shared" si="9"/>
        <v>515700</v>
      </c>
      <c r="F25" s="122">
        <v>515700</v>
      </c>
      <c r="G25" s="122"/>
      <c r="H25" s="122"/>
      <c r="I25" s="122"/>
      <c r="J25" s="122">
        <f t="shared" ref="J25:J67" si="12">L25+O25</f>
        <v>0</v>
      </c>
      <c r="K25" s="122"/>
      <c r="L25" s="122"/>
      <c r="M25" s="122"/>
      <c r="N25" s="122"/>
      <c r="O25" s="122"/>
      <c r="P25" s="122">
        <f t="shared" si="10"/>
        <v>515700</v>
      </c>
      <c r="Q25" s="23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</row>
    <row r="26" spans="1:525" s="22" customFormat="1" ht="31.5" customHeight="1" x14ac:dyDescent="0.25">
      <c r="A26" s="56" t="s">
        <v>149</v>
      </c>
      <c r="B26" s="82" t="str">
        <f>'дод 9'!A118</f>
        <v>3036</v>
      </c>
      <c r="C26" s="82" t="str">
        <f>'дод 9'!B118</f>
        <v>1070</v>
      </c>
      <c r="D26" s="57" t="str">
        <f>'дод 9'!C118</f>
        <v>Компенсаційні виплати на пільговий проїзд електротранспортом окремим категоріям громадян</v>
      </c>
      <c r="E26" s="122">
        <f t="shared" si="9"/>
        <v>675200</v>
      </c>
      <c r="F26" s="122">
        <v>675200</v>
      </c>
      <c r="G26" s="122"/>
      <c r="H26" s="122"/>
      <c r="I26" s="122"/>
      <c r="J26" s="122">
        <f t="shared" si="12"/>
        <v>0</v>
      </c>
      <c r="K26" s="122"/>
      <c r="L26" s="122"/>
      <c r="M26" s="122"/>
      <c r="N26" s="122"/>
      <c r="O26" s="122"/>
      <c r="P26" s="122">
        <f t="shared" si="10"/>
        <v>675200</v>
      </c>
      <c r="Q26" s="23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</row>
    <row r="27" spans="1:525" s="22" customFormat="1" ht="36" customHeight="1" x14ac:dyDescent="0.25">
      <c r="A27" s="56" t="s">
        <v>150</v>
      </c>
      <c r="B27" s="82" t="str">
        <f>'дод 9'!A126</f>
        <v>3121</v>
      </c>
      <c r="C27" s="82" t="str">
        <f>'дод 9'!B126</f>
        <v>1040</v>
      </c>
      <c r="D27" s="57" t="str">
        <f>'дод 9'!C126</f>
        <v>Утримання та забезпечення діяльності центрів соціальних служб</v>
      </c>
      <c r="E27" s="122">
        <f t="shared" si="9"/>
        <v>3599300</v>
      </c>
      <c r="F27" s="122">
        <v>3599300</v>
      </c>
      <c r="G27" s="122">
        <v>2642600</v>
      </c>
      <c r="H27" s="122">
        <v>89600</v>
      </c>
      <c r="I27" s="122"/>
      <c r="J27" s="122">
        <f t="shared" si="12"/>
        <v>350000</v>
      </c>
      <c r="K27" s="122">
        <v>350000</v>
      </c>
      <c r="L27" s="122"/>
      <c r="M27" s="122"/>
      <c r="N27" s="122"/>
      <c r="O27" s="122">
        <v>350000</v>
      </c>
      <c r="P27" s="122">
        <f t="shared" si="10"/>
        <v>3949300</v>
      </c>
      <c r="Q27" s="23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</row>
    <row r="28" spans="1:525" s="22" customFormat="1" ht="48.75" customHeight="1" x14ac:dyDescent="0.25">
      <c r="A28" s="56" t="s">
        <v>151</v>
      </c>
      <c r="B28" s="82" t="str">
        <f>'дод 9'!A127</f>
        <v>3131</v>
      </c>
      <c r="C28" s="82" t="str">
        <f>'дод 9'!B127</f>
        <v>1040</v>
      </c>
      <c r="D28" s="57" t="str">
        <f>'дод 9'!C127</f>
        <v>Здійснення заходів та реалізація проектів на виконання Державної цільової соціальної програми "Молодь України"</v>
      </c>
      <c r="E28" s="122">
        <f t="shared" si="9"/>
        <v>1000000</v>
      </c>
      <c r="F28" s="122">
        <v>1000000</v>
      </c>
      <c r="G28" s="122"/>
      <c r="H28" s="122"/>
      <c r="I28" s="122"/>
      <c r="J28" s="122">
        <f t="shared" si="12"/>
        <v>0</v>
      </c>
      <c r="K28" s="124"/>
      <c r="L28" s="124"/>
      <c r="M28" s="124"/>
      <c r="N28" s="124"/>
      <c r="O28" s="124"/>
      <c r="P28" s="122">
        <f t="shared" si="10"/>
        <v>1000000</v>
      </c>
      <c r="Q28" s="23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</row>
    <row r="29" spans="1:525" s="22" customFormat="1" ht="18.75" customHeight="1" x14ac:dyDescent="0.25">
      <c r="A29" s="56" t="s">
        <v>564</v>
      </c>
      <c r="B29" s="82">
        <v>3133</v>
      </c>
      <c r="C29" s="82">
        <v>1040</v>
      </c>
      <c r="D29" s="57" t="str">
        <f>'дод 9'!C128</f>
        <v>Інші заходи та заклади молодіжної політики</v>
      </c>
      <c r="E29" s="122">
        <f t="shared" si="9"/>
        <v>5570500</v>
      </c>
      <c r="F29" s="122">
        <v>5570500</v>
      </c>
      <c r="G29" s="122">
        <v>3000900</v>
      </c>
      <c r="H29" s="122">
        <v>1020200</v>
      </c>
      <c r="I29" s="122"/>
      <c r="J29" s="122">
        <f t="shared" si="12"/>
        <v>10000</v>
      </c>
      <c r="K29" s="122"/>
      <c r="L29" s="122">
        <f>10000</f>
        <v>10000</v>
      </c>
      <c r="M29" s="122"/>
      <c r="N29" s="122">
        <v>3330</v>
      </c>
      <c r="O29" s="122"/>
      <c r="P29" s="122">
        <f t="shared" si="10"/>
        <v>5580500</v>
      </c>
      <c r="Q29" s="23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</row>
    <row r="30" spans="1:525" s="22" customFormat="1" ht="78.75" hidden="1" x14ac:dyDescent="0.25">
      <c r="A30" s="56" t="s">
        <v>152</v>
      </c>
      <c r="B30" s="82" t="str">
        <f>'дод 9'!A129</f>
        <v>3140</v>
      </c>
      <c r="C30" s="82" t="str">
        <f>'дод 9'!B129</f>
        <v>1040</v>
      </c>
      <c r="D30" s="57" t="str">
        <f>'дод 9'!C129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0" s="122">
        <f t="shared" si="9"/>
        <v>0</v>
      </c>
      <c r="F30" s="122"/>
      <c r="G30" s="122"/>
      <c r="H30" s="122"/>
      <c r="I30" s="122"/>
      <c r="J30" s="122">
        <f t="shared" si="12"/>
        <v>0</v>
      </c>
      <c r="K30" s="122"/>
      <c r="L30" s="122"/>
      <c r="M30" s="122"/>
      <c r="N30" s="122"/>
      <c r="O30" s="122"/>
      <c r="P30" s="122">
        <f t="shared" si="10"/>
        <v>0</v>
      </c>
      <c r="Q30" s="23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</row>
    <row r="31" spans="1:525" s="22" customFormat="1" ht="32.25" customHeight="1" x14ac:dyDescent="0.25">
      <c r="A31" s="56" t="s">
        <v>300</v>
      </c>
      <c r="B31" s="82" t="str">
        <f>'дод 9'!A146</f>
        <v>3241</v>
      </c>
      <c r="C31" s="82" t="str">
        <f>'дод 9'!B146</f>
        <v>1090</v>
      </c>
      <c r="D31" s="3" t="str">
        <f>'дод 9'!C146</f>
        <v>Забезпечення діяльності інших закладів у сфері соціального захисту і соціального забезпечення</v>
      </c>
      <c r="E31" s="122">
        <f t="shared" si="9"/>
        <v>1579300</v>
      </c>
      <c r="F31" s="122">
        <v>1579300</v>
      </c>
      <c r="G31" s="122">
        <v>1057800</v>
      </c>
      <c r="H31" s="122">
        <v>218000</v>
      </c>
      <c r="I31" s="122"/>
      <c r="J31" s="122">
        <f t="shared" si="12"/>
        <v>0</v>
      </c>
      <c r="K31" s="122"/>
      <c r="L31" s="122"/>
      <c r="M31" s="122"/>
      <c r="N31" s="122"/>
      <c r="O31" s="122"/>
      <c r="P31" s="122">
        <f t="shared" si="10"/>
        <v>1579300</v>
      </c>
      <c r="Q31" s="23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</row>
    <row r="32" spans="1:525" s="22" customFormat="1" ht="33.75" customHeight="1" x14ac:dyDescent="0.25">
      <c r="A32" s="56" t="s">
        <v>301</v>
      </c>
      <c r="B32" s="82" t="str">
        <f>'дод 9'!A147</f>
        <v>3242</v>
      </c>
      <c r="C32" s="82" t="str">
        <f>'дод 9'!B147</f>
        <v>1090</v>
      </c>
      <c r="D32" s="57" t="s">
        <v>403</v>
      </c>
      <c r="E32" s="122">
        <f t="shared" si="9"/>
        <v>141000</v>
      </c>
      <c r="F32" s="122">
        <v>141000</v>
      </c>
      <c r="G32" s="122"/>
      <c r="H32" s="122"/>
      <c r="I32" s="122"/>
      <c r="J32" s="122">
        <f t="shared" si="12"/>
        <v>0</v>
      </c>
      <c r="K32" s="122"/>
      <c r="L32" s="122"/>
      <c r="M32" s="122"/>
      <c r="N32" s="122"/>
      <c r="O32" s="122"/>
      <c r="P32" s="122">
        <f t="shared" si="10"/>
        <v>141000</v>
      </c>
      <c r="Q32" s="23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</row>
    <row r="33" spans="1:525" s="22" customFormat="1" ht="50.25" hidden="1" customHeight="1" x14ac:dyDescent="0.25">
      <c r="A33" s="56" t="s">
        <v>313</v>
      </c>
      <c r="B33" s="82" t="str">
        <f>'дод 9'!A151</f>
        <v>4060</v>
      </c>
      <c r="C33" s="82" t="str">
        <f>'дод 9'!B151</f>
        <v>0828</v>
      </c>
      <c r="D33" s="57" t="str">
        <f>'дод 9'!C151</f>
        <v>Забезпечення діяльності палаців i будинків культури, клубів, центрів дозвілля та iнших клубних закладів</v>
      </c>
      <c r="E33" s="122">
        <f t="shared" si="9"/>
        <v>0</v>
      </c>
      <c r="F33" s="125"/>
      <c r="G33" s="122"/>
      <c r="H33" s="122"/>
      <c r="I33" s="122"/>
      <c r="J33" s="122">
        <f t="shared" si="12"/>
        <v>0</v>
      </c>
      <c r="K33" s="122"/>
      <c r="L33" s="122"/>
      <c r="M33" s="122"/>
      <c r="N33" s="122"/>
      <c r="O33" s="122"/>
      <c r="P33" s="122">
        <f t="shared" si="10"/>
        <v>0</v>
      </c>
      <c r="Q33" s="23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</row>
    <row r="34" spans="1:525" s="22" customFormat="1" ht="30.75" customHeight="1" x14ac:dyDescent="0.25">
      <c r="A34" s="56" t="s">
        <v>298</v>
      </c>
      <c r="B34" s="82" t="str">
        <f>'дод 9'!A152</f>
        <v>4081</v>
      </c>
      <c r="C34" s="82" t="str">
        <f>'дод 9'!B152</f>
        <v>0829</v>
      </c>
      <c r="D34" s="57" t="str">
        <f>'дод 9'!C152</f>
        <v>Забезпечення діяльності інших закладів в галузі культури і мистецтва</v>
      </c>
      <c r="E34" s="122">
        <f t="shared" si="9"/>
        <v>2668100</v>
      </c>
      <c r="F34" s="122">
        <v>2668100</v>
      </c>
      <c r="G34" s="122">
        <v>1775500</v>
      </c>
      <c r="H34" s="122">
        <v>163600</v>
      </c>
      <c r="I34" s="122"/>
      <c r="J34" s="122">
        <f t="shared" si="12"/>
        <v>0</v>
      </c>
      <c r="K34" s="122"/>
      <c r="L34" s="122"/>
      <c r="M34" s="122"/>
      <c r="N34" s="122"/>
      <c r="O34" s="122"/>
      <c r="P34" s="122">
        <f t="shared" si="10"/>
        <v>2668100</v>
      </c>
      <c r="Q34" s="23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</row>
    <row r="35" spans="1:525" s="22" customFormat="1" ht="25.5" hidden="1" customHeight="1" x14ac:dyDescent="0.25">
      <c r="A35" s="56" t="s">
        <v>299</v>
      </c>
      <c r="B35" s="82">
        <v>4082</v>
      </c>
      <c r="C35" s="82" t="str">
        <f>'дод 9'!B153</f>
        <v>0829</v>
      </c>
      <c r="D35" s="57" t="str">
        <f>'дод 9'!C153</f>
        <v>Інші заходи в галузі культури і мистецтва</v>
      </c>
      <c r="E35" s="122">
        <f t="shared" si="9"/>
        <v>0</v>
      </c>
      <c r="F35" s="122"/>
      <c r="G35" s="122"/>
      <c r="H35" s="122"/>
      <c r="I35" s="122"/>
      <c r="J35" s="122">
        <f t="shared" si="12"/>
        <v>0</v>
      </c>
      <c r="K35" s="122"/>
      <c r="L35" s="122"/>
      <c r="M35" s="122"/>
      <c r="N35" s="122"/>
      <c r="O35" s="122"/>
      <c r="P35" s="122">
        <f t="shared" si="10"/>
        <v>0</v>
      </c>
      <c r="Q35" s="23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</row>
    <row r="36" spans="1:525" s="22" customFormat="1" ht="36.75" customHeight="1" x14ac:dyDescent="0.25">
      <c r="A36" s="87" t="s">
        <v>153</v>
      </c>
      <c r="B36" s="42" t="str">
        <f>'дод 9'!A156</f>
        <v>5011</v>
      </c>
      <c r="C36" s="42" t="str">
        <f>'дод 9'!B156</f>
        <v>0810</v>
      </c>
      <c r="D36" s="36" t="str">
        <f>'дод 9'!C156</f>
        <v>Проведення навчально-тренувальних зборів і змагань з олімпійських видів спорту</v>
      </c>
      <c r="E36" s="122">
        <f t="shared" si="9"/>
        <v>400000</v>
      </c>
      <c r="F36" s="122">
        <v>400000</v>
      </c>
      <c r="G36" s="122"/>
      <c r="H36" s="122"/>
      <c r="I36" s="122"/>
      <c r="J36" s="122">
        <f t="shared" si="12"/>
        <v>0</v>
      </c>
      <c r="K36" s="122"/>
      <c r="L36" s="122"/>
      <c r="M36" s="122"/>
      <c r="N36" s="122"/>
      <c r="O36" s="122"/>
      <c r="P36" s="122">
        <f t="shared" si="10"/>
        <v>400000</v>
      </c>
      <c r="Q36" s="23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</row>
    <row r="37" spans="1:525" s="22" customFormat="1" ht="34.5" customHeight="1" x14ac:dyDescent="0.25">
      <c r="A37" s="87" t="s">
        <v>154</v>
      </c>
      <c r="B37" s="42" t="str">
        <f>'дод 9'!A157</f>
        <v>5012</v>
      </c>
      <c r="C37" s="42" t="str">
        <f>'дод 9'!B157</f>
        <v>0810</v>
      </c>
      <c r="D37" s="36" t="str">
        <f>'дод 9'!C157</f>
        <v>Проведення навчально-тренувальних зборів і змагань з неолімпійських видів спорту</v>
      </c>
      <c r="E37" s="122">
        <f t="shared" si="9"/>
        <v>400000</v>
      </c>
      <c r="F37" s="122">
        <v>400000</v>
      </c>
      <c r="G37" s="122"/>
      <c r="H37" s="122"/>
      <c r="I37" s="122"/>
      <c r="J37" s="122">
        <f t="shared" si="12"/>
        <v>0</v>
      </c>
      <c r="K37" s="122"/>
      <c r="L37" s="122"/>
      <c r="M37" s="122"/>
      <c r="N37" s="122"/>
      <c r="O37" s="122"/>
      <c r="P37" s="122">
        <f t="shared" si="10"/>
        <v>400000</v>
      </c>
      <c r="Q37" s="23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</row>
    <row r="38" spans="1:525" s="22" customFormat="1" ht="31.5" x14ac:dyDescent="0.25">
      <c r="A38" s="87" t="s">
        <v>155</v>
      </c>
      <c r="B38" s="42" t="str">
        <f>'дод 9'!A158</f>
        <v>5031</v>
      </c>
      <c r="C38" s="42" t="str">
        <f>'дод 9'!B158</f>
        <v>0810</v>
      </c>
      <c r="D38" s="36" t="str">
        <f>'дод 9'!C158</f>
        <v>Утримання та навчально-тренувальна робота комунальних дитячо-юнацьких спортивних шкіл</v>
      </c>
      <c r="E38" s="122">
        <f t="shared" si="9"/>
        <v>21461600</v>
      </c>
      <c r="F38" s="122">
        <f>21445700+15900</f>
        <v>21461600</v>
      </c>
      <c r="G38" s="122">
        <v>15832000</v>
      </c>
      <c r="H38" s="122">
        <f>1709100+15900</f>
        <v>1725000</v>
      </c>
      <c r="I38" s="122"/>
      <c r="J38" s="122">
        <f t="shared" si="12"/>
        <v>0</v>
      </c>
      <c r="K38" s="122"/>
      <c r="L38" s="122"/>
      <c r="M38" s="122"/>
      <c r="N38" s="122"/>
      <c r="O38" s="122"/>
      <c r="P38" s="122">
        <f t="shared" si="10"/>
        <v>21461600</v>
      </c>
      <c r="Q38" s="23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</row>
    <row r="39" spans="1:525" s="22" customFormat="1" ht="34.5" customHeight="1" x14ac:dyDescent="0.25">
      <c r="A39" s="87" t="s">
        <v>352</v>
      </c>
      <c r="B39" s="42" t="str">
        <f>'дод 9'!A160</f>
        <v>5032</v>
      </c>
      <c r="C39" s="42" t="str">
        <f>'дод 9'!B160</f>
        <v>0810</v>
      </c>
      <c r="D39" s="36" t="str">
        <f>'дод 9'!C160</f>
        <v>Фінансова підтримка дитячо-юнацьких спортивних шкіл фізкультурно-спортивних товариств</v>
      </c>
      <c r="E39" s="122">
        <f t="shared" si="9"/>
        <v>15408900</v>
      </c>
      <c r="F39" s="122">
        <f>15404200+4700</f>
        <v>15408900</v>
      </c>
      <c r="G39" s="122"/>
      <c r="H39" s="122"/>
      <c r="I39" s="122"/>
      <c r="J39" s="122">
        <f t="shared" si="12"/>
        <v>0</v>
      </c>
      <c r="K39" s="122"/>
      <c r="L39" s="122"/>
      <c r="M39" s="122"/>
      <c r="N39" s="122"/>
      <c r="O39" s="122"/>
      <c r="P39" s="122">
        <f t="shared" si="10"/>
        <v>15408900</v>
      </c>
      <c r="Q39" s="232">
        <v>6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</row>
    <row r="40" spans="1:525" s="22" customFormat="1" ht="64.5" customHeight="1" x14ac:dyDescent="0.25">
      <c r="A40" s="87" t="s">
        <v>156</v>
      </c>
      <c r="B40" s="42" t="str">
        <f>'дод 9'!A161</f>
        <v>5061</v>
      </c>
      <c r="C40" s="42" t="str">
        <f>'дод 9'!B161</f>
        <v>0810</v>
      </c>
      <c r="D40" s="36" t="str">
        <f>'дод 9'!C161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122">
        <f t="shared" si="9"/>
        <v>5289200</v>
      </c>
      <c r="F40" s="122">
        <f>5285100+4100</f>
        <v>5289200</v>
      </c>
      <c r="G40" s="122">
        <v>3265100</v>
      </c>
      <c r="H40" s="122">
        <f>621400+4100</f>
        <v>625500</v>
      </c>
      <c r="I40" s="122"/>
      <c r="J40" s="122">
        <f t="shared" si="12"/>
        <v>478110</v>
      </c>
      <c r="K40" s="122"/>
      <c r="L40" s="122">
        <v>478110</v>
      </c>
      <c r="M40" s="122">
        <v>296610</v>
      </c>
      <c r="N40" s="122">
        <v>93770</v>
      </c>
      <c r="O40" s="122"/>
      <c r="P40" s="122">
        <f t="shared" si="10"/>
        <v>5767310</v>
      </c>
      <c r="Q40" s="23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</row>
    <row r="41" spans="1:525" s="22" customFormat="1" ht="47.25" x14ac:dyDescent="0.25">
      <c r="A41" s="87" t="s">
        <v>344</v>
      </c>
      <c r="B41" s="42" t="str">
        <f>'дод 9'!A162</f>
        <v>5062</v>
      </c>
      <c r="C41" s="42" t="str">
        <f>'дод 9'!B162</f>
        <v>0810</v>
      </c>
      <c r="D41" s="36" t="str">
        <f>'дод 9'!C162</f>
        <v>Підтримка спорту вищих досягнень та організацій, які здійснюють фізкультурно-спортивну діяльність в регіоні</v>
      </c>
      <c r="E41" s="122">
        <f t="shared" si="9"/>
        <v>13828800</v>
      </c>
      <c r="F41" s="122">
        <f>13810500+18300</f>
        <v>13828800</v>
      </c>
      <c r="G41" s="122"/>
      <c r="H41" s="122"/>
      <c r="I41" s="122"/>
      <c r="J41" s="122">
        <f t="shared" si="12"/>
        <v>0</v>
      </c>
      <c r="K41" s="122"/>
      <c r="L41" s="122"/>
      <c r="M41" s="122"/>
      <c r="N41" s="122"/>
      <c r="O41" s="122"/>
      <c r="P41" s="122">
        <f t="shared" si="10"/>
        <v>13828800</v>
      </c>
      <c r="Q41" s="23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</row>
    <row r="42" spans="1:525" s="22" customFormat="1" ht="37.5" hidden="1" customHeight="1" x14ac:dyDescent="0.25">
      <c r="A42" s="87" t="s">
        <v>563</v>
      </c>
      <c r="B42" s="42">
        <v>7323</v>
      </c>
      <c r="C42" s="87" t="s">
        <v>110</v>
      </c>
      <c r="D42" s="36" t="str">
        <f>'дод 9'!C191</f>
        <v>Будівництво1 установ та закладів соціальної сфери</v>
      </c>
      <c r="E42" s="122"/>
      <c r="F42" s="122"/>
      <c r="G42" s="122"/>
      <c r="H42" s="122"/>
      <c r="I42" s="122"/>
      <c r="J42" s="122">
        <f t="shared" si="12"/>
        <v>0</v>
      </c>
      <c r="K42" s="122"/>
      <c r="L42" s="122"/>
      <c r="M42" s="122"/>
      <c r="N42" s="122"/>
      <c r="O42" s="122"/>
      <c r="P42" s="122">
        <f t="shared" si="10"/>
        <v>0</v>
      </c>
      <c r="Q42" s="23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</row>
    <row r="43" spans="1:525" s="22" customFormat="1" ht="31.5" hidden="1" customHeight="1" x14ac:dyDescent="0.25">
      <c r="A43" s="87" t="s">
        <v>405</v>
      </c>
      <c r="B43" s="42">
        <v>7325</v>
      </c>
      <c r="C43" s="65" t="s">
        <v>110</v>
      </c>
      <c r="D43" s="6" t="str">
        <f>'дод 9'!C193</f>
        <v>Будівництво1 споруд, установ та закладів фізичної культури і спорту</v>
      </c>
      <c r="E43" s="122">
        <f t="shared" si="9"/>
        <v>0</v>
      </c>
      <c r="F43" s="122"/>
      <c r="G43" s="122"/>
      <c r="H43" s="122"/>
      <c r="I43" s="122"/>
      <c r="J43" s="122">
        <f t="shared" si="12"/>
        <v>0</v>
      </c>
      <c r="K43" s="122"/>
      <c r="L43" s="122"/>
      <c r="M43" s="122"/>
      <c r="N43" s="122"/>
      <c r="O43" s="122"/>
      <c r="P43" s="122">
        <f t="shared" si="10"/>
        <v>0</v>
      </c>
      <c r="Q43" s="23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</row>
    <row r="44" spans="1:525" s="22" customFormat="1" ht="15.75" hidden="1" customHeight="1" x14ac:dyDescent="0.25">
      <c r="A44" s="87" t="s">
        <v>406</v>
      </c>
      <c r="B44" s="42">
        <v>7330</v>
      </c>
      <c r="C44" s="65" t="s">
        <v>110</v>
      </c>
      <c r="D44" s="6" t="str">
        <f>'дод 9'!C194</f>
        <v>Будівництво1 інших об'єктів комунальної власності</v>
      </c>
      <c r="E44" s="122">
        <f t="shared" si="9"/>
        <v>0</v>
      </c>
      <c r="F44" s="122"/>
      <c r="G44" s="122"/>
      <c r="H44" s="122"/>
      <c r="I44" s="122"/>
      <c r="J44" s="122">
        <f t="shared" si="12"/>
        <v>0</v>
      </c>
      <c r="K44" s="122"/>
      <c r="L44" s="122"/>
      <c r="M44" s="122"/>
      <c r="N44" s="122"/>
      <c r="O44" s="122"/>
      <c r="P44" s="122">
        <f t="shared" si="10"/>
        <v>0</v>
      </c>
      <c r="Q44" s="23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</row>
    <row r="45" spans="1:525" s="22" customFormat="1" ht="33" customHeight="1" x14ac:dyDescent="0.25">
      <c r="A45" s="87" t="s">
        <v>157</v>
      </c>
      <c r="B45" s="42" t="str">
        <f>'дод 9'!A208</f>
        <v>7412</v>
      </c>
      <c r="C45" s="42" t="str">
        <f>'дод 9'!B208</f>
        <v>0451</v>
      </c>
      <c r="D45" s="36" t="str">
        <f>'дод 9'!C208</f>
        <v>Регулювання цін на послуги місцевого автотранспорту</v>
      </c>
      <c r="E45" s="122">
        <f>F45+I45</f>
        <v>14205800</v>
      </c>
      <c r="F45" s="122"/>
      <c r="G45" s="122"/>
      <c r="H45" s="122"/>
      <c r="I45" s="122">
        <v>14205800</v>
      </c>
      <c r="J45" s="122">
        <f t="shared" si="12"/>
        <v>0</v>
      </c>
      <c r="K45" s="122"/>
      <c r="L45" s="122"/>
      <c r="M45" s="122"/>
      <c r="N45" s="122"/>
      <c r="O45" s="122"/>
      <c r="P45" s="122">
        <f t="shared" si="10"/>
        <v>14205800</v>
      </c>
      <c r="Q45" s="23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</row>
    <row r="46" spans="1:525" s="22" customFormat="1" ht="24" customHeight="1" x14ac:dyDescent="0.25">
      <c r="A46" s="87" t="s">
        <v>372</v>
      </c>
      <c r="B46" s="42">
        <f>'дод 9'!A209</f>
        <v>7413</v>
      </c>
      <c r="C46" s="42" t="str">
        <f>'дод 9'!B209</f>
        <v>0451</v>
      </c>
      <c r="D46" s="88" t="str">
        <f>'дод 9'!C209</f>
        <v>Інші заходи у сфері автотранспорту</v>
      </c>
      <c r="E46" s="122">
        <f t="shared" si="9"/>
        <v>4937700</v>
      </c>
      <c r="F46" s="122"/>
      <c r="G46" s="122"/>
      <c r="H46" s="122"/>
      <c r="I46" s="122">
        <v>4937700</v>
      </c>
      <c r="J46" s="122">
        <f t="shared" si="12"/>
        <v>0</v>
      </c>
      <c r="K46" s="122"/>
      <c r="L46" s="122"/>
      <c r="M46" s="122"/>
      <c r="N46" s="122"/>
      <c r="O46" s="122"/>
      <c r="P46" s="122">
        <f t="shared" si="10"/>
        <v>4937700</v>
      </c>
      <c r="Q46" s="23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</row>
    <row r="47" spans="1:525" s="22" customFormat="1" ht="33" customHeight="1" x14ac:dyDescent="0.25">
      <c r="A47" s="87" t="s">
        <v>530</v>
      </c>
      <c r="B47" s="42">
        <v>7422</v>
      </c>
      <c r="C47" s="87" t="s">
        <v>404</v>
      </c>
      <c r="D47" s="88" t="str">
        <f>'дод 9'!C210</f>
        <v>Регулювання цін на послуги місцевого наземного електротранспорту</v>
      </c>
      <c r="E47" s="122">
        <f t="shared" si="9"/>
        <v>41613200</v>
      </c>
      <c r="F47" s="122"/>
      <c r="G47" s="122"/>
      <c r="H47" s="122"/>
      <c r="I47" s="122">
        <v>41613200</v>
      </c>
      <c r="J47" s="122">
        <f t="shared" si="12"/>
        <v>0</v>
      </c>
      <c r="K47" s="122"/>
      <c r="L47" s="122"/>
      <c r="M47" s="122"/>
      <c r="N47" s="122"/>
      <c r="O47" s="122"/>
      <c r="P47" s="122">
        <f t="shared" si="10"/>
        <v>41613200</v>
      </c>
      <c r="Q47" s="2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</row>
    <row r="48" spans="1:525" s="22" customFormat="1" ht="24" customHeight="1" x14ac:dyDescent="0.25">
      <c r="A48" s="87" t="s">
        <v>373</v>
      </c>
      <c r="B48" s="42">
        <f>'дод 9'!A211</f>
        <v>7426</v>
      </c>
      <c r="C48" s="87" t="s">
        <v>404</v>
      </c>
      <c r="D48" s="88" t="str">
        <f>'дод 9'!C211</f>
        <v>Інші заходи у сфері електротранспорту</v>
      </c>
      <c r="E48" s="122">
        <f t="shared" si="9"/>
        <v>10162300</v>
      </c>
      <c r="F48" s="122"/>
      <c r="G48" s="122"/>
      <c r="H48" s="122"/>
      <c r="I48" s="122">
        <v>10162300</v>
      </c>
      <c r="J48" s="122">
        <f t="shared" si="12"/>
        <v>0</v>
      </c>
      <c r="K48" s="122"/>
      <c r="L48" s="122"/>
      <c r="M48" s="122"/>
      <c r="N48" s="122"/>
      <c r="O48" s="122"/>
      <c r="P48" s="122">
        <f t="shared" si="10"/>
        <v>10162300</v>
      </c>
      <c r="Q48" s="2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</row>
    <row r="49" spans="1:525" s="22" customFormat="1" ht="21.75" customHeight="1" x14ac:dyDescent="0.25">
      <c r="A49" s="87" t="s">
        <v>438</v>
      </c>
      <c r="B49" s="87" t="s">
        <v>439</v>
      </c>
      <c r="C49" s="87" t="s">
        <v>393</v>
      </c>
      <c r="D49" s="88" t="str">
        <f>'дод 9'!C215</f>
        <v>Інша діяльність у сфері транспорту</v>
      </c>
      <c r="E49" s="122">
        <f t="shared" si="9"/>
        <v>2500000</v>
      </c>
      <c r="F49" s="122">
        <v>2500000</v>
      </c>
      <c r="G49" s="122"/>
      <c r="H49" s="122"/>
      <c r="I49" s="122"/>
      <c r="J49" s="122">
        <f t="shared" si="12"/>
        <v>0</v>
      </c>
      <c r="K49" s="122"/>
      <c r="L49" s="122"/>
      <c r="M49" s="122"/>
      <c r="N49" s="122"/>
      <c r="O49" s="122"/>
      <c r="P49" s="122">
        <f t="shared" si="10"/>
        <v>2500000</v>
      </c>
      <c r="Q49" s="2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</row>
    <row r="50" spans="1:525" s="22" customFormat="1" ht="30.75" customHeight="1" x14ac:dyDescent="0.25">
      <c r="A50" s="87" t="s">
        <v>230</v>
      </c>
      <c r="B50" s="42" t="str">
        <f>'дод 9'!A221</f>
        <v>7530</v>
      </c>
      <c r="C50" s="42" t="str">
        <f>'дод 9'!B221</f>
        <v>0460</v>
      </c>
      <c r="D50" s="36" t="str">
        <f>'дод 9'!C221</f>
        <v>Інші заходи у сфері зв'язку, телекомунікації та інформатики</v>
      </c>
      <c r="E50" s="122">
        <f t="shared" si="9"/>
        <v>10000000</v>
      </c>
      <c r="F50" s="122">
        <v>10000000</v>
      </c>
      <c r="G50" s="122"/>
      <c r="H50" s="122"/>
      <c r="I50" s="122"/>
      <c r="J50" s="122">
        <f t="shared" si="12"/>
        <v>0</v>
      </c>
      <c r="K50" s="122"/>
      <c r="L50" s="122"/>
      <c r="M50" s="122"/>
      <c r="N50" s="122"/>
      <c r="O50" s="122"/>
      <c r="P50" s="122">
        <f t="shared" si="10"/>
        <v>10000000</v>
      </c>
      <c r="Q50" s="2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</row>
    <row r="51" spans="1:525" s="22" customFormat="1" ht="31.5" hidden="1" customHeight="1" x14ac:dyDescent="0.25">
      <c r="A51" s="87" t="s">
        <v>158</v>
      </c>
      <c r="B51" s="42" t="str">
        <f>'дод 9'!A224</f>
        <v>7610</v>
      </c>
      <c r="C51" s="42" t="str">
        <f>'дод 9'!B224</f>
        <v>0411</v>
      </c>
      <c r="D51" s="36" t="str">
        <f>'дод 9'!C224</f>
        <v>Сприяння розвитку малого та середнього підприємництва</v>
      </c>
      <c r="E51" s="122">
        <f t="shared" si="9"/>
        <v>0</v>
      </c>
      <c r="F51" s="122"/>
      <c r="G51" s="122"/>
      <c r="H51" s="122"/>
      <c r="I51" s="122"/>
      <c r="J51" s="122">
        <f t="shared" si="12"/>
        <v>0</v>
      </c>
      <c r="K51" s="122"/>
      <c r="L51" s="122"/>
      <c r="M51" s="122"/>
      <c r="N51" s="122"/>
      <c r="O51" s="122"/>
      <c r="P51" s="122">
        <f t="shared" si="10"/>
        <v>0</v>
      </c>
      <c r="Q51" s="2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</row>
    <row r="52" spans="1:525" s="22" customFormat="1" ht="31.5" customHeight="1" x14ac:dyDescent="0.25">
      <c r="A52" s="87" t="s">
        <v>671</v>
      </c>
      <c r="B52" s="42" t="str">
        <f>'дод 9'!A225</f>
        <v>7640</v>
      </c>
      <c r="C52" s="42" t="str">
        <f>'дод 9'!B225</f>
        <v>0470</v>
      </c>
      <c r="D52" s="88" t="str">
        <f>'дод 9'!C225</f>
        <v>Заходи з енергозбереження, у т. ч. за рахунок:</v>
      </c>
      <c r="E52" s="122">
        <f t="shared" ref="E52" si="13">F52+I52</f>
        <v>0</v>
      </c>
      <c r="F52" s="122"/>
      <c r="G52" s="122"/>
      <c r="H52" s="122"/>
      <c r="I52" s="122"/>
      <c r="J52" s="122">
        <f t="shared" ref="J52" si="14">L52+O52</f>
        <v>20500000</v>
      </c>
      <c r="K52" s="122">
        <v>20500000</v>
      </c>
      <c r="L52" s="122"/>
      <c r="M52" s="122"/>
      <c r="N52" s="122"/>
      <c r="O52" s="122">
        <v>20500000</v>
      </c>
      <c r="P52" s="122">
        <f t="shared" ref="P52" si="15">E52+J52</f>
        <v>20500000</v>
      </c>
      <c r="Q52" s="2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</row>
    <row r="53" spans="1:525" s="22" customFormat="1" ht="33.75" customHeight="1" x14ac:dyDescent="0.25">
      <c r="A53" s="87" t="s">
        <v>159</v>
      </c>
      <c r="B53" s="42" t="str">
        <f>'дод 9'!A229</f>
        <v>7670</v>
      </c>
      <c r="C53" s="42" t="str">
        <f>'дод 9'!B229</f>
        <v>0490</v>
      </c>
      <c r="D53" s="36" t="s">
        <v>653</v>
      </c>
      <c r="E53" s="122">
        <f t="shared" si="9"/>
        <v>0</v>
      </c>
      <c r="F53" s="122"/>
      <c r="G53" s="122"/>
      <c r="H53" s="122"/>
      <c r="I53" s="122"/>
      <c r="J53" s="122">
        <f t="shared" si="12"/>
        <v>1679790</v>
      </c>
      <c r="K53" s="122">
        <v>1679790</v>
      </c>
      <c r="L53" s="122"/>
      <c r="M53" s="122"/>
      <c r="N53" s="122"/>
      <c r="O53" s="122">
        <v>1679790</v>
      </c>
      <c r="P53" s="122">
        <f t="shared" si="10"/>
        <v>1679790</v>
      </c>
      <c r="Q53" s="2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</row>
    <row r="54" spans="1:525" s="22" customFormat="1" ht="34.5" customHeight="1" x14ac:dyDescent="0.25">
      <c r="A54" s="87" t="s">
        <v>244</v>
      </c>
      <c r="B54" s="42" t="str">
        <f>'дод 9'!A231</f>
        <v>7680</v>
      </c>
      <c r="C54" s="42" t="str">
        <f>'дод 9'!B231</f>
        <v>0490</v>
      </c>
      <c r="D54" s="36" t="str">
        <f>'дод 9'!C231</f>
        <v>Членські внески до асоціацій органів місцевого самоврядування</v>
      </c>
      <c r="E54" s="122">
        <f t="shared" si="9"/>
        <v>384500</v>
      </c>
      <c r="F54" s="122">
        <f>267000+50000+67500</f>
        <v>384500</v>
      </c>
      <c r="G54" s="122"/>
      <c r="H54" s="122"/>
      <c r="I54" s="122"/>
      <c r="J54" s="122">
        <f t="shared" si="12"/>
        <v>0</v>
      </c>
      <c r="K54" s="122"/>
      <c r="L54" s="122"/>
      <c r="M54" s="122"/>
      <c r="N54" s="122"/>
      <c r="O54" s="122"/>
      <c r="P54" s="122">
        <f t="shared" si="10"/>
        <v>384500</v>
      </c>
      <c r="Q54" s="2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</row>
    <row r="55" spans="1:525" s="22" customFormat="1" ht="126.75" customHeight="1" x14ac:dyDescent="0.25">
      <c r="A55" s="87" t="s">
        <v>296</v>
      </c>
      <c r="B55" s="42" t="str">
        <f>'дод 9'!A232</f>
        <v>7691</v>
      </c>
      <c r="C55" s="42" t="str">
        <f>'дод 9'!B232</f>
        <v>0490</v>
      </c>
      <c r="D55" s="36" t="str">
        <f>'дод 9'!C232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122">
        <f t="shared" si="9"/>
        <v>0</v>
      </c>
      <c r="F55" s="122"/>
      <c r="G55" s="122"/>
      <c r="H55" s="122"/>
      <c r="I55" s="122"/>
      <c r="J55" s="122">
        <f t="shared" si="12"/>
        <v>125000</v>
      </c>
      <c r="K55" s="122"/>
      <c r="L55" s="122">
        <v>125000</v>
      </c>
      <c r="M55" s="122"/>
      <c r="N55" s="122"/>
      <c r="O55" s="122"/>
      <c r="P55" s="122">
        <f t="shared" si="10"/>
        <v>125000</v>
      </c>
      <c r="Q55" s="2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</row>
    <row r="56" spans="1:525" s="22" customFormat="1" ht="23.25" customHeight="1" x14ac:dyDescent="0.25">
      <c r="A56" s="87" t="s">
        <v>237</v>
      </c>
      <c r="B56" s="42" t="str">
        <f>'дод 9'!A233</f>
        <v>7693</v>
      </c>
      <c r="C56" s="42" t="str">
        <f>'дод 9'!B233</f>
        <v>0490</v>
      </c>
      <c r="D56" s="36" t="str">
        <f>'дод 9'!C233</f>
        <v>Інші заходи, пов'язані з економічною діяльністю</v>
      </c>
      <c r="E56" s="122">
        <f t="shared" si="9"/>
        <v>1986330</v>
      </c>
      <c r="F56" s="122">
        <f>1686330+300000</f>
        <v>1986330</v>
      </c>
      <c r="G56" s="122"/>
      <c r="H56" s="122"/>
      <c r="I56" s="122"/>
      <c r="J56" s="122">
        <f t="shared" si="12"/>
        <v>0</v>
      </c>
      <c r="K56" s="122"/>
      <c r="L56" s="122"/>
      <c r="M56" s="122"/>
      <c r="N56" s="122"/>
      <c r="O56" s="122"/>
      <c r="P56" s="122">
        <f t="shared" si="10"/>
        <v>1986330</v>
      </c>
      <c r="Q56" s="2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</row>
    <row r="57" spans="1:525" s="22" customFormat="1" ht="34.5" customHeight="1" x14ac:dyDescent="0.25">
      <c r="A57" s="87" t="s">
        <v>160</v>
      </c>
      <c r="B57" s="42" t="str">
        <f>'дод 9'!A242</f>
        <v>8110</v>
      </c>
      <c r="C57" s="42" t="str">
        <f>'дод 9'!B242</f>
        <v>0320</v>
      </c>
      <c r="D57" s="36" t="str">
        <f>'дод 9'!C242</f>
        <v>Заходи із запобігання та ліквідації надзвичайних ситуацій та наслідків стихійного лиха</v>
      </c>
      <c r="E57" s="122">
        <f t="shared" si="9"/>
        <v>530920</v>
      </c>
      <c r="F57" s="122">
        <v>530920</v>
      </c>
      <c r="G57" s="122"/>
      <c r="H57" s="122">
        <v>20900</v>
      </c>
      <c r="I57" s="122"/>
      <c r="J57" s="122">
        <f t="shared" si="12"/>
        <v>0</v>
      </c>
      <c r="K57" s="122"/>
      <c r="L57" s="122"/>
      <c r="M57" s="122"/>
      <c r="N57" s="122"/>
      <c r="O57" s="122"/>
      <c r="P57" s="122">
        <f t="shared" si="10"/>
        <v>530920</v>
      </c>
      <c r="Q57" s="2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</row>
    <row r="58" spans="1:525" s="22" customFormat="1" ht="21.75" customHeight="1" x14ac:dyDescent="0.25">
      <c r="A58" s="87" t="s">
        <v>220</v>
      </c>
      <c r="B58" s="42" t="str">
        <f>'дод 9'!A243</f>
        <v>8120</v>
      </c>
      <c r="C58" s="42" t="str">
        <f>'дод 9'!B243</f>
        <v>0320</v>
      </c>
      <c r="D58" s="36" t="str">
        <f>'дод 9'!C243</f>
        <v>Заходи з організації рятування на водах</v>
      </c>
      <c r="E58" s="122">
        <f t="shared" si="9"/>
        <v>2604200</v>
      </c>
      <c r="F58" s="122">
        <v>2604200</v>
      </c>
      <c r="G58" s="122">
        <v>1999500</v>
      </c>
      <c r="H58" s="122">
        <v>93800</v>
      </c>
      <c r="I58" s="122"/>
      <c r="J58" s="122">
        <f t="shared" si="12"/>
        <v>6100</v>
      </c>
      <c r="K58" s="122"/>
      <c r="L58" s="122">
        <v>6100</v>
      </c>
      <c r="M58" s="122"/>
      <c r="N58" s="122">
        <v>1600</v>
      </c>
      <c r="O58" s="122"/>
      <c r="P58" s="122">
        <f t="shared" si="10"/>
        <v>2610300</v>
      </c>
      <c r="Q58" s="2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</row>
    <row r="59" spans="1:525" s="24" customFormat="1" ht="63.75" hidden="1" customHeight="1" x14ac:dyDescent="0.25">
      <c r="A59" s="89"/>
      <c r="B59" s="78"/>
      <c r="C59" s="78"/>
      <c r="D59" s="77" t="str">
        <f>'дод 9'!C244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123">
        <f t="shared" si="9"/>
        <v>0</v>
      </c>
      <c r="F59" s="123"/>
      <c r="G59" s="123"/>
      <c r="H59" s="123"/>
      <c r="I59" s="123"/>
      <c r="J59" s="123">
        <f t="shared" si="12"/>
        <v>0</v>
      </c>
      <c r="K59" s="123"/>
      <c r="L59" s="123"/>
      <c r="M59" s="123"/>
      <c r="N59" s="123"/>
      <c r="O59" s="123"/>
      <c r="P59" s="123">
        <f t="shared" si="10"/>
        <v>0</v>
      </c>
      <c r="Q59" s="232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0"/>
      <c r="NY59" s="30"/>
      <c r="NZ59" s="30"/>
      <c r="OA59" s="30"/>
      <c r="OB59" s="30"/>
      <c r="OC59" s="30"/>
      <c r="OD59" s="30"/>
      <c r="OE59" s="30"/>
      <c r="OF59" s="30"/>
      <c r="OG59" s="30"/>
      <c r="OH59" s="30"/>
      <c r="OI59" s="30"/>
      <c r="OJ59" s="30"/>
      <c r="OK59" s="30"/>
      <c r="OL59" s="30"/>
      <c r="OM59" s="30"/>
      <c r="ON59" s="30"/>
      <c r="OO59" s="30"/>
      <c r="OP59" s="30"/>
      <c r="OQ59" s="30"/>
      <c r="OR59" s="30"/>
      <c r="OS59" s="30"/>
      <c r="OT59" s="30"/>
      <c r="OU59" s="30"/>
      <c r="OV59" s="30"/>
      <c r="OW59" s="30"/>
      <c r="OX59" s="30"/>
      <c r="OY59" s="30"/>
      <c r="OZ59" s="30"/>
      <c r="PA59" s="30"/>
      <c r="PB59" s="30"/>
      <c r="PC59" s="30"/>
      <c r="PD59" s="30"/>
      <c r="PE59" s="30"/>
      <c r="PF59" s="30"/>
      <c r="PG59" s="30"/>
      <c r="PH59" s="30"/>
      <c r="PI59" s="30"/>
      <c r="PJ59" s="30"/>
      <c r="PK59" s="30"/>
      <c r="PL59" s="30"/>
      <c r="PM59" s="30"/>
      <c r="PN59" s="30"/>
      <c r="PO59" s="30"/>
      <c r="PP59" s="30"/>
      <c r="PQ59" s="30"/>
      <c r="PR59" s="30"/>
      <c r="PS59" s="30"/>
      <c r="PT59" s="30"/>
      <c r="PU59" s="30"/>
      <c r="PV59" s="30"/>
      <c r="PW59" s="30"/>
      <c r="PX59" s="30"/>
      <c r="PY59" s="30"/>
      <c r="PZ59" s="30"/>
      <c r="QA59" s="30"/>
      <c r="QB59" s="30"/>
      <c r="QC59" s="30"/>
      <c r="QD59" s="30"/>
      <c r="QE59" s="30"/>
      <c r="QF59" s="30"/>
      <c r="QG59" s="30"/>
      <c r="QH59" s="30"/>
      <c r="QI59" s="30"/>
      <c r="QJ59" s="30"/>
      <c r="QK59" s="30"/>
      <c r="QL59" s="30"/>
      <c r="QM59" s="30"/>
      <c r="QN59" s="30"/>
      <c r="QO59" s="30"/>
      <c r="QP59" s="30"/>
      <c r="QQ59" s="30"/>
      <c r="QR59" s="30"/>
      <c r="QS59" s="30"/>
      <c r="QT59" s="30"/>
      <c r="QU59" s="30"/>
      <c r="QV59" s="30"/>
      <c r="QW59" s="30"/>
      <c r="QX59" s="30"/>
      <c r="QY59" s="30"/>
      <c r="QZ59" s="30"/>
      <c r="RA59" s="30"/>
      <c r="RB59" s="30"/>
      <c r="RC59" s="30"/>
      <c r="RD59" s="30"/>
      <c r="RE59" s="30"/>
      <c r="RF59" s="30"/>
      <c r="RG59" s="30"/>
      <c r="RH59" s="30"/>
      <c r="RI59" s="30"/>
      <c r="RJ59" s="30"/>
      <c r="RK59" s="30"/>
      <c r="RL59" s="30"/>
      <c r="RM59" s="30"/>
      <c r="RN59" s="30"/>
      <c r="RO59" s="30"/>
      <c r="RP59" s="30"/>
      <c r="RQ59" s="30"/>
      <c r="RR59" s="30"/>
      <c r="RS59" s="30"/>
      <c r="RT59" s="30"/>
      <c r="RU59" s="30"/>
      <c r="RV59" s="30"/>
      <c r="RW59" s="30"/>
      <c r="RX59" s="30"/>
      <c r="RY59" s="30"/>
      <c r="RZ59" s="30"/>
      <c r="SA59" s="30"/>
      <c r="SB59" s="30"/>
      <c r="SC59" s="30"/>
      <c r="SD59" s="30"/>
      <c r="SE59" s="30"/>
      <c r="SF59" s="30"/>
      <c r="SG59" s="30"/>
      <c r="SH59" s="30"/>
      <c r="SI59" s="30"/>
      <c r="SJ59" s="30"/>
      <c r="SK59" s="30"/>
      <c r="SL59" s="30"/>
      <c r="SM59" s="30"/>
      <c r="SN59" s="30"/>
      <c r="SO59" s="30"/>
      <c r="SP59" s="30"/>
      <c r="SQ59" s="30"/>
      <c r="SR59" s="30"/>
      <c r="SS59" s="30"/>
      <c r="ST59" s="30"/>
      <c r="SU59" s="30"/>
      <c r="SV59" s="30"/>
      <c r="SW59" s="30"/>
      <c r="SX59" s="30"/>
      <c r="SY59" s="30"/>
      <c r="SZ59" s="30"/>
      <c r="TA59" s="30"/>
      <c r="TB59" s="30"/>
      <c r="TC59" s="30"/>
      <c r="TD59" s="30"/>
      <c r="TE59" s="30"/>
    </row>
    <row r="60" spans="1:525" s="22" customFormat="1" ht="27" customHeight="1" x14ac:dyDescent="0.25">
      <c r="A60" s="87" t="s">
        <v>240</v>
      </c>
      <c r="B60" s="42" t="str">
        <f>'дод 9'!A246</f>
        <v>8230</v>
      </c>
      <c r="C60" s="42" t="str">
        <f>'дод 9'!B246</f>
        <v>0380</v>
      </c>
      <c r="D60" s="36" t="str">
        <f>'дод 9'!C246</f>
        <v>Інші заходи громадського порядку та безпеки</v>
      </c>
      <c r="E60" s="122">
        <f t="shared" si="9"/>
        <v>665100</v>
      </c>
      <c r="F60" s="122">
        <v>665100</v>
      </c>
      <c r="G60" s="122"/>
      <c r="H60" s="122">
        <v>491175</v>
      </c>
      <c r="I60" s="122"/>
      <c r="J60" s="122">
        <f t="shared" si="12"/>
        <v>0</v>
      </c>
      <c r="K60" s="122"/>
      <c r="L60" s="122"/>
      <c r="M60" s="122"/>
      <c r="N60" s="122"/>
      <c r="O60" s="122"/>
      <c r="P60" s="122">
        <f t="shared" si="10"/>
        <v>665100</v>
      </c>
      <c r="Q60" s="2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</row>
    <row r="61" spans="1:525" s="22" customFormat="1" ht="17.25" customHeight="1" x14ac:dyDescent="0.25">
      <c r="A61" s="87" t="s">
        <v>603</v>
      </c>
      <c r="B61" s="42">
        <f>'дод 9'!A247</f>
        <v>8240</v>
      </c>
      <c r="C61" s="42" t="str">
        <f>'дод 9'!B247</f>
        <v>0380</v>
      </c>
      <c r="D61" s="88" t="str">
        <f>'дод 9'!C247</f>
        <v>Заходи та роботи з територіальної оборони</v>
      </c>
      <c r="E61" s="122">
        <f t="shared" ref="E61" si="16">F61+I61</f>
        <v>20000000</v>
      </c>
      <c r="F61" s="122">
        <v>20000000</v>
      </c>
      <c r="G61" s="122"/>
      <c r="H61" s="122">
        <v>1000000</v>
      </c>
      <c r="I61" s="122"/>
      <c r="J61" s="122">
        <f t="shared" ref="J61" si="17">L61+O61</f>
        <v>0</v>
      </c>
      <c r="K61" s="122"/>
      <c r="L61" s="122"/>
      <c r="M61" s="122"/>
      <c r="N61" s="122"/>
      <c r="O61" s="122"/>
      <c r="P61" s="122">
        <f t="shared" ref="P61" si="18">E61+J61</f>
        <v>20000000</v>
      </c>
      <c r="Q61" s="2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</row>
    <row r="62" spans="1:525" s="22" customFormat="1" ht="31.5" x14ac:dyDescent="0.25">
      <c r="A62" s="56" t="s">
        <v>161</v>
      </c>
      <c r="B62" s="82" t="str">
        <f>'дод 9'!A250</f>
        <v>8340</v>
      </c>
      <c r="C62" s="82" t="str">
        <f>'дод 9'!B250</f>
        <v>0540</v>
      </c>
      <c r="D62" s="57" t="str">
        <f>'дод 9'!C250</f>
        <v>Природоохоронні заходи за рахунок цільових фондів</v>
      </c>
      <c r="E62" s="122">
        <f t="shared" si="9"/>
        <v>0</v>
      </c>
      <c r="F62" s="122"/>
      <c r="G62" s="122"/>
      <c r="H62" s="122"/>
      <c r="I62" s="122"/>
      <c r="J62" s="122">
        <f t="shared" si="12"/>
        <v>100000</v>
      </c>
      <c r="K62" s="122"/>
      <c r="L62" s="122">
        <v>100000</v>
      </c>
      <c r="M62" s="122"/>
      <c r="N62" s="122"/>
      <c r="O62" s="122"/>
      <c r="P62" s="122">
        <f t="shared" si="10"/>
        <v>100000</v>
      </c>
      <c r="Q62" s="2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</row>
    <row r="63" spans="1:525" s="22" customFormat="1" ht="15.75" hidden="1" x14ac:dyDescent="0.25">
      <c r="A63" s="87" t="s">
        <v>251</v>
      </c>
      <c r="B63" s="42" t="str">
        <f>'дод 9'!A252</f>
        <v>8420</v>
      </c>
      <c r="C63" s="42" t="str">
        <f>'дод 9'!B252</f>
        <v>0830</v>
      </c>
      <c r="D63" s="36" t="str">
        <f>'дод 9'!C252</f>
        <v>Інші заходи у сфері засобів масової інформації</v>
      </c>
      <c r="E63" s="122">
        <f t="shared" si="9"/>
        <v>0</v>
      </c>
      <c r="F63" s="122"/>
      <c r="G63" s="122"/>
      <c r="H63" s="122"/>
      <c r="I63" s="122"/>
      <c r="J63" s="122">
        <f t="shared" si="12"/>
        <v>0</v>
      </c>
      <c r="K63" s="122"/>
      <c r="L63" s="122"/>
      <c r="M63" s="122"/>
      <c r="N63" s="122"/>
      <c r="O63" s="122"/>
      <c r="P63" s="122">
        <f t="shared" si="10"/>
        <v>0</v>
      </c>
      <c r="Q63" s="2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</row>
    <row r="64" spans="1:525" s="22" customFormat="1" ht="15.75" hidden="1" x14ac:dyDescent="0.25">
      <c r="A64" s="87" t="s">
        <v>558</v>
      </c>
      <c r="B64" s="42">
        <v>9770</v>
      </c>
      <c r="C64" s="87" t="s">
        <v>44</v>
      </c>
      <c r="D64" s="36" t="s">
        <v>351</v>
      </c>
      <c r="E64" s="122">
        <f t="shared" si="9"/>
        <v>0</v>
      </c>
      <c r="F64" s="122"/>
      <c r="G64" s="122"/>
      <c r="H64" s="122"/>
      <c r="I64" s="122"/>
      <c r="J64" s="122">
        <f t="shared" si="12"/>
        <v>0</v>
      </c>
      <c r="K64" s="122"/>
      <c r="L64" s="122"/>
      <c r="M64" s="122"/>
      <c r="N64" s="122"/>
      <c r="O64" s="122"/>
      <c r="P64" s="122">
        <f t="shared" si="10"/>
        <v>0</v>
      </c>
      <c r="Q64" s="2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</row>
    <row r="65" spans="1:525" s="22" customFormat="1" ht="38.25" hidden="1" customHeight="1" x14ac:dyDescent="0.25">
      <c r="A65" s="87" t="s">
        <v>597</v>
      </c>
      <c r="B65" s="42">
        <v>8775</v>
      </c>
      <c r="C65" s="87" t="s">
        <v>92</v>
      </c>
      <c r="D65" s="36" t="s">
        <v>598</v>
      </c>
      <c r="E65" s="122">
        <f>F65</f>
        <v>0</v>
      </c>
      <c r="F65" s="122"/>
      <c r="G65" s="122"/>
      <c r="H65" s="122"/>
      <c r="I65" s="122"/>
      <c r="J65" s="122">
        <f t="shared" ref="J65:J66" si="19">L65+O65</f>
        <v>0</v>
      </c>
      <c r="K65" s="122"/>
      <c r="L65" s="122"/>
      <c r="M65" s="122"/>
      <c r="N65" s="122"/>
      <c r="O65" s="122"/>
      <c r="P65" s="122">
        <f t="shared" ref="P65:P66" si="20">E65+J65</f>
        <v>0</v>
      </c>
      <c r="Q65" s="2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</row>
    <row r="66" spans="1:525" s="22" customFormat="1" ht="15.75" hidden="1" x14ac:dyDescent="0.25">
      <c r="A66" s="87" t="s">
        <v>558</v>
      </c>
      <c r="B66" s="42">
        <v>9770</v>
      </c>
      <c r="C66" s="87" t="s">
        <v>44</v>
      </c>
      <c r="D66" s="36" t="s">
        <v>351</v>
      </c>
      <c r="E66" s="122">
        <f>F66</f>
        <v>0</v>
      </c>
      <c r="F66" s="122"/>
      <c r="G66" s="122"/>
      <c r="H66" s="122"/>
      <c r="I66" s="122"/>
      <c r="J66" s="122">
        <f t="shared" si="19"/>
        <v>0</v>
      </c>
      <c r="K66" s="122"/>
      <c r="L66" s="122"/>
      <c r="M66" s="122"/>
      <c r="N66" s="122"/>
      <c r="O66" s="122"/>
      <c r="P66" s="122">
        <f t="shared" si="20"/>
        <v>0</v>
      </c>
      <c r="Q66" s="2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</row>
    <row r="67" spans="1:525" s="22" customFormat="1" ht="47.25" hidden="1" customHeight="1" x14ac:dyDescent="0.25">
      <c r="A67" s="87" t="s">
        <v>376</v>
      </c>
      <c r="B67" s="42">
        <v>9800</v>
      </c>
      <c r="C67" s="87" t="s">
        <v>44</v>
      </c>
      <c r="D67" s="36" t="s">
        <v>362</v>
      </c>
      <c r="E67" s="122">
        <f t="shared" si="9"/>
        <v>0</v>
      </c>
      <c r="F67" s="122"/>
      <c r="G67" s="122"/>
      <c r="H67" s="122"/>
      <c r="I67" s="122"/>
      <c r="J67" s="122">
        <f t="shared" si="12"/>
        <v>0</v>
      </c>
      <c r="K67" s="122"/>
      <c r="L67" s="122"/>
      <c r="M67" s="122"/>
      <c r="N67" s="122"/>
      <c r="O67" s="122"/>
      <c r="P67" s="122">
        <f t="shared" si="10"/>
        <v>0</v>
      </c>
      <c r="Q67" s="2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  <c r="OX67" s="23"/>
      <c r="OY67" s="23"/>
      <c r="OZ67" s="23"/>
      <c r="PA67" s="23"/>
      <c r="PB67" s="23"/>
      <c r="PC67" s="23"/>
      <c r="PD67" s="23"/>
      <c r="PE67" s="23"/>
      <c r="PF67" s="23"/>
      <c r="PG67" s="23"/>
      <c r="PH67" s="23"/>
      <c r="PI67" s="23"/>
      <c r="PJ67" s="23"/>
      <c r="PK67" s="23"/>
      <c r="PL67" s="23"/>
      <c r="PM67" s="23"/>
      <c r="PN67" s="23"/>
      <c r="PO67" s="23"/>
      <c r="PP67" s="23"/>
      <c r="PQ67" s="23"/>
      <c r="PR67" s="23"/>
      <c r="PS67" s="23"/>
      <c r="PT67" s="23"/>
      <c r="PU67" s="23"/>
      <c r="PV67" s="23"/>
      <c r="PW67" s="23"/>
      <c r="PX67" s="23"/>
      <c r="PY67" s="23"/>
      <c r="PZ67" s="23"/>
      <c r="QA67" s="23"/>
      <c r="QB67" s="23"/>
      <c r="QC67" s="23"/>
      <c r="QD67" s="23"/>
      <c r="QE67" s="23"/>
      <c r="QF67" s="23"/>
      <c r="QG67" s="23"/>
      <c r="QH67" s="23"/>
      <c r="QI67" s="23"/>
      <c r="QJ67" s="23"/>
      <c r="QK67" s="23"/>
      <c r="QL67" s="23"/>
      <c r="QM67" s="23"/>
      <c r="QN67" s="23"/>
      <c r="QO67" s="23"/>
      <c r="QP67" s="23"/>
      <c r="QQ67" s="23"/>
      <c r="QR67" s="23"/>
      <c r="QS67" s="23"/>
      <c r="QT67" s="23"/>
      <c r="QU67" s="23"/>
      <c r="QV67" s="23"/>
      <c r="QW67" s="23"/>
      <c r="QX67" s="23"/>
      <c r="QY67" s="23"/>
      <c r="QZ67" s="23"/>
      <c r="RA67" s="23"/>
      <c r="RB67" s="23"/>
      <c r="RC67" s="23"/>
      <c r="RD67" s="23"/>
      <c r="RE67" s="23"/>
      <c r="RF67" s="23"/>
      <c r="RG67" s="23"/>
      <c r="RH67" s="23"/>
      <c r="RI67" s="23"/>
      <c r="RJ67" s="23"/>
      <c r="RK67" s="23"/>
      <c r="RL67" s="23"/>
      <c r="RM67" s="23"/>
      <c r="RN67" s="23"/>
      <c r="RO67" s="23"/>
      <c r="RP67" s="23"/>
      <c r="RQ67" s="23"/>
      <c r="RR67" s="23"/>
      <c r="RS67" s="23"/>
      <c r="RT67" s="23"/>
      <c r="RU67" s="23"/>
      <c r="RV67" s="23"/>
      <c r="RW67" s="23"/>
      <c r="RX67" s="23"/>
      <c r="RY67" s="23"/>
      <c r="RZ67" s="23"/>
      <c r="SA67" s="23"/>
      <c r="SB67" s="23"/>
      <c r="SC67" s="23"/>
      <c r="SD67" s="23"/>
      <c r="SE67" s="23"/>
      <c r="SF67" s="23"/>
      <c r="SG67" s="23"/>
      <c r="SH67" s="23"/>
      <c r="SI67" s="23"/>
      <c r="SJ67" s="23"/>
      <c r="SK67" s="23"/>
      <c r="SL67" s="23"/>
      <c r="SM67" s="23"/>
      <c r="SN67" s="23"/>
      <c r="SO67" s="23"/>
      <c r="SP67" s="23"/>
      <c r="SQ67" s="23"/>
      <c r="SR67" s="23"/>
      <c r="SS67" s="23"/>
      <c r="ST67" s="23"/>
      <c r="SU67" s="23"/>
      <c r="SV67" s="23"/>
      <c r="SW67" s="23"/>
      <c r="SX67" s="23"/>
      <c r="SY67" s="23"/>
      <c r="SZ67" s="23"/>
      <c r="TA67" s="23"/>
      <c r="TB67" s="23"/>
      <c r="TC67" s="23"/>
      <c r="TD67" s="23"/>
      <c r="TE67" s="23"/>
    </row>
    <row r="68" spans="1:525" s="27" customFormat="1" ht="37.5" customHeight="1" x14ac:dyDescent="0.25">
      <c r="A68" s="90" t="s">
        <v>162</v>
      </c>
      <c r="B68" s="39"/>
      <c r="C68" s="39"/>
      <c r="D68" s="91" t="s">
        <v>24</v>
      </c>
      <c r="E68" s="120">
        <f>E69</f>
        <v>832179100</v>
      </c>
      <c r="F68" s="120">
        <f t="shared" ref="F68:J68" si="21">F69</f>
        <v>832179100</v>
      </c>
      <c r="G68" s="120">
        <f t="shared" si="21"/>
        <v>494086900</v>
      </c>
      <c r="H68" s="120">
        <f t="shared" si="21"/>
        <v>134909700</v>
      </c>
      <c r="I68" s="120">
        <f t="shared" si="21"/>
        <v>0</v>
      </c>
      <c r="J68" s="120">
        <f t="shared" si="21"/>
        <v>131492578</v>
      </c>
      <c r="K68" s="120">
        <f t="shared" ref="K68" si="22">K69</f>
        <v>39769800</v>
      </c>
      <c r="L68" s="120">
        <f t="shared" ref="L68" si="23">L69</f>
        <v>91437298</v>
      </c>
      <c r="M68" s="120">
        <f t="shared" ref="M68" si="24">M69</f>
        <v>6365502</v>
      </c>
      <c r="N68" s="120">
        <f t="shared" ref="N68" si="25">N69</f>
        <v>6456855</v>
      </c>
      <c r="O68" s="120">
        <f t="shared" ref="O68:P68" si="26">O69</f>
        <v>40055280</v>
      </c>
      <c r="P68" s="120">
        <f t="shared" si="26"/>
        <v>963671678</v>
      </c>
      <c r="Q68" s="2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  <c r="IW68" s="32"/>
      <c r="IX68" s="32"/>
      <c r="IY68" s="32"/>
      <c r="IZ68" s="32"/>
      <c r="JA68" s="32"/>
      <c r="JB68" s="32"/>
      <c r="JC68" s="32"/>
      <c r="JD68" s="32"/>
      <c r="JE68" s="32"/>
      <c r="JF68" s="32"/>
      <c r="JG68" s="32"/>
      <c r="JH68" s="32"/>
      <c r="JI68" s="32"/>
      <c r="JJ68" s="32"/>
      <c r="JK68" s="32"/>
      <c r="JL68" s="32"/>
      <c r="JM68" s="32"/>
      <c r="JN68" s="32"/>
      <c r="JO68" s="32"/>
      <c r="JP68" s="32"/>
      <c r="JQ68" s="32"/>
      <c r="JR68" s="32"/>
      <c r="JS68" s="32"/>
      <c r="JT68" s="32"/>
      <c r="JU68" s="32"/>
      <c r="JV68" s="32"/>
      <c r="JW68" s="32"/>
      <c r="JX68" s="32"/>
      <c r="JY68" s="32"/>
      <c r="JZ68" s="32"/>
      <c r="KA68" s="32"/>
      <c r="KB68" s="32"/>
      <c r="KC68" s="32"/>
      <c r="KD68" s="32"/>
      <c r="KE68" s="32"/>
      <c r="KF68" s="32"/>
      <c r="KG68" s="32"/>
      <c r="KH68" s="32"/>
      <c r="KI68" s="32"/>
      <c r="KJ68" s="32"/>
      <c r="KK68" s="32"/>
      <c r="KL68" s="32"/>
      <c r="KM68" s="32"/>
      <c r="KN68" s="32"/>
      <c r="KO68" s="32"/>
      <c r="KP68" s="32"/>
      <c r="KQ68" s="32"/>
      <c r="KR68" s="32"/>
      <c r="KS68" s="32"/>
      <c r="KT68" s="32"/>
      <c r="KU68" s="32"/>
      <c r="KV68" s="32"/>
      <c r="KW68" s="32"/>
      <c r="KX68" s="32"/>
      <c r="KY68" s="32"/>
      <c r="KZ68" s="32"/>
      <c r="LA68" s="32"/>
      <c r="LB68" s="32"/>
      <c r="LC68" s="32"/>
      <c r="LD68" s="32"/>
      <c r="LE68" s="32"/>
      <c r="LF68" s="32"/>
      <c r="LG68" s="32"/>
      <c r="LH68" s="32"/>
      <c r="LI68" s="32"/>
      <c r="LJ68" s="32"/>
      <c r="LK68" s="32"/>
      <c r="LL68" s="32"/>
      <c r="LM68" s="32"/>
      <c r="LN68" s="32"/>
      <c r="LO68" s="32"/>
      <c r="LP68" s="32"/>
      <c r="LQ68" s="32"/>
      <c r="LR68" s="32"/>
      <c r="LS68" s="32"/>
      <c r="LT68" s="32"/>
      <c r="LU68" s="32"/>
      <c r="LV68" s="32"/>
      <c r="LW68" s="32"/>
      <c r="LX68" s="32"/>
      <c r="LY68" s="32"/>
      <c r="LZ68" s="32"/>
      <c r="MA68" s="32"/>
      <c r="MB68" s="32"/>
      <c r="MC68" s="32"/>
      <c r="MD68" s="32"/>
      <c r="ME68" s="32"/>
      <c r="MF68" s="32"/>
      <c r="MG68" s="32"/>
      <c r="MH68" s="32"/>
      <c r="MI68" s="32"/>
      <c r="MJ68" s="32"/>
      <c r="MK68" s="32"/>
      <c r="ML68" s="32"/>
      <c r="MM68" s="32"/>
      <c r="MN68" s="32"/>
      <c r="MO68" s="32"/>
      <c r="MP68" s="32"/>
      <c r="MQ68" s="32"/>
      <c r="MR68" s="32"/>
      <c r="MS68" s="32"/>
      <c r="MT68" s="32"/>
      <c r="MU68" s="32"/>
      <c r="MV68" s="32"/>
      <c r="MW68" s="32"/>
      <c r="MX68" s="32"/>
      <c r="MY68" s="32"/>
      <c r="MZ68" s="32"/>
      <c r="NA68" s="32"/>
      <c r="NB68" s="32"/>
      <c r="NC68" s="32"/>
      <c r="ND68" s="32"/>
      <c r="NE68" s="32"/>
      <c r="NF68" s="32"/>
      <c r="NG68" s="32"/>
      <c r="NH68" s="32"/>
      <c r="NI68" s="32"/>
      <c r="NJ68" s="32"/>
      <c r="NK68" s="32"/>
      <c r="NL68" s="32"/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32"/>
      <c r="OK68" s="32"/>
      <c r="OL68" s="32"/>
      <c r="OM68" s="32"/>
      <c r="ON68" s="32"/>
      <c r="OO68" s="32"/>
      <c r="OP68" s="32"/>
      <c r="OQ68" s="32"/>
      <c r="OR68" s="32"/>
      <c r="OS68" s="32"/>
      <c r="OT68" s="32"/>
      <c r="OU68" s="32"/>
      <c r="OV68" s="32"/>
      <c r="OW68" s="32"/>
      <c r="OX68" s="32"/>
      <c r="OY68" s="32"/>
      <c r="OZ68" s="32"/>
      <c r="PA68" s="32"/>
      <c r="PB68" s="32"/>
      <c r="PC68" s="32"/>
      <c r="PD68" s="32"/>
      <c r="PE68" s="32"/>
      <c r="PF68" s="32"/>
      <c r="PG68" s="32"/>
      <c r="PH68" s="32"/>
      <c r="PI68" s="32"/>
      <c r="PJ68" s="32"/>
      <c r="PK68" s="32"/>
      <c r="PL68" s="32"/>
      <c r="PM68" s="32"/>
      <c r="PN68" s="32"/>
      <c r="PO68" s="32"/>
      <c r="PP68" s="32"/>
      <c r="PQ68" s="32"/>
      <c r="PR68" s="32"/>
      <c r="PS68" s="32"/>
      <c r="PT68" s="32"/>
      <c r="PU68" s="32"/>
      <c r="PV68" s="32"/>
      <c r="PW68" s="32"/>
      <c r="PX68" s="32"/>
      <c r="PY68" s="32"/>
      <c r="PZ68" s="32"/>
      <c r="QA68" s="32"/>
      <c r="QB68" s="32"/>
      <c r="QC68" s="32"/>
      <c r="QD68" s="32"/>
      <c r="QE68" s="32"/>
      <c r="QF68" s="32"/>
      <c r="QG68" s="32"/>
      <c r="QH68" s="32"/>
      <c r="QI68" s="32"/>
      <c r="QJ68" s="32"/>
      <c r="QK68" s="32"/>
      <c r="QL68" s="32"/>
      <c r="QM68" s="32"/>
      <c r="QN68" s="32"/>
      <c r="QO68" s="32"/>
      <c r="QP68" s="32"/>
      <c r="QQ68" s="32"/>
      <c r="QR68" s="32"/>
      <c r="QS68" s="32"/>
      <c r="QT68" s="32"/>
      <c r="QU68" s="32"/>
      <c r="QV68" s="32"/>
      <c r="QW68" s="32"/>
      <c r="QX68" s="32"/>
      <c r="QY68" s="32"/>
      <c r="QZ68" s="32"/>
      <c r="RA68" s="32"/>
      <c r="RB68" s="32"/>
      <c r="RC68" s="32"/>
      <c r="RD68" s="32"/>
      <c r="RE68" s="32"/>
      <c r="RF68" s="32"/>
      <c r="RG68" s="32"/>
      <c r="RH68" s="32"/>
      <c r="RI68" s="32"/>
      <c r="RJ68" s="32"/>
      <c r="RK68" s="32"/>
      <c r="RL68" s="32"/>
      <c r="RM68" s="32"/>
      <c r="RN68" s="32"/>
      <c r="RO68" s="32"/>
      <c r="RP68" s="32"/>
      <c r="RQ68" s="32"/>
      <c r="RR68" s="32"/>
      <c r="RS68" s="32"/>
      <c r="RT68" s="32"/>
      <c r="RU68" s="32"/>
      <c r="RV68" s="32"/>
      <c r="RW68" s="32"/>
      <c r="RX68" s="32"/>
      <c r="RY68" s="32"/>
      <c r="RZ68" s="32"/>
      <c r="SA68" s="32"/>
      <c r="SB68" s="32"/>
      <c r="SC68" s="32"/>
      <c r="SD68" s="32"/>
      <c r="SE68" s="32"/>
      <c r="SF68" s="32"/>
      <c r="SG68" s="32"/>
      <c r="SH68" s="32"/>
      <c r="SI68" s="32"/>
      <c r="SJ68" s="32"/>
      <c r="SK68" s="32"/>
      <c r="SL68" s="32"/>
      <c r="SM68" s="32"/>
      <c r="SN68" s="32"/>
      <c r="SO68" s="32"/>
      <c r="SP68" s="32"/>
      <c r="SQ68" s="32"/>
      <c r="SR68" s="32"/>
      <c r="SS68" s="32"/>
      <c r="ST68" s="32"/>
      <c r="SU68" s="32"/>
      <c r="SV68" s="32"/>
      <c r="SW68" s="32"/>
      <c r="SX68" s="32"/>
      <c r="SY68" s="32"/>
      <c r="SZ68" s="32"/>
      <c r="TA68" s="32"/>
      <c r="TB68" s="32"/>
      <c r="TC68" s="32"/>
      <c r="TD68" s="32"/>
      <c r="TE68" s="32"/>
    </row>
    <row r="69" spans="1:525" s="34" customFormat="1" ht="33" customHeight="1" x14ac:dyDescent="0.25">
      <c r="A69" s="92" t="s">
        <v>163</v>
      </c>
      <c r="B69" s="66"/>
      <c r="C69" s="66"/>
      <c r="D69" s="68" t="s">
        <v>24</v>
      </c>
      <c r="E69" s="121">
        <f>E82+E83+E84+E86+E87+E88+E91+E93+E95+E98+E100+E104+E105+E106+E107+E109+E110+E111+E113+E115+E117+E119+E121+E122+E123+E125+E127+E130+E131+E132+E133+E135+E136+E101+E102+E129</f>
        <v>832179100</v>
      </c>
      <c r="F69" s="121">
        <f t="shared" ref="F69:P69" si="27">F82+F83+F84+F86+F87+F88+F91+F93+F95+F98+F100+F104+F105+F106+F107+F109+F110+F111+F113+F115+F117+F119+F121+F122+F123+F125+F127+F130+F131+F132+F133+F135+F136+F101+F102+F129</f>
        <v>832179100</v>
      </c>
      <c r="G69" s="121">
        <f t="shared" si="27"/>
        <v>494086900</v>
      </c>
      <c r="H69" s="121">
        <f t="shared" si="27"/>
        <v>134909700</v>
      </c>
      <c r="I69" s="121">
        <f t="shared" si="27"/>
        <v>0</v>
      </c>
      <c r="J69" s="121">
        <f t="shared" si="27"/>
        <v>131492578</v>
      </c>
      <c r="K69" s="121">
        <f t="shared" si="27"/>
        <v>39769800</v>
      </c>
      <c r="L69" s="121">
        <f t="shared" si="27"/>
        <v>91437298</v>
      </c>
      <c r="M69" s="121">
        <f t="shared" si="27"/>
        <v>6365502</v>
      </c>
      <c r="N69" s="121">
        <f t="shared" si="27"/>
        <v>6456855</v>
      </c>
      <c r="O69" s="121">
        <f t="shared" si="27"/>
        <v>40055280</v>
      </c>
      <c r="P69" s="121">
        <f t="shared" si="27"/>
        <v>963671678</v>
      </c>
      <c r="Q69" s="232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</row>
    <row r="70" spans="1:525" s="34" customFormat="1" ht="31.5" hidden="1" x14ac:dyDescent="0.25">
      <c r="A70" s="92"/>
      <c r="B70" s="66"/>
      <c r="C70" s="66"/>
      <c r="D70" s="68" t="s">
        <v>384</v>
      </c>
      <c r="E70" s="121">
        <f>E89+E92+E94+E103</f>
        <v>0</v>
      </c>
      <c r="F70" s="121">
        <f t="shared" ref="F70:P70" si="28">F89+F92+F94+F103</f>
        <v>0</v>
      </c>
      <c r="G70" s="121">
        <f t="shared" si="28"/>
        <v>0</v>
      </c>
      <c r="H70" s="121">
        <f t="shared" si="28"/>
        <v>0</v>
      </c>
      <c r="I70" s="121">
        <f t="shared" si="28"/>
        <v>0</v>
      </c>
      <c r="J70" s="121">
        <f t="shared" si="28"/>
        <v>0</v>
      </c>
      <c r="K70" s="121">
        <f t="shared" si="28"/>
        <v>0</v>
      </c>
      <c r="L70" s="121">
        <f t="shared" si="28"/>
        <v>0</v>
      </c>
      <c r="M70" s="121">
        <f t="shared" si="28"/>
        <v>0</v>
      </c>
      <c r="N70" s="121">
        <f t="shared" si="28"/>
        <v>0</v>
      </c>
      <c r="O70" s="121">
        <f t="shared" si="28"/>
        <v>0</v>
      </c>
      <c r="P70" s="121">
        <f t="shared" si="28"/>
        <v>0</v>
      </c>
      <c r="Q70" s="232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</row>
    <row r="71" spans="1:525" s="34" customFormat="1" ht="63" hidden="1" customHeight="1" x14ac:dyDescent="0.25">
      <c r="A71" s="92"/>
      <c r="B71" s="66"/>
      <c r="C71" s="66"/>
      <c r="D71" s="68" t="s">
        <v>383</v>
      </c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54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</row>
    <row r="72" spans="1:525" s="34" customFormat="1" ht="31.5" hidden="1" x14ac:dyDescent="0.25">
      <c r="A72" s="92"/>
      <c r="B72" s="66"/>
      <c r="C72" s="66"/>
      <c r="D72" s="68" t="s">
        <v>616</v>
      </c>
      <c r="E72" s="121">
        <f>E99</f>
        <v>0</v>
      </c>
      <c r="F72" s="121">
        <f t="shared" ref="F72:P72" si="29">F99</f>
        <v>0</v>
      </c>
      <c r="G72" s="121">
        <f t="shared" si="29"/>
        <v>0</v>
      </c>
      <c r="H72" s="121">
        <f t="shared" si="29"/>
        <v>0</v>
      </c>
      <c r="I72" s="121">
        <f t="shared" si="29"/>
        <v>0</v>
      </c>
      <c r="J72" s="121">
        <f t="shared" si="29"/>
        <v>0</v>
      </c>
      <c r="K72" s="121">
        <f t="shared" si="29"/>
        <v>0</v>
      </c>
      <c r="L72" s="121">
        <f t="shared" si="29"/>
        <v>0</v>
      </c>
      <c r="M72" s="121">
        <f t="shared" si="29"/>
        <v>0</v>
      </c>
      <c r="N72" s="121">
        <f t="shared" si="29"/>
        <v>0</v>
      </c>
      <c r="O72" s="121">
        <f t="shared" si="29"/>
        <v>0</v>
      </c>
      <c r="P72" s="121">
        <f t="shared" si="29"/>
        <v>0</v>
      </c>
      <c r="Q72" s="232">
        <v>7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</row>
    <row r="73" spans="1:525" s="34" customFormat="1" ht="47.25" hidden="1" x14ac:dyDescent="0.25">
      <c r="A73" s="92"/>
      <c r="B73" s="66"/>
      <c r="C73" s="66"/>
      <c r="D73" s="68" t="s">
        <v>379</v>
      </c>
      <c r="E73" s="121">
        <f>E90+E108</f>
        <v>0</v>
      </c>
      <c r="F73" s="121">
        <f t="shared" ref="F73:P73" si="30">F90+F108</f>
        <v>0</v>
      </c>
      <c r="G73" s="121">
        <f t="shared" si="30"/>
        <v>0</v>
      </c>
      <c r="H73" s="121">
        <f t="shared" si="30"/>
        <v>0</v>
      </c>
      <c r="I73" s="121">
        <f t="shared" si="30"/>
        <v>0</v>
      </c>
      <c r="J73" s="121">
        <f t="shared" si="30"/>
        <v>0</v>
      </c>
      <c r="K73" s="121">
        <f t="shared" si="30"/>
        <v>0</v>
      </c>
      <c r="L73" s="121">
        <f t="shared" si="30"/>
        <v>0</v>
      </c>
      <c r="M73" s="121">
        <f t="shared" si="30"/>
        <v>0</v>
      </c>
      <c r="N73" s="121">
        <f t="shared" si="30"/>
        <v>0</v>
      </c>
      <c r="O73" s="121">
        <f t="shared" si="30"/>
        <v>0</v>
      </c>
      <c r="P73" s="121">
        <f t="shared" si="30"/>
        <v>0</v>
      </c>
      <c r="Q73" s="232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</row>
    <row r="74" spans="1:525" s="34" customFormat="1" ht="45" hidden="1" customHeight="1" x14ac:dyDescent="0.25">
      <c r="A74" s="92"/>
      <c r="B74" s="66"/>
      <c r="C74" s="66"/>
      <c r="D74" s="68" t="s">
        <v>381</v>
      </c>
      <c r="E74" s="121"/>
      <c r="F74" s="121"/>
      <c r="G74" s="121">
        <f t="shared" ref="G74:O74" si="31">+G105</f>
        <v>0</v>
      </c>
      <c r="H74" s="121">
        <f t="shared" si="31"/>
        <v>0</v>
      </c>
      <c r="I74" s="121">
        <f t="shared" si="31"/>
        <v>0</v>
      </c>
      <c r="J74" s="121">
        <f t="shared" si="31"/>
        <v>0</v>
      </c>
      <c r="K74" s="121">
        <f t="shared" si="31"/>
        <v>0</v>
      </c>
      <c r="L74" s="121">
        <f t="shared" si="31"/>
        <v>0</v>
      </c>
      <c r="M74" s="121">
        <f t="shared" si="31"/>
        <v>0</v>
      </c>
      <c r="N74" s="121">
        <f t="shared" si="31"/>
        <v>0</v>
      </c>
      <c r="O74" s="121">
        <f t="shared" si="31"/>
        <v>0</v>
      </c>
      <c r="P74" s="121"/>
      <c r="Q74" s="232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</row>
    <row r="75" spans="1:525" s="34" customFormat="1" ht="63" hidden="1" customHeight="1" x14ac:dyDescent="0.25">
      <c r="A75" s="92"/>
      <c r="B75" s="66"/>
      <c r="C75" s="66"/>
      <c r="D75" s="68" t="s">
        <v>378</v>
      </c>
      <c r="E75" s="121">
        <f>E118</f>
        <v>0</v>
      </c>
      <c r="F75" s="121">
        <f t="shared" ref="F75:P75" si="32">F118</f>
        <v>0</v>
      </c>
      <c r="G75" s="121">
        <f t="shared" si="32"/>
        <v>0</v>
      </c>
      <c r="H75" s="121">
        <f t="shared" si="32"/>
        <v>0</v>
      </c>
      <c r="I75" s="121">
        <f t="shared" si="32"/>
        <v>0</v>
      </c>
      <c r="J75" s="121">
        <f t="shared" si="32"/>
        <v>0</v>
      </c>
      <c r="K75" s="121">
        <f t="shared" si="32"/>
        <v>0</v>
      </c>
      <c r="L75" s="121">
        <f t="shared" si="32"/>
        <v>0</v>
      </c>
      <c r="M75" s="121">
        <f t="shared" si="32"/>
        <v>0</v>
      </c>
      <c r="N75" s="121">
        <f t="shared" si="32"/>
        <v>0</v>
      </c>
      <c r="O75" s="121">
        <f t="shared" si="32"/>
        <v>0</v>
      </c>
      <c r="P75" s="121">
        <f t="shared" si="32"/>
        <v>0</v>
      </c>
      <c r="Q75" s="232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</row>
    <row r="76" spans="1:525" s="34" customFormat="1" ht="77.25" hidden="1" customHeight="1" x14ac:dyDescent="0.25">
      <c r="A76" s="92"/>
      <c r="B76" s="113"/>
      <c r="C76" s="66"/>
      <c r="D76" s="68" t="s">
        <v>495</v>
      </c>
      <c r="E76" s="121">
        <f>E120</f>
        <v>0</v>
      </c>
      <c r="F76" s="121">
        <f t="shared" ref="F76:P76" si="33">F120</f>
        <v>0</v>
      </c>
      <c r="G76" s="121">
        <f t="shared" si="33"/>
        <v>0</v>
      </c>
      <c r="H76" s="121">
        <f t="shared" si="33"/>
        <v>0</v>
      </c>
      <c r="I76" s="121">
        <f t="shared" si="33"/>
        <v>0</v>
      </c>
      <c r="J76" s="121">
        <f t="shared" si="33"/>
        <v>0</v>
      </c>
      <c r="K76" s="121">
        <f t="shared" si="33"/>
        <v>0</v>
      </c>
      <c r="L76" s="121">
        <f t="shared" si="33"/>
        <v>0</v>
      </c>
      <c r="M76" s="121">
        <f t="shared" si="33"/>
        <v>0</v>
      </c>
      <c r="N76" s="121">
        <f t="shared" si="33"/>
        <v>0</v>
      </c>
      <c r="O76" s="121">
        <f t="shared" si="33"/>
        <v>0</v>
      </c>
      <c r="P76" s="121">
        <f t="shared" si="33"/>
        <v>0</v>
      </c>
      <c r="Q76" s="232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</row>
    <row r="77" spans="1:525" s="34" customFormat="1" ht="31.5" hidden="1" customHeight="1" x14ac:dyDescent="0.25">
      <c r="A77" s="92"/>
      <c r="B77" s="66"/>
      <c r="C77" s="66"/>
      <c r="D77" s="68" t="s">
        <v>509</v>
      </c>
      <c r="E77" s="121">
        <f t="shared" ref="E77:P77" si="34">E97+E99+E134</f>
        <v>0</v>
      </c>
      <c r="F77" s="121">
        <f t="shared" si="34"/>
        <v>0</v>
      </c>
      <c r="G77" s="121">
        <f t="shared" si="34"/>
        <v>0</v>
      </c>
      <c r="H77" s="121">
        <f t="shared" si="34"/>
        <v>0</v>
      </c>
      <c r="I77" s="121">
        <f t="shared" si="34"/>
        <v>0</v>
      </c>
      <c r="J77" s="121">
        <f t="shared" si="34"/>
        <v>0</v>
      </c>
      <c r="K77" s="121">
        <f t="shared" si="34"/>
        <v>0</v>
      </c>
      <c r="L77" s="121">
        <f t="shared" si="34"/>
        <v>0</v>
      </c>
      <c r="M77" s="121">
        <f t="shared" si="34"/>
        <v>0</v>
      </c>
      <c r="N77" s="121">
        <f t="shared" si="34"/>
        <v>0</v>
      </c>
      <c r="O77" s="121">
        <f t="shared" si="34"/>
        <v>0</v>
      </c>
      <c r="P77" s="121">
        <f t="shared" si="34"/>
        <v>0</v>
      </c>
      <c r="Q77" s="232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</row>
    <row r="78" spans="1:525" s="34" customFormat="1" ht="78.75" hidden="1" customHeight="1" x14ac:dyDescent="0.25">
      <c r="A78" s="92"/>
      <c r="B78" s="66"/>
      <c r="C78" s="66"/>
      <c r="D78" s="68" t="s">
        <v>527</v>
      </c>
      <c r="E78" s="121">
        <f>E116</f>
        <v>0</v>
      </c>
      <c r="F78" s="121">
        <f t="shared" ref="F78:P78" si="35">F116</f>
        <v>0</v>
      </c>
      <c r="G78" s="121">
        <f t="shared" si="35"/>
        <v>0</v>
      </c>
      <c r="H78" s="121">
        <f t="shared" si="35"/>
        <v>0</v>
      </c>
      <c r="I78" s="121">
        <f t="shared" si="35"/>
        <v>0</v>
      </c>
      <c r="J78" s="121">
        <f t="shared" si="35"/>
        <v>0</v>
      </c>
      <c r="K78" s="121">
        <f t="shared" si="35"/>
        <v>0</v>
      </c>
      <c r="L78" s="121">
        <f t="shared" si="35"/>
        <v>0</v>
      </c>
      <c r="M78" s="121">
        <f t="shared" si="35"/>
        <v>0</v>
      </c>
      <c r="N78" s="121">
        <f t="shared" si="35"/>
        <v>0</v>
      </c>
      <c r="O78" s="121">
        <f t="shared" si="35"/>
        <v>0</v>
      </c>
      <c r="P78" s="121">
        <f t="shared" si="35"/>
        <v>0</v>
      </c>
      <c r="Q78" s="232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</row>
    <row r="79" spans="1:525" s="34" customFormat="1" ht="51.75" hidden="1" customHeight="1" x14ac:dyDescent="0.25">
      <c r="A79" s="84"/>
      <c r="B79" s="93"/>
      <c r="C79" s="94"/>
      <c r="D79" s="68" t="s">
        <v>553</v>
      </c>
      <c r="E79" s="121">
        <f>E112</f>
        <v>0</v>
      </c>
      <c r="F79" s="121">
        <f t="shared" ref="F79:P79" si="36">F112</f>
        <v>0</v>
      </c>
      <c r="G79" s="121">
        <f t="shared" si="36"/>
        <v>0</v>
      </c>
      <c r="H79" s="121">
        <f t="shared" si="36"/>
        <v>0</v>
      </c>
      <c r="I79" s="121">
        <f t="shared" si="36"/>
        <v>0</v>
      </c>
      <c r="J79" s="121">
        <f t="shared" si="36"/>
        <v>0</v>
      </c>
      <c r="K79" s="121">
        <f t="shared" si="36"/>
        <v>0</v>
      </c>
      <c r="L79" s="121">
        <f t="shared" si="36"/>
        <v>0</v>
      </c>
      <c r="M79" s="121">
        <f t="shared" si="36"/>
        <v>0</v>
      </c>
      <c r="N79" s="121">
        <f t="shared" si="36"/>
        <v>0</v>
      </c>
      <c r="O79" s="121">
        <f t="shared" si="36"/>
        <v>0</v>
      </c>
      <c r="P79" s="121">
        <f t="shared" si="36"/>
        <v>0</v>
      </c>
      <c r="Q79" s="232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</row>
    <row r="80" spans="1:525" s="34" customFormat="1" ht="65.25" hidden="1" customHeight="1" x14ac:dyDescent="0.25">
      <c r="A80" s="92"/>
      <c r="B80" s="66"/>
      <c r="C80" s="66"/>
      <c r="D80" s="107" t="s">
        <v>615</v>
      </c>
      <c r="E80" s="121">
        <f>E85+E128</f>
        <v>0</v>
      </c>
      <c r="F80" s="121">
        <f t="shared" ref="F80:P80" si="37">F85+F128</f>
        <v>0</v>
      </c>
      <c r="G80" s="121">
        <f t="shared" si="37"/>
        <v>0</v>
      </c>
      <c r="H80" s="121">
        <f t="shared" si="37"/>
        <v>0</v>
      </c>
      <c r="I80" s="121">
        <f t="shared" si="37"/>
        <v>0</v>
      </c>
      <c r="J80" s="121">
        <f t="shared" si="37"/>
        <v>0</v>
      </c>
      <c r="K80" s="121">
        <f t="shared" si="37"/>
        <v>0</v>
      </c>
      <c r="L80" s="121">
        <f t="shared" si="37"/>
        <v>0</v>
      </c>
      <c r="M80" s="121">
        <f t="shared" si="37"/>
        <v>0</v>
      </c>
      <c r="N80" s="121">
        <f t="shared" si="37"/>
        <v>0</v>
      </c>
      <c r="O80" s="121">
        <f t="shared" si="37"/>
        <v>0</v>
      </c>
      <c r="P80" s="121">
        <f t="shared" si="37"/>
        <v>0</v>
      </c>
      <c r="Q80" s="232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</row>
    <row r="81" spans="1:525" s="34" customFormat="1" ht="15.75" hidden="1" customHeight="1" x14ac:dyDescent="0.25">
      <c r="A81" s="92"/>
      <c r="B81" s="66"/>
      <c r="C81" s="66"/>
      <c r="D81" s="68" t="s">
        <v>389</v>
      </c>
      <c r="E81" s="121">
        <f>E114+E124+E126</f>
        <v>0</v>
      </c>
      <c r="F81" s="121">
        <f t="shared" ref="F81:P81" si="38">F114+F124+F126</f>
        <v>0</v>
      </c>
      <c r="G81" s="121">
        <f t="shared" si="38"/>
        <v>0</v>
      </c>
      <c r="H81" s="121">
        <f t="shared" si="38"/>
        <v>0</v>
      </c>
      <c r="I81" s="121">
        <f t="shared" si="38"/>
        <v>0</v>
      </c>
      <c r="J81" s="121">
        <f t="shared" si="38"/>
        <v>0</v>
      </c>
      <c r="K81" s="121">
        <f t="shared" si="38"/>
        <v>0</v>
      </c>
      <c r="L81" s="121">
        <f t="shared" si="38"/>
        <v>0</v>
      </c>
      <c r="M81" s="121">
        <f t="shared" si="38"/>
        <v>0</v>
      </c>
      <c r="N81" s="121">
        <f t="shared" si="38"/>
        <v>0</v>
      </c>
      <c r="O81" s="121">
        <f t="shared" si="38"/>
        <v>0</v>
      </c>
      <c r="P81" s="121">
        <f t="shared" si="38"/>
        <v>0</v>
      </c>
      <c r="Q81" s="232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</row>
    <row r="82" spans="1:525" s="22" customFormat="1" ht="45.75" customHeight="1" x14ac:dyDescent="0.25">
      <c r="A82" s="56" t="s">
        <v>164</v>
      </c>
      <c r="B82" s="82" t="str">
        <f>'дод 9'!A17</f>
        <v>0160</v>
      </c>
      <c r="C82" s="82" t="str">
        <f>'дод 9'!B17</f>
        <v>0111</v>
      </c>
      <c r="D82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82" s="122">
        <f t="shared" ref="E82:E136" si="39">F82+I82</f>
        <v>3849900</v>
      </c>
      <c r="F82" s="122">
        <v>3849900</v>
      </c>
      <c r="G82" s="122">
        <v>2888100</v>
      </c>
      <c r="H82" s="122">
        <v>91000</v>
      </c>
      <c r="I82" s="122"/>
      <c r="J82" s="122">
        <f>L82+O82</f>
        <v>0</v>
      </c>
      <c r="K82" s="122">
        <v>0</v>
      </c>
      <c r="L82" s="122"/>
      <c r="M82" s="122"/>
      <c r="N82" s="122"/>
      <c r="O82" s="122">
        <v>0</v>
      </c>
      <c r="P82" s="122">
        <f t="shared" ref="P82:P136" si="40">E82+J82</f>
        <v>3849900</v>
      </c>
      <c r="Q82" s="2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</row>
    <row r="83" spans="1:525" s="22" customFormat="1" ht="21.75" customHeight="1" x14ac:dyDescent="0.25">
      <c r="A83" s="56" t="s">
        <v>165</v>
      </c>
      <c r="B83" s="82" t="str">
        <f>'дод 9'!A35</f>
        <v>1010</v>
      </c>
      <c r="C83" s="82" t="str">
        <f>'дод 9'!B35</f>
        <v>0910</v>
      </c>
      <c r="D83" s="57" t="str">
        <f>'дод 9'!C35</f>
        <v>Надання дошкільної освіти</v>
      </c>
      <c r="E83" s="122">
        <f t="shared" si="39"/>
        <v>343462000</v>
      </c>
      <c r="F83" s="122">
        <v>343462000</v>
      </c>
      <c r="G83" s="122">
        <v>226074000</v>
      </c>
      <c r="H83" s="122">
        <v>43244500</v>
      </c>
      <c r="I83" s="122"/>
      <c r="J83" s="122">
        <f>L83+O83</f>
        <v>38192400</v>
      </c>
      <c r="K83" s="122">
        <v>18138600</v>
      </c>
      <c r="L83" s="122">
        <v>20053800</v>
      </c>
      <c r="M83" s="122"/>
      <c r="N83" s="122"/>
      <c r="O83" s="122">
        <v>18138600</v>
      </c>
      <c r="P83" s="122">
        <f t="shared" si="40"/>
        <v>381654400</v>
      </c>
      <c r="Q83" s="2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</row>
    <row r="84" spans="1:525" s="22" customFormat="1" ht="37.5" customHeight="1" x14ac:dyDescent="0.25">
      <c r="A84" s="56" t="s">
        <v>451</v>
      </c>
      <c r="B84" s="56">
        <f>'дод 9'!A37</f>
        <v>1021</v>
      </c>
      <c r="C84" s="82" t="str">
        <f>'дод 9'!B37</f>
        <v>0921</v>
      </c>
      <c r="D84" s="57" t="s">
        <v>452</v>
      </c>
      <c r="E84" s="122">
        <f t="shared" si="39"/>
        <v>235067000</v>
      </c>
      <c r="F84" s="122">
        <v>235067000</v>
      </c>
      <c r="G84" s="122">
        <v>121599000</v>
      </c>
      <c r="H84" s="122">
        <v>60900000</v>
      </c>
      <c r="I84" s="122"/>
      <c r="J84" s="122">
        <f t="shared" ref="J84:J136" si="41">L84+O84</f>
        <v>67141440</v>
      </c>
      <c r="K84" s="122">
        <v>8031200</v>
      </c>
      <c r="L84" s="122">
        <v>59110240</v>
      </c>
      <c r="M84" s="122">
        <v>3250000</v>
      </c>
      <c r="N84" s="122">
        <v>1318160</v>
      </c>
      <c r="O84" s="122">
        <v>8031200</v>
      </c>
      <c r="P84" s="122">
        <f t="shared" si="40"/>
        <v>302208440</v>
      </c>
      <c r="Q84" s="2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</row>
    <row r="85" spans="1:525" s="22" customFormat="1" ht="61.5" hidden="1" customHeight="1" x14ac:dyDescent="0.25">
      <c r="A85" s="56"/>
      <c r="B85" s="56"/>
      <c r="C85" s="82"/>
      <c r="D85" s="75" t="s">
        <v>615</v>
      </c>
      <c r="E85" s="122"/>
      <c r="F85" s="122"/>
      <c r="G85" s="122"/>
      <c r="H85" s="122"/>
      <c r="I85" s="122"/>
      <c r="J85" s="122">
        <f t="shared" si="41"/>
        <v>0</v>
      </c>
      <c r="K85" s="122"/>
      <c r="L85" s="122"/>
      <c r="M85" s="122"/>
      <c r="N85" s="122"/>
      <c r="O85" s="122"/>
      <c r="P85" s="122">
        <f t="shared" si="40"/>
        <v>0</v>
      </c>
      <c r="Q85" s="2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</row>
    <row r="86" spans="1:525" s="22" customFormat="1" ht="63" x14ac:dyDescent="0.25">
      <c r="A86" s="56" t="s">
        <v>453</v>
      </c>
      <c r="B86" s="82">
        <v>1022</v>
      </c>
      <c r="C86" s="56" t="s">
        <v>54</v>
      </c>
      <c r="D86" s="36" t="str">
        <f>'дод 9'!C45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86" s="122">
        <f t="shared" si="39"/>
        <v>16738700</v>
      </c>
      <c r="F86" s="122">
        <v>16738700</v>
      </c>
      <c r="G86" s="122">
        <v>9525000</v>
      </c>
      <c r="H86" s="122">
        <v>2560200</v>
      </c>
      <c r="I86" s="122"/>
      <c r="J86" s="122">
        <f t="shared" si="41"/>
        <v>0</v>
      </c>
      <c r="K86" s="122"/>
      <c r="L86" s="122"/>
      <c r="M86" s="122"/>
      <c r="N86" s="122"/>
      <c r="O86" s="122"/>
      <c r="P86" s="122">
        <f t="shared" si="40"/>
        <v>16738700</v>
      </c>
      <c r="Q86" s="2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</row>
    <row r="87" spans="1:525" s="22" customFormat="1" ht="68.25" customHeight="1" x14ac:dyDescent="0.25">
      <c r="A87" s="56" t="s">
        <v>548</v>
      </c>
      <c r="B87" s="82">
        <v>1025</v>
      </c>
      <c r="C87" s="56" t="s">
        <v>54</v>
      </c>
      <c r="D87" s="36" t="str">
        <f>'дод 9'!C47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v>
      </c>
      <c r="E87" s="122">
        <f t="shared" si="39"/>
        <v>12270100</v>
      </c>
      <c r="F87" s="122">
        <v>12270100</v>
      </c>
      <c r="G87" s="122">
        <v>8367700</v>
      </c>
      <c r="H87" s="122">
        <v>1262000</v>
      </c>
      <c r="I87" s="122"/>
      <c r="J87" s="122">
        <f t="shared" si="41"/>
        <v>0</v>
      </c>
      <c r="K87" s="122"/>
      <c r="L87" s="122"/>
      <c r="M87" s="122"/>
      <c r="N87" s="122"/>
      <c r="O87" s="122"/>
      <c r="P87" s="122">
        <f t="shared" si="40"/>
        <v>12270100</v>
      </c>
      <c r="Q87" s="232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</row>
    <row r="88" spans="1:525" s="22" customFormat="1" ht="31.5" hidden="1" x14ac:dyDescent="0.25">
      <c r="A88" s="56" t="s">
        <v>455</v>
      </c>
      <c r="B88" s="82">
        <v>1031</v>
      </c>
      <c r="C88" s="56" t="s">
        <v>50</v>
      </c>
      <c r="D88" s="57" t="str">
        <f>'дод 9'!C48</f>
        <v xml:space="preserve">Надання загальної середньої освіти закладами загальної середньої освіти, у т.ч. за рахунок: </v>
      </c>
      <c r="E88" s="122">
        <f t="shared" si="39"/>
        <v>0</v>
      </c>
      <c r="F88" s="122"/>
      <c r="G88" s="122"/>
      <c r="H88" s="122"/>
      <c r="I88" s="122"/>
      <c r="J88" s="122">
        <f t="shared" si="41"/>
        <v>0</v>
      </c>
      <c r="K88" s="122"/>
      <c r="L88" s="122"/>
      <c r="M88" s="122"/>
      <c r="N88" s="122"/>
      <c r="O88" s="122"/>
      <c r="P88" s="122">
        <f t="shared" si="40"/>
        <v>0</v>
      </c>
      <c r="Q88" s="232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</row>
    <row r="89" spans="1:525" s="24" customFormat="1" ht="31.5" hidden="1" x14ac:dyDescent="0.25">
      <c r="A89" s="74"/>
      <c r="B89" s="95"/>
      <c r="C89" s="95"/>
      <c r="D89" s="77" t="s">
        <v>384</v>
      </c>
      <c r="E89" s="123">
        <f t="shared" si="39"/>
        <v>0</v>
      </c>
      <c r="F89" s="123"/>
      <c r="G89" s="123"/>
      <c r="H89" s="123"/>
      <c r="I89" s="123"/>
      <c r="J89" s="123">
        <f t="shared" si="41"/>
        <v>0</v>
      </c>
      <c r="K89" s="123"/>
      <c r="L89" s="123"/>
      <c r="M89" s="123"/>
      <c r="N89" s="123"/>
      <c r="O89" s="123"/>
      <c r="P89" s="123">
        <f t="shared" si="40"/>
        <v>0</v>
      </c>
      <c r="Q89" s="232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</row>
    <row r="90" spans="1:525" s="24" customFormat="1" ht="47.25" hidden="1" x14ac:dyDescent="0.25">
      <c r="A90" s="74"/>
      <c r="B90" s="95"/>
      <c r="C90" s="95"/>
      <c r="D90" s="77" t="s">
        <v>379</v>
      </c>
      <c r="E90" s="123">
        <f t="shared" si="39"/>
        <v>0</v>
      </c>
      <c r="F90" s="123"/>
      <c r="G90" s="123"/>
      <c r="H90" s="123"/>
      <c r="I90" s="123"/>
      <c r="J90" s="123">
        <f t="shared" si="41"/>
        <v>0</v>
      </c>
      <c r="K90" s="123"/>
      <c r="L90" s="123"/>
      <c r="M90" s="123"/>
      <c r="N90" s="123"/>
      <c r="O90" s="123"/>
      <c r="P90" s="123">
        <f t="shared" si="40"/>
        <v>0</v>
      </c>
      <c r="Q90" s="232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</row>
    <row r="91" spans="1:525" s="22" customFormat="1" ht="65.25" hidden="1" customHeight="1" x14ac:dyDescent="0.25">
      <c r="A91" s="56" t="s">
        <v>456</v>
      </c>
      <c r="B91" s="56" t="s">
        <v>457</v>
      </c>
      <c r="C91" s="56" t="s">
        <v>54</v>
      </c>
      <c r="D91" s="57" t="str">
        <f>'дод 9'!C51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v>
      </c>
      <c r="E91" s="122">
        <f t="shared" si="39"/>
        <v>0</v>
      </c>
      <c r="F91" s="122"/>
      <c r="G91" s="122"/>
      <c r="H91" s="122"/>
      <c r="I91" s="122"/>
      <c r="J91" s="122">
        <f t="shared" si="41"/>
        <v>0</v>
      </c>
      <c r="K91" s="122"/>
      <c r="L91" s="122"/>
      <c r="M91" s="122"/>
      <c r="N91" s="122"/>
      <c r="O91" s="122"/>
      <c r="P91" s="122">
        <f t="shared" si="40"/>
        <v>0</v>
      </c>
      <c r="Q91" s="2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</row>
    <row r="92" spans="1:525" s="24" customFormat="1" ht="31.5" hidden="1" x14ac:dyDescent="0.25">
      <c r="A92" s="74"/>
      <c r="B92" s="95"/>
      <c r="C92" s="95"/>
      <c r="D92" s="77" t="s">
        <v>384</v>
      </c>
      <c r="E92" s="123">
        <f t="shared" ref="E92:E98" si="42">F92+I92</f>
        <v>0</v>
      </c>
      <c r="F92" s="123"/>
      <c r="G92" s="123"/>
      <c r="H92" s="123"/>
      <c r="I92" s="123"/>
      <c r="J92" s="123">
        <f t="shared" ref="J92:J94" si="43">L92+O92</f>
        <v>0</v>
      </c>
      <c r="K92" s="123"/>
      <c r="L92" s="123"/>
      <c r="M92" s="123"/>
      <c r="N92" s="123"/>
      <c r="O92" s="123"/>
      <c r="P92" s="123">
        <f t="shared" ref="P92:P94" si="44">E92+J92</f>
        <v>0</v>
      </c>
      <c r="Q92" s="232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</row>
    <row r="93" spans="1:525" s="22" customFormat="1" ht="69" hidden="1" customHeight="1" x14ac:dyDescent="0.25">
      <c r="A93" s="56" t="s">
        <v>550</v>
      </c>
      <c r="B93" s="82">
        <v>1035</v>
      </c>
      <c r="C93" s="56" t="s">
        <v>54</v>
      </c>
      <c r="D93" s="36" t="str">
        <f>'дод 9'!C53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v>
      </c>
      <c r="E93" s="122">
        <f t="shared" si="39"/>
        <v>0</v>
      </c>
      <c r="F93" s="122"/>
      <c r="G93" s="122"/>
      <c r="H93" s="122"/>
      <c r="I93" s="122"/>
      <c r="J93" s="122">
        <f t="shared" si="41"/>
        <v>0</v>
      </c>
      <c r="K93" s="122"/>
      <c r="L93" s="122"/>
      <c r="M93" s="122"/>
      <c r="N93" s="122"/>
      <c r="O93" s="122"/>
      <c r="P93" s="122">
        <f t="shared" si="40"/>
        <v>0</v>
      </c>
      <c r="Q93" s="232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</row>
    <row r="94" spans="1:525" s="24" customFormat="1" ht="31.5" hidden="1" x14ac:dyDescent="0.25">
      <c r="A94" s="74"/>
      <c r="B94" s="95"/>
      <c r="C94" s="74"/>
      <c r="D94" s="77" t="s">
        <v>384</v>
      </c>
      <c r="E94" s="123">
        <f t="shared" si="42"/>
        <v>0</v>
      </c>
      <c r="F94" s="123"/>
      <c r="G94" s="123"/>
      <c r="H94" s="123"/>
      <c r="I94" s="123"/>
      <c r="J94" s="123">
        <f t="shared" si="43"/>
        <v>0</v>
      </c>
      <c r="K94" s="123"/>
      <c r="L94" s="123"/>
      <c r="M94" s="123"/>
      <c r="N94" s="123"/>
      <c r="O94" s="123"/>
      <c r="P94" s="123">
        <f t="shared" si="44"/>
        <v>0</v>
      </c>
      <c r="Q94" s="232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</row>
    <row r="95" spans="1:525" s="24" customFormat="1" ht="31.5" hidden="1" x14ac:dyDescent="0.25">
      <c r="A95" s="56" t="s">
        <v>500</v>
      </c>
      <c r="B95" s="82">
        <v>1061</v>
      </c>
      <c r="C95" s="56" t="s">
        <v>50</v>
      </c>
      <c r="D95" s="36" t="s">
        <v>452</v>
      </c>
      <c r="E95" s="122">
        <f t="shared" si="42"/>
        <v>0</v>
      </c>
      <c r="F95" s="122"/>
      <c r="G95" s="123"/>
      <c r="H95" s="123"/>
      <c r="I95" s="123"/>
      <c r="J95" s="122">
        <f t="shared" si="41"/>
        <v>0</v>
      </c>
      <c r="K95" s="122"/>
      <c r="L95" s="122"/>
      <c r="M95" s="122"/>
      <c r="N95" s="122"/>
      <c r="O95" s="122"/>
      <c r="P95" s="122">
        <f t="shared" si="40"/>
        <v>0</v>
      </c>
      <c r="Q95" s="232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</row>
    <row r="96" spans="1:525" s="24" customFormat="1" ht="47.25" hidden="1" customHeight="1" x14ac:dyDescent="0.25">
      <c r="A96" s="74"/>
      <c r="B96" s="95"/>
      <c r="C96" s="74"/>
      <c r="D96" s="77" t="s">
        <v>512</v>
      </c>
      <c r="E96" s="123">
        <f>F96+I96</f>
        <v>0</v>
      </c>
      <c r="F96" s="123"/>
      <c r="G96" s="123"/>
      <c r="H96" s="123"/>
      <c r="I96" s="123"/>
      <c r="J96" s="123">
        <f>L96+O96</f>
        <v>0</v>
      </c>
      <c r="K96" s="123"/>
      <c r="L96" s="123"/>
      <c r="M96" s="123"/>
      <c r="N96" s="123"/>
      <c r="O96" s="123"/>
      <c r="P96" s="123">
        <f t="shared" si="40"/>
        <v>0</v>
      </c>
      <c r="Q96" s="232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</row>
    <row r="97" spans="1:525" s="24" customFormat="1" ht="31.5" hidden="1" customHeight="1" x14ac:dyDescent="0.25">
      <c r="A97" s="74"/>
      <c r="B97" s="95"/>
      <c r="C97" s="74"/>
      <c r="D97" s="77" t="s">
        <v>509</v>
      </c>
      <c r="E97" s="123">
        <f t="shared" ref="E97:E99" si="45">F97+I97</f>
        <v>0</v>
      </c>
      <c r="F97" s="123"/>
      <c r="G97" s="123"/>
      <c r="H97" s="123"/>
      <c r="I97" s="123"/>
      <c r="J97" s="123">
        <f t="shared" ref="J97" si="46">L97+O97</f>
        <v>0</v>
      </c>
      <c r="K97" s="123"/>
      <c r="L97" s="123"/>
      <c r="M97" s="123"/>
      <c r="N97" s="123"/>
      <c r="O97" s="123"/>
      <c r="P97" s="123">
        <f t="shared" si="40"/>
        <v>0</v>
      </c>
      <c r="Q97" s="232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</row>
    <row r="98" spans="1:525" s="24" customFormat="1" ht="63" hidden="1" customHeight="1" x14ac:dyDescent="0.25">
      <c r="A98" s="56" t="s">
        <v>504</v>
      </c>
      <c r="B98" s="82">
        <v>1062</v>
      </c>
      <c r="C98" s="56" t="s">
        <v>54</v>
      </c>
      <c r="D98" s="57" t="s">
        <v>485</v>
      </c>
      <c r="E98" s="122">
        <f t="shared" si="42"/>
        <v>0</v>
      </c>
      <c r="F98" s="122"/>
      <c r="G98" s="123"/>
      <c r="H98" s="123"/>
      <c r="I98" s="123"/>
      <c r="J98" s="122">
        <f>L98+O98</f>
        <v>0</v>
      </c>
      <c r="K98" s="123"/>
      <c r="L98" s="123"/>
      <c r="M98" s="123"/>
      <c r="N98" s="123"/>
      <c r="O98" s="123"/>
      <c r="P98" s="122">
        <f t="shared" si="40"/>
        <v>0</v>
      </c>
      <c r="Q98" s="232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</row>
    <row r="99" spans="1:525" s="24" customFormat="1" ht="31.5" hidden="1" x14ac:dyDescent="0.25">
      <c r="A99" s="74"/>
      <c r="B99" s="95"/>
      <c r="C99" s="74"/>
      <c r="D99" s="77" t="s">
        <v>509</v>
      </c>
      <c r="E99" s="123">
        <f t="shared" si="45"/>
        <v>0</v>
      </c>
      <c r="F99" s="123"/>
      <c r="G99" s="123"/>
      <c r="H99" s="123"/>
      <c r="I99" s="123"/>
      <c r="J99" s="123">
        <f>L99+O99</f>
        <v>0</v>
      </c>
      <c r="K99" s="122"/>
      <c r="L99" s="123"/>
      <c r="M99" s="123"/>
      <c r="N99" s="123"/>
      <c r="O99" s="122"/>
      <c r="P99" s="123">
        <f t="shared" si="40"/>
        <v>0</v>
      </c>
      <c r="Q99" s="232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</row>
    <row r="100" spans="1:525" s="22" customFormat="1" ht="44.25" customHeight="1" x14ac:dyDescent="0.25">
      <c r="A100" s="56" t="s">
        <v>458</v>
      </c>
      <c r="B100" s="56" t="s">
        <v>53</v>
      </c>
      <c r="C100" s="56" t="s">
        <v>56</v>
      </c>
      <c r="D100" s="57" t="str">
        <f>'дод 9'!C60</f>
        <v>Надання позашкільної освіти закладами позашкільної освіти, заходи із позашкільної роботи з дітьми</v>
      </c>
      <c r="E100" s="122">
        <f t="shared" si="39"/>
        <v>42397200</v>
      </c>
      <c r="F100" s="122">
        <v>42397200</v>
      </c>
      <c r="G100" s="122">
        <v>29446000</v>
      </c>
      <c r="H100" s="122">
        <v>5510400</v>
      </c>
      <c r="I100" s="122"/>
      <c r="J100" s="122">
        <f t="shared" si="41"/>
        <v>0</v>
      </c>
      <c r="K100" s="122"/>
      <c r="L100" s="122"/>
      <c r="M100" s="122"/>
      <c r="N100" s="122"/>
      <c r="O100" s="122"/>
      <c r="P100" s="122">
        <f t="shared" si="40"/>
        <v>42397200</v>
      </c>
      <c r="Q100" s="232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</row>
    <row r="101" spans="1:525" s="22" customFormat="1" ht="47.25" x14ac:dyDescent="0.25">
      <c r="A101" s="56" t="s">
        <v>583</v>
      </c>
      <c r="B101" s="82">
        <v>1091</v>
      </c>
      <c r="C101" s="56" t="s">
        <v>584</v>
      </c>
      <c r="D101" s="36" t="str">
        <f>'дод 9'!C62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1" s="122">
        <f t="shared" si="39"/>
        <v>147991300</v>
      </c>
      <c r="F101" s="122">
        <v>147991300</v>
      </c>
      <c r="G101" s="122">
        <v>77072200</v>
      </c>
      <c r="H101" s="122">
        <v>19337700</v>
      </c>
      <c r="I101" s="122"/>
      <c r="J101" s="122">
        <f t="shared" si="41"/>
        <v>12026638</v>
      </c>
      <c r="K101" s="122"/>
      <c r="L101" s="122">
        <v>11878258</v>
      </c>
      <c r="M101" s="122">
        <v>3115502</v>
      </c>
      <c r="N101" s="122">
        <v>5138695</v>
      </c>
      <c r="O101" s="122">
        <v>148380</v>
      </c>
      <c r="P101" s="122">
        <f t="shared" si="40"/>
        <v>160017938</v>
      </c>
      <c r="Q101" s="232">
        <v>8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</row>
    <row r="102" spans="1:525" s="22" customFormat="1" ht="63" hidden="1" x14ac:dyDescent="0.25">
      <c r="A102" s="56" t="s">
        <v>586</v>
      </c>
      <c r="B102" s="82">
        <v>1092</v>
      </c>
      <c r="C102" s="56" t="s">
        <v>584</v>
      </c>
      <c r="D102" s="36" t="str">
        <f>'дод 9'!C63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2" s="122">
        <f t="shared" si="39"/>
        <v>0</v>
      </c>
      <c r="F102" s="122"/>
      <c r="G102" s="122"/>
      <c r="H102" s="122"/>
      <c r="I102" s="122"/>
      <c r="J102" s="122">
        <f t="shared" si="41"/>
        <v>0</v>
      </c>
      <c r="K102" s="122"/>
      <c r="L102" s="122"/>
      <c r="M102" s="122"/>
      <c r="N102" s="122"/>
      <c r="O102" s="122"/>
      <c r="P102" s="122">
        <f t="shared" si="40"/>
        <v>0</v>
      </c>
      <c r="Q102" s="232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</row>
    <row r="103" spans="1:525" s="24" customFormat="1" ht="31.5" hidden="1" x14ac:dyDescent="0.25">
      <c r="A103" s="74"/>
      <c r="B103" s="95"/>
      <c r="C103" s="74"/>
      <c r="D103" s="77" t="s">
        <v>384</v>
      </c>
      <c r="E103" s="123">
        <f t="shared" si="39"/>
        <v>0</v>
      </c>
      <c r="F103" s="123"/>
      <c r="G103" s="123"/>
      <c r="H103" s="123"/>
      <c r="I103" s="123"/>
      <c r="J103" s="123">
        <f t="shared" si="41"/>
        <v>0</v>
      </c>
      <c r="K103" s="123"/>
      <c r="L103" s="123"/>
      <c r="M103" s="123"/>
      <c r="N103" s="123"/>
      <c r="O103" s="123"/>
      <c r="P103" s="123">
        <f t="shared" si="40"/>
        <v>0</v>
      </c>
      <c r="Q103" s="232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</row>
    <row r="104" spans="1:525" s="22" customFormat="1" ht="34.5" customHeight="1" x14ac:dyDescent="0.25">
      <c r="A104" s="56" t="s">
        <v>459</v>
      </c>
      <c r="B104" s="56" t="s">
        <v>460</v>
      </c>
      <c r="C104" s="56" t="s">
        <v>57</v>
      </c>
      <c r="D104" s="36" t="str">
        <f>'дод 9'!C65</f>
        <v>Забезпечення діяльності інших закладів у сфері освіти</v>
      </c>
      <c r="E104" s="122">
        <f t="shared" si="39"/>
        <v>12697300</v>
      </c>
      <c r="F104" s="122">
        <v>12697300</v>
      </c>
      <c r="G104" s="122">
        <v>8889800</v>
      </c>
      <c r="H104" s="122">
        <v>1168000</v>
      </c>
      <c r="I104" s="122"/>
      <c r="J104" s="122">
        <f t="shared" si="41"/>
        <v>0</v>
      </c>
      <c r="K104" s="122"/>
      <c r="L104" s="122"/>
      <c r="M104" s="122"/>
      <c r="N104" s="122"/>
      <c r="O104" s="122"/>
      <c r="P104" s="122">
        <f t="shared" si="40"/>
        <v>12697300</v>
      </c>
      <c r="Q104" s="232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</row>
    <row r="105" spans="1:525" s="22" customFormat="1" ht="27.75" customHeight="1" x14ac:dyDescent="0.25">
      <c r="A105" s="56" t="s">
        <v>461</v>
      </c>
      <c r="B105" s="56" t="s">
        <v>462</v>
      </c>
      <c r="C105" s="56" t="s">
        <v>57</v>
      </c>
      <c r="D105" s="36" t="str">
        <f>'дод 9'!C66</f>
        <v>Інші програми та заходи у сфері освіти</v>
      </c>
      <c r="E105" s="122">
        <f t="shared" si="39"/>
        <v>119000</v>
      </c>
      <c r="F105" s="122">
        <v>119000</v>
      </c>
      <c r="G105" s="122"/>
      <c r="H105" s="122"/>
      <c r="I105" s="122"/>
      <c r="J105" s="122">
        <f t="shared" ref="J105" si="47">L105+O105</f>
        <v>0</v>
      </c>
      <c r="K105" s="122"/>
      <c r="L105" s="122"/>
      <c r="M105" s="122"/>
      <c r="N105" s="122"/>
      <c r="O105" s="122"/>
      <c r="P105" s="122">
        <f t="shared" ref="P105" si="48">E105+J105</f>
        <v>119000</v>
      </c>
      <c r="Q105" s="232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</row>
    <row r="106" spans="1:525" s="22" customFormat="1" ht="35.25" customHeight="1" x14ac:dyDescent="0.25">
      <c r="A106" s="56" t="s">
        <v>463</v>
      </c>
      <c r="B106" s="56" t="s">
        <v>464</v>
      </c>
      <c r="C106" s="56" t="s">
        <v>57</v>
      </c>
      <c r="D106" s="57" t="str">
        <f>'дод 9'!C67</f>
        <v>Забезпечення діяльності інклюзивно-ресурсних центрів за рахунок коштів місцевого бюджету</v>
      </c>
      <c r="E106" s="122">
        <f t="shared" si="39"/>
        <v>538100</v>
      </c>
      <c r="F106" s="122">
        <v>538100</v>
      </c>
      <c r="G106" s="122">
        <v>319800</v>
      </c>
      <c r="H106" s="122">
        <v>97100</v>
      </c>
      <c r="I106" s="122"/>
      <c r="J106" s="122">
        <f t="shared" si="41"/>
        <v>0</v>
      </c>
      <c r="K106" s="122"/>
      <c r="L106" s="122"/>
      <c r="M106" s="122"/>
      <c r="N106" s="122"/>
      <c r="O106" s="122"/>
      <c r="P106" s="122">
        <f t="shared" si="40"/>
        <v>538100</v>
      </c>
      <c r="Q106" s="232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</row>
    <row r="107" spans="1:525" s="22" customFormat="1" ht="45.75" hidden="1" customHeight="1" x14ac:dyDescent="0.25">
      <c r="A107" s="56" t="s">
        <v>466</v>
      </c>
      <c r="B107" s="56" t="s">
        <v>467</v>
      </c>
      <c r="C107" s="56" t="str">
        <f>'дод 9'!B67</f>
        <v>0990</v>
      </c>
      <c r="D107" s="57" t="str">
        <f>'дод 9'!C68</f>
        <v>Забезпечення діяльності інклюзивно-ресурсних центрів за рахунок освітньої субвенції, у т.ч. за рахунок:</v>
      </c>
      <c r="E107" s="122">
        <f t="shared" si="39"/>
        <v>0</v>
      </c>
      <c r="F107" s="122"/>
      <c r="G107" s="122"/>
      <c r="H107" s="122"/>
      <c r="I107" s="122"/>
      <c r="J107" s="122">
        <f t="shared" si="41"/>
        <v>0</v>
      </c>
      <c r="K107" s="122"/>
      <c r="L107" s="122"/>
      <c r="M107" s="122"/>
      <c r="N107" s="122"/>
      <c r="O107" s="122"/>
      <c r="P107" s="122">
        <f t="shared" si="40"/>
        <v>0</v>
      </c>
      <c r="Q107" s="232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</row>
    <row r="108" spans="1:525" s="24" customFormat="1" ht="45.75" hidden="1" customHeight="1" x14ac:dyDescent="0.25">
      <c r="A108" s="74"/>
      <c r="B108" s="74"/>
      <c r="C108" s="74"/>
      <c r="D108" s="77" t="s">
        <v>379</v>
      </c>
      <c r="E108" s="123">
        <f t="shared" si="39"/>
        <v>0</v>
      </c>
      <c r="F108" s="123"/>
      <c r="G108" s="123"/>
      <c r="H108" s="123"/>
      <c r="I108" s="123"/>
      <c r="J108" s="123">
        <f t="shared" si="41"/>
        <v>0</v>
      </c>
      <c r="K108" s="123"/>
      <c r="L108" s="123"/>
      <c r="M108" s="123"/>
      <c r="N108" s="123"/>
      <c r="O108" s="123"/>
      <c r="P108" s="123">
        <f t="shared" si="40"/>
        <v>0</v>
      </c>
      <c r="Q108" s="232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</row>
    <row r="109" spans="1:525" s="22" customFormat="1" ht="36" customHeight="1" x14ac:dyDescent="0.25">
      <c r="A109" s="56" t="s">
        <v>468</v>
      </c>
      <c r="B109" s="56" t="s">
        <v>469</v>
      </c>
      <c r="C109" s="56" t="str">
        <f>'дод 9'!B68</f>
        <v>0990</v>
      </c>
      <c r="D109" s="57" t="str">
        <f>'дод 9'!C70</f>
        <v>Забезпечення діяльності центрів професійного розвитку педагогічних працівників</v>
      </c>
      <c r="E109" s="122">
        <f t="shared" si="39"/>
        <v>2913000</v>
      </c>
      <c r="F109" s="122">
        <v>2913000</v>
      </c>
      <c r="G109" s="122">
        <v>1999300</v>
      </c>
      <c r="H109" s="122">
        <v>312200</v>
      </c>
      <c r="I109" s="122"/>
      <c r="J109" s="122">
        <f t="shared" si="41"/>
        <v>0</v>
      </c>
      <c r="K109" s="122"/>
      <c r="L109" s="122"/>
      <c r="M109" s="122"/>
      <c r="N109" s="122"/>
      <c r="O109" s="122"/>
      <c r="P109" s="122">
        <f t="shared" si="40"/>
        <v>2913000</v>
      </c>
      <c r="Q109" s="232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  <c r="SQ109" s="23"/>
      <c r="SR109" s="23"/>
      <c r="SS109" s="23"/>
      <c r="ST109" s="23"/>
      <c r="SU109" s="23"/>
      <c r="SV109" s="23"/>
      <c r="SW109" s="23"/>
      <c r="SX109" s="23"/>
      <c r="SY109" s="23"/>
      <c r="SZ109" s="23"/>
      <c r="TA109" s="23"/>
      <c r="TB109" s="23"/>
      <c r="TC109" s="23"/>
      <c r="TD109" s="23"/>
      <c r="TE109" s="23"/>
    </row>
    <row r="110" spans="1:525" s="22" customFormat="1" ht="63" hidden="1" customHeight="1" x14ac:dyDescent="0.25">
      <c r="A110" s="56" t="s">
        <v>532</v>
      </c>
      <c r="B110" s="56" t="s">
        <v>533</v>
      </c>
      <c r="C110" s="56" t="s">
        <v>57</v>
      </c>
      <c r="D110" s="57" t="str">
        <f>'дод 9'!C71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0" s="122">
        <f t="shared" si="39"/>
        <v>0</v>
      </c>
      <c r="F110" s="122"/>
      <c r="G110" s="122"/>
      <c r="H110" s="122"/>
      <c r="I110" s="122"/>
      <c r="J110" s="122">
        <f t="shared" si="41"/>
        <v>0</v>
      </c>
      <c r="K110" s="122">
        <f>2000000-2000000</f>
        <v>0</v>
      </c>
      <c r="L110" s="122"/>
      <c r="M110" s="122"/>
      <c r="N110" s="122"/>
      <c r="O110" s="122">
        <f>2000000-2000000</f>
        <v>0</v>
      </c>
      <c r="P110" s="122">
        <f t="shared" si="40"/>
        <v>0</v>
      </c>
      <c r="Q110" s="232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</row>
    <row r="111" spans="1:525" s="22" customFormat="1" ht="63" hidden="1" customHeight="1" x14ac:dyDescent="0.25">
      <c r="A111" s="56" t="s">
        <v>523</v>
      </c>
      <c r="B111" s="56" t="s">
        <v>525</v>
      </c>
      <c r="C111" s="56" t="s">
        <v>57</v>
      </c>
      <c r="D111" s="57" t="s">
        <v>559</v>
      </c>
      <c r="E111" s="122">
        <f t="shared" si="39"/>
        <v>0</v>
      </c>
      <c r="F111" s="122"/>
      <c r="G111" s="122"/>
      <c r="H111" s="122"/>
      <c r="I111" s="122"/>
      <c r="J111" s="122">
        <f t="shared" si="41"/>
        <v>0</v>
      </c>
      <c r="K111" s="122"/>
      <c r="L111" s="122"/>
      <c r="M111" s="122"/>
      <c r="N111" s="122"/>
      <c r="O111" s="122"/>
      <c r="P111" s="122">
        <f t="shared" si="40"/>
        <v>0</v>
      </c>
      <c r="Q111" s="232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  <c r="SQ111" s="23"/>
      <c r="SR111" s="23"/>
      <c r="SS111" s="23"/>
      <c r="ST111" s="23"/>
      <c r="SU111" s="23"/>
      <c r="SV111" s="23"/>
      <c r="SW111" s="23"/>
      <c r="SX111" s="23"/>
      <c r="SY111" s="23"/>
      <c r="SZ111" s="23"/>
      <c r="TA111" s="23"/>
      <c r="TB111" s="23"/>
      <c r="TC111" s="23"/>
      <c r="TD111" s="23"/>
      <c r="TE111" s="23"/>
    </row>
    <row r="112" spans="1:525" s="24" customFormat="1" ht="47.25" hidden="1" customHeight="1" x14ac:dyDescent="0.25">
      <c r="A112" s="74"/>
      <c r="B112" s="74"/>
      <c r="C112" s="74"/>
      <c r="D112" s="77" t="s">
        <v>553</v>
      </c>
      <c r="E112" s="123">
        <f t="shared" si="39"/>
        <v>0</v>
      </c>
      <c r="F112" s="123"/>
      <c r="G112" s="123"/>
      <c r="H112" s="123"/>
      <c r="I112" s="123"/>
      <c r="J112" s="123">
        <f t="shared" si="41"/>
        <v>0</v>
      </c>
      <c r="K112" s="123"/>
      <c r="L112" s="123"/>
      <c r="M112" s="123"/>
      <c r="N112" s="123"/>
      <c r="O112" s="123"/>
      <c r="P112" s="123">
        <f t="shared" si="40"/>
        <v>0</v>
      </c>
      <c r="Q112" s="232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</row>
    <row r="113" spans="1:525" s="22" customFormat="1" ht="78.75" hidden="1" x14ac:dyDescent="0.25">
      <c r="A113" s="56" t="s">
        <v>534</v>
      </c>
      <c r="B113" s="56" t="s">
        <v>535</v>
      </c>
      <c r="C113" s="56" t="s">
        <v>57</v>
      </c>
      <c r="D113" s="57" t="str">
        <f>'дод 9'!C74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3" s="122">
        <f t="shared" si="39"/>
        <v>0</v>
      </c>
      <c r="F113" s="122"/>
      <c r="G113" s="122"/>
      <c r="H113" s="122"/>
      <c r="I113" s="122"/>
      <c r="J113" s="122">
        <f t="shared" si="41"/>
        <v>0</v>
      </c>
      <c r="K113" s="122"/>
      <c r="L113" s="122"/>
      <c r="M113" s="122"/>
      <c r="N113" s="122"/>
      <c r="O113" s="122"/>
      <c r="P113" s="122">
        <f t="shared" si="40"/>
        <v>0</v>
      </c>
      <c r="Q113" s="2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  <c r="SQ113" s="23"/>
      <c r="SR113" s="23"/>
      <c r="SS113" s="23"/>
      <c r="ST113" s="23"/>
      <c r="SU113" s="23"/>
      <c r="SV113" s="23"/>
      <c r="SW113" s="23"/>
      <c r="SX113" s="23"/>
      <c r="SY113" s="23"/>
      <c r="SZ113" s="23"/>
      <c r="TA113" s="23"/>
      <c r="TB113" s="23"/>
      <c r="TC113" s="23"/>
      <c r="TD113" s="23"/>
      <c r="TE113" s="23"/>
    </row>
    <row r="114" spans="1:525" s="22" customFormat="1" ht="15.75" hidden="1" customHeight="1" x14ac:dyDescent="0.25">
      <c r="A114" s="56"/>
      <c r="B114" s="56"/>
      <c r="C114" s="56"/>
      <c r="D114" s="77" t="s">
        <v>389</v>
      </c>
      <c r="E114" s="123">
        <f t="shared" si="39"/>
        <v>0</v>
      </c>
      <c r="F114" s="123"/>
      <c r="G114" s="122"/>
      <c r="H114" s="122"/>
      <c r="I114" s="122"/>
      <c r="J114" s="123">
        <f t="shared" si="41"/>
        <v>0</v>
      </c>
      <c r="K114" s="122"/>
      <c r="L114" s="122"/>
      <c r="M114" s="122"/>
      <c r="N114" s="122"/>
      <c r="O114" s="122"/>
      <c r="P114" s="123">
        <f t="shared" si="40"/>
        <v>0</v>
      </c>
      <c r="Q114" s="2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</row>
    <row r="115" spans="1:525" s="22" customFormat="1" ht="78.75" hidden="1" customHeight="1" x14ac:dyDescent="0.25">
      <c r="A115" s="56" t="s">
        <v>524</v>
      </c>
      <c r="B115" s="56" t="s">
        <v>526</v>
      </c>
      <c r="C115" s="56" t="s">
        <v>57</v>
      </c>
      <c r="D115" s="57" t="s">
        <v>554</v>
      </c>
      <c r="E115" s="122">
        <f t="shared" si="39"/>
        <v>0</v>
      </c>
      <c r="F115" s="122"/>
      <c r="G115" s="122"/>
      <c r="H115" s="122"/>
      <c r="I115" s="122"/>
      <c r="J115" s="122">
        <f t="shared" si="41"/>
        <v>0</v>
      </c>
      <c r="K115" s="122"/>
      <c r="L115" s="122"/>
      <c r="M115" s="122"/>
      <c r="N115" s="122"/>
      <c r="O115" s="122"/>
      <c r="P115" s="122">
        <f t="shared" si="40"/>
        <v>0</v>
      </c>
      <c r="Q115" s="2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  <c r="PA115" s="23"/>
      <c r="PB115" s="23"/>
      <c r="PC115" s="23"/>
      <c r="PD115" s="23"/>
      <c r="PE115" s="23"/>
      <c r="PF115" s="23"/>
      <c r="PG115" s="23"/>
      <c r="PH115" s="23"/>
      <c r="PI115" s="23"/>
      <c r="PJ115" s="23"/>
      <c r="PK115" s="23"/>
      <c r="PL115" s="23"/>
      <c r="PM115" s="23"/>
      <c r="PN115" s="23"/>
      <c r="PO115" s="23"/>
      <c r="PP115" s="23"/>
      <c r="PQ115" s="23"/>
      <c r="PR115" s="23"/>
      <c r="PS115" s="23"/>
      <c r="PT115" s="23"/>
      <c r="PU115" s="23"/>
      <c r="PV115" s="23"/>
      <c r="PW115" s="23"/>
      <c r="PX115" s="23"/>
      <c r="PY115" s="23"/>
      <c r="PZ115" s="23"/>
      <c r="QA115" s="23"/>
      <c r="QB115" s="23"/>
      <c r="QC115" s="23"/>
      <c r="QD115" s="23"/>
      <c r="QE115" s="23"/>
      <c r="QF115" s="23"/>
      <c r="QG115" s="23"/>
      <c r="QH115" s="23"/>
      <c r="QI115" s="23"/>
      <c r="QJ115" s="23"/>
      <c r="QK115" s="23"/>
      <c r="QL115" s="23"/>
      <c r="QM115" s="23"/>
      <c r="QN115" s="23"/>
      <c r="QO115" s="23"/>
      <c r="QP115" s="23"/>
      <c r="QQ115" s="23"/>
      <c r="QR115" s="23"/>
      <c r="QS115" s="23"/>
      <c r="QT115" s="23"/>
      <c r="QU115" s="23"/>
      <c r="QV115" s="23"/>
      <c r="QW115" s="23"/>
      <c r="QX115" s="23"/>
      <c r="QY115" s="23"/>
      <c r="QZ115" s="23"/>
      <c r="RA115" s="23"/>
      <c r="RB115" s="23"/>
      <c r="RC115" s="23"/>
      <c r="RD115" s="23"/>
      <c r="RE115" s="23"/>
      <c r="RF115" s="23"/>
      <c r="RG115" s="23"/>
      <c r="RH115" s="23"/>
      <c r="RI115" s="23"/>
      <c r="RJ115" s="23"/>
      <c r="RK115" s="23"/>
      <c r="RL115" s="23"/>
      <c r="RM115" s="23"/>
      <c r="RN115" s="23"/>
      <c r="RO115" s="23"/>
      <c r="RP115" s="23"/>
      <c r="RQ115" s="23"/>
      <c r="RR115" s="23"/>
      <c r="RS115" s="23"/>
      <c r="RT115" s="23"/>
      <c r="RU115" s="23"/>
      <c r="RV115" s="23"/>
      <c r="RW115" s="23"/>
      <c r="RX115" s="23"/>
      <c r="RY115" s="23"/>
      <c r="RZ115" s="23"/>
      <c r="SA115" s="23"/>
      <c r="SB115" s="23"/>
      <c r="SC115" s="23"/>
      <c r="SD115" s="23"/>
      <c r="SE115" s="23"/>
      <c r="SF115" s="23"/>
      <c r="SG115" s="23"/>
      <c r="SH115" s="23"/>
      <c r="SI115" s="23"/>
      <c r="SJ115" s="23"/>
      <c r="SK115" s="23"/>
      <c r="SL115" s="23"/>
      <c r="SM115" s="23"/>
      <c r="SN115" s="23"/>
      <c r="SO115" s="23"/>
      <c r="SP115" s="23"/>
      <c r="SQ115" s="23"/>
      <c r="SR115" s="23"/>
      <c r="SS115" s="23"/>
      <c r="ST115" s="23"/>
      <c r="SU115" s="23"/>
      <c r="SV115" s="23"/>
      <c r="SW115" s="23"/>
      <c r="SX115" s="23"/>
      <c r="SY115" s="23"/>
      <c r="SZ115" s="23"/>
      <c r="TA115" s="23"/>
      <c r="TB115" s="23"/>
      <c r="TC115" s="23"/>
      <c r="TD115" s="23"/>
      <c r="TE115" s="23"/>
    </row>
    <row r="116" spans="1:525" s="24" customFormat="1" ht="63" hidden="1" customHeight="1" x14ac:dyDescent="0.25">
      <c r="A116" s="74"/>
      <c r="B116" s="74"/>
      <c r="C116" s="74"/>
      <c r="D116" s="77" t="s">
        <v>527</v>
      </c>
      <c r="E116" s="123">
        <f t="shared" si="39"/>
        <v>0</v>
      </c>
      <c r="F116" s="123"/>
      <c r="G116" s="123"/>
      <c r="H116" s="123"/>
      <c r="I116" s="123"/>
      <c r="J116" s="123">
        <f t="shared" si="41"/>
        <v>0</v>
      </c>
      <c r="K116" s="123"/>
      <c r="L116" s="123"/>
      <c r="M116" s="123"/>
      <c r="N116" s="123"/>
      <c r="O116" s="123"/>
      <c r="P116" s="123">
        <f t="shared" si="40"/>
        <v>0</v>
      </c>
      <c r="Q116" s="232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</row>
    <row r="117" spans="1:525" s="22" customFormat="1" ht="65.25" hidden="1" customHeight="1" x14ac:dyDescent="0.25">
      <c r="A117" s="56" t="s">
        <v>471</v>
      </c>
      <c r="B117" s="56" t="s">
        <v>472</v>
      </c>
      <c r="C117" s="56" t="s">
        <v>57</v>
      </c>
      <c r="D117" s="83" t="s">
        <v>486</v>
      </c>
      <c r="E117" s="122">
        <f t="shared" si="39"/>
        <v>0</v>
      </c>
      <c r="F117" s="122"/>
      <c r="G117" s="122"/>
      <c r="H117" s="122"/>
      <c r="I117" s="122"/>
      <c r="J117" s="122">
        <f t="shared" si="41"/>
        <v>0</v>
      </c>
      <c r="K117" s="122"/>
      <c r="L117" s="122"/>
      <c r="M117" s="122"/>
      <c r="N117" s="122"/>
      <c r="O117" s="122"/>
      <c r="P117" s="122">
        <f t="shared" si="40"/>
        <v>0</v>
      </c>
      <c r="Q117" s="232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  <c r="SQ117" s="23"/>
      <c r="SR117" s="23"/>
      <c r="SS117" s="23"/>
      <c r="ST117" s="23"/>
      <c r="SU117" s="23"/>
      <c r="SV117" s="23"/>
      <c r="SW117" s="23"/>
      <c r="SX117" s="23"/>
      <c r="SY117" s="23"/>
      <c r="SZ117" s="23"/>
      <c r="TA117" s="23"/>
      <c r="TB117" s="23"/>
      <c r="TC117" s="23"/>
      <c r="TD117" s="23"/>
      <c r="TE117" s="23"/>
    </row>
    <row r="118" spans="1:525" s="24" customFormat="1" ht="63" hidden="1" customHeight="1" x14ac:dyDescent="0.25">
      <c r="A118" s="74"/>
      <c r="B118" s="95"/>
      <c r="C118" s="95"/>
      <c r="D118" s="77" t="s">
        <v>378</v>
      </c>
      <c r="E118" s="123">
        <f t="shared" si="39"/>
        <v>0</v>
      </c>
      <c r="F118" s="123"/>
      <c r="G118" s="123"/>
      <c r="H118" s="123"/>
      <c r="I118" s="123"/>
      <c r="J118" s="123">
        <f t="shared" si="41"/>
        <v>0</v>
      </c>
      <c r="K118" s="123"/>
      <c r="L118" s="123"/>
      <c r="M118" s="123"/>
      <c r="N118" s="123"/>
      <c r="O118" s="123"/>
      <c r="P118" s="123">
        <f t="shared" si="40"/>
        <v>0</v>
      </c>
      <c r="Q118" s="232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</row>
    <row r="119" spans="1:525" s="24" customFormat="1" ht="70.5" hidden="1" customHeight="1" x14ac:dyDescent="0.25">
      <c r="A119" s="56" t="s">
        <v>493</v>
      </c>
      <c r="B119" s="82">
        <v>1210</v>
      </c>
      <c r="C119" s="56" t="s">
        <v>57</v>
      </c>
      <c r="D119" s="36" t="s">
        <v>494</v>
      </c>
      <c r="E119" s="122">
        <f t="shared" si="39"/>
        <v>0</v>
      </c>
      <c r="F119" s="122"/>
      <c r="G119" s="122"/>
      <c r="H119" s="123"/>
      <c r="I119" s="123"/>
      <c r="J119" s="122">
        <f t="shared" si="41"/>
        <v>0</v>
      </c>
      <c r="K119" s="123"/>
      <c r="L119" s="123"/>
      <c r="M119" s="123"/>
      <c r="N119" s="123"/>
      <c r="O119" s="123"/>
      <c r="P119" s="122">
        <f t="shared" si="40"/>
        <v>0</v>
      </c>
      <c r="Q119" s="232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</row>
    <row r="120" spans="1:525" s="24" customFormat="1" ht="64.5" hidden="1" customHeight="1" x14ac:dyDescent="0.25">
      <c r="A120" s="74"/>
      <c r="B120" s="95"/>
      <c r="C120" s="95"/>
      <c r="D120" s="77" t="s">
        <v>495</v>
      </c>
      <c r="E120" s="123">
        <f t="shared" si="39"/>
        <v>0</v>
      </c>
      <c r="F120" s="123"/>
      <c r="G120" s="123"/>
      <c r="H120" s="123"/>
      <c r="I120" s="123"/>
      <c r="J120" s="123">
        <f t="shared" si="41"/>
        <v>0</v>
      </c>
      <c r="K120" s="123"/>
      <c r="L120" s="123"/>
      <c r="M120" s="123"/>
      <c r="N120" s="123"/>
      <c r="O120" s="123"/>
      <c r="P120" s="123">
        <f t="shared" si="40"/>
        <v>0</v>
      </c>
      <c r="Q120" s="232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</row>
    <row r="121" spans="1:525" s="24" customFormat="1" ht="64.5" customHeight="1" x14ac:dyDescent="0.25">
      <c r="A121" s="56" t="s">
        <v>473</v>
      </c>
      <c r="B121" s="82">
        <v>3140</v>
      </c>
      <c r="C121" s="82">
        <v>1040</v>
      </c>
      <c r="D121" s="6" t="str">
        <f>'дод 9'!C129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1" s="122">
        <f t="shared" si="39"/>
        <v>2000000</v>
      </c>
      <c r="F121" s="122">
        <v>2000000</v>
      </c>
      <c r="G121" s="122"/>
      <c r="H121" s="122"/>
      <c r="I121" s="122"/>
      <c r="J121" s="122">
        <f t="shared" si="41"/>
        <v>0</v>
      </c>
      <c r="K121" s="123"/>
      <c r="L121" s="123"/>
      <c r="M121" s="123"/>
      <c r="N121" s="123"/>
      <c r="O121" s="123"/>
      <c r="P121" s="122">
        <f t="shared" si="40"/>
        <v>2000000</v>
      </c>
      <c r="Q121" s="232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</row>
    <row r="122" spans="1:525" s="24" customFormat="1" ht="31.5" x14ac:dyDescent="0.25">
      <c r="A122" s="56" t="s">
        <v>474</v>
      </c>
      <c r="B122" s="82">
        <v>3242</v>
      </c>
      <c r="C122" s="82">
        <v>1090</v>
      </c>
      <c r="D122" s="36" t="s">
        <v>403</v>
      </c>
      <c r="E122" s="122">
        <f>F122+I122</f>
        <v>72400</v>
      </c>
      <c r="F122" s="122">
        <v>72400</v>
      </c>
      <c r="G122" s="122"/>
      <c r="H122" s="122"/>
      <c r="I122" s="122"/>
      <c r="J122" s="122">
        <f t="shared" si="41"/>
        <v>0</v>
      </c>
      <c r="K122" s="123"/>
      <c r="L122" s="123"/>
      <c r="M122" s="123"/>
      <c r="N122" s="123"/>
      <c r="O122" s="123"/>
      <c r="P122" s="122">
        <f t="shared" si="40"/>
        <v>72400</v>
      </c>
      <c r="Q122" s="232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</row>
    <row r="123" spans="1:525" s="24" customFormat="1" ht="31.5" x14ac:dyDescent="0.25">
      <c r="A123" s="56" t="s">
        <v>476</v>
      </c>
      <c r="B123" s="82">
        <v>5031</v>
      </c>
      <c r="C123" s="56" t="s">
        <v>79</v>
      </c>
      <c r="D123" s="3" t="str">
        <f>'дод 9'!C158</f>
        <v>Утримання та навчально-тренувальна робота комунальних дитячо-юнацьких спортивних шкіл</v>
      </c>
      <c r="E123" s="122">
        <f t="shared" si="39"/>
        <v>10880000</v>
      </c>
      <c r="F123" s="122">
        <f>10876500+3500</f>
        <v>10880000</v>
      </c>
      <c r="G123" s="122">
        <v>7906000</v>
      </c>
      <c r="H123" s="122">
        <f>423100+3500</f>
        <v>426600</v>
      </c>
      <c r="I123" s="122"/>
      <c r="J123" s="122">
        <f t="shared" si="41"/>
        <v>0</v>
      </c>
      <c r="K123" s="123"/>
      <c r="L123" s="123"/>
      <c r="M123" s="123"/>
      <c r="N123" s="123"/>
      <c r="O123" s="123"/>
      <c r="P123" s="122">
        <f t="shared" si="40"/>
        <v>10880000</v>
      </c>
      <c r="Q123" s="232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</row>
    <row r="124" spans="1:525" s="24" customFormat="1" ht="23.25" hidden="1" customHeight="1" x14ac:dyDescent="0.25">
      <c r="A124" s="74"/>
      <c r="B124" s="95"/>
      <c r="C124" s="74"/>
      <c r="D124" s="77" t="s">
        <v>389</v>
      </c>
      <c r="E124" s="123">
        <f t="shared" si="39"/>
        <v>0</v>
      </c>
      <c r="F124" s="123"/>
      <c r="G124" s="123"/>
      <c r="H124" s="123"/>
      <c r="I124" s="123"/>
      <c r="J124" s="123">
        <f t="shared" si="41"/>
        <v>0</v>
      </c>
      <c r="K124" s="123"/>
      <c r="L124" s="123"/>
      <c r="M124" s="123"/>
      <c r="N124" s="123"/>
      <c r="O124" s="123"/>
      <c r="P124" s="123">
        <f t="shared" si="40"/>
        <v>0</v>
      </c>
      <c r="Q124" s="232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</row>
    <row r="125" spans="1:525" s="24" customFormat="1" ht="42" hidden="1" customHeight="1" x14ac:dyDescent="0.25">
      <c r="A125" s="56" t="s">
        <v>477</v>
      </c>
      <c r="B125" s="82">
        <v>7321</v>
      </c>
      <c r="C125" s="56" t="s">
        <v>110</v>
      </c>
      <c r="D125" s="6" t="str">
        <f>'дод 9'!C188</f>
        <v>Будівництво1 освітніх установ та закладів</v>
      </c>
      <c r="E125" s="122">
        <f t="shared" si="39"/>
        <v>0</v>
      </c>
      <c r="F125" s="122"/>
      <c r="G125" s="122"/>
      <c r="H125" s="122"/>
      <c r="I125" s="122"/>
      <c r="J125" s="122">
        <f t="shared" si="41"/>
        <v>0</v>
      </c>
      <c r="K125" s="122"/>
      <c r="L125" s="122"/>
      <c r="M125" s="122"/>
      <c r="N125" s="122"/>
      <c r="O125" s="122"/>
      <c r="P125" s="122">
        <f t="shared" si="40"/>
        <v>0</v>
      </c>
      <c r="Q125" s="232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</row>
    <row r="126" spans="1:525" s="24" customFormat="1" ht="21" hidden="1" customHeight="1" x14ac:dyDescent="0.25">
      <c r="A126" s="56"/>
      <c r="B126" s="82"/>
      <c r="C126" s="56"/>
      <c r="D126" s="77" t="s">
        <v>389</v>
      </c>
      <c r="E126" s="123">
        <f t="shared" si="39"/>
        <v>0</v>
      </c>
      <c r="F126" s="122"/>
      <c r="G126" s="122"/>
      <c r="H126" s="122"/>
      <c r="I126" s="122"/>
      <c r="J126" s="123">
        <f t="shared" si="41"/>
        <v>0</v>
      </c>
      <c r="K126" s="123"/>
      <c r="L126" s="122"/>
      <c r="M126" s="122"/>
      <c r="N126" s="122"/>
      <c r="O126" s="123"/>
      <c r="P126" s="123">
        <f t="shared" si="40"/>
        <v>0</v>
      </c>
      <c r="Q126" s="232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</row>
    <row r="127" spans="1:525" s="24" customFormat="1" ht="47.25" hidden="1" x14ac:dyDescent="0.25">
      <c r="A127" s="56" t="s">
        <v>520</v>
      </c>
      <c r="B127" s="82">
        <v>7363</v>
      </c>
      <c r="C127" s="56" t="s">
        <v>81</v>
      </c>
      <c r="D127" s="6" t="s">
        <v>588</v>
      </c>
      <c r="E127" s="122">
        <f t="shared" si="39"/>
        <v>0</v>
      </c>
      <c r="F127" s="122"/>
      <c r="G127" s="122"/>
      <c r="H127" s="122"/>
      <c r="I127" s="122"/>
      <c r="J127" s="122">
        <f t="shared" si="41"/>
        <v>0</v>
      </c>
      <c r="K127" s="122"/>
      <c r="L127" s="122"/>
      <c r="M127" s="122"/>
      <c r="N127" s="122"/>
      <c r="O127" s="122"/>
      <c r="P127" s="122">
        <f t="shared" si="40"/>
        <v>0</v>
      </c>
      <c r="Q127" s="232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</row>
    <row r="128" spans="1:525" s="24" customFormat="1" ht="63" hidden="1" x14ac:dyDescent="0.25">
      <c r="A128" s="74"/>
      <c r="B128" s="95"/>
      <c r="C128" s="74"/>
      <c r="D128" s="71" t="s">
        <v>617</v>
      </c>
      <c r="E128" s="123">
        <f t="shared" si="39"/>
        <v>0</v>
      </c>
      <c r="F128" s="123"/>
      <c r="G128" s="123"/>
      <c r="H128" s="123"/>
      <c r="I128" s="123"/>
      <c r="J128" s="123">
        <f t="shared" si="41"/>
        <v>0</v>
      </c>
      <c r="K128" s="123"/>
      <c r="L128" s="123"/>
      <c r="M128" s="123"/>
      <c r="N128" s="123"/>
      <c r="O128" s="123"/>
      <c r="P128" s="123">
        <f t="shared" si="40"/>
        <v>0</v>
      </c>
      <c r="Q128" s="232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</row>
    <row r="129" spans="1:525" s="22" customFormat="1" ht="27.75" hidden="1" customHeight="1" x14ac:dyDescent="0.25">
      <c r="A129" s="56" t="s">
        <v>614</v>
      </c>
      <c r="B129" s="37" t="s">
        <v>236</v>
      </c>
      <c r="C129" s="37" t="s">
        <v>81</v>
      </c>
      <c r="D129" s="3" t="s">
        <v>17</v>
      </c>
      <c r="E129" s="122">
        <f t="shared" ref="E129" si="49">F129+I129</f>
        <v>0</v>
      </c>
      <c r="F129" s="122"/>
      <c r="G129" s="122"/>
      <c r="H129" s="122"/>
      <c r="I129" s="122"/>
      <c r="J129" s="122">
        <f t="shared" ref="J129" si="50">L129+O129</f>
        <v>0</v>
      </c>
      <c r="K129" s="123"/>
      <c r="L129" s="123"/>
      <c r="M129" s="123"/>
      <c r="N129" s="123"/>
      <c r="O129" s="123"/>
      <c r="P129" s="122">
        <f t="shared" ref="P129" si="51">E129+J129</f>
        <v>0</v>
      </c>
      <c r="Q129" s="232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  <c r="OX129" s="23"/>
      <c r="OY129" s="23"/>
      <c r="OZ129" s="23"/>
      <c r="PA129" s="23"/>
      <c r="PB129" s="23"/>
      <c r="PC129" s="23"/>
      <c r="PD129" s="23"/>
      <c r="PE129" s="23"/>
      <c r="PF129" s="23"/>
      <c r="PG129" s="23"/>
      <c r="PH129" s="23"/>
      <c r="PI129" s="23"/>
      <c r="PJ129" s="23"/>
      <c r="PK129" s="23"/>
      <c r="PL129" s="23"/>
      <c r="PM129" s="23"/>
      <c r="PN129" s="23"/>
      <c r="PO129" s="23"/>
      <c r="PP129" s="23"/>
      <c r="PQ129" s="23"/>
      <c r="PR129" s="23"/>
      <c r="PS129" s="23"/>
      <c r="PT129" s="23"/>
      <c r="PU129" s="23"/>
      <c r="PV129" s="23"/>
      <c r="PW129" s="23"/>
      <c r="PX129" s="23"/>
      <c r="PY129" s="23"/>
      <c r="PZ129" s="23"/>
      <c r="QA129" s="23"/>
      <c r="QB129" s="23"/>
      <c r="QC129" s="23"/>
      <c r="QD129" s="23"/>
      <c r="QE129" s="23"/>
      <c r="QF129" s="23"/>
      <c r="QG129" s="23"/>
      <c r="QH129" s="23"/>
      <c r="QI129" s="23"/>
      <c r="QJ129" s="23"/>
      <c r="QK129" s="23"/>
      <c r="QL129" s="23"/>
      <c r="QM129" s="23"/>
      <c r="QN129" s="23"/>
      <c r="QO129" s="23"/>
      <c r="QP129" s="23"/>
      <c r="QQ129" s="23"/>
      <c r="QR129" s="23"/>
      <c r="QS129" s="23"/>
      <c r="QT129" s="23"/>
      <c r="QU129" s="23"/>
      <c r="QV129" s="23"/>
      <c r="QW129" s="23"/>
      <c r="QX129" s="23"/>
      <c r="QY129" s="23"/>
      <c r="QZ129" s="23"/>
      <c r="RA129" s="23"/>
      <c r="RB129" s="23"/>
      <c r="RC129" s="23"/>
      <c r="RD129" s="23"/>
      <c r="RE129" s="23"/>
      <c r="RF129" s="23"/>
      <c r="RG129" s="23"/>
      <c r="RH129" s="23"/>
      <c r="RI129" s="23"/>
      <c r="RJ129" s="23"/>
      <c r="RK129" s="23"/>
      <c r="RL129" s="23"/>
      <c r="RM129" s="23"/>
      <c r="RN129" s="23"/>
      <c r="RO129" s="23"/>
      <c r="RP129" s="23"/>
      <c r="RQ129" s="23"/>
      <c r="RR129" s="23"/>
      <c r="RS129" s="23"/>
      <c r="RT129" s="23"/>
      <c r="RU129" s="23"/>
      <c r="RV129" s="23"/>
      <c r="RW129" s="23"/>
      <c r="RX129" s="23"/>
      <c r="RY129" s="23"/>
      <c r="RZ129" s="23"/>
      <c r="SA129" s="23"/>
      <c r="SB129" s="23"/>
      <c r="SC129" s="23"/>
      <c r="SD129" s="23"/>
      <c r="SE129" s="23"/>
      <c r="SF129" s="23"/>
      <c r="SG129" s="23"/>
      <c r="SH129" s="23"/>
      <c r="SI129" s="23"/>
      <c r="SJ129" s="23"/>
      <c r="SK129" s="23"/>
      <c r="SL129" s="23"/>
      <c r="SM129" s="23"/>
      <c r="SN129" s="23"/>
      <c r="SO129" s="23"/>
      <c r="SP129" s="23"/>
      <c r="SQ129" s="23"/>
      <c r="SR129" s="23"/>
      <c r="SS129" s="23"/>
      <c r="ST129" s="23"/>
      <c r="SU129" s="23"/>
      <c r="SV129" s="23"/>
      <c r="SW129" s="23"/>
      <c r="SX129" s="23"/>
      <c r="SY129" s="23"/>
      <c r="SZ129" s="23"/>
      <c r="TA129" s="23"/>
      <c r="TB129" s="23"/>
      <c r="TC129" s="23"/>
      <c r="TD129" s="23"/>
      <c r="TE129" s="23"/>
    </row>
    <row r="130" spans="1:525" s="24" customFormat="1" ht="24" customHeight="1" x14ac:dyDescent="0.25">
      <c r="A130" s="56" t="s">
        <v>478</v>
      </c>
      <c r="B130" s="82">
        <v>7640</v>
      </c>
      <c r="C130" s="56" t="s">
        <v>85</v>
      </c>
      <c r="D130" s="3" t="s">
        <v>413</v>
      </c>
      <c r="E130" s="122">
        <f t="shared" si="39"/>
        <v>1183100</v>
      </c>
      <c r="F130" s="122">
        <f>1176500+6600</f>
        <v>1183100</v>
      </c>
      <c r="G130" s="122"/>
      <c r="H130" s="122"/>
      <c r="I130" s="122"/>
      <c r="J130" s="122">
        <f t="shared" si="41"/>
        <v>13600000</v>
      </c>
      <c r="K130" s="122">
        <v>13600000</v>
      </c>
      <c r="L130" s="122"/>
      <c r="M130" s="122"/>
      <c r="N130" s="122"/>
      <c r="O130" s="122">
        <v>13600000</v>
      </c>
      <c r="P130" s="122">
        <f t="shared" si="40"/>
        <v>14783100</v>
      </c>
      <c r="Q130" s="232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</row>
    <row r="131" spans="1:525" s="24" customFormat="1" ht="47.25" hidden="1" customHeight="1" x14ac:dyDescent="0.25">
      <c r="A131" s="56" t="s">
        <v>481</v>
      </c>
      <c r="B131" s="82">
        <v>7700</v>
      </c>
      <c r="C131" s="56" t="s">
        <v>92</v>
      </c>
      <c r="D131" s="3" t="s">
        <v>357</v>
      </c>
      <c r="E131" s="122">
        <f t="shared" si="39"/>
        <v>0</v>
      </c>
      <c r="F131" s="122"/>
      <c r="G131" s="122"/>
      <c r="H131" s="122"/>
      <c r="I131" s="122"/>
      <c r="J131" s="122">
        <f t="shared" si="41"/>
        <v>0</v>
      </c>
      <c r="K131" s="122"/>
      <c r="L131" s="122"/>
      <c r="M131" s="122"/>
      <c r="N131" s="122"/>
      <c r="O131" s="122"/>
      <c r="P131" s="122">
        <f t="shared" si="40"/>
        <v>0</v>
      </c>
      <c r="Q131" s="154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</row>
    <row r="132" spans="1:525" s="24" customFormat="1" ht="29.25" customHeight="1" x14ac:dyDescent="0.25">
      <c r="A132" s="56" t="s">
        <v>479</v>
      </c>
      <c r="B132" s="82">
        <v>8340</v>
      </c>
      <c r="C132" s="56" t="s">
        <v>91</v>
      </c>
      <c r="D132" s="3" t="str">
        <f>'дод 9'!C250</f>
        <v>Природоохоронні заходи за рахунок цільових фондів</v>
      </c>
      <c r="E132" s="122">
        <f t="shared" si="39"/>
        <v>0</v>
      </c>
      <c r="F132" s="122"/>
      <c r="G132" s="122"/>
      <c r="H132" s="122"/>
      <c r="I132" s="122"/>
      <c r="J132" s="122">
        <f t="shared" si="41"/>
        <v>532100</v>
      </c>
      <c r="K132" s="122"/>
      <c r="L132" s="122">
        <f>532100-137100</f>
        <v>395000</v>
      </c>
      <c r="M132" s="122"/>
      <c r="N132" s="122"/>
      <c r="O132" s="122">
        <f>37100+100000</f>
        <v>137100</v>
      </c>
      <c r="P132" s="122">
        <f t="shared" si="40"/>
        <v>532100</v>
      </c>
      <c r="Q132" s="232">
        <v>9</v>
      </c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</row>
    <row r="133" spans="1:525" s="24" customFormat="1" ht="47.25" hidden="1" customHeight="1" x14ac:dyDescent="0.25">
      <c r="A133" s="56" t="s">
        <v>505</v>
      </c>
      <c r="B133" s="82">
        <v>9320</v>
      </c>
      <c r="C133" s="56" t="s">
        <v>44</v>
      </c>
      <c r="D133" s="6" t="s">
        <v>556</v>
      </c>
      <c r="E133" s="122">
        <f t="shared" si="39"/>
        <v>0</v>
      </c>
      <c r="F133" s="122"/>
      <c r="G133" s="122"/>
      <c r="H133" s="122"/>
      <c r="I133" s="122"/>
      <c r="J133" s="122">
        <f t="shared" si="41"/>
        <v>0</v>
      </c>
      <c r="K133" s="122"/>
      <c r="L133" s="122"/>
      <c r="M133" s="122"/>
      <c r="N133" s="122"/>
      <c r="O133" s="122"/>
      <c r="P133" s="122">
        <f t="shared" si="40"/>
        <v>0</v>
      </c>
      <c r="Q133" s="232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</row>
    <row r="134" spans="1:525" s="24" customFormat="1" ht="31.5" hidden="1" customHeight="1" x14ac:dyDescent="0.25">
      <c r="A134" s="74"/>
      <c r="B134" s="95"/>
      <c r="C134" s="74"/>
      <c r="D134" s="77" t="s">
        <v>501</v>
      </c>
      <c r="E134" s="123">
        <f t="shared" si="39"/>
        <v>0</v>
      </c>
      <c r="F134" s="123"/>
      <c r="G134" s="123"/>
      <c r="H134" s="123"/>
      <c r="I134" s="123"/>
      <c r="J134" s="123">
        <f t="shared" si="41"/>
        <v>0</v>
      </c>
      <c r="K134" s="123"/>
      <c r="L134" s="123"/>
      <c r="M134" s="123"/>
      <c r="N134" s="123"/>
      <c r="O134" s="123"/>
      <c r="P134" s="123">
        <f t="shared" si="40"/>
        <v>0</v>
      </c>
      <c r="Q134" s="232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30"/>
      <c r="NY134" s="30"/>
      <c r="NZ134" s="30"/>
      <c r="OA134" s="30"/>
      <c r="OB134" s="30"/>
      <c r="OC134" s="30"/>
      <c r="OD134" s="30"/>
      <c r="OE134" s="30"/>
      <c r="OF134" s="30"/>
      <c r="OG134" s="30"/>
      <c r="OH134" s="30"/>
      <c r="OI134" s="30"/>
      <c r="OJ134" s="30"/>
      <c r="OK134" s="30"/>
      <c r="OL134" s="30"/>
      <c r="OM134" s="30"/>
      <c r="ON134" s="30"/>
      <c r="OO134" s="30"/>
      <c r="OP134" s="30"/>
      <c r="OQ134" s="30"/>
      <c r="OR134" s="30"/>
      <c r="OS134" s="30"/>
      <c r="OT134" s="30"/>
      <c r="OU134" s="30"/>
      <c r="OV134" s="30"/>
      <c r="OW134" s="30"/>
      <c r="OX134" s="30"/>
      <c r="OY134" s="30"/>
      <c r="OZ134" s="30"/>
      <c r="PA134" s="30"/>
      <c r="PB134" s="30"/>
      <c r="PC134" s="30"/>
      <c r="PD134" s="30"/>
      <c r="PE134" s="30"/>
      <c r="PF134" s="30"/>
      <c r="PG134" s="30"/>
      <c r="PH134" s="30"/>
      <c r="PI134" s="30"/>
      <c r="PJ134" s="30"/>
      <c r="PK134" s="30"/>
      <c r="PL134" s="30"/>
      <c r="PM134" s="30"/>
      <c r="PN134" s="30"/>
      <c r="PO134" s="30"/>
      <c r="PP134" s="30"/>
      <c r="PQ134" s="30"/>
      <c r="PR134" s="30"/>
      <c r="PS134" s="30"/>
      <c r="PT134" s="30"/>
      <c r="PU134" s="30"/>
      <c r="PV134" s="30"/>
      <c r="PW134" s="30"/>
      <c r="PX134" s="30"/>
      <c r="PY134" s="30"/>
      <c r="PZ134" s="30"/>
      <c r="QA134" s="30"/>
      <c r="QB134" s="30"/>
      <c r="QC134" s="30"/>
      <c r="QD134" s="30"/>
      <c r="QE134" s="30"/>
      <c r="QF134" s="30"/>
      <c r="QG134" s="30"/>
      <c r="QH134" s="30"/>
      <c r="QI134" s="30"/>
      <c r="QJ134" s="30"/>
      <c r="QK134" s="30"/>
      <c r="QL134" s="30"/>
      <c r="QM134" s="30"/>
      <c r="QN134" s="30"/>
      <c r="QO134" s="30"/>
      <c r="QP134" s="30"/>
      <c r="QQ134" s="30"/>
      <c r="QR134" s="30"/>
      <c r="QS134" s="30"/>
      <c r="QT134" s="30"/>
      <c r="QU134" s="30"/>
      <c r="QV134" s="30"/>
      <c r="QW134" s="30"/>
      <c r="QX134" s="30"/>
      <c r="QY134" s="30"/>
      <c r="QZ134" s="30"/>
      <c r="RA134" s="30"/>
      <c r="RB134" s="30"/>
      <c r="RC134" s="30"/>
      <c r="RD134" s="30"/>
      <c r="RE134" s="30"/>
      <c r="RF134" s="30"/>
      <c r="RG134" s="30"/>
      <c r="RH134" s="30"/>
      <c r="RI134" s="30"/>
      <c r="RJ134" s="30"/>
      <c r="RK134" s="30"/>
      <c r="RL134" s="30"/>
      <c r="RM134" s="30"/>
      <c r="RN134" s="30"/>
      <c r="RO134" s="30"/>
      <c r="RP134" s="30"/>
      <c r="RQ134" s="30"/>
      <c r="RR134" s="30"/>
      <c r="RS134" s="30"/>
      <c r="RT134" s="30"/>
      <c r="RU134" s="30"/>
      <c r="RV134" s="30"/>
      <c r="RW134" s="30"/>
      <c r="RX134" s="30"/>
      <c r="RY134" s="30"/>
      <c r="RZ134" s="30"/>
      <c r="SA134" s="30"/>
      <c r="SB134" s="30"/>
      <c r="SC134" s="30"/>
      <c r="SD134" s="30"/>
      <c r="SE134" s="30"/>
      <c r="SF134" s="30"/>
      <c r="SG134" s="30"/>
      <c r="SH134" s="30"/>
      <c r="SI134" s="30"/>
      <c r="SJ134" s="30"/>
      <c r="SK134" s="30"/>
      <c r="SL134" s="30"/>
      <c r="SM134" s="30"/>
      <c r="SN134" s="30"/>
      <c r="SO134" s="30"/>
      <c r="SP134" s="30"/>
      <c r="SQ134" s="30"/>
      <c r="SR134" s="30"/>
      <c r="SS134" s="30"/>
      <c r="ST134" s="30"/>
      <c r="SU134" s="30"/>
      <c r="SV134" s="30"/>
      <c r="SW134" s="30"/>
      <c r="SX134" s="30"/>
      <c r="SY134" s="30"/>
      <c r="SZ134" s="30"/>
      <c r="TA134" s="30"/>
      <c r="TB134" s="30"/>
      <c r="TC134" s="30"/>
      <c r="TD134" s="30"/>
      <c r="TE134" s="30"/>
    </row>
    <row r="135" spans="1:525" s="24" customFormat="1" ht="22.5" hidden="1" customHeight="1" x14ac:dyDescent="0.25">
      <c r="A135" s="56" t="s">
        <v>480</v>
      </c>
      <c r="B135" s="82">
        <v>9770</v>
      </c>
      <c r="C135" s="56" t="s">
        <v>44</v>
      </c>
      <c r="D135" s="6" t="str">
        <f>'дод 9'!C271</f>
        <v>Інші субвенції з місцевого бюджету</v>
      </c>
      <c r="E135" s="122">
        <f t="shared" ref="E135" si="52">F135+I135</f>
        <v>0</v>
      </c>
      <c r="F135" s="122"/>
      <c r="G135" s="122"/>
      <c r="H135" s="122"/>
      <c r="I135" s="122"/>
      <c r="J135" s="122">
        <f t="shared" ref="J135" si="53">L135+O135</f>
        <v>0</v>
      </c>
      <c r="K135" s="122"/>
      <c r="L135" s="122"/>
      <c r="M135" s="122"/>
      <c r="N135" s="122"/>
      <c r="O135" s="122"/>
      <c r="P135" s="122">
        <f t="shared" ref="P135" si="54">E135+J135</f>
        <v>0</v>
      </c>
      <c r="Q135" s="232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</row>
    <row r="136" spans="1:525" s="24" customFormat="1" ht="48.75" hidden="1" customHeight="1" x14ac:dyDescent="0.25">
      <c r="A136" s="56" t="s">
        <v>497</v>
      </c>
      <c r="B136" s="82">
        <v>9800</v>
      </c>
      <c r="C136" s="56" t="s">
        <v>44</v>
      </c>
      <c r="D136" s="6" t="s">
        <v>362</v>
      </c>
      <c r="E136" s="122">
        <f t="shared" si="39"/>
        <v>0</v>
      </c>
      <c r="F136" s="122"/>
      <c r="G136" s="122"/>
      <c r="H136" s="122"/>
      <c r="I136" s="122"/>
      <c r="J136" s="122">
        <f t="shared" si="41"/>
        <v>0</v>
      </c>
      <c r="K136" s="122"/>
      <c r="L136" s="122"/>
      <c r="M136" s="122"/>
      <c r="N136" s="122"/>
      <c r="O136" s="122"/>
      <c r="P136" s="122">
        <f t="shared" si="40"/>
        <v>0</v>
      </c>
      <c r="Q136" s="232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  <c r="SO136" s="30"/>
      <c r="SP136" s="30"/>
      <c r="SQ136" s="30"/>
      <c r="SR136" s="30"/>
      <c r="SS136" s="30"/>
      <c r="ST136" s="30"/>
      <c r="SU136" s="30"/>
      <c r="SV136" s="30"/>
      <c r="SW136" s="30"/>
      <c r="SX136" s="30"/>
      <c r="SY136" s="30"/>
      <c r="SZ136" s="30"/>
      <c r="TA136" s="30"/>
      <c r="TB136" s="30"/>
      <c r="TC136" s="30"/>
      <c r="TD136" s="30"/>
      <c r="TE136" s="30"/>
    </row>
    <row r="137" spans="1:525" s="27" customFormat="1" ht="33.75" customHeight="1" x14ac:dyDescent="0.25">
      <c r="A137" s="94" t="s">
        <v>166</v>
      </c>
      <c r="B137" s="96"/>
      <c r="C137" s="96"/>
      <c r="D137" s="91" t="s">
        <v>447</v>
      </c>
      <c r="E137" s="120">
        <f>E138</f>
        <v>118035100</v>
      </c>
      <c r="F137" s="120">
        <f t="shared" ref="F137:P137" si="55">F138</f>
        <v>118035100</v>
      </c>
      <c r="G137" s="120">
        <f t="shared" si="55"/>
        <v>4649300</v>
      </c>
      <c r="H137" s="120">
        <f t="shared" si="55"/>
        <v>205000</v>
      </c>
      <c r="I137" s="120">
        <f t="shared" si="55"/>
        <v>0</v>
      </c>
      <c r="J137" s="120">
        <f t="shared" si="55"/>
        <v>128044760</v>
      </c>
      <c r="K137" s="120">
        <f t="shared" si="55"/>
        <v>123844760</v>
      </c>
      <c r="L137" s="120">
        <f t="shared" si="55"/>
        <v>0</v>
      </c>
      <c r="M137" s="120">
        <f t="shared" si="55"/>
        <v>0</v>
      </c>
      <c r="N137" s="120">
        <f t="shared" si="55"/>
        <v>0</v>
      </c>
      <c r="O137" s="120">
        <f t="shared" si="55"/>
        <v>128044760</v>
      </c>
      <c r="P137" s="120">
        <f t="shared" si="55"/>
        <v>246079860</v>
      </c>
      <c r="Q137" s="2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  <c r="IU137" s="32"/>
      <c r="IV137" s="32"/>
      <c r="IW137" s="32"/>
      <c r="IX137" s="32"/>
      <c r="IY137" s="32"/>
      <c r="IZ137" s="32"/>
      <c r="JA137" s="32"/>
      <c r="JB137" s="32"/>
      <c r="JC137" s="32"/>
      <c r="JD137" s="32"/>
      <c r="JE137" s="32"/>
      <c r="JF137" s="32"/>
      <c r="JG137" s="32"/>
      <c r="JH137" s="32"/>
      <c r="JI137" s="32"/>
      <c r="JJ137" s="32"/>
      <c r="JK137" s="32"/>
      <c r="JL137" s="32"/>
      <c r="JM137" s="32"/>
      <c r="JN137" s="32"/>
      <c r="JO137" s="32"/>
      <c r="JP137" s="32"/>
      <c r="JQ137" s="32"/>
      <c r="JR137" s="32"/>
      <c r="JS137" s="32"/>
      <c r="JT137" s="32"/>
      <c r="JU137" s="32"/>
      <c r="JV137" s="32"/>
      <c r="JW137" s="32"/>
      <c r="JX137" s="32"/>
      <c r="JY137" s="32"/>
      <c r="JZ137" s="32"/>
      <c r="KA137" s="32"/>
      <c r="KB137" s="32"/>
      <c r="KC137" s="32"/>
      <c r="KD137" s="32"/>
      <c r="KE137" s="32"/>
      <c r="KF137" s="32"/>
      <c r="KG137" s="32"/>
      <c r="KH137" s="32"/>
      <c r="KI137" s="32"/>
      <c r="KJ137" s="32"/>
      <c r="KK137" s="32"/>
      <c r="KL137" s="32"/>
      <c r="KM137" s="32"/>
      <c r="KN137" s="32"/>
      <c r="KO137" s="32"/>
      <c r="KP137" s="32"/>
      <c r="KQ137" s="32"/>
      <c r="KR137" s="32"/>
      <c r="KS137" s="32"/>
      <c r="KT137" s="32"/>
      <c r="KU137" s="32"/>
      <c r="KV137" s="32"/>
      <c r="KW137" s="32"/>
      <c r="KX137" s="32"/>
      <c r="KY137" s="32"/>
      <c r="KZ137" s="32"/>
      <c r="LA137" s="32"/>
      <c r="LB137" s="32"/>
      <c r="LC137" s="32"/>
      <c r="LD137" s="32"/>
      <c r="LE137" s="32"/>
      <c r="LF137" s="32"/>
      <c r="LG137" s="32"/>
      <c r="LH137" s="32"/>
      <c r="LI137" s="32"/>
      <c r="LJ137" s="32"/>
      <c r="LK137" s="32"/>
      <c r="LL137" s="32"/>
      <c r="LM137" s="32"/>
      <c r="LN137" s="32"/>
      <c r="LO137" s="32"/>
      <c r="LP137" s="32"/>
      <c r="LQ137" s="32"/>
      <c r="LR137" s="32"/>
      <c r="LS137" s="32"/>
      <c r="LT137" s="32"/>
      <c r="LU137" s="32"/>
      <c r="LV137" s="32"/>
      <c r="LW137" s="32"/>
      <c r="LX137" s="32"/>
      <c r="LY137" s="32"/>
      <c r="LZ137" s="32"/>
      <c r="MA137" s="32"/>
      <c r="MB137" s="32"/>
      <c r="MC137" s="32"/>
      <c r="MD137" s="32"/>
      <c r="ME137" s="32"/>
      <c r="MF137" s="32"/>
      <c r="MG137" s="32"/>
      <c r="MH137" s="32"/>
      <c r="MI137" s="32"/>
      <c r="MJ137" s="32"/>
      <c r="MK137" s="32"/>
      <c r="ML137" s="32"/>
      <c r="MM137" s="32"/>
      <c r="MN137" s="32"/>
      <c r="MO137" s="32"/>
      <c r="MP137" s="32"/>
      <c r="MQ137" s="32"/>
      <c r="MR137" s="32"/>
      <c r="MS137" s="32"/>
      <c r="MT137" s="32"/>
      <c r="MU137" s="32"/>
      <c r="MV137" s="32"/>
      <c r="MW137" s="32"/>
      <c r="MX137" s="32"/>
      <c r="MY137" s="32"/>
      <c r="MZ137" s="32"/>
      <c r="NA137" s="32"/>
      <c r="NB137" s="32"/>
      <c r="NC137" s="32"/>
      <c r="ND137" s="32"/>
      <c r="NE137" s="32"/>
      <c r="NF137" s="32"/>
      <c r="NG137" s="32"/>
      <c r="NH137" s="32"/>
      <c r="NI137" s="32"/>
      <c r="NJ137" s="32"/>
      <c r="NK137" s="32"/>
      <c r="NL137" s="32"/>
      <c r="NM137" s="32"/>
      <c r="NN137" s="32"/>
      <c r="NO137" s="32"/>
      <c r="NP137" s="32"/>
      <c r="NQ137" s="32"/>
      <c r="NR137" s="32"/>
      <c r="NS137" s="32"/>
      <c r="NT137" s="32"/>
      <c r="NU137" s="32"/>
      <c r="NV137" s="32"/>
      <c r="NW137" s="32"/>
      <c r="NX137" s="32"/>
      <c r="NY137" s="32"/>
      <c r="NZ137" s="32"/>
      <c r="OA137" s="32"/>
      <c r="OB137" s="32"/>
      <c r="OC137" s="32"/>
      <c r="OD137" s="32"/>
      <c r="OE137" s="32"/>
      <c r="OF137" s="32"/>
      <c r="OG137" s="32"/>
      <c r="OH137" s="32"/>
      <c r="OI137" s="32"/>
      <c r="OJ137" s="32"/>
      <c r="OK137" s="32"/>
      <c r="OL137" s="32"/>
      <c r="OM137" s="32"/>
      <c r="ON137" s="32"/>
      <c r="OO137" s="32"/>
      <c r="OP137" s="32"/>
      <c r="OQ137" s="32"/>
      <c r="OR137" s="32"/>
      <c r="OS137" s="32"/>
      <c r="OT137" s="32"/>
      <c r="OU137" s="32"/>
      <c r="OV137" s="32"/>
      <c r="OW137" s="32"/>
      <c r="OX137" s="32"/>
      <c r="OY137" s="32"/>
      <c r="OZ137" s="32"/>
      <c r="PA137" s="32"/>
      <c r="PB137" s="32"/>
      <c r="PC137" s="32"/>
      <c r="PD137" s="32"/>
      <c r="PE137" s="32"/>
      <c r="PF137" s="32"/>
      <c r="PG137" s="32"/>
      <c r="PH137" s="32"/>
      <c r="PI137" s="32"/>
      <c r="PJ137" s="32"/>
      <c r="PK137" s="32"/>
      <c r="PL137" s="32"/>
      <c r="PM137" s="32"/>
      <c r="PN137" s="32"/>
      <c r="PO137" s="32"/>
      <c r="PP137" s="32"/>
      <c r="PQ137" s="32"/>
      <c r="PR137" s="32"/>
      <c r="PS137" s="32"/>
      <c r="PT137" s="32"/>
      <c r="PU137" s="32"/>
      <c r="PV137" s="32"/>
      <c r="PW137" s="32"/>
      <c r="PX137" s="32"/>
      <c r="PY137" s="32"/>
      <c r="PZ137" s="32"/>
      <c r="QA137" s="32"/>
      <c r="QB137" s="32"/>
      <c r="QC137" s="32"/>
      <c r="QD137" s="32"/>
      <c r="QE137" s="32"/>
      <c r="QF137" s="32"/>
      <c r="QG137" s="32"/>
      <c r="QH137" s="32"/>
      <c r="QI137" s="32"/>
      <c r="QJ137" s="32"/>
      <c r="QK137" s="32"/>
      <c r="QL137" s="32"/>
      <c r="QM137" s="32"/>
      <c r="QN137" s="32"/>
      <c r="QO137" s="32"/>
      <c r="QP137" s="32"/>
      <c r="QQ137" s="32"/>
      <c r="QR137" s="32"/>
      <c r="QS137" s="32"/>
      <c r="QT137" s="32"/>
      <c r="QU137" s="32"/>
      <c r="QV137" s="32"/>
      <c r="QW137" s="32"/>
      <c r="QX137" s="32"/>
      <c r="QY137" s="32"/>
      <c r="QZ137" s="32"/>
      <c r="RA137" s="32"/>
      <c r="RB137" s="32"/>
      <c r="RC137" s="32"/>
      <c r="RD137" s="32"/>
      <c r="RE137" s="32"/>
      <c r="RF137" s="32"/>
      <c r="RG137" s="32"/>
      <c r="RH137" s="32"/>
      <c r="RI137" s="32"/>
      <c r="RJ137" s="32"/>
      <c r="RK137" s="32"/>
      <c r="RL137" s="32"/>
      <c r="RM137" s="32"/>
      <c r="RN137" s="32"/>
      <c r="RO137" s="32"/>
      <c r="RP137" s="32"/>
      <c r="RQ137" s="32"/>
      <c r="RR137" s="32"/>
      <c r="RS137" s="32"/>
      <c r="RT137" s="32"/>
      <c r="RU137" s="32"/>
      <c r="RV137" s="32"/>
      <c r="RW137" s="32"/>
      <c r="RX137" s="32"/>
      <c r="RY137" s="32"/>
      <c r="RZ137" s="32"/>
      <c r="SA137" s="32"/>
      <c r="SB137" s="32"/>
      <c r="SC137" s="32"/>
      <c r="SD137" s="32"/>
      <c r="SE137" s="32"/>
      <c r="SF137" s="32"/>
      <c r="SG137" s="32"/>
      <c r="SH137" s="32"/>
      <c r="SI137" s="32"/>
      <c r="SJ137" s="32"/>
      <c r="SK137" s="32"/>
      <c r="SL137" s="32"/>
      <c r="SM137" s="32"/>
      <c r="SN137" s="32"/>
      <c r="SO137" s="32"/>
      <c r="SP137" s="32"/>
      <c r="SQ137" s="32"/>
      <c r="SR137" s="32"/>
      <c r="SS137" s="32"/>
      <c r="ST137" s="32"/>
      <c r="SU137" s="32"/>
      <c r="SV137" s="32"/>
      <c r="SW137" s="32"/>
      <c r="SX137" s="32"/>
      <c r="SY137" s="32"/>
      <c r="SZ137" s="32"/>
      <c r="TA137" s="32"/>
      <c r="TB137" s="32"/>
      <c r="TC137" s="32"/>
      <c r="TD137" s="32"/>
      <c r="TE137" s="32"/>
    </row>
    <row r="138" spans="1:525" s="34" customFormat="1" ht="33" customHeight="1" x14ac:dyDescent="0.25">
      <c r="A138" s="84" t="s">
        <v>167</v>
      </c>
      <c r="B138" s="93"/>
      <c r="C138" s="93"/>
      <c r="D138" s="68" t="s">
        <v>649</v>
      </c>
      <c r="E138" s="121">
        <f t="shared" ref="E138:P138" si="56">E148+E149+E155+E158+E160+E162+E165+E166+E167+E168+E169+E171+E173+E175+E154+E157+E176</f>
        <v>118035100</v>
      </c>
      <c r="F138" s="121">
        <f t="shared" si="56"/>
        <v>118035100</v>
      </c>
      <c r="G138" s="121">
        <f t="shared" si="56"/>
        <v>4649300</v>
      </c>
      <c r="H138" s="121">
        <f t="shared" si="56"/>
        <v>205000</v>
      </c>
      <c r="I138" s="121">
        <f t="shared" si="56"/>
        <v>0</v>
      </c>
      <c r="J138" s="121">
        <f t="shared" si="56"/>
        <v>128044760</v>
      </c>
      <c r="K138" s="121">
        <f t="shared" si="56"/>
        <v>123844760</v>
      </c>
      <c r="L138" s="121">
        <f t="shared" si="56"/>
        <v>0</v>
      </c>
      <c r="M138" s="121">
        <f t="shared" si="56"/>
        <v>0</v>
      </c>
      <c r="N138" s="121">
        <f t="shared" si="56"/>
        <v>0</v>
      </c>
      <c r="O138" s="121">
        <f t="shared" si="56"/>
        <v>128044760</v>
      </c>
      <c r="P138" s="121">
        <f t="shared" si="56"/>
        <v>246079860</v>
      </c>
      <c r="Q138" s="232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  <c r="QA138" s="33"/>
      <c r="QB138" s="33"/>
      <c r="QC138" s="33"/>
      <c r="QD138" s="33"/>
      <c r="QE138" s="33"/>
      <c r="QF138" s="33"/>
      <c r="QG138" s="33"/>
      <c r="QH138" s="33"/>
      <c r="QI138" s="33"/>
      <c r="QJ138" s="33"/>
      <c r="QK138" s="33"/>
      <c r="QL138" s="33"/>
      <c r="QM138" s="33"/>
      <c r="QN138" s="33"/>
      <c r="QO138" s="33"/>
      <c r="QP138" s="33"/>
      <c r="QQ138" s="33"/>
      <c r="QR138" s="33"/>
      <c r="QS138" s="33"/>
      <c r="QT138" s="33"/>
      <c r="QU138" s="33"/>
      <c r="QV138" s="33"/>
      <c r="QW138" s="33"/>
      <c r="QX138" s="33"/>
      <c r="QY138" s="33"/>
      <c r="QZ138" s="33"/>
      <c r="RA138" s="33"/>
      <c r="RB138" s="33"/>
      <c r="RC138" s="33"/>
      <c r="RD138" s="33"/>
      <c r="RE138" s="33"/>
      <c r="RF138" s="33"/>
      <c r="RG138" s="33"/>
      <c r="RH138" s="33"/>
      <c r="RI138" s="33"/>
      <c r="RJ138" s="33"/>
      <c r="RK138" s="33"/>
      <c r="RL138" s="33"/>
      <c r="RM138" s="33"/>
      <c r="RN138" s="33"/>
      <c r="RO138" s="33"/>
      <c r="RP138" s="33"/>
      <c r="RQ138" s="33"/>
      <c r="RR138" s="33"/>
      <c r="RS138" s="33"/>
      <c r="RT138" s="33"/>
      <c r="RU138" s="33"/>
      <c r="RV138" s="33"/>
      <c r="RW138" s="33"/>
      <c r="RX138" s="33"/>
      <c r="RY138" s="33"/>
      <c r="RZ138" s="33"/>
      <c r="SA138" s="33"/>
      <c r="SB138" s="33"/>
      <c r="SC138" s="33"/>
      <c r="SD138" s="33"/>
      <c r="SE138" s="33"/>
      <c r="SF138" s="33"/>
      <c r="SG138" s="33"/>
      <c r="SH138" s="33"/>
      <c r="SI138" s="33"/>
      <c r="SJ138" s="33"/>
      <c r="SK138" s="33"/>
      <c r="SL138" s="33"/>
      <c r="SM138" s="33"/>
      <c r="SN138" s="33"/>
      <c r="SO138" s="33"/>
      <c r="SP138" s="33"/>
      <c r="SQ138" s="33"/>
      <c r="SR138" s="33"/>
      <c r="SS138" s="33"/>
      <c r="ST138" s="33"/>
      <c r="SU138" s="33"/>
      <c r="SV138" s="33"/>
      <c r="SW138" s="33"/>
      <c r="SX138" s="33"/>
      <c r="SY138" s="33"/>
      <c r="SZ138" s="33"/>
      <c r="TA138" s="33"/>
      <c r="TB138" s="33"/>
      <c r="TC138" s="33"/>
      <c r="TD138" s="33"/>
      <c r="TE138" s="33"/>
    </row>
    <row r="139" spans="1:525" s="34" customFormat="1" ht="94.5" hidden="1" x14ac:dyDescent="0.25">
      <c r="A139" s="84"/>
      <c r="B139" s="93"/>
      <c r="C139" s="93"/>
      <c r="D139" s="68" t="s">
        <v>618</v>
      </c>
      <c r="E139" s="121">
        <f>E153</f>
        <v>0</v>
      </c>
      <c r="F139" s="121">
        <f t="shared" ref="F139:P139" si="57">F153</f>
        <v>0</v>
      </c>
      <c r="G139" s="121">
        <f t="shared" si="57"/>
        <v>0</v>
      </c>
      <c r="H139" s="121">
        <f t="shared" si="57"/>
        <v>0</v>
      </c>
      <c r="I139" s="121">
        <f t="shared" si="57"/>
        <v>0</v>
      </c>
      <c r="J139" s="121">
        <f t="shared" si="57"/>
        <v>0</v>
      </c>
      <c r="K139" s="121">
        <f t="shared" si="57"/>
        <v>0</v>
      </c>
      <c r="L139" s="121">
        <f t="shared" si="57"/>
        <v>0</v>
      </c>
      <c r="M139" s="121">
        <f t="shared" si="57"/>
        <v>0</v>
      </c>
      <c r="N139" s="121">
        <f t="shared" si="57"/>
        <v>0</v>
      </c>
      <c r="O139" s="121">
        <f t="shared" si="57"/>
        <v>0</v>
      </c>
      <c r="P139" s="121">
        <f t="shared" si="57"/>
        <v>0</v>
      </c>
      <c r="Q139" s="232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  <c r="QA139" s="33"/>
      <c r="QB139" s="33"/>
      <c r="QC139" s="33"/>
      <c r="QD139" s="33"/>
      <c r="QE139" s="33"/>
      <c r="QF139" s="33"/>
      <c r="QG139" s="33"/>
      <c r="QH139" s="33"/>
      <c r="QI139" s="33"/>
      <c r="QJ139" s="33"/>
      <c r="QK139" s="33"/>
      <c r="QL139" s="33"/>
      <c r="QM139" s="33"/>
      <c r="QN139" s="33"/>
      <c r="QO139" s="33"/>
      <c r="QP139" s="33"/>
      <c r="QQ139" s="33"/>
      <c r="QR139" s="33"/>
      <c r="QS139" s="33"/>
      <c r="QT139" s="33"/>
      <c r="QU139" s="33"/>
      <c r="QV139" s="33"/>
      <c r="QW139" s="33"/>
      <c r="QX139" s="33"/>
      <c r="QY139" s="33"/>
      <c r="QZ139" s="33"/>
      <c r="RA139" s="33"/>
      <c r="RB139" s="33"/>
      <c r="RC139" s="33"/>
      <c r="RD139" s="33"/>
      <c r="RE139" s="33"/>
      <c r="RF139" s="33"/>
      <c r="RG139" s="33"/>
      <c r="RH139" s="33"/>
      <c r="RI139" s="33"/>
      <c r="RJ139" s="33"/>
      <c r="RK139" s="33"/>
      <c r="RL139" s="33"/>
      <c r="RM139" s="33"/>
      <c r="RN139" s="33"/>
      <c r="RO139" s="33"/>
      <c r="RP139" s="33"/>
      <c r="RQ139" s="33"/>
      <c r="RR139" s="33"/>
      <c r="RS139" s="33"/>
      <c r="RT139" s="33"/>
      <c r="RU139" s="33"/>
      <c r="RV139" s="33"/>
      <c r="RW139" s="33"/>
      <c r="RX139" s="33"/>
      <c r="RY139" s="33"/>
      <c r="RZ139" s="33"/>
      <c r="SA139" s="33"/>
      <c r="SB139" s="33"/>
      <c r="SC139" s="33"/>
      <c r="SD139" s="33"/>
      <c r="SE139" s="33"/>
      <c r="SF139" s="33"/>
      <c r="SG139" s="33"/>
      <c r="SH139" s="33"/>
      <c r="SI139" s="33"/>
      <c r="SJ139" s="33"/>
      <c r="SK139" s="33"/>
      <c r="SL139" s="33"/>
      <c r="SM139" s="33"/>
      <c r="SN139" s="33"/>
      <c r="SO139" s="33"/>
      <c r="SP139" s="33"/>
      <c r="SQ139" s="33"/>
      <c r="SR139" s="33"/>
      <c r="SS139" s="33"/>
      <c r="ST139" s="33"/>
      <c r="SU139" s="33"/>
      <c r="SV139" s="33"/>
      <c r="SW139" s="33"/>
      <c r="SX139" s="33"/>
      <c r="SY139" s="33"/>
      <c r="SZ139" s="33"/>
      <c r="TA139" s="33"/>
      <c r="TB139" s="33"/>
      <c r="TC139" s="33"/>
      <c r="TD139" s="33"/>
      <c r="TE139" s="33"/>
    </row>
    <row r="140" spans="1:525" s="34" customFormat="1" ht="31.5" hidden="1" customHeight="1" x14ac:dyDescent="0.25">
      <c r="A140" s="84"/>
      <c r="B140" s="93"/>
      <c r="C140" s="93"/>
      <c r="D140" s="68" t="s">
        <v>385</v>
      </c>
      <c r="E140" s="121">
        <f>E150+E156+E159</f>
        <v>0</v>
      </c>
      <c r="F140" s="121">
        <f t="shared" ref="F140:P140" si="58">F150+F156+F159</f>
        <v>0</v>
      </c>
      <c r="G140" s="121">
        <f t="shared" si="58"/>
        <v>0</v>
      </c>
      <c r="H140" s="121">
        <f t="shared" si="58"/>
        <v>0</v>
      </c>
      <c r="I140" s="121">
        <f t="shared" si="58"/>
        <v>0</v>
      </c>
      <c r="J140" s="121">
        <f t="shared" si="58"/>
        <v>0</v>
      </c>
      <c r="K140" s="121">
        <f t="shared" si="58"/>
        <v>0</v>
      </c>
      <c r="L140" s="121">
        <f t="shared" si="58"/>
        <v>0</v>
      </c>
      <c r="M140" s="121">
        <f t="shared" si="58"/>
        <v>0</v>
      </c>
      <c r="N140" s="121">
        <f t="shared" si="58"/>
        <v>0</v>
      </c>
      <c r="O140" s="121">
        <f t="shared" si="58"/>
        <v>0</v>
      </c>
      <c r="P140" s="121">
        <f t="shared" si="58"/>
        <v>0</v>
      </c>
      <c r="Q140" s="232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  <c r="QA140" s="33"/>
      <c r="QB140" s="33"/>
      <c r="QC140" s="33"/>
      <c r="QD140" s="33"/>
      <c r="QE140" s="33"/>
      <c r="QF140" s="33"/>
      <c r="QG140" s="33"/>
      <c r="QH140" s="33"/>
      <c r="QI140" s="33"/>
      <c r="QJ140" s="33"/>
      <c r="QK140" s="33"/>
      <c r="QL140" s="33"/>
      <c r="QM140" s="33"/>
      <c r="QN140" s="33"/>
      <c r="QO140" s="33"/>
      <c r="QP140" s="33"/>
      <c r="QQ140" s="33"/>
      <c r="QR140" s="33"/>
      <c r="QS140" s="33"/>
      <c r="QT140" s="33"/>
      <c r="QU140" s="33"/>
      <c r="QV140" s="33"/>
      <c r="QW140" s="33"/>
      <c r="QX140" s="33"/>
      <c r="QY140" s="33"/>
      <c r="QZ140" s="33"/>
      <c r="RA140" s="33"/>
      <c r="RB140" s="33"/>
      <c r="RC140" s="33"/>
      <c r="RD140" s="33"/>
      <c r="RE140" s="33"/>
      <c r="RF140" s="33"/>
      <c r="RG140" s="33"/>
      <c r="RH140" s="33"/>
      <c r="RI140" s="33"/>
      <c r="RJ140" s="33"/>
      <c r="RK140" s="33"/>
      <c r="RL140" s="33"/>
      <c r="RM140" s="33"/>
      <c r="RN140" s="33"/>
      <c r="RO140" s="33"/>
      <c r="RP140" s="33"/>
      <c r="RQ140" s="33"/>
      <c r="RR140" s="33"/>
      <c r="RS140" s="33"/>
      <c r="RT140" s="33"/>
      <c r="RU140" s="33"/>
      <c r="RV140" s="33"/>
      <c r="RW140" s="33"/>
      <c r="RX140" s="33"/>
      <c r="RY140" s="33"/>
      <c r="RZ140" s="33"/>
      <c r="SA140" s="33"/>
      <c r="SB140" s="33"/>
      <c r="SC140" s="33"/>
      <c r="SD140" s="33"/>
      <c r="SE140" s="33"/>
      <c r="SF140" s="33"/>
      <c r="SG140" s="33"/>
      <c r="SH140" s="33"/>
      <c r="SI140" s="33"/>
      <c r="SJ140" s="33"/>
      <c r="SK140" s="33"/>
      <c r="SL140" s="33"/>
      <c r="SM140" s="33"/>
      <c r="SN140" s="33"/>
      <c r="SO140" s="33"/>
      <c r="SP140" s="33"/>
      <c r="SQ140" s="33"/>
      <c r="SR140" s="33"/>
      <c r="SS140" s="33"/>
      <c r="ST140" s="33"/>
      <c r="SU140" s="33"/>
      <c r="SV140" s="33"/>
      <c r="SW140" s="33"/>
      <c r="SX140" s="33"/>
      <c r="SY140" s="33"/>
      <c r="SZ140" s="33"/>
      <c r="TA140" s="33"/>
      <c r="TB140" s="33"/>
      <c r="TC140" s="33"/>
      <c r="TD140" s="33"/>
      <c r="TE140" s="33"/>
    </row>
    <row r="141" spans="1:525" s="34" customFormat="1" ht="57" hidden="1" customHeight="1" x14ac:dyDescent="0.25">
      <c r="A141" s="84"/>
      <c r="B141" s="93"/>
      <c r="C141" s="93"/>
      <c r="D141" s="68" t="s">
        <v>383</v>
      </c>
      <c r="E141" s="121">
        <f>E170</f>
        <v>0</v>
      </c>
      <c r="F141" s="121">
        <f>F170</f>
        <v>0</v>
      </c>
      <c r="G141" s="121">
        <f t="shared" ref="G141:I141" si="59">G170</f>
        <v>0</v>
      </c>
      <c r="H141" s="121">
        <f t="shared" si="59"/>
        <v>0</v>
      </c>
      <c r="I141" s="121">
        <f t="shared" si="59"/>
        <v>0</v>
      </c>
      <c r="J141" s="121">
        <f>J170</f>
        <v>0</v>
      </c>
      <c r="K141" s="121">
        <f t="shared" ref="K141:P141" si="60">K170</f>
        <v>0</v>
      </c>
      <c r="L141" s="121">
        <f t="shared" si="60"/>
        <v>0</v>
      </c>
      <c r="M141" s="121">
        <f t="shared" si="60"/>
        <v>0</v>
      </c>
      <c r="N141" s="121">
        <f t="shared" si="60"/>
        <v>0</v>
      </c>
      <c r="O141" s="121">
        <f t="shared" si="60"/>
        <v>0</v>
      </c>
      <c r="P141" s="121">
        <f t="shared" si="60"/>
        <v>0</v>
      </c>
      <c r="Q141" s="232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  <c r="QA141" s="33"/>
      <c r="QB141" s="33"/>
      <c r="QC141" s="33"/>
      <c r="QD141" s="33"/>
      <c r="QE141" s="33"/>
      <c r="QF141" s="33"/>
      <c r="QG141" s="33"/>
      <c r="QH141" s="33"/>
      <c r="QI141" s="33"/>
      <c r="QJ141" s="33"/>
      <c r="QK141" s="33"/>
      <c r="QL141" s="33"/>
      <c r="QM141" s="33"/>
      <c r="QN141" s="33"/>
      <c r="QO141" s="33"/>
      <c r="QP141" s="33"/>
      <c r="QQ141" s="33"/>
      <c r="QR141" s="33"/>
      <c r="QS141" s="33"/>
      <c r="QT141" s="33"/>
      <c r="QU141" s="33"/>
      <c r="QV141" s="33"/>
      <c r="QW141" s="33"/>
      <c r="QX141" s="33"/>
      <c r="QY141" s="33"/>
      <c r="QZ141" s="33"/>
      <c r="RA141" s="33"/>
      <c r="RB141" s="33"/>
      <c r="RC141" s="33"/>
      <c r="RD141" s="33"/>
      <c r="RE141" s="33"/>
      <c r="RF141" s="33"/>
      <c r="RG141" s="33"/>
      <c r="RH141" s="33"/>
      <c r="RI141" s="33"/>
      <c r="RJ141" s="33"/>
      <c r="RK141" s="33"/>
      <c r="RL141" s="33"/>
      <c r="RM141" s="33"/>
      <c r="RN141" s="33"/>
      <c r="RO141" s="33"/>
      <c r="RP141" s="33"/>
      <c r="RQ141" s="33"/>
      <c r="RR141" s="33"/>
      <c r="RS141" s="33"/>
      <c r="RT141" s="33"/>
      <c r="RU141" s="33"/>
      <c r="RV141" s="33"/>
      <c r="RW141" s="33"/>
      <c r="RX141" s="33"/>
      <c r="RY141" s="33"/>
      <c r="RZ141" s="33"/>
      <c r="SA141" s="33"/>
      <c r="SB141" s="33"/>
      <c r="SC141" s="33"/>
      <c r="SD141" s="33"/>
      <c r="SE141" s="33"/>
      <c r="SF141" s="33"/>
      <c r="SG141" s="33"/>
      <c r="SH141" s="33"/>
      <c r="SI141" s="33"/>
      <c r="SJ141" s="33"/>
      <c r="SK141" s="33"/>
      <c r="SL141" s="33"/>
      <c r="SM141" s="33"/>
      <c r="SN141" s="33"/>
      <c r="SO141" s="33"/>
      <c r="SP141" s="33"/>
      <c r="SQ141" s="33"/>
      <c r="SR141" s="33"/>
      <c r="SS141" s="33"/>
      <c r="ST141" s="33"/>
      <c r="SU141" s="33"/>
      <c r="SV141" s="33"/>
      <c r="SW141" s="33"/>
      <c r="SX141" s="33"/>
      <c r="SY141" s="33"/>
      <c r="SZ141" s="33"/>
      <c r="TA141" s="33"/>
      <c r="TB141" s="33"/>
      <c r="TC141" s="33"/>
      <c r="TD141" s="33"/>
      <c r="TE141" s="33"/>
    </row>
    <row r="142" spans="1:525" s="34" customFormat="1" ht="47.25" hidden="1" customHeight="1" x14ac:dyDescent="0.25">
      <c r="A142" s="84"/>
      <c r="B142" s="93"/>
      <c r="C142" s="93"/>
      <c r="D142" s="68" t="s">
        <v>386</v>
      </c>
      <c r="E142" s="121">
        <f>E151+E163</f>
        <v>0</v>
      </c>
      <c r="F142" s="121">
        <f t="shared" ref="F142:P142" si="61">F151+F163</f>
        <v>0</v>
      </c>
      <c r="G142" s="121">
        <f t="shared" si="61"/>
        <v>0</v>
      </c>
      <c r="H142" s="121">
        <f t="shared" si="61"/>
        <v>0</v>
      </c>
      <c r="I142" s="121">
        <f t="shared" si="61"/>
        <v>0</v>
      </c>
      <c r="J142" s="121">
        <f t="shared" si="61"/>
        <v>0</v>
      </c>
      <c r="K142" s="121">
        <f t="shared" si="61"/>
        <v>0</v>
      </c>
      <c r="L142" s="121">
        <f t="shared" si="61"/>
        <v>0</v>
      </c>
      <c r="M142" s="121">
        <f t="shared" si="61"/>
        <v>0</v>
      </c>
      <c r="N142" s="121">
        <f t="shared" si="61"/>
        <v>0</v>
      </c>
      <c r="O142" s="121">
        <f t="shared" si="61"/>
        <v>0</v>
      </c>
      <c r="P142" s="121">
        <f t="shared" si="61"/>
        <v>0</v>
      </c>
      <c r="Q142" s="232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  <c r="QA142" s="33"/>
      <c r="QB142" s="33"/>
      <c r="QC142" s="33"/>
      <c r="QD142" s="33"/>
      <c r="QE142" s="33"/>
      <c r="QF142" s="33"/>
      <c r="QG142" s="33"/>
      <c r="QH142" s="33"/>
      <c r="QI142" s="33"/>
      <c r="QJ142" s="33"/>
      <c r="QK142" s="33"/>
      <c r="QL142" s="33"/>
      <c r="QM142" s="33"/>
      <c r="QN142" s="33"/>
      <c r="QO142" s="33"/>
      <c r="QP142" s="33"/>
      <c r="QQ142" s="33"/>
      <c r="QR142" s="33"/>
      <c r="QS142" s="33"/>
      <c r="QT142" s="33"/>
      <c r="QU142" s="33"/>
      <c r="QV142" s="33"/>
      <c r="QW142" s="33"/>
      <c r="QX142" s="33"/>
      <c r="QY142" s="33"/>
      <c r="QZ142" s="33"/>
      <c r="RA142" s="33"/>
      <c r="RB142" s="33"/>
      <c r="RC142" s="33"/>
      <c r="RD142" s="33"/>
      <c r="RE142" s="33"/>
      <c r="RF142" s="33"/>
      <c r="RG142" s="33"/>
      <c r="RH142" s="33"/>
      <c r="RI142" s="33"/>
      <c r="RJ142" s="33"/>
      <c r="RK142" s="33"/>
      <c r="RL142" s="33"/>
      <c r="RM142" s="33"/>
      <c r="RN142" s="33"/>
      <c r="RO142" s="33"/>
      <c r="RP142" s="33"/>
      <c r="RQ142" s="33"/>
      <c r="RR142" s="33"/>
      <c r="RS142" s="33"/>
      <c r="RT142" s="33"/>
      <c r="RU142" s="33"/>
      <c r="RV142" s="33"/>
      <c r="RW142" s="33"/>
      <c r="RX142" s="33"/>
      <c r="RY142" s="33"/>
      <c r="RZ142" s="33"/>
      <c r="SA142" s="33"/>
      <c r="SB142" s="33"/>
      <c r="SC142" s="33"/>
      <c r="SD142" s="33"/>
      <c r="SE142" s="33"/>
      <c r="SF142" s="33"/>
      <c r="SG142" s="33"/>
      <c r="SH142" s="33"/>
      <c r="SI142" s="33"/>
      <c r="SJ142" s="33"/>
      <c r="SK142" s="33"/>
      <c r="SL142" s="33"/>
      <c r="SM142" s="33"/>
      <c r="SN142" s="33"/>
      <c r="SO142" s="33"/>
      <c r="SP142" s="33"/>
      <c r="SQ142" s="33"/>
      <c r="SR142" s="33"/>
      <c r="SS142" s="33"/>
      <c r="ST142" s="33"/>
      <c r="SU142" s="33"/>
      <c r="SV142" s="33"/>
      <c r="SW142" s="33"/>
      <c r="SX142" s="33"/>
      <c r="SY142" s="33"/>
      <c r="SZ142" s="33"/>
      <c r="TA142" s="33"/>
      <c r="TB142" s="33"/>
      <c r="TC142" s="33"/>
      <c r="TD142" s="33"/>
      <c r="TE142" s="33"/>
    </row>
    <row r="143" spans="1:525" s="34" customFormat="1" ht="63" hidden="1" customHeight="1" x14ac:dyDescent="0.25">
      <c r="A143" s="84"/>
      <c r="B143" s="93"/>
      <c r="C143" s="93"/>
      <c r="D143" s="68" t="s">
        <v>387</v>
      </c>
      <c r="E143" s="121">
        <f>E161+E164</f>
        <v>0</v>
      </c>
      <c r="F143" s="121">
        <f>F161+F164</f>
        <v>0</v>
      </c>
      <c r="G143" s="121">
        <f t="shared" ref="G143:P143" si="62">G161+G164</f>
        <v>0</v>
      </c>
      <c r="H143" s="121">
        <f t="shared" si="62"/>
        <v>0</v>
      </c>
      <c r="I143" s="121">
        <f t="shared" si="62"/>
        <v>0</v>
      </c>
      <c r="J143" s="121">
        <f t="shared" si="62"/>
        <v>0</v>
      </c>
      <c r="K143" s="121">
        <f>K161+K164</f>
        <v>0</v>
      </c>
      <c r="L143" s="121">
        <f t="shared" si="62"/>
        <v>0</v>
      </c>
      <c r="M143" s="121">
        <f t="shared" si="62"/>
        <v>0</v>
      </c>
      <c r="N143" s="121">
        <f t="shared" si="62"/>
        <v>0</v>
      </c>
      <c r="O143" s="121">
        <f t="shared" si="62"/>
        <v>0</v>
      </c>
      <c r="P143" s="121">
        <f t="shared" si="62"/>
        <v>0</v>
      </c>
      <c r="Q143" s="232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</row>
    <row r="144" spans="1:525" s="34" customFormat="1" ht="53.25" hidden="1" customHeight="1" x14ac:dyDescent="0.25">
      <c r="A144" s="84"/>
      <c r="B144" s="93"/>
      <c r="C144" s="93"/>
      <c r="D144" s="68" t="s">
        <v>383</v>
      </c>
      <c r="E144" s="121">
        <f>E170</f>
        <v>0</v>
      </c>
      <c r="F144" s="121">
        <f t="shared" ref="F144:P144" si="63">F170</f>
        <v>0</v>
      </c>
      <c r="G144" s="121">
        <f t="shared" si="63"/>
        <v>0</v>
      </c>
      <c r="H144" s="121">
        <f t="shared" si="63"/>
        <v>0</v>
      </c>
      <c r="I144" s="121">
        <f t="shared" si="63"/>
        <v>0</v>
      </c>
      <c r="J144" s="121">
        <f t="shared" si="63"/>
        <v>0</v>
      </c>
      <c r="K144" s="121">
        <f t="shared" si="63"/>
        <v>0</v>
      </c>
      <c r="L144" s="121">
        <f t="shared" si="63"/>
        <v>0</v>
      </c>
      <c r="M144" s="121">
        <f t="shared" si="63"/>
        <v>0</v>
      </c>
      <c r="N144" s="121">
        <f t="shared" si="63"/>
        <v>0</v>
      </c>
      <c r="O144" s="121">
        <f t="shared" si="63"/>
        <v>0</v>
      </c>
      <c r="P144" s="121">
        <f t="shared" si="63"/>
        <v>0</v>
      </c>
      <c r="Q144" s="232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</row>
    <row r="145" spans="1:525" s="34" customFormat="1" ht="15.75" hidden="1" customHeight="1" x14ac:dyDescent="0.25">
      <c r="A145" s="84"/>
      <c r="B145" s="93"/>
      <c r="C145" s="93"/>
      <c r="D145" s="68" t="s">
        <v>388</v>
      </c>
      <c r="E145" s="121">
        <f>E152</f>
        <v>0</v>
      </c>
      <c r="F145" s="121">
        <f>F152</f>
        <v>0</v>
      </c>
      <c r="G145" s="121">
        <f t="shared" ref="G145:O145" si="64">G152</f>
        <v>0</v>
      </c>
      <c r="H145" s="121">
        <f t="shared" si="64"/>
        <v>0</v>
      </c>
      <c r="I145" s="121">
        <f t="shared" si="64"/>
        <v>0</v>
      </c>
      <c r="J145" s="121">
        <f t="shared" si="64"/>
        <v>0</v>
      </c>
      <c r="K145" s="121">
        <f t="shared" si="64"/>
        <v>0</v>
      </c>
      <c r="L145" s="121">
        <f t="shared" si="64"/>
        <v>0</v>
      </c>
      <c r="M145" s="121">
        <f t="shared" si="64"/>
        <v>0</v>
      </c>
      <c r="N145" s="121">
        <f t="shared" si="64"/>
        <v>0</v>
      </c>
      <c r="O145" s="121">
        <f t="shared" si="64"/>
        <v>0</v>
      </c>
      <c r="P145" s="121">
        <f>P152</f>
        <v>0</v>
      </c>
      <c r="Q145" s="232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  <c r="QA145" s="33"/>
      <c r="QB145" s="33"/>
      <c r="QC145" s="33"/>
      <c r="QD145" s="33"/>
      <c r="QE145" s="33"/>
      <c r="QF145" s="33"/>
      <c r="QG145" s="33"/>
      <c r="QH145" s="33"/>
      <c r="QI145" s="33"/>
      <c r="QJ145" s="33"/>
      <c r="QK145" s="33"/>
      <c r="QL145" s="33"/>
      <c r="QM145" s="33"/>
      <c r="QN145" s="33"/>
      <c r="QO145" s="33"/>
      <c r="QP145" s="33"/>
      <c r="QQ145" s="33"/>
      <c r="QR145" s="33"/>
      <c r="QS145" s="33"/>
      <c r="QT145" s="33"/>
      <c r="QU145" s="33"/>
      <c r="QV145" s="33"/>
      <c r="QW145" s="33"/>
      <c r="QX145" s="33"/>
      <c r="QY145" s="33"/>
      <c r="QZ145" s="33"/>
      <c r="RA145" s="33"/>
      <c r="RB145" s="33"/>
      <c r="RC145" s="33"/>
      <c r="RD145" s="33"/>
      <c r="RE145" s="33"/>
      <c r="RF145" s="33"/>
      <c r="RG145" s="33"/>
      <c r="RH145" s="33"/>
      <c r="RI145" s="33"/>
      <c r="RJ145" s="33"/>
      <c r="RK145" s="33"/>
      <c r="RL145" s="33"/>
      <c r="RM145" s="33"/>
      <c r="RN145" s="33"/>
      <c r="RO145" s="33"/>
      <c r="RP145" s="33"/>
      <c r="RQ145" s="33"/>
      <c r="RR145" s="33"/>
      <c r="RS145" s="33"/>
      <c r="RT145" s="33"/>
      <c r="RU145" s="33"/>
      <c r="RV145" s="33"/>
      <c r="RW145" s="33"/>
      <c r="RX145" s="33"/>
      <c r="RY145" s="33"/>
      <c r="RZ145" s="33"/>
      <c r="SA145" s="33"/>
      <c r="SB145" s="33"/>
      <c r="SC145" s="33"/>
      <c r="SD145" s="33"/>
      <c r="SE145" s="33"/>
      <c r="SF145" s="33"/>
      <c r="SG145" s="33"/>
      <c r="SH145" s="33"/>
      <c r="SI145" s="33"/>
      <c r="SJ145" s="33"/>
      <c r="SK145" s="33"/>
      <c r="SL145" s="33"/>
      <c r="SM145" s="33"/>
      <c r="SN145" s="33"/>
      <c r="SO145" s="33"/>
      <c r="SP145" s="33"/>
      <c r="SQ145" s="33"/>
      <c r="SR145" s="33"/>
      <c r="SS145" s="33"/>
      <c r="ST145" s="33"/>
      <c r="SU145" s="33"/>
      <c r="SV145" s="33"/>
      <c r="SW145" s="33"/>
      <c r="SX145" s="33"/>
      <c r="SY145" s="33"/>
      <c r="SZ145" s="33"/>
      <c r="TA145" s="33"/>
      <c r="TB145" s="33"/>
      <c r="TC145" s="33"/>
      <c r="TD145" s="33"/>
      <c r="TE145" s="33"/>
    </row>
    <row r="146" spans="1:525" s="34" customFormat="1" ht="15.75" hidden="1" customHeight="1" x14ac:dyDescent="0.25">
      <c r="A146" s="84"/>
      <c r="B146" s="93"/>
      <c r="C146" s="93"/>
      <c r="D146" s="73" t="s">
        <v>410</v>
      </c>
      <c r="E146" s="121">
        <f>E172</f>
        <v>0</v>
      </c>
      <c r="F146" s="121">
        <f t="shared" ref="F146:P146" si="65">F172</f>
        <v>0</v>
      </c>
      <c r="G146" s="121">
        <f t="shared" si="65"/>
        <v>0</v>
      </c>
      <c r="H146" s="121">
        <f t="shared" si="65"/>
        <v>0</v>
      </c>
      <c r="I146" s="121">
        <f t="shared" si="65"/>
        <v>0</v>
      </c>
      <c r="J146" s="121">
        <f t="shared" si="65"/>
        <v>0</v>
      </c>
      <c r="K146" s="121">
        <f t="shared" si="65"/>
        <v>0</v>
      </c>
      <c r="L146" s="121">
        <f t="shared" si="65"/>
        <v>0</v>
      </c>
      <c r="M146" s="121">
        <f t="shared" si="65"/>
        <v>0</v>
      </c>
      <c r="N146" s="121">
        <f t="shared" si="65"/>
        <v>0</v>
      </c>
      <c r="O146" s="121">
        <f t="shared" si="65"/>
        <v>0</v>
      </c>
      <c r="P146" s="121">
        <f t="shared" si="65"/>
        <v>0</v>
      </c>
      <c r="Q146" s="232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</row>
    <row r="147" spans="1:525" s="34" customFormat="1" ht="15.75" customHeight="1" x14ac:dyDescent="0.25">
      <c r="A147" s="84"/>
      <c r="B147" s="93"/>
      <c r="C147" s="93"/>
      <c r="D147" s="75" t="s">
        <v>694</v>
      </c>
      <c r="E147" s="121">
        <f>E174</f>
        <v>0</v>
      </c>
      <c r="F147" s="121">
        <f t="shared" ref="F147:P147" si="66">F174</f>
        <v>0</v>
      </c>
      <c r="G147" s="121">
        <f t="shared" si="66"/>
        <v>0</v>
      </c>
      <c r="H147" s="121">
        <f t="shared" si="66"/>
        <v>0</v>
      </c>
      <c r="I147" s="121">
        <f t="shared" si="66"/>
        <v>0</v>
      </c>
      <c r="J147" s="121">
        <f t="shared" si="66"/>
        <v>4200000</v>
      </c>
      <c r="K147" s="121">
        <f t="shared" si="66"/>
        <v>0</v>
      </c>
      <c r="L147" s="121">
        <f t="shared" si="66"/>
        <v>0</v>
      </c>
      <c r="M147" s="121">
        <f t="shared" si="66"/>
        <v>0</v>
      </c>
      <c r="N147" s="121">
        <f t="shared" si="66"/>
        <v>0</v>
      </c>
      <c r="O147" s="121">
        <f t="shared" si="66"/>
        <v>4200000</v>
      </c>
      <c r="P147" s="121">
        <f t="shared" si="66"/>
        <v>4200000</v>
      </c>
      <c r="Q147" s="232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  <c r="IW147" s="33"/>
      <c r="IX147" s="33"/>
      <c r="IY147" s="33"/>
      <c r="IZ147" s="33"/>
      <c r="JA147" s="33"/>
      <c r="JB147" s="33"/>
      <c r="JC147" s="33"/>
      <c r="JD147" s="33"/>
      <c r="JE147" s="33"/>
      <c r="JF147" s="33"/>
      <c r="JG147" s="33"/>
      <c r="JH147" s="33"/>
      <c r="JI147" s="33"/>
      <c r="JJ147" s="33"/>
      <c r="JK147" s="33"/>
      <c r="JL147" s="33"/>
      <c r="JM147" s="33"/>
      <c r="JN147" s="33"/>
      <c r="JO147" s="33"/>
      <c r="JP147" s="33"/>
      <c r="JQ147" s="33"/>
      <c r="JR147" s="33"/>
      <c r="JS147" s="33"/>
      <c r="JT147" s="33"/>
      <c r="JU147" s="33"/>
      <c r="JV147" s="33"/>
      <c r="JW147" s="33"/>
      <c r="JX147" s="33"/>
      <c r="JY147" s="33"/>
      <c r="JZ147" s="33"/>
      <c r="KA147" s="33"/>
      <c r="KB147" s="33"/>
      <c r="KC147" s="33"/>
      <c r="KD147" s="33"/>
      <c r="KE147" s="33"/>
      <c r="KF147" s="33"/>
      <c r="KG147" s="33"/>
      <c r="KH147" s="33"/>
      <c r="KI147" s="33"/>
      <c r="KJ147" s="33"/>
      <c r="KK147" s="33"/>
      <c r="KL147" s="33"/>
      <c r="KM147" s="33"/>
      <c r="KN147" s="33"/>
      <c r="KO147" s="33"/>
      <c r="KP147" s="33"/>
      <c r="KQ147" s="33"/>
      <c r="KR147" s="33"/>
      <c r="KS147" s="33"/>
      <c r="KT147" s="33"/>
      <c r="KU147" s="33"/>
      <c r="KV147" s="33"/>
      <c r="KW147" s="33"/>
      <c r="KX147" s="33"/>
      <c r="KY147" s="33"/>
      <c r="KZ147" s="33"/>
      <c r="LA147" s="33"/>
      <c r="LB147" s="33"/>
      <c r="LC147" s="33"/>
      <c r="LD147" s="33"/>
      <c r="LE147" s="33"/>
      <c r="LF147" s="33"/>
      <c r="LG147" s="33"/>
      <c r="LH147" s="33"/>
      <c r="LI147" s="33"/>
      <c r="LJ147" s="33"/>
      <c r="LK147" s="33"/>
      <c r="LL147" s="33"/>
      <c r="LM147" s="33"/>
      <c r="LN147" s="33"/>
      <c r="LO147" s="33"/>
      <c r="LP147" s="33"/>
      <c r="LQ147" s="33"/>
      <c r="LR147" s="33"/>
      <c r="LS147" s="33"/>
      <c r="LT147" s="33"/>
      <c r="LU147" s="33"/>
      <c r="LV147" s="33"/>
      <c r="LW147" s="33"/>
      <c r="LX147" s="33"/>
      <c r="LY147" s="33"/>
      <c r="LZ147" s="33"/>
      <c r="MA147" s="33"/>
      <c r="MB147" s="33"/>
      <c r="MC147" s="33"/>
      <c r="MD147" s="33"/>
      <c r="ME147" s="33"/>
      <c r="MF147" s="33"/>
      <c r="MG147" s="33"/>
      <c r="MH147" s="33"/>
      <c r="MI147" s="33"/>
      <c r="MJ147" s="33"/>
      <c r="MK147" s="33"/>
      <c r="ML147" s="33"/>
      <c r="MM147" s="33"/>
      <c r="MN147" s="33"/>
      <c r="MO147" s="33"/>
      <c r="MP147" s="33"/>
      <c r="MQ147" s="33"/>
      <c r="MR147" s="33"/>
      <c r="MS147" s="33"/>
      <c r="MT147" s="33"/>
      <c r="MU147" s="33"/>
      <c r="MV147" s="33"/>
      <c r="MW147" s="33"/>
      <c r="MX147" s="33"/>
      <c r="MY147" s="33"/>
      <c r="MZ147" s="33"/>
      <c r="NA147" s="33"/>
      <c r="NB147" s="33"/>
      <c r="NC147" s="33"/>
      <c r="ND147" s="33"/>
      <c r="NE147" s="33"/>
      <c r="NF147" s="33"/>
      <c r="NG147" s="33"/>
      <c r="NH147" s="33"/>
      <c r="NI147" s="33"/>
      <c r="NJ147" s="33"/>
      <c r="NK147" s="33"/>
      <c r="NL147" s="33"/>
      <c r="NM147" s="33"/>
      <c r="NN147" s="33"/>
      <c r="NO147" s="33"/>
      <c r="NP147" s="33"/>
      <c r="NQ147" s="33"/>
      <c r="NR147" s="33"/>
      <c r="NS147" s="33"/>
      <c r="NT147" s="33"/>
      <c r="NU147" s="33"/>
      <c r="NV147" s="33"/>
      <c r="NW147" s="33"/>
      <c r="NX147" s="33"/>
      <c r="NY147" s="33"/>
      <c r="NZ147" s="33"/>
      <c r="OA147" s="33"/>
      <c r="OB147" s="33"/>
      <c r="OC147" s="33"/>
      <c r="OD147" s="33"/>
      <c r="OE147" s="33"/>
      <c r="OF147" s="33"/>
      <c r="OG147" s="33"/>
      <c r="OH147" s="33"/>
      <c r="OI147" s="33"/>
      <c r="OJ147" s="33"/>
      <c r="OK147" s="33"/>
      <c r="OL147" s="33"/>
      <c r="OM147" s="33"/>
      <c r="ON147" s="33"/>
      <c r="OO147" s="33"/>
      <c r="OP147" s="33"/>
      <c r="OQ147" s="33"/>
      <c r="OR147" s="33"/>
      <c r="OS147" s="33"/>
      <c r="OT147" s="33"/>
      <c r="OU147" s="33"/>
      <c r="OV147" s="33"/>
      <c r="OW147" s="33"/>
      <c r="OX147" s="33"/>
      <c r="OY147" s="33"/>
      <c r="OZ147" s="33"/>
      <c r="PA147" s="33"/>
      <c r="PB147" s="33"/>
      <c r="PC147" s="33"/>
      <c r="PD147" s="33"/>
      <c r="PE147" s="33"/>
      <c r="PF147" s="33"/>
      <c r="PG147" s="33"/>
      <c r="PH147" s="33"/>
      <c r="PI147" s="33"/>
      <c r="PJ147" s="33"/>
      <c r="PK147" s="33"/>
      <c r="PL147" s="33"/>
      <c r="PM147" s="33"/>
      <c r="PN147" s="33"/>
      <c r="PO147" s="33"/>
      <c r="PP147" s="33"/>
      <c r="PQ147" s="33"/>
      <c r="PR147" s="33"/>
      <c r="PS147" s="33"/>
      <c r="PT147" s="33"/>
      <c r="PU147" s="33"/>
      <c r="PV147" s="33"/>
      <c r="PW147" s="33"/>
      <c r="PX147" s="33"/>
      <c r="PY147" s="33"/>
      <c r="PZ147" s="33"/>
      <c r="QA147" s="33"/>
      <c r="QB147" s="33"/>
      <c r="QC147" s="33"/>
      <c r="QD147" s="33"/>
      <c r="QE147" s="33"/>
      <c r="QF147" s="33"/>
      <c r="QG147" s="33"/>
      <c r="QH147" s="33"/>
      <c r="QI147" s="33"/>
      <c r="QJ147" s="33"/>
      <c r="QK147" s="33"/>
      <c r="QL147" s="33"/>
      <c r="QM147" s="33"/>
      <c r="QN147" s="33"/>
      <c r="QO147" s="33"/>
      <c r="QP147" s="33"/>
      <c r="QQ147" s="33"/>
      <c r="QR147" s="33"/>
      <c r="QS147" s="33"/>
      <c r="QT147" s="33"/>
      <c r="QU147" s="33"/>
      <c r="QV147" s="33"/>
      <c r="QW147" s="33"/>
      <c r="QX147" s="33"/>
      <c r="QY147" s="33"/>
      <c r="QZ147" s="33"/>
      <c r="RA147" s="33"/>
      <c r="RB147" s="33"/>
      <c r="RC147" s="33"/>
      <c r="RD147" s="33"/>
      <c r="RE147" s="33"/>
      <c r="RF147" s="33"/>
      <c r="RG147" s="33"/>
      <c r="RH147" s="33"/>
      <c r="RI147" s="33"/>
      <c r="RJ147" s="33"/>
      <c r="RK147" s="33"/>
      <c r="RL147" s="33"/>
      <c r="RM147" s="33"/>
      <c r="RN147" s="33"/>
      <c r="RO147" s="33"/>
      <c r="RP147" s="33"/>
      <c r="RQ147" s="33"/>
      <c r="RR147" s="33"/>
      <c r="RS147" s="33"/>
      <c r="RT147" s="33"/>
      <c r="RU147" s="33"/>
      <c r="RV147" s="33"/>
      <c r="RW147" s="33"/>
      <c r="RX147" s="33"/>
      <c r="RY147" s="33"/>
      <c r="RZ147" s="33"/>
      <c r="SA147" s="33"/>
      <c r="SB147" s="33"/>
      <c r="SC147" s="33"/>
      <c r="SD147" s="33"/>
      <c r="SE147" s="33"/>
      <c r="SF147" s="33"/>
      <c r="SG147" s="33"/>
      <c r="SH147" s="33"/>
      <c r="SI147" s="33"/>
      <c r="SJ147" s="33"/>
      <c r="SK147" s="33"/>
      <c r="SL147" s="33"/>
      <c r="SM147" s="33"/>
      <c r="SN147" s="33"/>
      <c r="SO147" s="33"/>
      <c r="SP147" s="33"/>
      <c r="SQ147" s="33"/>
      <c r="SR147" s="33"/>
      <c r="SS147" s="33"/>
      <c r="ST147" s="33"/>
      <c r="SU147" s="33"/>
      <c r="SV147" s="33"/>
      <c r="SW147" s="33"/>
      <c r="SX147" s="33"/>
      <c r="SY147" s="33"/>
      <c r="SZ147" s="33"/>
      <c r="TA147" s="33"/>
      <c r="TB147" s="33"/>
      <c r="TC147" s="33"/>
      <c r="TD147" s="33"/>
      <c r="TE147" s="33"/>
    </row>
    <row r="148" spans="1:525" s="22" customFormat="1" ht="48" customHeight="1" x14ac:dyDescent="0.25">
      <c r="A148" s="56" t="s">
        <v>168</v>
      </c>
      <c r="B148" s="82" t="str">
        <f>'дод 9'!A17</f>
        <v>0160</v>
      </c>
      <c r="C148" s="82" t="str">
        <f>'дод 9'!B17</f>
        <v>0111</v>
      </c>
      <c r="D148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148" s="122">
        <f t="shared" ref="E148:E175" si="67">F148+I148</f>
        <v>2766200</v>
      </c>
      <c r="F148" s="122">
        <v>2766200</v>
      </c>
      <c r="G148" s="122">
        <v>2027400</v>
      </c>
      <c r="H148" s="122">
        <v>65400</v>
      </c>
      <c r="I148" s="122"/>
      <c r="J148" s="122">
        <f>L148+O148</f>
        <v>0</v>
      </c>
      <c r="K148" s="122"/>
      <c r="L148" s="122"/>
      <c r="M148" s="122"/>
      <c r="N148" s="122"/>
      <c r="O148" s="122"/>
      <c r="P148" s="122">
        <f t="shared" ref="P148:P176" si="68">E148+J148</f>
        <v>2766200</v>
      </c>
      <c r="Q148" s="232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</row>
    <row r="149" spans="1:525" s="22" customFormat="1" ht="33" customHeight="1" x14ac:dyDescent="0.25">
      <c r="A149" s="56" t="s">
        <v>169</v>
      </c>
      <c r="B149" s="82" t="str">
        <f>'дод 9'!A89</f>
        <v>2010</v>
      </c>
      <c r="C149" s="82" t="str">
        <f>'дод 9'!B89</f>
        <v>0731</v>
      </c>
      <c r="D149" s="6" t="s">
        <v>648</v>
      </c>
      <c r="E149" s="122">
        <f t="shared" si="67"/>
        <v>65030900</v>
      </c>
      <c r="F149" s="122">
        <f>62030900+3000000</f>
        <v>65030900</v>
      </c>
      <c r="G149" s="122"/>
      <c r="H149" s="122"/>
      <c r="I149" s="124"/>
      <c r="J149" s="122">
        <f t="shared" ref="J149:J176" si="69">L149+O149</f>
        <v>32600000</v>
      </c>
      <c r="K149" s="122">
        <f>20000000+12824760-824760+600000</f>
        <v>32600000</v>
      </c>
      <c r="L149" s="122"/>
      <c r="M149" s="122"/>
      <c r="N149" s="122"/>
      <c r="O149" s="122">
        <f>20000000+12824760-824760+600000</f>
        <v>32600000</v>
      </c>
      <c r="P149" s="122">
        <f t="shared" si="68"/>
        <v>97630900</v>
      </c>
      <c r="Q149" s="232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</row>
    <row r="150" spans="1:525" s="24" customFormat="1" ht="31.5" hidden="1" customHeight="1" x14ac:dyDescent="0.25">
      <c r="A150" s="74"/>
      <c r="B150" s="95"/>
      <c r="C150" s="95"/>
      <c r="D150" s="77" t="s">
        <v>385</v>
      </c>
      <c r="E150" s="123">
        <f t="shared" si="67"/>
        <v>0</v>
      </c>
      <c r="F150" s="123"/>
      <c r="G150" s="123"/>
      <c r="H150" s="123"/>
      <c r="I150" s="126"/>
      <c r="J150" s="123">
        <f t="shared" si="69"/>
        <v>0</v>
      </c>
      <c r="K150" s="123"/>
      <c r="L150" s="123"/>
      <c r="M150" s="123"/>
      <c r="N150" s="123"/>
      <c r="O150" s="123"/>
      <c r="P150" s="123">
        <f t="shared" si="68"/>
        <v>0</v>
      </c>
      <c r="Q150" s="232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</row>
    <row r="151" spans="1:525" s="24" customFormat="1" ht="47.25" hidden="1" customHeight="1" x14ac:dyDescent="0.25">
      <c r="A151" s="74"/>
      <c r="B151" s="95"/>
      <c r="C151" s="95"/>
      <c r="D151" s="77" t="s">
        <v>386</v>
      </c>
      <c r="E151" s="123">
        <f t="shared" si="67"/>
        <v>0</v>
      </c>
      <c r="F151" s="123"/>
      <c r="G151" s="123"/>
      <c r="H151" s="123"/>
      <c r="I151" s="123"/>
      <c r="J151" s="123">
        <f t="shared" si="69"/>
        <v>0</v>
      </c>
      <c r="K151" s="123"/>
      <c r="L151" s="123"/>
      <c r="M151" s="123"/>
      <c r="N151" s="123"/>
      <c r="O151" s="123"/>
      <c r="P151" s="123">
        <f t="shared" si="68"/>
        <v>0</v>
      </c>
      <c r="Q151" s="232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</row>
    <row r="152" spans="1:525" s="24" customFormat="1" ht="15.75" hidden="1" customHeight="1" x14ac:dyDescent="0.25">
      <c r="A152" s="74"/>
      <c r="B152" s="95"/>
      <c r="C152" s="95"/>
      <c r="D152" s="77" t="s">
        <v>388</v>
      </c>
      <c r="E152" s="123">
        <f t="shared" si="67"/>
        <v>0</v>
      </c>
      <c r="F152" s="123"/>
      <c r="G152" s="123"/>
      <c r="H152" s="123"/>
      <c r="I152" s="126"/>
      <c r="J152" s="123">
        <f t="shared" si="69"/>
        <v>0</v>
      </c>
      <c r="K152" s="123"/>
      <c r="L152" s="123"/>
      <c r="M152" s="123"/>
      <c r="N152" s="123"/>
      <c r="O152" s="123"/>
      <c r="P152" s="123">
        <f t="shared" si="68"/>
        <v>0</v>
      </c>
      <c r="Q152" s="232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</row>
    <row r="153" spans="1:525" s="24" customFormat="1" ht="94.5" hidden="1" x14ac:dyDescent="0.25">
      <c r="A153" s="74"/>
      <c r="B153" s="95"/>
      <c r="C153" s="95"/>
      <c r="D153" s="77" t="s">
        <v>618</v>
      </c>
      <c r="E153" s="123"/>
      <c r="F153" s="123"/>
      <c r="G153" s="123"/>
      <c r="H153" s="123"/>
      <c r="I153" s="126"/>
      <c r="J153" s="122">
        <f t="shared" ref="J153" si="70">L153+O153</f>
        <v>0</v>
      </c>
      <c r="K153" s="122"/>
      <c r="L153" s="123"/>
      <c r="M153" s="123"/>
      <c r="N153" s="123"/>
      <c r="O153" s="122"/>
      <c r="P153" s="122">
        <f t="shared" ref="P153" si="71">E153+J153</f>
        <v>0</v>
      </c>
      <c r="Q153" s="232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  <c r="SQ153" s="30"/>
      <c r="SR153" s="30"/>
      <c r="SS153" s="30"/>
      <c r="ST153" s="30"/>
      <c r="SU153" s="30"/>
      <c r="SV153" s="30"/>
      <c r="SW153" s="30"/>
      <c r="SX153" s="30"/>
      <c r="SY153" s="30"/>
      <c r="SZ153" s="30"/>
      <c r="TA153" s="30"/>
      <c r="TB153" s="30"/>
      <c r="TC153" s="30"/>
      <c r="TD153" s="30"/>
      <c r="TE153" s="30"/>
    </row>
    <row r="154" spans="1:525" s="22" customFormat="1" ht="31.5" hidden="1" x14ac:dyDescent="0.25">
      <c r="A154" s="56" t="s">
        <v>433</v>
      </c>
      <c r="B154" s="82">
        <v>2020</v>
      </c>
      <c r="C154" s="56" t="s">
        <v>434</v>
      </c>
      <c r="D154" s="57" t="str">
        <f>'дод 9'!C93</f>
        <v xml:space="preserve"> Спеціалізована стаціонарна медична допомога населенню</v>
      </c>
      <c r="E154" s="122">
        <f t="shared" si="67"/>
        <v>0</v>
      </c>
      <c r="F154" s="122"/>
      <c r="G154" s="124"/>
      <c r="H154" s="124"/>
      <c r="I154" s="124"/>
      <c r="J154" s="122">
        <f t="shared" si="69"/>
        <v>0</v>
      </c>
      <c r="K154" s="122"/>
      <c r="L154" s="122"/>
      <c r="M154" s="122"/>
      <c r="N154" s="122"/>
      <c r="O154" s="122"/>
      <c r="P154" s="122">
        <f t="shared" si="68"/>
        <v>0</v>
      </c>
      <c r="Q154" s="232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</row>
    <row r="155" spans="1:525" s="22" customFormat="1" ht="31.5" x14ac:dyDescent="0.25">
      <c r="A155" s="56" t="s">
        <v>174</v>
      </c>
      <c r="B155" s="82" t="str">
        <f>'дод 9'!A95</f>
        <v>2030</v>
      </c>
      <c r="C155" s="82" t="str">
        <f>'дод 9'!B95</f>
        <v>0733</v>
      </c>
      <c r="D155" s="57" t="str">
        <f>'дод 9'!C95</f>
        <v>Лікарсько-акушерська допомога вагітним, породіллям та новонародженим</v>
      </c>
      <c r="E155" s="122">
        <f t="shared" si="67"/>
        <v>5512000</v>
      </c>
      <c r="F155" s="122">
        <v>5512000</v>
      </c>
      <c r="G155" s="127"/>
      <c r="H155" s="127"/>
      <c r="I155" s="124"/>
      <c r="J155" s="122">
        <f t="shared" si="69"/>
        <v>0</v>
      </c>
      <c r="K155" s="122"/>
      <c r="L155" s="122"/>
      <c r="M155" s="122"/>
      <c r="N155" s="122"/>
      <c r="O155" s="122"/>
      <c r="P155" s="122">
        <f t="shared" si="68"/>
        <v>5512000</v>
      </c>
      <c r="Q155" s="232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</row>
    <row r="156" spans="1:525" s="24" customFormat="1" ht="31.5" hidden="1" customHeight="1" x14ac:dyDescent="0.25">
      <c r="A156" s="74"/>
      <c r="B156" s="95"/>
      <c r="C156" s="95"/>
      <c r="D156" s="77" t="s">
        <v>385</v>
      </c>
      <c r="E156" s="123">
        <f t="shared" si="67"/>
        <v>0</v>
      </c>
      <c r="F156" s="123"/>
      <c r="G156" s="126"/>
      <c r="H156" s="126"/>
      <c r="I156" s="126"/>
      <c r="J156" s="123"/>
      <c r="K156" s="123"/>
      <c r="L156" s="123"/>
      <c r="M156" s="123"/>
      <c r="N156" s="123"/>
      <c r="O156" s="123"/>
      <c r="P156" s="122">
        <f t="shared" si="68"/>
        <v>0</v>
      </c>
      <c r="Q156" s="232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</row>
    <row r="157" spans="1:525" s="24" customFormat="1" ht="21" hidden="1" customHeight="1" x14ac:dyDescent="0.25">
      <c r="A157" s="56" t="s">
        <v>594</v>
      </c>
      <c r="B157" s="82">
        <v>2070</v>
      </c>
      <c r="C157" s="55" t="s">
        <v>595</v>
      </c>
      <c r="D157" s="57" t="s">
        <v>596</v>
      </c>
      <c r="E157" s="122">
        <f t="shared" si="67"/>
        <v>0</v>
      </c>
      <c r="F157" s="122"/>
      <c r="G157" s="57"/>
      <c r="H157" s="57"/>
      <c r="I157" s="57"/>
      <c r="J157" s="122">
        <f t="shared" si="69"/>
        <v>0</v>
      </c>
      <c r="K157" s="122"/>
      <c r="L157" s="122"/>
      <c r="M157" s="122"/>
      <c r="N157" s="122"/>
      <c r="O157" s="122"/>
      <c r="P157" s="122">
        <f t="shared" si="68"/>
        <v>0</v>
      </c>
      <c r="Q157" s="232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</row>
    <row r="158" spans="1:525" s="22" customFormat="1" ht="24" customHeight="1" x14ac:dyDescent="0.25">
      <c r="A158" s="56" t="s">
        <v>173</v>
      </c>
      <c r="B158" s="82" t="str">
        <f>'дод 9'!A98</f>
        <v>2100</v>
      </c>
      <c r="C158" s="82" t="str">
        <f>'дод 9'!B98</f>
        <v>0722</v>
      </c>
      <c r="D158" s="57" t="str">
        <f>'дод 9'!C98</f>
        <v>Стоматологічна допомога населенню</v>
      </c>
      <c r="E158" s="122">
        <f t="shared" si="67"/>
        <v>12846800</v>
      </c>
      <c r="F158" s="122">
        <v>12846800</v>
      </c>
      <c r="G158" s="127"/>
      <c r="H158" s="127"/>
      <c r="I158" s="124"/>
      <c r="J158" s="122">
        <f t="shared" si="69"/>
        <v>0</v>
      </c>
      <c r="K158" s="122"/>
      <c r="L158" s="122"/>
      <c r="M158" s="122"/>
      <c r="N158" s="122"/>
      <c r="O158" s="122"/>
      <c r="P158" s="122">
        <f t="shared" si="68"/>
        <v>12846800</v>
      </c>
      <c r="Q158" s="232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</row>
    <row r="159" spans="1:525" s="24" customFormat="1" ht="30" hidden="1" customHeight="1" x14ac:dyDescent="0.25">
      <c r="A159" s="74"/>
      <c r="B159" s="95"/>
      <c r="C159" s="95"/>
      <c r="D159" s="77" t="s">
        <v>385</v>
      </c>
      <c r="E159" s="123">
        <f t="shared" si="67"/>
        <v>0</v>
      </c>
      <c r="F159" s="123"/>
      <c r="G159" s="126"/>
      <c r="H159" s="126"/>
      <c r="I159" s="126"/>
      <c r="J159" s="123">
        <f t="shared" si="69"/>
        <v>0</v>
      </c>
      <c r="K159" s="123"/>
      <c r="L159" s="123"/>
      <c r="M159" s="123"/>
      <c r="N159" s="123"/>
      <c r="O159" s="123"/>
      <c r="P159" s="123">
        <f t="shared" si="68"/>
        <v>0</v>
      </c>
      <c r="Q159" s="232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/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30"/>
      <c r="MW159" s="30"/>
      <c r="MX159" s="30"/>
      <c r="MY159" s="30"/>
      <c r="MZ159" s="30"/>
      <c r="NA159" s="30"/>
      <c r="NB159" s="30"/>
      <c r="NC159" s="30"/>
      <c r="ND159" s="30"/>
      <c r="NE159" s="30"/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0"/>
      <c r="NR159" s="30"/>
      <c r="NS159" s="30"/>
      <c r="NT159" s="30"/>
      <c r="NU159" s="30"/>
      <c r="NV159" s="30"/>
      <c r="NW159" s="30"/>
      <c r="NX159" s="30"/>
      <c r="NY159" s="30"/>
      <c r="NZ159" s="30"/>
      <c r="OA159" s="30"/>
      <c r="OB159" s="30"/>
      <c r="OC159" s="30"/>
      <c r="OD159" s="30"/>
      <c r="OE159" s="30"/>
      <c r="OF159" s="30"/>
      <c r="OG159" s="30"/>
      <c r="OH159" s="30"/>
      <c r="OI159" s="30"/>
      <c r="OJ159" s="30"/>
      <c r="OK159" s="30"/>
      <c r="OL159" s="30"/>
      <c r="OM159" s="30"/>
      <c r="ON159" s="30"/>
      <c r="OO159" s="30"/>
      <c r="OP159" s="30"/>
      <c r="OQ159" s="30"/>
      <c r="OR159" s="30"/>
      <c r="OS159" s="30"/>
      <c r="OT159" s="30"/>
      <c r="OU159" s="30"/>
      <c r="OV159" s="30"/>
      <c r="OW159" s="30"/>
      <c r="OX159" s="30"/>
      <c r="OY159" s="30"/>
      <c r="OZ159" s="30"/>
      <c r="PA159" s="30"/>
      <c r="PB159" s="30"/>
      <c r="PC159" s="30"/>
      <c r="PD159" s="30"/>
      <c r="PE159" s="30"/>
      <c r="PF159" s="30"/>
      <c r="PG159" s="30"/>
      <c r="PH159" s="30"/>
      <c r="PI159" s="30"/>
      <c r="PJ159" s="30"/>
      <c r="PK159" s="30"/>
      <c r="PL159" s="30"/>
      <c r="PM159" s="30"/>
      <c r="PN159" s="30"/>
      <c r="PO159" s="30"/>
      <c r="PP159" s="30"/>
      <c r="PQ159" s="30"/>
      <c r="PR159" s="30"/>
      <c r="PS159" s="30"/>
      <c r="PT159" s="30"/>
      <c r="PU159" s="30"/>
      <c r="PV159" s="30"/>
      <c r="PW159" s="30"/>
      <c r="PX159" s="30"/>
      <c r="PY159" s="30"/>
      <c r="PZ159" s="30"/>
      <c r="QA159" s="30"/>
      <c r="QB159" s="30"/>
      <c r="QC159" s="30"/>
      <c r="QD159" s="30"/>
      <c r="QE159" s="30"/>
      <c r="QF159" s="30"/>
      <c r="QG159" s="30"/>
      <c r="QH159" s="30"/>
      <c r="QI159" s="30"/>
      <c r="QJ159" s="30"/>
      <c r="QK159" s="30"/>
      <c r="QL159" s="30"/>
      <c r="QM159" s="30"/>
      <c r="QN159" s="30"/>
      <c r="QO159" s="30"/>
      <c r="QP159" s="30"/>
      <c r="QQ159" s="30"/>
      <c r="QR159" s="30"/>
      <c r="QS159" s="30"/>
      <c r="QT159" s="30"/>
      <c r="QU159" s="30"/>
      <c r="QV159" s="30"/>
      <c r="QW159" s="30"/>
      <c r="QX159" s="30"/>
      <c r="QY159" s="30"/>
      <c r="QZ159" s="30"/>
      <c r="RA159" s="30"/>
      <c r="RB159" s="30"/>
      <c r="RC159" s="30"/>
      <c r="RD159" s="30"/>
      <c r="RE159" s="30"/>
      <c r="RF159" s="30"/>
      <c r="RG159" s="30"/>
      <c r="RH159" s="30"/>
      <c r="RI159" s="30"/>
      <c r="RJ159" s="30"/>
      <c r="RK159" s="30"/>
      <c r="RL159" s="30"/>
      <c r="RM159" s="30"/>
      <c r="RN159" s="30"/>
      <c r="RO159" s="30"/>
      <c r="RP159" s="30"/>
      <c r="RQ159" s="30"/>
      <c r="RR159" s="30"/>
      <c r="RS159" s="30"/>
      <c r="RT159" s="30"/>
      <c r="RU159" s="30"/>
      <c r="RV159" s="30"/>
      <c r="RW159" s="30"/>
      <c r="RX159" s="30"/>
      <c r="RY159" s="30"/>
      <c r="RZ159" s="30"/>
      <c r="SA159" s="30"/>
      <c r="SB159" s="30"/>
      <c r="SC159" s="30"/>
      <c r="SD159" s="30"/>
      <c r="SE159" s="30"/>
      <c r="SF159" s="30"/>
      <c r="SG159" s="30"/>
      <c r="SH159" s="30"/>
      <c r="SI159" s="30"/>
      <c r="SJ159" s="30"/>
      <c r="SK159" s="30"/>
      <c r="SL159" s="30"/>
      <c r="SM159" s="30"/>
      <c r="SN159" s="30"/>
      <c r="SO159" s="30"/>
      <c r="SP159" s="30"/>
      <c r="SQ159" s="30"/>
      <c r="SR159" s="30"/>
      <c r="SS159" s="30"/>
      <c r="ST159" s="30"/>
      <c r="SU159" s="30"/>
      <c r="SV159" s="30"/>
      <c r="SW159" s="30"/>
      <c r="SX159" s="30"/>
      <c r="SY159" s="30"/>
      <c r="SZ159" s="30"/>
      <c r="TA159" s="30"/>
      <c r="TB159" s="30"/>
      <c r="TC159" s="30"/>
      <c r="TD159" s="30"/>
      <c r="TE159" s="30"/>
    </row>
    <row r="160" spans="1:525" s="22" customFormat="1" ht="48" customHeight="1" x14ac:dyDescent="0.25">
      <c r="A160" s="56" t="s">
        <v>172</v>
      </c>
      <c r="B160" s="82" t="str">
        <f>'дод 9'!A100</f>
        <v>2111</v>
      </c>
      <c r="C160" s="82" t="str">
        <f>'дод 9'!B100</f>
        <v>0726</v>
      </c>
      <c r="D160" s="57" t="str">
        <f>'дод 9'!C100</f>
        <v>Первинна медична допомога населенню, що надається центрами первинної медичної (медико-санітарної) допомоги</v>
      </c>
      <c r="E160" s="122">
        <f t="shared" si="67"/>
        <v>5707000</v>
      </c>
      <c r="F160" s="122">
        <v>5707000</v>
      </c>
      <c r="G160" s="124"/>
      <c r="H160" s="127"/>
      <c r="I160" s="124"/>
      <c r="J160" s="122">
        <f t="shared" si="69"/>
        <v>0</v>
      </c>
      <c r="K160" s="122"/>
      <c r="L160" s="122"/>
      <c r="M160" s="122"/>
      <c r="N160" s="122"/>
      <c r="O160" s="122"/>
      <c r="P160" s="122">
        <f t="shared" si="68"/>
        <v>5707000</v>
      </c>
      <c r="Q160" s="232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</row>
    <row r="161" spans="1:525" s="24" customFormat="1" ht="63" hidden="1" customHeight="1" x14ac:dyDescent="0.25">
      <c r="A161" s="74"/>
      <c r="B161" s="95"/>
      <c r="C161" s="95"/>
      <c r="D161" s="75" t="s">
        <v>387</v>
      </c>
      <c r="E161" s="123">
        <f t="shared" si="67"/>
        <v>0</v>
      </c>
      <c r="F161" s="123"/>
      <c r="G161" s="126"/>
      <c r="H161" s="126"/>
      <c r="I161" s="126"/>
      <c r="J161" s="123">
        <f t="shared" si="69"/>
        <v>0</v>
      </c>
      <c r="K161" s="123"/>
      <c r="L161" s="123"/>
      <c r="M161" s="123"/>
      <c r="N161" s="123"/>
      <c r="O161" s="123"/>
      <c r="P161" s="123">
        <f t="shared" si="68"/>
        <v>0</v>
      </c>
      <c r="Q161" s="232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</row>
    <row r="162" spans="1:525" s="22" customFormat="1" ht="31.5" hidden="1" customHeight="1" x14ac:dyDescent="0.25">
      <c r="A162" s="56" t="s">
        <v>171</v>
      </c>
      <c r="B162" s="82">
        <f>'дод 9'!A102</f>
        <v>2144</v>
      </c>
      <c r="C162" s="82" t="str">
        <f>'дод 9'!B102</f>
        <v>0763</v>
      </c>
      <c r="D162" s="103" t="str">
        <f>'дод 9'!C102</f>
        <v>Централізовані заходи з лікування хворих на цукровий та нецукровий діабет, у т.ч. за рахунок:</v>
      </c>
      <c r="E162" s="122">
        <f t="shared" si="67"/>
        <v>0</v>
      </c>
      <c r="F162" s="122"/>
      <c r="G162" s="124"/>
      <c r="H162" s="124"/>
      <c r="I162" s="124"/>
      <c r="J162" s="122">
        <f t="shared" si="69"/>
        <v>0</v>
      </c>
      <c r="K162" s="122"/>
      <c r="L162" s="122"/>
      <c r="M162" s="122"/>
      <c r="N162" s="122"/>
      <c r="O162" s="122"/>
      <c r="P162" s="122">
        <f t="shared" si="68"/>
        <v>0</v>
      </c>
      <c r="Q162" s="232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</row>
    <row r="163" spans="1:525" s="24" customFormat="1" ht="47.25" hidden="1" customHeight="1" x14ac:dyDescent="0.25">
      <c r="A163" s="74"/>
      <c r="B163" s="95"/>
      <c r="C163" s="95"/>
      <c r="D163" s="104" t="s">
        <v>386</v>
      </c>
      <c r="E163" s="123">
        <f t="shared" si="67"/>
        <v>0</v>
      </c>
      <c r="F163" s="123"/>
      <c r="G163" s="123"/>
      <c r="H163" s="123"/>
      <c r="I163" s="123"/>
      <c r="J163" s="123">
        <f t="shared" si="69"/>
        <v>0</v>
      </c>
      <c r="K163" s="123"/>
      <c r="L163" s="123"/>
      <c r="M163" s="123"/>
      <c r="N163" s="123"/>
      <c r="O163" s="123"/>
      <c r="P163" s="123">
        <f t="shared" si="68"/>
        <v>0</v>
      </c>
      <c r="Q163" s="232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/>
      <c r="JC163" s="30"/>
      <c r="JD163" s="30"/>
      <c r="JE163" s="30"/>
      <c r="JF163" s="30"/>
      <c r="JG163" s="30"/>
      <c r="JH163" s="30"/>
      <c r="JI163" s="30"/>
      <c r="JJ163" s="30"/>
      <c r="JK163" s="30"/>
      <c r="JL163" s="30"/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30"/>
      <c r="KU163" s="30"/>
      <c r="KV163" s="30"/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  <c r="LU163" s="30"/>
      <c r="LV163" s="30"/>
      <c r="LW163" s="30"/>
      <c r="LX163" s="30"/>
      <c r="LY163" s="30"/>
      <c r="LZ163" s="30"/>
      <c r="MA163" s="30"/>
      <c r="MB163" s="30"/>
      <c r="MC163" s="30"/>
      <c r="MD163" s="30"/>
      <c r="ME163" s="30"/>
      <c r="MF163" s="30"/>
      <c r="MG163" s="30"/>
      <c r="MH163" s="30"/>
      <c r="MI163" s="30"/>
      <c r="MJ163" s="30"/>
      <c r="MK163" s="30"/>
      <c r="ML163" s="30"/>
      <c r="MM163" s="30"/>
      <c r="MN163" s="30"/>
      <c r="MO163" s="30"/>
      <c r="MP163" s="30"/>
      <c r="MQ163" s="30"/>
      <c r="MR163" s="30"/>
      <c r="MS163" s="30"/>
      <c r="MT163" s="30"/>
      <c r="MU163" s="30"/>
      <c r="MV163" s="30"/>
      <c r="MW163" s="30"/>
      <c r="MX163" s="30"/>
      <c r="MY163" s="30"/>
      <c r="MZ163" s="30"/>
      <c r="NA163" s="30"/>
      <c r="NB163" s="30"/>
      <c r="NC163" s="30"/>
      <c r="ND163" s="30"/>
      <c r="NE163" s="30"/>
      <c r="NF163" s="30"/>
      <c r="NG163" s="30"/>
      <c r="NH163" s="30"/>
      <c r="NI163" s="30"/>
      <c r="NJ163" s="30"/>
      <c r="NK163" s="30"/>
      <c r="NL163" s="30"/>
      <c r="NM163" s="30"/>
      <c r="NN163" s="30"/>
      <c r="NO163" s="30"/>
      <c r="NP163" s="30"/>
      <c r="NQ163" s="30"/>
      <c r="NR163" s="30"/>
      <c r="NS163" s="30"/>
      <c r="NT163" s="30"/>
      <c r="NU163" s="30"/>
      <c r="NV163" s="30"/>
      <c r="NW163" s="30"/>
      <c r="NX163" s="30"/>
      <c r="NY163" s="30"/>
      <c r="NZ163" s="30"/>
      <c r="OA163" s="30"/>
      <c r="OB163" s="30"/>
      <c r="OC163" s="30"/>
      <c r="OD163" s="30"/>
      <c r="OE163" s="30"/>
      <c r="OF163" s="30"/>
      <c r="OG163" s="30"/>
      <c r="OH163" s="30"/>
      <c r="OI163" s="30"/>
      <c r="OJ163" s="30"/>
      <c r="OK163" s="30"/>
      <c r="OL163" s="30"/>
      <c r="OM163" s="30"/>
      <c r="ON163" s="30"/>
      <c r="OO163" s="30"/>
      <c r="OP163" s="30"/>
      <c r="OQ163" s="30"/>
      <c r="OR163" s="30"/>
      <c r="OS163" s="30"/>
      <c r="OT163" s="30"/>
      <c r="OU163" s="30"/>
      <c r="OV163" s="30"/>
      <c r="OW163" s="30"/>
      <c r="OX163" s="30"/>
      <c r="OY163" s="30"/>
      <c r="OZ163" s="30"/>
      <c r="PA163" s="30"/>
      <c r="PB163" s="30"/>
      <c r="PC163" s="30"/>
      <c r="PD163" s="30"/>
      <c r="PE163" s="30"/>
      <c r="PF163" s="30"/>
      <c r="PG163" s="30"/>
      <c r="PH163" s="30"/>
      <c r="PI163" s="30"/>
      <c r="PJ163" s="30"/>
      <c r="PK163" s="30"/>
      <c r="PL163" s="30"/>
      <c r="PM163" s="30"/>
      <c r="PN163" s="30"/>
      <c r="PO163" s="30"/>
      <c r="PP163" s="30"/>
      <c r="PQ163" s="30"/>
      <c r="PR163" s="30"/>
      <c r="PS163" s="30"/>
      <c r="PT163" s="30"/>
      <c r="PU163" s="30"/>
      <c r="PV163" s="30"/>
      <c r="PW163" s="30"/>
      <c r="PX163" s="30"/>
      <c r="PY163" s="30"/>
      <c r="PZ163" s="30"/>
      <c r="QA163" s="30"/>
      <c r="QB163" s="30"/>
      <c r="QC163" s="30"/>
      <c r="QD163" s="30"/>
      <c r="QE163" s="30"/>
      <c r="QF163" s="30"/>
      <c r="QG163" s="30"/>
      <c r="QH163" s="30"/>
      <c r="QI163" s="30"/>
      <c r="QJ163" s="30"/>
      <c r="QK163" s="30"/>
      <c r="QL163" s="30"/>
      <c r="QM163" s="30"/>
      <c r="QN163" s="30"/>
      <c r="QO163" s="30"/>
      <c r="QP163" s="30"/>
      <c r="QQ163" s="30"/>
      <c r="QR163" s="30"/>
      <c r="QS163" s="30"/>
      <c r="QT163" s="30"/>
      <c r="QU163" s="30"/>
      <c r="QV163" s="30"/>
      <c r="QW163" s="30"/>
      <c r="QX163" s="30"/>
      <c r="QY163" s="30"/>
      <c r="QZ163" s="30"/>
      <c r="RA163" s="30"/>
      <c r="RB163" s="30"/>
      <c r="RC163" s="30"/>
      <c r="RD163" s="30"/>
      <c r="RE163" s="30"/>
      <c r="RF163" s="30"/>
      <c r="RG163" s="30"/>
      <c r="RH163" s="30"/>
      <c r="RI163" s="30"/>
      <c r="RJ163" s="30"/>
      <c r="RK163" s="30"/>
      <c r="RL163" s="30"/>
      <c r="RM163" s="30"/>
      <c r="RN163" s="30"/>
      <c r="RO163" s="30"/>
      <c r="RP163" s="30"/>
      <c r="RQ163" s="30"/>
      <c r="RR163" s="30"/>
      <c r="RS163" s="30"/>
      <c r="RT163" s="30"/>
      <c r="RU163" s="30"/>
      <c r="RV163" s="30"/>
      <c r="RW163" s="30"/>
      <c r="RX163" s="30"/>
      <c r="RY163" s="30"/>
      <c r="RZ163" s="30"/>
      <c r="SA163" s="30"/>
      <c r="SB163" s="30"/>
      <c r="SC163" s="30"/>
      <c r="SD163" s="30"/>
      <c r="SE163" s="30"/>
      <c r="SF163" s="30"/>
      <c r="SG163" s="30"/>
      <c r="SH163" s="30"/>
      <c r="SI163" s="30"/>
      <c r="SJ163" s="30"/>
      <c r="SK163" s="30"/>
      <c r="SL163" s="30"/>
      <c r="SM163" s="30"/>
      <c r="SN163" s="30"/>
      <c r="SO163" s="30"/>
      <c r="SP163" s="30"/>
      <c r="SQ163" s="30"/>
      <c r="SR163" s="30"/>
      <c r="SS163" s="30"/>
      <c r="ST163" s="30"/>
      <c r="SU163" s="30"/>
      <c r="SV163" s="30"/>
      <c r="SW163" s="30"/>
      <c r="SX163" s="30"/>
      <c r="SY163" s="30"/>
      <c r="SZ163" s="30"/>
      <c r="TA163" s="30"/>
      <c r="TB163" s="30"/>
      <c r="TC163" s="30"/>
      <c r="TD163" s="30"/>
      <c r="TE163" s="30"/>
    </row>
    <row r="164" spans="1:525" s="24" customFormat="1" ht="63" hidden="1" customHeight="1" x14ac:dyDescent="0.25">
      <c r="A164" s="74"/>
      <c r="B164" s="95"/>
      <c r="C164" s="95"/>
      <c r="D164" s="104" t="s">
        <v>387</v>
      </c>
      <c r="E164" s="123">
        <f t="shared" si="67"/>
        <v>0</v>
      </c>
      <c r="F164" s="123"/>
      <c r="G164" s="126"/>
      <c r="H164" s="126"/>
      <c r="I164" s="126"/>
      <c r="J164" s="123">
        <f t="shared" si="69"/>
        <v>0</v>
      </c>
      <c r="K164" s="123"/>
      <c r="L164" s="123"/>
      <c r="M164" s="123"/>
      <c r="N164" s="123"/>
      <c r="O164" s="123"/>
      <c r="P164" s="123">
        <f t="shared" si="68"/>
        <v>0</v>
      </c>
      <c r="Q164" s="232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30"/>
      <c r="NY164" s="30"/>
      <c r="NZ164" s="30"/>
      <c r="OA164" s="30"/>
      <c r="OB164" s="30"/>
      <c r="OC164" s="30"/>
      <c r="OD164" s="30"/>
      <c r="OE164" s="30"/>
      <c r="OF164" s="30"/>
      <c r="OG164" s="30"/>
      <c r="OH164" s="30"/>
      <c r="OI164" s="30"/>
      <c r="OJ164" s="30"/>
      <c r="OK164" s="30"/>
      <c r="OL164" s="30"/>
      <c r="OM164" s="30"/>
      <c r="ON164" s="30"/>
      <c r="OO164" s="30"/>
      <c r="OP164" s="30"/>
      <c r="OQ164" s="30"/>
      <c r="OR164" s="30"/>
      <c r="OS164" s="30"/>
      <c r="OT164" s="30"/>
      <c r="OU164" s="30"/>
      <c r="OV164" s="30"/>
      <c r="OW164" s="30"/>
      <c r="OX164" s="30"/>
      <c r="OY164" s="30"/>
      <c r="OZ164" s="30"/>
      <c r="PA164" s="30"/>
      <c r="PB164" s="30"/>
      <c r="PC164" s="30"/>
      <c r="PD164" s="30"/>
      <c r="PE164" s="30"/>
      <c r="PF164" s="30"/>
      <c r="PG164" s="30"/>
      <c r="PH164" s="30"/>
      <c r="PI164" s="30"/>
      <c r="PJ164" s="30"/>
      <c r="PK164" s="30"/>
      <c r="PL164" s="30"/>
      <c r="PM164" s="30"/>
      <c r="PN164" s="30"/>
      <c r="PO164" s="30"/>
      <c r="PP164" s="30"/>
      <c r="PQ164" s="30"/>
      <c r="PR164" s="30"/>
      <c r="PS164" s="30"/>
      <c r="PT164" s="30"/>
      <c r="PU164" s="30"/>
      <c r="PV164" s="30"/>
      <c r="PW164" s="30"/>
      <c r="PX164" s="30"/>
      <c r="PY164" s="30"/>
      <c r="PZ164" s="30"/>
      <c r="QA164" s="30"/>
      <c r="QB164" s="30"/>
      <c r="QC164" s="30"/>
      <c r="QD164" s="30"/>
      <c r="QE164" s="30"/>
      <c r="QF164" s="30"/>
      <c r="QG164" s="30"/>
      <c r="QH164" s="30"/>
      <c r="QI164" s="30"/>
      <c r="QJ164" s="30"/>
      <c r="QK164" s="30"/>
      <c r="QL164" s="30"/>
      <c r="QM164" s="30"/>
      <c r="QN164" s="30"/>
      <c r="QO164" s="30"/>
      <c r="QP164" s="30"/>
      <c r="QQ164" s="30"/>
      <c r="QR164" s="30"/>
      <c r="QS164" s="30"/>
      <c r="QT164" s="30"/>
      <c r="QU164" s="30"/>
      <c r="QV164" s="30"/>
      <c r="QW164" s="30"/>
      <c r="QX164" s="30"/>
      <c r="QY164" s="30"/>
      <c r="QZ164" s="30"/>
      <c r="RA164" s="30"/>
      <c r="RB164" s="30"/>
      <c r="RC164" s="30"/>
      <c r="RD164" s="30"/>
      <c r="RE164" s="30"/>
      <c r="RF164" s="30"/>
      <c r="RG164" s="30"/>
      <c r="RH164" s="30"/>
      <c r="RI164" s="30"/>
      <c r="RJ164" s="30"/>
      <c r="RK164" s="30"/>
      <c r="RL164" s="30"/>
      <c r="RM164" s="30"/>
      <c r="RN164" s="30"/>
      <c r="RO164" s="30"/>
      <c r="RP164" s="30"/>
      <c r="RQ164" s="30"/>
      <c r="RR164" s="30"/>
      <c r="RS164" s="30"/>
      <c r="RT164" s="30"/>
      <c r="RU164" s="30"/>
      <c r="RV164" s="30"/>
      <c r="RW164" s="30"/>
      <c r="RX164" s="30"/>
      <c r="RY164" s="30"/>
      <c r="RZ164" s="30"/>
      <c r="SA164" s="30"/>
      <c r="SB164" s="30"/>
      <c r="SC164" s="30"/>
      <c r="SD164" s="30"/>
      <c r="SE164" s="30"/>
      <c r="SF164" s="30"/>
      <c r="SG164" s="30"/>
      <c r="SH164" s="30"/>
      <c r="SI164" s="30"/>
      <c r="SJ164" s="30"/>
      <c r="SK164" s="30"/>
      <c r="SL164" s="30"/>
      <c r="SM164" s="30"/>
      <c r="SN164" s="30"/>
      <c r="SO164" s="30"/>
      <c r="SP164" s="30"/>
      <c r="SQ164" s="30"/>
      <c r="SR164" s="30"/>
      <c r="SS164" s="30"/>
      <c r="ST164" s="30"/>
      <c r="SU164" s="30"/>
      <c r="SV164" s="30"/>
      <c r="SW164" s="30"/>
      <c r="SX164" s="30"/>
      <c r="SY164" s="30"/>
      <c r="SZ164" s="30"/>
      <c r="TA164" s="30"/>
      <c r="TB164" s="30"/>
      <c r="TC164" s="30"/>
      <c r="TD164" s="30"/>
      <c r="TE164" s="30"/>
    </row>
    <row r="165" spans="1:525" s="22" customFormat="1" ht="30" customHeight="1" x14ac:dyDescent="0.25">
      <c r="A165" s="56" t="s">
        <v>320</v>
      </c>
      <c r="B165" s="42" t="str">
        <f>'дод 9'!A105</f>
        <v>2151</v>
      </c>
      <c r="C165" s="42" t="str">
        <f>'дод 9'!B105</f>
        <v>0763</v>
      </c>
      <c r="D165" s="57" t="str">
        <f>'дод 9'!C105</f>
        <v>Забезпечення діяльності інших закладів у сфері охорони здоров'я</v>
      </c>
      <c r="E165" s="122">
        <f t="shared" si="67"/>
        <v>3507000</v>
      </c>
      <c r="F165" s="122">
        <v>3507000</v>
      </c>
      <c r="G165" s="127">
        <v>2621900</v>
      </c>
      <c r="H165" s="127">
        <v>139600</v>
      </c>
      <c r="I165" s="124"/>
      <c r="J165" s="122">
        <f t="shared" si="69"/>
        <v>0</v>
      </c>
      <c r="K165" s="122"/>
      <c r="L165" s="122"/>
      <c r="M165" s="122"/>
      <c r="N165" s="122"/>
      <c r="O165" s="122"/>
      <c r="P165" s="122">
        <f t="shared" si="68"/>
        <v>3507000</v>
      </c>
      <c r="Q165" s="232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</row>
    <row r="166" spans="1:525" s="22" customFormat="1" ht="24" customHeight="1" x14ac:dyDescent="0.25">
      <c r="A166" s="56" t="s">
        <v>321</v>
      </c>
      <c r="B166" s="42" t="str">
        <f>'дод 9'!A106</f>
        <v>2152</v>
      </c>
      <c r="C166" s="42" t="str">
        <f>'дод 9'!B106</f>
        <v>0763</v>
      </c>
      <c r="D166" s="36" t="str">
        <f>'дод 9'!C106</f>
        <v>Інші програми та заходи у сфері охорони здоров'я</v>
      </c>
      <c r="E166" s="122">
        <f>F166+I166</f>
        <v>22355800</v>
      </c>
      <c r="F166" s="122">
        <f>21055800+300000+1000000</f>
        <v>22355800</v>
      </c>
      <c r="G166" s="122"/>
      <c r="H166" s="122"/>
      <c r="I166" s="122"/>
      <c r="J166" s="122">
        <f t="shared" si="69"/>
        <v>80000000</v>
      </c>
      <c r="K166" s="122">
        <v>80000000</v>
      </c>
      <c r="L166" s="122"/>
      <c r="M166" s="122"/>
      <c r="N166" s="122"/>
      <c r="O166" s="122">
        <v>80000000</v>
      </c>
      <c r="P166" s="122">
        <f t="shared" si="68"/>
        <v>102355800</v>
      </c>
      <c r="Q166" s="232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</row>
    <row r="167" spans="1:525" s="22" customFormat="1" ht="24.75" hidden="1" customHeight="1" x14ac:dyDescent="0.25">
      <c r="A167" s="56" t="s">
        <v>407</v>
      </c>
      <c r="B167" s="42">
        <v>7322</v>
      </c>
      <c r="C167" s="87" t="s">
        <v>110</v>
      </c>
      <c r="D167" s="6" t="str">
        <f>'дод 9'!C190</f>
        <v>Будівництво1 медичних установ та закладів</v>
      </c>
      <c r="E167" s="122">
        <f>F167+I167</f>
        <v>0</v>
      </c>
      <c r="F167" s="122"/>
      <c r="G167" s="122"/>
      <c r="H167" s="122"/>
      <c r="I167" s="122"/>
      <c r="J167" s="122">
        <f t="shared" si="69"/>
        <v>0</v>
      </c>
      <c r="K167" s="122"/>
      <c r="L167" s="122"/>
      <c r="M167" s="122"/>
      <c r="N167" s="122"/>
      <c r="O167" s="122"/>
      <c r="P167" s="122">
        <f t="shared" si="68"/>
        <v>0</v>
      </c>
      <c r="Q167" s="232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</row>
    <row r="168" spans="1:525" s="22" customFormat="1" ht="47.25" hidden="1" x14ac:dyDescent="0.25">
      <c r="A168" s="56" t="s">
        <v>368</v>
      </c>
      <c r="B168" s="42">
        <f>'дод 9'!A197</f>
        <v>7361</v>
      </c>
      <c r="C168" s="42" t="str">
        <f>'дод 9'!B197</f>
        <v>0490</v>
      </c>
      <c r="D168" s="36" t="str">
        <f>'дод 9'!C197</f>
        <v>Співфінансування інвестиційних проектів, що реалізуються за рахунок коштів державного фонду регіонального розвитку</v>
      </c>
      <c r="E168" s="122">
        <f t="shared" si="67"/>
        <v>0</v>
      </c>
      <c r="F168" s="122"/>
      <c r="G168" s="122"/>
      <c r="H168" s="122"/>
      <c r="I168" s="122"/>
      <c r="J168" s="122">
        <f t="shared" si="69"/>
        <v>0</v>
      </c>
      <c r="K168" s="122"/>
      <c r="L168" s="122"/>
      <c r="M168" s="122"/>
      <c r="N168" s="122"/>
      <c r="O168" s="122"/>
      <c r="P168" s="122">
        <f t="shared" si="68"/>
        <v>0</v>
      </c>
      <c r="Q168" s="232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</row>
    <row r="169" spans="1:525" s="22" customFormat="1" ht="47.25" hidden="1" customHeight="1" x14ac:dyDescent="0.25">
      <c r="A169" s="56" t="s">
        <v>414</v>
      </c>
      <c r="B169" s="42">
        <v>7363</v>
      </c>
      <c r="C169" s="87" t="s">
        <v>81</v>
      </c>
      <c r="D169" s="57" t="s">
        <v>391</v>
      </c>
      <c r="E169" s="122">
        <f t="shared" si="67"/>
        <v>0</v>
      </c>
      <c r="F169" s="122"/>
      <c r="G169" s="122"/>
      <c r="H169" s="122"/>
      <c r="I169" s="122"/>
      <c r="J169" s="122">
        <f t="shared" si="69"/>
        <v>0</v>
      </c>
      <c r="K169" s="122"/>
      <c r="L169" s="122"/>
      <c r="M169" s="122"/>
      <c r="N169" s="122"/>
      <c r="O169" s="122"/>
      <c r="P169" s="122">
        <f t="shared" si="68"/>
        <v>0</v>
      </c>
      <c r="Q169" s="232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</row>
    <row r="170" spans="1:525" s="22" customFormat="1" ht="47.25" hidden="1" customHeight="1" x14ac:dyDescent="0.25">
      <c r="A170" s="56"/>
      <c r="B170" s="42"/>
      <c r="C170" s="42"/>
      <c r="D170" s="77" t="s">
        <v>383</v>
      </c>
      <c r="E170" s="123">
        <f t="shared" si="67"/>
        <v>0</v>
      </c>
      <c r="F170" s="123"/>
      <c r="G170" s="123"/>
      <c r="H170" s="123"/>
      <c r="I170" s="123"/>
      <c r="J170" s="123">
        <f t="shared" si="69"/>
        <v>0</v>
      </c>
      <c r="K170" s="123"/>
      <c r="L170" s="123"/>
      <c r="M170" s="123"/>
      <c r="N170" s="123"/>
      <c r="O170" s="123"/>
      <c r="P170" s="123">
        <f t="shared" si="68"/>
        <v>0</v>
      </c>
      <c r="Q170" s="232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</row>
    <row r="171" spans="1:525" s="22" customFormat="1" ht="23.25" customHeight="1" x14ac:dyDescent="0.25">
      <c r="A171" s="56" t="s">
        <v>170</v>
      </c>
      <c r="B171" s="82" t="str">
        <f>'дод 9'!A225</f>
        <v>7640</v>
      </c>
      <c r="C171" s="82" t="str">
        <f>'дод 9'!B225</f>
        <v>0470</v>
      </c>
      <c r="D171" s="57" t="s">
        <v>413</v>
      </c>
      <c r="E171" s="122">
        <f t="shared" si="67"/>
        <v>309400</v>
      </c>
      <c r="F171" s="122">
        <f>309000+400</f>
        <v>309400</v>
      </c>
      <c r="G171" s="122"/>
      <c r="H171" s="122"/>
      <c r="I171" s="122"/>
      <c r="J171" s="122">
        <f t="shared" si="69"/>
        <v>10824760</v>
      </c>
      <c r="K171" s="122">
        <f>10000000+824760</f>
        <v>10824760</v>
      </c>
      <c r="L171" s="122"/>
      <c r="M171" s="122"/>
      <c r="N171" s="122"/>
      <c r="O171" s="122">
        <f>10000000+824760</f>
        <v>10824760</v>
      </c>
      <c r="P171" s="122">
        <f t="shared" si="68"/>
        <v>11134160</v>
      </c>
      <c r="Q171" s="232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</row>
    <row r="172" spans="1:525" s="24" customFormat="1" ht="15" hidden="1" customHeight="1" x14ac:dyDescent="0.25">
      <c r="A172" s="74"/>
      <c r="B172" s="95"/>
      <c r="C172" s="95"/>
      <c r="D172" s="75" t="s">
        <v>410</v>
      </c>
      <c r="E172" s="123">
        <f t="shared" si="67"/>
        <v>0</v>
      </c>
      <c r="F172" s="123"/>
      <c r="G172" s="123"/>
      <c r="H172" s="123"/>
      <c r="I172" s="123"/>
      <c r="J172" s="123">
        <f t="shared" si="69"/>
        <v>0</v>
      </c>
      <c r="K172" s="123"/>
      <c r="L172" s="123"/>
      <c r="M172" s="123"/>
      <c r="N172" s="123"/>
      <c r="O172" s="123"/>
      <c r="P172" s="123">
        <f t="shared" si="68"/>
        <v>0</v>
      </c>
      <c r="Q172" s="232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30"/>
      <c r="KG172" s="30"/>
      <c r="KH172" s="30"/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/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  <c r="LU172" s="30"/>
      <c r="LV172" s="30"/>
      <c r="LW172" s="30"/>
      <c r="LX172" s="30"/>
      <c r="LY172" s="30"/>
      <c r="LZ172" s="30"/>
      <c r="MA172" s="30"/>
      <c r="MB172" s="30"/>
      <c r="MC172" s="30"/>
      <c r="MD172" s="30"/>
      <c r="ME172" s="30"/>
      <c r="MF172" s="30"/>
      <c r="MG172" s="30"/>
      <c r="MH172" s="30"/>
      <c r="MI172" s="30"/>
      <c r="MJ172" s="30"/>
      <c r="MK172" s="30"/>
      <c r="ML172" s="30"/>
      <c r="MM172" s="30"/>
      <c r="MN172" s="30"/>
      <c r="MO172" s="30"/>
      <c r="MP172" s="30"/>
      <c r="MQ172" s="30"/>
      <c r="MR172" s="30"/>
      <c r="MS172" s="30"/>
      <c r="MT172" s="30"/>
      <c r="MU172" s="30"/>
      <c r="MV172" s="30"/>
      <c r="MW172" s="30"/>
      <c r="MX172" s="30"/>
      <c r="MY172" s="30"/>
      <c r="MZ172" s="30"/>
      <c r="NA172" s="30"/>
      <c r="NB172" s="30"/>
      <c r="NC172" s="30"/>
      <c r="ND172" s="30"/>
      <c r="NE172" s="30"/>
      <c r="NF172" s="30"/>
      <c r="NG172" s="30"/>
      <c r="NH172" s="30"/>
      <c r="NI172" s="30"/>
      <c r="NJ172" s="30"/>
      <c r="NK172" s="30"/>
      <c r="NL172" s="30"/>
      <c r="NM172" s="30"/>
      <c r="NN172" s="30"/>
      <c r="NO172" s="30"/>
      <c r="NP172" s="30"/>
      <c r="NQ172" s="30"/>
      <c r="NR172" s="30"/>
      <c r="NS172" s="30"/>
      <c r="NT172" s="30"/>
      <c r="NU172" s="30"/>
      <c r="NV172" s="30"/>
      <c r="NW172" s="30"/>
      <c r="NX172" s="30"/>
      <c r="NY172" s="30"/>
      <c r="NZ172" s="30"/>
      <c r="OA172" s="30"/>
      <c r="OB172" s="30"/>
      <c r="OC172" s="30"/>
      <c r="OD172" s="30"/>
      <c r="OE172" s="30"/>
      <c r="OF172" s="30"/>
      <c r="OG172" s="30"/>
      <c r="OH172" s="30"/>
      <c r="OI172" s="30"/>
      <c r="OJ172" s="30"/>
      <c r="OK172" s="30"/>
      <c r="OL172" s="30"/>
      <c r="OM172" s="30"/>
      <c r="ON172" s="30"/>
      <c r="OO172" s="30"/>
      <c r="OP172" s="30"/>
      <c r="OQ172" s="30"/>
      <c r="OR172" s="30"/>
      <c r="OS172" s="30"/>
      <c r="OT172" s="30"/>
      <c r="OU172" s="30"/>
      <c r="OV172" s="30"/>
      <c r="OW172" s="30"/>
      <c r="OX172" s="30"/>
      <c r="OY172" s="30"/>
      <c r="OZ172" s="30"/>
      <c r="PA172" s="30"/>
      <c r="PB172" s="30"/>
      <c r="PC172" s="30"/>
      <c r="PD172" s="30"/>
      <c r="PE172" s="30"/>
      <c r="PF172" s="30"/>
      <c r="PG172" s="30"/>
      <c r="PH172" s="30"/>
      <c r="PI172" s="30"/>
      <c r="PJ172" s="30"/>
      <c r="PK172" s="30"/>
      <c r="PL172" s="30"/>
      <c r="PM172" s="30"/>
      <c r="PN172" s="30"/>
      <c r="PO172" s="30"/>
      <c r="PP172" s="30"/>
      <c r="PQ172" s="30"/>
      <c r="PR172" s="30"/>
      <c r="PS172" s="30"/>
      <c r="PT172" s="30"/>
      <c r="PU172" s="30"/>
      <c r="PV172" s="30"/>
      <c r="PW172" s="30"/>
      <c r="PX172" s="30"/>
      <c r="PY172" s="30"/>
      <c r="PZ172" s="30"/>
      <c r="QA172" s="30"/>
      <c r="QB172" s="30"/>
      <c r="QC172" s="30"/>
      <c r="QD172" s="30"/>
      <c r="QE172" s="30"/>
      <c r="QF172" s="30"/>
      <c r="QG172" s="30"/>
      <c r="QH172" s="30"/>
      <c r="QI172" s="30"/>
      <c r="QJ172" s="30"/>
      <c r="QK172" s="30"/>
      <c r="QL172" s="30"/>
      <c r="QM172" s="30"/>
      <c r="QN172" s="30"/>
      <c r="QO172" s="30"/>
      <c r="QP172" s="30"/>
      <c r="QQ172" s="30"/>
      <c r="QR172" s="30"/>
      <c r="QS172" s="30"/>
      <c r="QT172" s="30"/>
      <c r="QU172" s="30"/>
      <c r="QV172" s="30"/>
      <c r="QW172" s="30"/>
      <c r="QX172" s="30"/>
      <c r="QY172" s="30"/>
      <c r="QZ172" s="30"/>
      <c r="RA172" s="30"/>
      <c r="RB172" s="30"/>
      <c r="RC172" s="30"/>
      <c r="RD172" s="30"/>
      <c r="RE172" s="30"/>
      <c r="RF172" s="30"/>
      <c r="RG172" s="30"/>
      <c r="RH172" s="30"/>
      <c r="RI172" s="30"/>
      <c r="RJ172" s="30"/>
      <c r="RK172" s="30"/>
      <c r="RL172" s="30"/>
      <c r="RM172" s="30"/>
      <c r="RN172" s="30"/>
      <c r="RO172" s="30"/>
      <c r="RP172" s="30"/>
      <c r="RQ172" s="30"/>
      <c r="RR172" s="30"/>
      <c r="RS172" s="30"/>
      <c r="RT172" s="30"/>
      <c r="RU172" s="30"/>
      <c r="RV172" s="30"/>
      <c r="RW172" s="30"/>
      <c r="RX172" s="30"/>
      <c r="RY172" s="30"/>
      <c r="RZ172" s="30"/>
      <c r="SA172" s="30"/>
      <c r="SB172" s="30"/>
      <c r="SC172" s="30"/>
      <c r="SD172" s="30"/>
      <c r="SE172" s="30"/>
      <c r="SF172" s="30"/>
      <c r="SG172" s="30"/>
      <c r="SH172" s="30"/>
      <c r="SI172" s="30"/>
      <c r="SJ172" s="30"/>
      <c r="SK172" s="30"/>
      <c r="SL172" s="30"/>
      <c r="SM172" s="30"/>
      <c r="SN172" s="30"/>
      <c r="SO172" s="30"/>
      <c r="SP172" s="30"/>
      <c r="SQ172" s="30"/>
      <c r="SR172" s="30"/>
      <c r="SS172" s="30"/>
      <c r="ST172" s="30"/>
      <c r="SU172" s="30"/>
      <c r="SV172" s="30"/>
      <c r="SW172" s="30"/>
      <c r="SX172" s="30"/>
      <c r="SY172" s="30"/>
      <c r="SZ172" s="30"/>
      <c r="TA172" s="30"/>
      <c r="TB172" s="30"/>
      <c r="TC172" s="30"/>
      <c r="TD172" s="30"/>
      <c r="TE172" s="30"/>
    </row>
    <row r="173" spans="1:525" s="22" customFormat="1" ht="48.75" customHeight="1" x14ac:dyDescent="0.25">
      <c r="A173" s="56" t="s">
        <v>356</v>
      </c>
      <c r="B173" s="82">
        <v>7700</v>
      </c>
      <c r="C173" s="56" t="s">
        <v>92</v>
      </c>
      <c r="D173" s="57" t="s">
        <v>693</v>
      </c>
      <c r="E173" s="122">
        <f t="shared" si="67"/>
        <v>0</v>
      </c>
      <c r="F173" s="122"/>
      <c r="G173" s="122"/>
      <c r="H173" s="122"/>
      <c r="I173" s="122"/>
      <c r="J173" s="122">
        <f t="shared" si="69"/>
        <v>4620000</v>
      </c>
      <c r="K173" s="122">
        <v>420000</v>
      </c>
      <c r="L173" s="122"/>
      <c r="M173" s="122"/>
      <c r="N173" s="122"/>
      <c r="O173" s="122">
        <f>4200000+420000</f>
        <v>4620000</v>
      </c>
      <c r="P173" s="122">
        <f t="shared" si="68"/>
        <v>4620000</v>
      </c>
      <c r="Q173" s="232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</row>
    <row r="174" spans="1:525" s="24" customFormat="1" ht="22.5" customHeight="1" x14ac:dyDescent="0.25">
      <c r="A174" s="74"/>
      <c r="B174" s="95"/>
      <c r="C174" s="74"/>
      <c r="D174" s="75" t="s">
        <v>694</v>
      </c>
      <c r="E174" s="123">
        <f t="shared" ref="E174" si="72">F174+I174</f>
        <v>0</v>
      </c>
      <c r="F174" s="123"/>
      <c r="G174" s="123"/>
      <c r="H174" s="123"/>
      <c r="I174" s="123"/>
      <c r="J174" s="123">
        <f t="shared" ref="J174" si="73">L174+O174</f>
        <v>4200000</v>
      </c>
      <c r="K174" s="123"/>
      <c r="L174" s="123"/>
      <c r="M174" s="123"/>
      <c r="N174" s="123"/>
      <c r="O174" s="123">
        <f>4200000</f>
        <v>4200000</v>
      </c>
      <c r="P174" s="123">
        <f t="shared" ref="P174" si="74">E174+J174</f>
        <v>4200000</v>
      </c>
      <c r="Q174" s="232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  <c r="IW174" s="30"/>
      <c r="IX174" s="30"/>
      <c r="IY174" s="30"/>
      <c r="IZ174" s="30"/>
      <c r="JA174" s="30"/>
      <c r="JB174" s="30"/>
      <c r="JC174" s="30"/>
      <c r="JD174" s="30"/>
      <c r="JE174" s="30"/>
      <c r="JF174" s="30"/>
      <c r="JG174" s="30"/>
      <c r="JH174" s="30"/>
      <c r="JI174" s="30"/>
      <c r="JJ174" s="30"/>
      <c r="JK174" s="30"/>
      <c r="JL174" s="30"/>
      <c r="JM174" s="30"/>
      <c r="JN174" s="30"/>
      <c r="JO174" s="30"/>
      <c r="JP174" s="30"/>
      <c r="JQ174" s="30"/>
      <c r="JR174" s="30"/>
      <c r="JS174" s="30"/>
      <c r="JT174" s="30"/>
      <c r="JU174" s="30"/>
      <c r="JV174" s="30"/>
      <c r="JW174" s="30"/>
      <c r="JX174" s="30"/>
      <c r="JY174" s="30"/>
      <c r="JZ174" s="30"/>
      <c r="KA174" s="30"/>
      <c r="KB174" s="30"/>
      <c r="KC174" s="30"/>
      <c r="KD174" s="30"/>
      <c r="KE174" s="30"/>
      <c r="KF174" s="30"/>
      <c r="KG174" s="30"/>
      <c r="KH174" s="30"/>
      <c r="KI174" s="30"/>
      <c r="KJ174" s="30"/>
      <c r="KK174" s="30"/>
      <c r="KL174" s="30"/>
      <c r="KM174" s="30"/>
      <c r="KN174" s="30"/>
      <c r="KO174" s="30"/>
      <c r="KP174" s="30"/>
      <c r="KQ174" s="30"/>
      <c r="KR174" s="30"/>
      <c r="KS174" s="30"/>
      <c r="KT174" s="30"/>
      <c r="KU174" s="30"/>
      <c r="KV174" s="30"/>
      <c r="KW174" s="30"/>
      <c r="KX174" s="30"/>
      <c r="KY174" s="30"/>
      <c r="KZ174" s="30"/>
      <c r="LA174" s="30"/>
      <c r="LB174" s="30"/>
      <c r="LC174" s="30"/>
      <c r="LD174" s="30"/>
      <c r="LE174" s="30"/>
      <c r="LF174" s="30"/>
      <c r="LG174" s="30"/>
      <c r="LH174" s="30"/>
      <c r="LI174" s="30"/>
      <c r="LJ174" s="30"/>
      <c r="LK174" s="30"/>
      <c r="LL174" s="30"/>
      <c r="LM174" s="30"/>
      <c r="LN174" s="30"/>
      <c r="LO174" s="30"/>
      <c r="LP174" s="30"/>
      <c r="LQ174" s="30"/>
      <c r="LR174" s="30"/>
      <c r="LS174" s="30"/>
      <c r="LT174" s="30"/>
      <c r="LU174" s="30"/>
      <c r="LV174" s="30"/>
      <c r="LW174" s="30"/>
      <c r="LX174" s="30"/>
      <c r="LY174" s="30"/>
      <c r="LZ174" s="30"/>
      <c r="MA174" s="30"/>
      <c r="MB174" s="30"/>
      <c r="MC174" s="30"/>
      <c r="MD174" s="30"/>
      <c r="ME174" s="30"/>
      <c r="MF174" s="30"/>
      <c r="MG174" s="30"/>
      <c r="MH174" s="30"/>
      <c r="MI174" s="30"/>
      <c r="MJ174" s="30"/>
      <c r="MK174" s="30"/>
      <c r="ML174" s="30"/>
      <c r="MM174" s="30"/>
      <c r="MN174" s="30"/>
      <c r="MO174" s="30"/>
      <c r="MP174" s="30"/>
      <c r="MQ174" s="30"/>
      <c r="MR174" s="30"/>
      <c r="MS174" s="30"/>
      <c r="MT174" s="30"/>
      <c r="MU174" s="30"/>
      <c r="MV174" s="30"/>
      <c r="MW174" s="30"/>
      <c r="MX174" s="30"/>
      <c r="MY174" s="30"/>
      <c r="MZ174" s="30"/>
      <c r="NA174" s="30"/>
      <c r="NB174" s="30"/>
      <c r="NC174" s="30"/>
      <c r="ND174" s="30"/>
      <c r="NE174" s="30"/>
      <c r="NF174" s="30"/>
      <c r="NG174" s="30"/>
      <c r="NH174" s="30"/>
      <c r="NI174" s="30"/>
      <c r="NJ174" s="30"/>
      <c r="NK174" s="30"/>
      <c r="NL174" s="30"/>
      <c r="NM174" s="30"/>
      <c r="NN174" s="30"/>
      <c r="NO174" s="30"/>
      <c r="NP174" s="30"/>
      <c r="NQ174" s="30"/>
      <c r="NR174" s="30"/>
      <c r="NS174" s="30"/>
      <c r="NT174" s="30"/>
      <c r="NU174" s="30"/>
      <c r="NV174" s="30"/>
      <c r="NW174" s="30"/>
      <c r="NX174" s="30"/>
      <c r="NY174" s="30"/>
      <c r="NZ174" s="30"/>
      <c r="OA174" s="30"/>
      <c r="OB174" s="30"/>
      <c r="OC174" s="30"/>
      <c r="OD174" s="30"/>
      <c r="OE174" s="30"/>
      <c r="OF174" s="30"/>
      <c r="OG174" s="30"/>
      <c r="OH174" s="30"/>
      <c r="OI174" s="30"/>
      <c r="OJ174" s="30"/>
      <c r="OK174" s="30"/>
      <c r="OL174" s="30"/>
      <c r="OM174" s="30"/>
      <c r="ON174" s="30"/>
      <c r="OO174" s="30"/>
      <c r="OP174" s="30"/>
      <c r="OQ174" s="30"/>
      <c r="OR174" s="30"/>
      <c r="OS174" s="30"/>
      <c r="OT174" s="30"/>
      <c r="OU174" s="30"/>
      <c r="OV174" s="30"/>
      <c r="OW174" s="30"/>
      <c r="OX174" s="30"/>
      <c r="OY174" s="30"/>
      <c r="OZ174" s="30"/>
      <c r="PA174" s="30"/>
      <c r="PB174" s="30"/>
      <c r="PC174" s="30"/>
      <c r="PD174" s="30"/>
      <c r="PE174" s="30"/>
      <c r="PF174" s="30"/>
      <c r="PG174" s="30"/>
      <c r="PH174" s="30"/>
      <c r="PI174" s="30"/>
      <c r="PJ174" s="30"/>
      <c r="PK174" s="30"/>
      <c r="PL174" s="30"/>
      <c r="PM174" s="30"/>
      <c r="PN174" s="30"/>
      <c r="PO174" s="30"/>
      <c r="PP174" s="30"/>
      <c r="PQ174" s="30"/>
      <c r="PR174" s="30"/>
      <c r="PS174" s="30"/>
      <c r="PT174" s="30"/>
      <c r="PU174" s="30"/>
      <c r="PV174" s="30"/>
      <c r="PW174" s="30"/>
      <c r="PX174" s="30"/>
      <c r="PY174" s="30"/>
      <c r="PZ174" s="30"/>
      <c r="QA174" s="30"/>
      <c r="QB174" s="30"/>
      <c r="QC174" s="30"/>
      <c r="QD174" s="30"/>
      <c r="QE174" s="30"/>
      <c r="QF174" s="30"/>
      <c r="QG174" s="30"/>
      <c r="QH174" s="30"/>
      <c r="QI174" s="30"/>
      <c r="QJ174" s="30"/>
      <c r="QK174" s="30"/>
      <c r="QL174" s="30"/>
      <c r="QM174" s="30"/>
      <c r="QN174" s="30"/>
      <c r="QO174" s="30"/>
      <c r="QP174" s="30"/>
      <c r="QQ174" s="30"/>
      <c r="QR174" s="30"/>
      <c r="QS174" s="30"/>
      <c r="QT174" s="30"/>
      <c r="QU174" s="30"/>
      <c r="QV174" s="30"/>
      <c r="QW174" s="30"/>
      <c r="QX174" s="30"/>
      <c r="QY174" s="30"/>
      <c r="QZ174" s="30"/>
      <c r="RA174" s="30"/>
      <c r="RB174" s="30"/>
      <c r="RC174" s="30"/>
      <c r="RD174" s="30"/>
      <c r="RE174" s="30"/>
      <c r="RF174" s="30"/>
      <c r="RG174" s="30"/>
      <c r="RH174" s="30"/>
      <c r="RI174" s="30"/>
      <c r="RJ174" s="30"/>
      <c r="RK174" s="30"/>
      <c r="RL174" s="30"/>
      <c r="RM174" s="30"/>
      <c r="RN174" s="30"/>
      <c r="RO174" s="30"/>
      <c r="RP174" s="30"/>
      <c r="RQ174" s="30"/>
      <c r="RR174" s="30"/>
      <c r="RS174" s="30"/>
      <c r="RT174" s="30"/>
      <c r="RU174" s="30"/>
      <c r="RV174" s="30"/>
      <c r="RW174" s="30"/>
      <c r="RX174" s="30"/>
      <c r="RY174" s="30"/>
      <c r="RZ174" s="30"/>
      <c r="SA174" s="30"/>
      <c r="SB174" s="30"/>
      <c r="SC174" s="30"/>
      <c r="SD174" s="30"/>
      <c r="SE174" s="30"/>
      <c r="SF174" s="30"/>
      <c r="SG174" s="30"/>
      <c r="SH174" s="30"/>
      <c r="SI174" s="30"/>
      <c r="SJ174" s="30"/>
      <c r="SK174" s="30"/>
      <c r="SL174" s="30"/>
      <c r="SM174" s="30"/>
      <c r="SN174" s="30"/>
      <c r="SO174" s="30"/>
      <c r="SP174" s="30"/>
      <c r="SQ174" s="30"/>
      <c r="SR174" s="30"/>
      <c r="SS174" s="30"/>
      <c r="ST174" s="30"/>
      <c r="SU174" s="30"/>
      <c r="SV174" s="30"/>
      <c r="SW174" s="30"/>
      <c r="SX174" s="30"/>
      <c r="SY174" s="30"/>
      <c r="SZ174" s="30"/>
      <c r="TA174" s="30"/>
      <c r="TB174" s="30"/>
      <c r="TC174" s="30"/>
      <c r="TD174" s="30"/>
      <c r="TE174" s="30"/>
    </row>
    <row r="175" spans="1:525" s="22" customFormat="1" ht="15.75" hidden="1" customHeight="1" x14ac:dyDescent="0.25">
      <c r="A175" s="56" t="s">
        <v>419</v>
      </c>
      <c r="B175" s="82">
        <v>9770</v>
      </c>
      <c r="C175" s="56" t="s">
        <v>44</v>
      </c>
      <c r="D175" s="57" t="s">
        <v>420</v>
      </c>
      <c r="E175" s="122">
        <f t="shared" si="67"/>
        <v>0</v>
      </c>
      <c r="F175" s="122"/>
      <c r="G175" s="122"/>
      <c r="H175" s="122"/>
      <c r="I175" s="122"/>
      <c r="J175" s="122">
        <f t="shared" si="69"/>
        <v>0</v>
      </c>
      <c r="K175" s="122"/>
      <c r="L175" s="122"/>
      <c r="M175" s="122"/>
      <c r="N175" s="122"/>
      <c r="O175" s="122"/>
      <c r="P175" s="122">
        <f t="shared" si="68"/>
        <v>0</v>
      </c>
      <c r="Q175" s="23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</row>
    <row r="176" spans="1:525" s="22" customFormat="1" ht="38.25" hidden="1" customHeight="1" x14ac:dyDescent="0.25">
      <c r="A176" s="87" t="s">
        <v>599</v>
      </c>
      <c r="B176" s="42">
        <v>8775</v>
      </c>
      <c r="C176" s="87" t="s">
        <v>92</v>
      </c>
      <c r="D176" s="36" t="s">
        <v>598</v>
      </c>
      <c r="E176" s="122">
        <f>F176</f>
        <v>0</v>
      </c>
      <c r="F176" s="122"/>
      <c r="G176" s="122"/>
      <c r="H176" s="122"/>
      <c r="I176" s="122"/>
      <c r="J176" s="122">
        <f t="shared" si="69"/>
        <v>0</v>
      </c>
      <c r="K176" s="122"/>
      <c r="L176" s="122"/>
      <c r="M176" s="122"/>
      <c r="N176" s="122"/>
      <c r="O176" s="122"/>
      <c r="P176" s="122">
        <f t="shared" si="68"/>
        <v>0</v>
      </c>
      <c r="Q176" s="232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</row>
    <row r="177" spans="1:525" s="27" customFormat="1" ht="36" customHeight="1" x14ac:dyDescent="0.25">
      <c r="A177" s="94" t="s">
        <v>175</v>
      </c>
      <c r="B177" s="96"/>
      <c r="C177" s="96"/>
      <c r="D177" s="91" t="s">
        <v>37</v>
      </c>
      <c r="E177" s="120">
        <f>E178</f>
        <v>419247673</v>
      </c>
      <c r="F177" s="120">
        <f t="shared" ref="F177:P177" si="75">F178</f>
        <v>419247673</v>
      </c>
      <c r="G177" s="120">
        <f t="shared" si="75"/>
        <v>61894200</v>
      </c>
      <c r="H177" s="120">
        <f t="shared" si="75"/>
        <v>2857900</v>
      </c>
      <c r="I177" s="120">
        <f t="shared" si="75"/>
        <v>0</v>
      </c>
      <c r="J177" s="120">
        <f t="shared" si="75"/>
        <v>639935</v>
      </c>
      <c r="K177" s="120">
        <f t="shared" si="75"/>
        <v>543735</v>
      </c>
      <c r="L177" s="120">
        <f t="shared" si="75"/>
        <v>96200</v>
      </c>
      <c r="M177" s="120">
        <f t="shared" si="75"/>
        <v>78600</v>
      </c>
      <c r="N177" s="120">
        <f t="shared" si="75"/>
        <v>0</v>
      </c>
      <c r="O177" s="120">
        <f t="shared" si="75"/>
        <v>543735</v>
      </c>
      <c r="P177" s="120">
        <f t="shared" si="75"/>
        <v>419887608</v>
      </c>
      <c r="Q177" s="2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  <c r="IU177" s="32"/>
      <c r="IV177" s="32"/>
      <c r="IW177" s="32"/>
      <c r="IX177" s="32"/>
      <c r="IY177" s="32"/>
      <c r="IZ177" s="32"/>
      <c r="JA177" s="32"/>
      <c r="JB177" s="32"/>
      <c r="JC177" s="32"/>
      <c r="JD177" s="32"/>
      <c r="JE177" s="32"/>
      <c r="JF177" s="32"/>
      <c r="JG177" s="32"/>
      <c r="JH177" s="32"/>
      <c r="JI177" s="32"/>
      <c r="JJ177" s="32"/>
      <c r="JK177" s="32"/>
      <c r="JL177" s="32"/>
      <c r="JM177" s="32"/>
      <c r="JN177" s="32"/>
      <c r="JO177" s="32"/>
      <c r="JP177" s="32"/>
      <c r="JQ177" s="32"/>
      <c r="JR177" s="32"/>
      <c r="JS177" s="32"/>
      <c r="JT177" s="32"/>
      <c r="JU177" s="32"/>
      <c r="JV177" s="32"/>
      <c r="JW177" s="32"/>
      <c r="JX177" s="32"/>
      <c r="JY177" s="32"/>
      <c r="JZ177" s="32"/>
      <c r="KA177" s="32"/>
      <c r="KB177" s="32"/>
      <c r="KC177" s="32"/>
      <c r="KD177" s="32"/>
      <c r="KE177" s="32"/>
      <c r="KF177" s="32"/>
      <c r="KG177" s="32"/>
      <c r="KH177" s="32"/>
      <c r="KI177" s="32"/>
      <c r="KJ177" s="32"/>
      <c r="KK177" s="32"/>
      <c r="KL177" s="32"/>
      <c r="KM177" s="32"/>
      <c r="KN177" s="32"/>
      <c r="KO177" s="32"/>
      <c r="KP177" s="32"/>
      <c r="KQ177" s="32"/>
      <c r="KR177" s="32"/>
      <c r="KS177" s="32"/>
      <c r="KT177" s="32"/>
      <c r="KU177" s="32"/>
      <c r="KV177" s="32"/>
      <c r="KW177" s="32"/>
      <c r="KX177" s="32"/>
      <c r="KY177" s="32"/>
      <c r="KZ177" s="32"/>
      <c r="LA177" s="32"/>
      <c r="LB177" s="32"/>
      <c r="LC177" s="32"/>
      <c r="LD177" s="32"/>
      <c r="LE177" s="32"/>
      <c r="LF177" s="32"/>
      <c r="LG177" s="32"/>
      <c r="LH177" s="32"/>
      <c r="LI177" s="32"/>
      <c r="LJ177" s="32"/>
      <c r="LK177" s="32"/>
      <c r="LL177" s="32"/>
      <c r="LM177" s="32"/>
      <c r="LN177" s="32"/>
      <c r="LO177" s="32"/>
      <c r="LP177" s="32"/>
      <c r="LQ177" s="32"/>
      <c r="LR177" s="32"/>
      <c r="LS177" s="32"/>
      <c r="LT177" s="32"/>
      <c r="LU177" s="32"/>
      <c r="LV177" s="32"/>
      <c r="LW177" s="32"/>
      <c r="LX177" s="32"/>
      <c r="LY177" s="32"/>
      <c r="LZ177" s="32"/>
      <c r="MA177" s="32"/>
      <c r="MB177" s="32"/>
      <c r="MC177" s="32"/>
      <c r="MD177" s="32"/>
      <c r="ME177" s="32"/>
      <c r="MF177" s="32"/>
      <c r="MG177" s="32"/>
      <c r="MH177" s="32"/>
      <c r="MI177" s="32"/>
      <c r="MJ177" s="32"/>
      <c r="MK177" s="32"/>
      <c r="ML177" s="32"/>
      <c r="MM177" s="32"/>
      <c r="MN177" s="32"/>
      <c r="MO177" s="32"/>
      <c r="MP177" s="32"/>
      <c r="MQ177" s="32"/>
      <c r="MR177" s="32"/>
      <c r="MS177" s="32"/>
      <c r="MT177" s="32"/>
      <c r="MU177" s="32"/>
      <c r="MV177" s="32"/>
      <c r="MW177" s="32"/>
      <c r="MX177" s="32"/>
      <c r="MY177" s="32"/>
      <c r="MZ177" s="32"/>
      <c r="NA177" s="32"/>
      <c r="NB177" s="32"/>
      <c r="NC177" s="32"/>
      <c r="ND177" s="32"/>
      <c r="NE177" s="32"/>
      <c r="NF177" s="32"/>
      <c r="NG177" s="32"/>
      <c r="NH177" s="32"/>
      <c r="NI177" s="32"/>
      <c r="NJ177" s="32"/>
      <c r="NK177" s="32"/>
      <c r="NL177" s="32"/>
      <c r="NM177" s="32"/>
      <c r="NN177" s="32"/>
      <c r="NO177" s="32"/>
      <c r="NP177" s="32"/>
      <c r="NQ177" s="32"/>
      <c r="NR177" s="32"/>
      <c r="NS177" s="32"/>
      <c r="NT177" s="32"/>
      <c r="NU177" s="32"/>
      <c r="NV177" s="32"/>
      <c r="NW177" s="32"/>
      <c r="NX177" s="32"/>
      <c r="NY177" s="32"/>
      <c r="NZ177" s="32"/>
      <c r="OA177" s="32"/>
      <c r="OB177" s="32"/>
      <c r="OC177" s="32"/>
      <c r="OD177" s="32"/>
      <c r="OE177" s="32"/>
      <c r="OF177" s="32"/>
      <c r="OG177" s="32"/>
      <c r="OH177" s="32"/>
      <c r="OI177" s="32"/>
      <c r="OJ177" s="32"/>
      <c r="OK177" s="32"/>
      <c r="OL177" s="32"/>
      <c r="OM177" s="32"/>
      <c r="ON177" s="32"/>
      <c r="OO177" s="32"/>
      <c r="OP177" s="32"/>
      <c r="OQ177" s="32"/>
      <c r="OR177" s="32"/>
      <c r="OS177" s="32"/>
      <c r="OT177" s="32"/>
      <c r="OU177" s="32"/>
      <c r="OV177" s="32"/>
      <c r="OW177" s="32"/>
      <c r="OX177" s="32"/>
      <c r="OY177" s="32"/>
      <c r="OZ177" s="32"/>
      <c r="PA177" s="32"/>
      <c r="PB177" s="32"/>
      <c r="PC177" s="32"/>
      <c r="PD177" s="32"/>
      <c r="PE177" s="32"/>
      <c r="PF177" s="32"/>
      <c r="PG177" s="32"/>
      <c r="PH177" s="32"/>
      <c r="PI177" s="32"/>
      <c r="PJ177" s="32"/>
      <c r="PK177" s="32"/>
      <c r="PL177" s="32"/>
      <c r="PM177" s="32"/>
      <c r="PN177" s="32"/>
      <c r="PO177" s="32"/>
      <c r="PP177" s="32"/>
      <c r="PQ177" s="32"/>
      <c r="PR177" s="32"/>
      <c r="PS177" s="32"/>
      <c r="PT177" s="32"/>
      <c r="PU177" s="32"/>
      <c r="PV177" s="32"/>
      <c r="PW177" s="32"/>
      <c r="PX177" s="32"/>
      <c r="PY177" s="32"/>
      <c r="PZ177" s="32"/>
      <c r="QA177" s="32"/>
      <c r="QB177" s="32"/>
      <c r="QC177" s="32"/>
      <c r="QD177" s="32"/>
      <c r="QE177" s="32"/>
      <c r="QF177" s="32"/>
      <c r="QG177" s="32"/>
      <c r="QH177" s="32"/>
      <c r="QI177" s="32"/>
      <c r="QJ177" s="32"/>
      <c r="QK177" s="32"/>
      <c r="QL177" s="32"/>
      <c r="QM177" s="32"/>
      <c r="QN177" s="32"/>
      <c r="QO177" s="32"/>
      <c r="QP177" s="32"/>
      <c r="QQ177" s="32"/>
      <c r="QR177" s="32"/>
      <c r="QS177" s="32"/>
      <c r="QT177" s="32"/>
      <c r="QU177" s="32"/>
      <c r="QV177" s="32"/>
      <c r="QW177" s="32"/>
      <c r="QX177" s="32"/>
      <c r="QY177" s="32"/>
      <c r="QZ177" s="32"/>
      <c r="RA177" s="32"/>
      <c r="RB177" s="32"/>
      <c r="RC177" s="32"/>
      <c r="RD177" s="32"/>
      <c r="RE177" s="32"/>
      <c r="RF177" s="32"/>
      <c r="RG177" s="32"/>
      <c r="RH177" s="32"/>
      <c r="RI177" s="32"/>
      <c r="RJ177" s="32"/>
      <c r="RK177" s="32"/>
      <c r="RL177" s="32"/>
      <c r="RM177" s="32"/>
      <c r="RN177" s="32"/>
      <c r="RO177" s="32"/>
      <c r="RP177" s="32"/>
      <c r="RQ177" s="32"/>
      <c r="RR177" s="32"/>
      <c r="RS177" s="32"/>
      <c r="RT177" s="32"/>
      <c r="RU177" s="32"/>
      <c r="RV177" s="32"/>
      <c r="RW177" s="32"/>
      <c r="RX177" s="32"/>
      <c r="RY177" s="32"/>
      <c r="RZ177" s="32"/>
      <c r="SA177" s="32"/>
      <c r="SB177" s="32"/>
      <c r="SC177" s="32"/>
      <c r="SD177" s="32"/>
      <c r="SE177" s="32"/>
      <c r="SF177" s="32"/>
      <c r="SG177" s="32"/>
      <c r="SH177" s="32"/>
      <c r="SI177" s="32"/>
      <c r="SJ177" s="32"/>
      <c r="SK177" s="32"/>
      <c r="SL177" s="32"/>
      <c r="SM177" s="32"/>
      <c r="SN177" s="32"/>
      <c r="SO177" s="32"/>
      <c r="SP177" s="32"/>
      <c r="SQ177" s="32"/>
      <c r="SR177" s="32"/>
      <c r="SS177" s="32"/>
      <c r="ST177" s="32"/>
      <c r="SU177" s="32"/>
      <c r="SV177" s="32"/>
      <c r="SW177" s="32"/>
      <c r="SX177" s="32"/>
      <c r="SY177" s="32"/>
      <c r="SZ177" s="32"/>
      <c r="TA177" s="32"/>
      <c r="TB177" s="32"/>
      <c r="TC177" s="32"/>
      <c r="TD177" s="32"/>
      <c r="TE177" s="32"/>
    </row>
    <row r="178" spans="1:525" s="34" customFormat="1" ht="32.25" customHeight="1" x14ac:dyDescent="0.25">
      <c r="A178" s="84" t="s">
        <v>176</v>
      </c>
      <c r="B178" s="93"/>
      <c r="C178" s="93"/>
      <c r="D178" s="68" t="s">
        <v>654</v>
      </c>
      <c r="E178" s="121">
        <f>E184+E185+E186+E187+E188+E190+E191+E192+E194+E196+E198+E199+E201+E203+E204+E205+E206+E207+E208+E210+E212+E214+E215+E217+E221+E197+E218+E220+E219</f>
        <v>419247673</v>
      </c>
      <c r="F178" s="121">
        <f>F184+F185+F186+F187+F188+F190+F191+F192+F194+F196+F198+F199+F201+F203+F204+F205+F206+F207+F208+F210+F212+F214+F215+F217+F221+F197+F218+F220+F219</f>
        <v>419247673</v>
      </c>
      <c r="G178" s="121">
        <f t="shared" ref="G178:P178" si="76">G184+G185+G186+G187+G188+G190+G191+G192+G194+G196+G198+G199+G201+G203+G204+G205+G206+G207+G208+G210+G212+G214+G215+G217+G221+G197+G218+G220+G219</f>
        <v>61894200</v>
      </c>
      <c r="H178" s="121">
        <f t="shared" si="76"/>
        <v>2857900</v>
      </c>
      <c r="I178" s="121">
        <f t="shared" si="76"/>
        <v>0</v>
      </c>
      <c r="J178" s="121">
        <f t="shared" si="76"/>
        <v>639935</v>
      </c>
      <c r="K178" s="121">
        <f t="shared" si="76"/>
        <v>543735</v>
      </c>
      <c r="L178" s="121">
        <f t="shared" si="76"/>
        <v>96200</v>
      </c>
      <c r="M178" s="121">
        <f t="shared" si="76"/>
        <v>78600</v>
      </c>
      <c r="N178" s="121">
        <f t="shared" si="76"/>
        <v>0</v>
      </c>
      <c r="O178" s="121">
        <f t="shared" si="76"/>
        <v>543735</v>
      </c>
      <c r="P178" s="121">
        <f t="shared" si="76"/>
        <v>419887608</v>
      </c>
      <c r="Q178" s="232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  <c r="IW178" s="33"/>
      <c r="IX178" s="33"/>
      <c r="IY178" s="33"/>
      <c r="IZ178" s="33"/>
      <c r="JA178" s="33"/>
      <c r="JB178" s="33"/>
      <c r="JC178" s="33"/>
      <c r="JD178" s="33"/>
      <c r="JE178" s="33"/>
      <c r="JF178" s="33"/>
      <c r="JG178" s="33"/>
      <c r="JH178" s="33"/>
      <c r="JI178" s="33"/>
      <c r="JJ178" s="33"/>
      <c r="JK178" s="33"/>
      <c r="JL178" s="33"/>
      <c r="JM178" s="33"/>
      <c r="JN178" s="33"/>
      <c r="JO178" s="33"/>
      <c r="JP178" s="33"/>
      <c r="JQ178" s="33"/>
      <c r="JR178" s="33"/>
      <c r="JS178" s="33"/>
      <c r="JT178" s="33"/>
      <c r="JU178" s="33"/>
      <c r="JV178" s="33"/>
      <c r="JW178" s="33"/>
      <c r="JX178" s="33"/>
      <c r="JY178" s="33"/>
      <c r="JZ178" s="33"/>
      <c r="KA178" s="33"/>
      <c r="KB178" s="33"/>
      <c r="KC178" s="33"/>
      <c r="KD178" s="33"/>
      <c r="KE178" s="33"/>
      <c r="KF178" s="33"/>
      <c r="KG178" s="33"/>
      <c r="KH178" s="33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3"/>
      <c r="KY178" s="33"/>
      <c r="KZ178" s="33"/>
      <c r="LA178" s="33"/>
      <c r="LB178" s="33"/>
      <c r="LC178" s="33"/>
      <c r="LD178" s="33"/>
      <c r="LE178" s="33"/>
      <c r="LF178" s="33"/>
      <c r="LG178" s="33"/>
      <c r="LH178" s="33"/>
      <c r="LI178" s="33"/>
      <c r="LJ178" s="33"/>
      <c r="LK178" s="33"/>
      <c r="LL178" s="33"/>
      <c r="LM178" s="33"/>
      <c r="LN178" s="33"/>
      <c r="LO178" s="33"/>
      <c r="LP178" s="33"/>
      <c r="LQ178" s="33"/>
      <c r="LR178" s="33"/>
      <c r="LS178" s="33"/>
      <c r="LT178" s="33"/>
      <c r="LU178" s="33"/>
      <c r="LV178" s="33"/>
      <c r="LW178" s="33"/>
      <c r="LX178" s="33"/>
      <c r="LY178" s="33"/>
      <c r="LZ178" s="33"/>
      <c r="MA178" s="33"/>
      <c r="MB178" s="33"/>
      <c r="MC178" s="33"/>
      <c r="MD178" s="33"/>
      <c r="ME178" s="33"/>
      <c r="MF178" s="33"/>
      <c r="MG178" s="33"/>
      <c r="MH178" s="33"/>
      <c r="MI178" s="33"/>
      <c r="MJ178" s="33"/>
      <c r="MK178" s="33"/>
      <c r="ML178" s="33"/>
      <c r="MM178" s="33"/>
      <c r="MN178" s="33"/>
      <c r="MO178" s="33"/>
      <c r="MP178" s="33"/>
      <c r="MQ178" s="33"/>
      <c r="MR178" s="33"/>
      <c r="MS178" s="33"/>
      <c r="MT178" s="33"/>
      <c r="MU178" s="33"/>
      <c r="MV178" s="33"/>
      <c r="MW178" s="33"/>
      <c r="MX178" s="33"/>
      <c r="MY178" s="33"/>
      <c r="MZ178" s="33"/>
      <c r="NA178" s="33"/>
      <c r="NB178" s="33"/>
      <c r="NC178" s="33"/>
      <c r="ND178" s="33"/>
      <c r="NE178" s="33"/>
      <c r="NF178" s="33"/>
      <c r="NG178" s="33"/>
      <c r="NH178" s="33"/>
      <c r="NI178" s="33"/>
      <c r="NJ178" s="33"/>
      <c r="NK178" s="33"/>
      <c r="NL178" s="33"/>
      <c r="NM178" s="33"/>
      <c r="NN178" s="33"/>
      <c r="NO178" s="33"/>
      <c r="NP178" s="33"/>
      <c r="NQ178" s="33"/>
      <c r="NR178" s="33"/>
      <c r="NS178" s="33"/>
      <c r="NT178" s="33"/>
      <c r="NU178" s="33"/>
      <c r="NV178" s="33"/>
      <c r="NW178" s="33"/>
      <c r="NX178" s="33"/>
      <c r="NY178" s="33"/>
      <c r="NZ178" s="33"/>
      <c r="OA178" s="33"/>
      <c r="OB178" s="33"/>
      <c r="OC178" s="33"/>
      <c r="OD178" s="33"/>
      <c r="OE178" s="33"/>
      <c r="OF178" s="33"/>
      <c r="OG178" s="33"/>
      <c r="OH178" s="33"/>
      <c r="OI178" s="33"/>
      <c r="OJ178" s="33"/>
      <c r="OK178" s="33"/>
      <c r="OL178" s="33"/>
      <c r="OM178" s="33"/>
      <c r="ON178" s="33"/>
      <c r="OO178" s="33"/>
      <c r="OP178" s="33"/>
      <c r="OQ178" s="33"/>
      <c r="OR178" s="33"/>
      <c r="OS178" s="33"/>
      <c r="OT178" s="33"/>
      <c r="OU178" s="33"/>
      <c r="OV178" s="33"/>
      <c r="OW178" s="33"/>
      <c r="OX178" s="33"/>
      <c r="OY178" s="33"/>
      <c r="OZ178" s="33"/>
      <c r="PA178" s="33"/>
      <c r="PB178" s="33"/>
      <c r="PC178" s="33"/>
      <c r="PD178" s="33"/>
      <c r="PE178" s="33"/>
      <c r="PF178" s="33"/>
      <c r="PG178" s="33"/>
      <c r="PH178" s="33"/>
      <c r="PI178" s="33"/>
      <c r="PJ178" s="33"/>
      <c r="PK178" s="33"/>
      <c r="PL178" s="33"/>
      <c r="PM178" s="33"/>
      <c r="PN178" s="33"/>
      <c r="PO178" s="33"/>
      <c r="PP178" s="33"/>
      <c r="PQ178" s="33"/>
      <c r="PR178" s="33"/>
      <c r="PS178" s="33"/>
      <c r="PT178" s="33"/>
      <c r="PU178" s="33"/>
      <c r="PV178" s="33"/>
      <c r="PW178" s="33"/>
      <c r="PX178" s="33"/>
      <c r="PY178" s="33"/>
      <c r="PZ178" s="33"/>
      <c r="QA178" s="33"/>
      <c r="QB178" s="33"/>
      <c r="QC178" s="33"/>
      <c r="QD178" s="33"/>
      <c r="QE178" s="33"/>
      <c r="QF178" s="33"/>
      <c r="QG178" s="33"/>
      <c r="QH178" s="33"/>
      <c r="QI178" s="33"/>
      <c r="QJ178" s="33"/>
      <c r="QK178" s="33"/>
      <c r="QL178" s="33"/>
      <c r="QM178" s="33"/>
      <c r="QN178" s="33"/>
      <c r="QO178" s="33"/>
      <c r="QP178" s="33"/>
      <c r="QQ178" s="33"/>
      <c r="QR178" s="33"/>
      <c r="QS178" s="33"/>
      <c r="QT178" s="33"/>
      <c r="QU178" s="33"/>
      <c r="QV178" s="33"/>
      <c r="QW178" s="33"/>
      <c r="QX178" s="33"/>
      <c r="QY178" s="33"/>
      <c r="QZ178" s="33"/>
      <c r="RA178" s="33"/>
      <c r="RB178" s="33"/>
      <c r="RC178" s="33"/>
      <c r="RD178" s="33"/>
      <c r="RE178" s="33"/>
      <c r="RF178" s="33"/>
      <c r="RG178" s="33"/>
      <c r="RH178" s="33"/>
      <c r="RI178" s="33"/>
      <c r="RJ178" s="33"/>
      <c r="RK178" s="33"/>
      <c r="RL178" s="33"/>
      <c r="RM178" s="33"/>
      <c r="RN178" s="33"/>
      <c r="RO178" s="33"/>
      <c r="RP178" s="33"/>
      <c r="RQ178" s="33"/>
      <c r="RR178" s="33"/>
      <c r="RS178" s="33"/>
      <c r="RT178" s="33"/>
      <c r="RU178" s="33"/>
      <c r="RV178" s="33"/>
      <c r="RW178" s="33"/>
      <c r="RX178" s="33"/>
      <c r="RY178" s="33"/>
      <c r="RZ178" s="33"/>
      <c r="SA178" s="33"/>
      <c r="SB178" s="33"/>
      <c r="SC178" s="33"/>
      <c r="SD178" s="33"/>
      <c r="SE178" s="33"/>
      <c r="SF178" s="33"/>
      <c r="SG178" s="33"/>
      <c r="SH178" s="33"/>
      <c r="SI178" s="33"/>
      <c r="SJ178" s="33"/>
      <c r="SK178" s="33"/>
      <c r="SL178" s="33"/>
      <c r="SM178" s="33"/>
      <c r="SN178" s="33"/>
      <c r="SO178" s="33"/>
      <c r="SP178" s="33"/>
      <c r="SQ178" s="33"/>
      <c r="SR178" s="33"/>
      <c r="SS178" s="33"/>
      <c r="ST178" s="33"/>
      <c r="SU178" s="33"/>
      <c r="SV178" s="33"/>
      <c r="SW178" s="33"/>
      <c r="SX178" s="33"/>
      <c r="SY178" s="33"/>
      <c r="SZ178" s="33"/>
      <c r="TA178" s="33"/>
      <c r="TB178" s="33"/>
      <c r="TC178" s="33"/>
      <c r="TD178" s="33"/>
      <c r="TE178" s="33"/>
    </row>
    <row r="179" spans="1:525" s="34" customFormat="1" ht="275.25" hidden="1" customHeight="1" x14ac:dyDescent="0.25">
      <c r="A179" s="84"/>
      <c r="B179" s="93"/>
      <c r="C179" s="93"/>
      <c r="D179" s="68" t="str">
        <f>'дод 9'!C108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9" s="121">
        <f>E209</f>
        <v>0</v>
      </c>
      <c r="F179" s="121">
        <f t="shared" ref="F179:P179" si="77">F209</f>
        <v>0</v>
      </c>
      <c r="G179" s="121">
        <f t="shared" si="77"/>
        <v>0</v>
      </c>
      <c r="H179" s="121">
        <f t="shared" si="77"/>
        <v>0</v>
      </c>
      <c r="I179" s="121">
        <f t="shared" si="77"/>
        <v>0</v>
      </c>
      <c r="J179" s="121">
        <f t="shared" si="77"/>
        <v>0</v>
      </c>
      <c r="K179" s="121">
        <f t="shared" si="77"/>
        <v>0</v>
      </c>
      <c r="L179" s="121">
        <f t="shared" si="77"/>
        <v>0</v>
      </c>
      <c r="M179" s="121">
        <f t="shared" si="77"/>
        <v>0</v>
      </c>
      <c r="N179" s="121">
        <f t="shared" si="77"/>
        <v>0</v>
      </c>
      <c r="O179" s="121">
        <f t="shared" si="77"/>
        <v>0</v>
      </c>
      <c r="P179" s="121">
        <f t="shared" si="77"/>
        <v>0</v>
      </c>
      <c r="Q179" s="232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  <c r="IW179" s="33"/>
      <c r="IX179" s="33"/>
      <c r="IY179" s="33"/>
      <c r="IZ179" s="33"/>
      <c r="JA179" s="33"/>
      <c r="JB179" s="33"/>
      <c r="JC179" s="33"/>
      <c r="JD179" s="33"/>
      <c r="JE179" s="33"/>
      <c r="JF179" s="33"/>
      <c r="JG179" s="33"/>
      <c r="JH179" s="33"/>
      <c r="JI179" s="33"/>
      <c r="JJ179" s="33"/>
      <c r="JK179" s="33"/>
      <c r="JL179" s="33"/>
      <c r="JM179" s="33"/>
      <c r="JN179" s="33"/>
      <c r="JO179" s="33"/>
      <c r="JP179" s="33"/>
      <c r="JQ179" s="33"/>
      <c r="JR179" s="33"/>
      <c r="JS179" s="33"/>
      <c r="JT179" s="33"/>
      <c r="JU179" s="33"/>
      <c r="JV179" s="33"/>
      <c r="JW179" s="33"/>
      <c r="JX179" s="33"/>
      <c r="JY179" s="33"/>
      <c r="JZ179" s="33"/>
      <c r="KA179" s="33"/>
      <c r="KB179" s="33"/>
      <c r="KC179" s="33"/>
      <c r="KD179" s="33"/>
      <c r="KE179" s="33"/>
      <c r="KF179" s="33"/>
      <c r="KG179" s="33"/>
      <c r="KH179" s="33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3"/>
      <c r="LZ179" s="33"/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33"/>
      <c r="NA179" s="33"/>
      <c r="NB179" s="33"/>
      <c r="NC179" s="33"/>
      <c r="ND179" s="33"/>
      <c r="NE179" s="33"/>
      <c r="NF179" s="33"/>
      <c r="NG179" s="33"/>
      <c r="NH179" s="33"/>
      <c r="NI179" s="33"/>
      <c r="NJ179" s="33"/>
      <c r="NK179" s="33"/>
      <c r="NL179" s="33"/>
      <c r="NM179" s="33"/>
      <c r="NN179" s="33"/>
      <c r="NO179" s="33"/>
      <c r="NP179" s="33"/>
      <c r="NQ179" s="33"/>
      <c r="NR179" s="33"/>
      <c r="NS179" s="33"/>
      <c r="NT179" s="33"/>
      <c r="NU179" s="33"/>
      <c r="NV179" s="33"/>
      <c r="NW179" s="33"/>
      <c r="NX179" s="33"/>
      <c r="NY179" s="33"/>
      <c r="NZ179" s="33"/>
      <c r="OA179" s="33"/>
      <c r="OB179" s="33"/>
      <c r="OC179" s="33"/>
      <c r="OD179" s="33"/>
      <c r="OE179" s="33"/>
      <c r="OF179" s="33"/>
      <c r="OG179" s="33"/>
      <c r="OH179" s="33"/>
      <c r="OI179" s="33"/>
      <c r="OJ179" s="33"/>
      <c r="OK179" s="33"/>
      <c r="OL179" s="33"/>
      <c r="OM179" s="33"/>
      <c r="ON179" s="33"/>
      <c r="OO179" s="33"/>
      <c r="OP179" s="33"/>
      <c r="OQ179" s="33"/>
      <c r="OR179" s="33"/>
      <c r="OS179" s="33"/>
      <c r="OT179" s="33"/>
      <c r="OU179" s="33"/>
      <c r="OV179" s="33"/>
      <c r="OW179" s="33"/>
      <c r="OX179" s="33"/>
      <c r="OY179" s="33"/>
      <c r="OZ179" s="33"/>
      <c r="PA179" s="33"/>
      <c r="PB179" s="33"/>
      <c r="PC179" s="33"/>
      <c r="PD179" s="33"/>
      <c r="PE179" s="33"/>
      <c r="PF179" s="33"/>
      <c r="PG179" s="33"/>
      <c r="PH179" s="33"/>
      <c r="PI179" s="33"/>
      <c r="PJ179" s="33"/>
      <c r="PK179" s="33"/>
      <c r="PL179" s="33"/>
      <c r="PM179" s="33"/>
      <c r="PN179" s="33"/>
      <c r="PO179" s="33"/>
      <c r="PP179" s="33"/>
      <c r="PQ179" s="33"/>
      <c r="PR179" s="33"/>
      <c r="PS179" s="33"/>
      <c r="PT179" s="33"/>
      <c r="PU179" s="33"/>
      <c r="PV179" s="33"/>
      <c r="PW179" s="33"/>
      <c r="PX179" s="33"/>
      <c r="PY179" s="33"/>
      <c r="PZ179" s="33"/>
      <c r="QA179" s="33"/>
      <c r="QB179" s="33"/>
      <c r="QC179" s="33"/>
      <c r="QD179" s="33"/>
      <c r="QE179" s="33"/>
      <c r="QF179" s="33"/>
      <c r="QG179" s="33"/>
      <c r="QH179" s="33"/>
      <c r="QI179" s="33"/>
      <c r="QJ179" s="33"/>
      <c r="QK179" s="33"/>
      <c r="QL179" s="33"/>
      <c r="QM179" s="33"/>
      <c r="QN179" s="33"/>
      <c r="QO179" s="33"/>
      <c r="QP179" s="33"/>
      <c r="QQ179" s="33"/>
      <c r="QR179" s="33"/>
      <c r="QS179" s="33"/>
      <c r="QT179" s="33"/>
      <c r="QU179" s="33"/>
      <c r="QV179" s="33"/>
      <c r="QW179" s="33"/>
      <c r="QX179" s="33"/>
      <c r="QY179" s="33"/>
      <c r="QZ179" s="33"/>
      <c r="RA179" s="33"/>
      <c r="RB179" s="33"/>
      <c r="RC179" s="33"/>
      <c r="RD179" s="33"/>
      <c r="RE179" s="33"/>
      <c r="RF179" s="33"/>
      <c r="RG179" s="33"/>
      <c r="RH179" s="33"/>
      <c r="RI179" s="33"/>
      <c r="RJ179" s="33"/>
      <c r="RK179" s="33"/>
      <c r="RL179" s="33"/>
      <c r="RM179" s="33"/>
      <c r="RN179" s="33"/>
      <c r="RO179" s="33"/>
      <c r="RP179" s="33"/>
      <c r="RQ179" s="33"/>
      <c r="RR179" s="33"/>
      <c r="RS179" s="33"/>
      <c r="RT179" s="33"/>
      <c r="RU179" s="33"/>
      <c r="RV179" s="33"/>
      <c r="RW179" s="33"/>
      <c r="RX179" s="33"/>
      <c r="RY179" s="33"/>
      <c r="RZ179" s="33"/>
      <c r="SA179" s="33"/>
      <c r="SB179" s="33"/>
      <c r="SC179" s="33"/>
      <c r="SD179" s="33"/>
      <c r="SE179" s="33"/>
      <c r="SF179" s="33"/>
      <c r="SG179" s="33"/>
      <c r="SH179" s="33"/>
      <c r="SI179" s="33"/>
      <c r="SJ179" s="33"/>
      <c r="SK179" s="33"/>
      <c r="SL179" s="33"/>
      <c r="SM179" s="33"/>
      <c r="SN179" s="33"/>
      <c r="SO179" s="33"/>
      <c r="SP179" s="33"/>
      <c r="SQ179" s="33"/>
      <c r="SR179" s="33"/>
      <c r="SS179" s="33"/>
      <c r="ST179" s="33"/>
      <c r="SU179" s="33"/>
      <c r="SV179" s="33"/>
      <c r="SW179" s="33"/>
      <c r="SX179" s="33"/>
      <c r="SY179" s="33"/>
      <c r="SZ179" s="33"/>
      <c r="TA179" s="33"/>
      <c r="TB179" s="33"/>
      <c r="TC179" s="33"/>
      <c r="TD179" s="33"/>
      <c r="TE179" s="33"/>
    </row>
    <row r="180" spans="1:525" s="34" customFormat="1" ht="255" hidden="1" customHeight="1" x14ac:dyDescent="0.25">
      <c r="A180" s="84"/>
      <c r="B180" s="93"/>
      <c r="C180" s="93"/>
      <c r="D180" s="68" t="str">
        <f>'дод 9'!C109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80" s="121">
        <f>E213</f>
        <v>0</v>
      </c>
      <c r="F180" s="121">
        <f t="shared" ref="F180:P180" si="78">F213</f>
        <v>0</v>
      </c>
      <c r="G180" s="121">
        <f t="shared" si="78"/>
        <v>0</v>
      </c>
      <c r="H180" s="121">
        <f t="shared" si="78"/>
        <v>0</v>
      </c>
      <c r="I180" s="121">
        <f t="shared" si="78"/>
        <v>0</v>
      </c>
      <c r="J180" s="121">
        <f t="shared" si="78"/>
        <v>0</v>
      </c>
      <c r="K180" s="121">
        <f t="shared" si="78"/>
        <v>0</v>
      </c>
      <c r="L180" s="121">
        <f t="shared" si="78"/>
        <v>0</v>
      </c>
      <c r="M180" s="121">
        <f t="shared" si="78"/>
        <v>0</v>
      </c>
      <c r="N180" s="121">
        <f t="shared" si="78"/>
        <v>0</v>
      </c>
      <c r="O180" s="121">
        <f t="shared" si="78"/>
        <v>0</v>
      </c>
      <c r="P180" s="121">
        <f t="shared" si="78"/>
        <v>0</v>
      </c>
      <c r="Q180" s="232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</row>
    <row r="181" spans="1:525" s="34" customFormat="1" ht="15.75" x14ac:dyDescent="0.25">
      <c r="A181" s="84"/>
      <c r="B181" s="93"/>
      <c r="C181" s="93"/>
      <c r="D181" s="68" t="s">
        <v>389</v>
      </c>
      <c r="E181" s="121">
        <f>E189+E193+E195+E200+E202+E216</f>
        <v>1506343</v>
      </c>
      <c r="F181" s="121">
        <f t="shared" ref="F181:P181" si="79">F189+F193+F195+F200+F202+F216</f>
        <v>1506343</v>
      </c>
      <c r="G181" s="121">
        <f t="shared" si="79"/>
        <v>0</v>
      </c>
      <c r="H181" s="121">
        <f t="shared" si="79"/>
        <v>0</v>
      </c>
      <c r="I181" s="121">
        <f t="shared" si="79"/>
        <v>0</v>
      </c>
      <c r="J181" s="121">
        <f t="shared" si="79"/>
        <v>0</v>
      </c>
      <c r="K181" s="121">
        <f t="shared" si="79"/>
        <v>0</v>
      </c>
      <c r="L181" s="121">
        <f t="shared" si="79"/>
        <v>0</v>
      </c>
      <c r="M181" s="121">
        <f t="shared" si="79"/>
        <v>0</v>
      </c>
      <c r="N181" s="121">
        <f t="shared" si="79"/>
        <v>0</v>
      </c>
      <c r="O181" s="121">
        <f t="shared" si="79"/>
        <v>0</v>
      </c>
      <c r="P181" s="121">
        <f t="shared" si="79"/>
        <v>1506343</v>
      </c>
      <c r="Q181" s="232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</row>
    <row r="182" spans="1:525" s="34" customFormat="1" ht="309.75" hidden="1" customHeight="1" x14ac:dyDescent="0.25">
      <c r="A182" s="84"/>
      <c r="B182" s="93"/>
      <c r="C182" s="93"/>
      <c r="D182" s="68" t="s">
        <v>539</v>
      </c>
      <c r="E182" s="121">
        <f>E209</f>
        <v>0</v>
      </c>
      <c r="F182" s="121">
        <f t="shared" ref="F182:P182" si="80">F209</f>
        <v>0</v>
      </c>
      <c r="G182" s="121">
        <f t="shared" si="80"/>
        <v>0</v>
      </c>
      <c r="H182" s="121">
        <f t="shared" si="80"/>
        <v>0</v>
      </c>
      <c r="I182" s="121">
        <f t="shared" si="80"/>
        <v>0</v>
      </c>
      <c r="J182" s="121">
        <f t="shared" si="80"/>
        <v>0</v>
      </c>
      <c r="K182" s="121">
        <f t="shared" si="80"/>
        <v>0</v>
      </c>
      <c r="L182" s="121">
        <f t="shared" si="80"/>
        <v>0</v>
      </c>
      <c r="M182" s="121">
        <f t="shared" si="80"/>
        <v>0</v>
      </c>
      <c r="N182" s="121">
        <f t="shared" si="80"/>
        <v>0</v>
      </c>
      <c r="O182" s="121">
        <f t="shared" si="80"/>
        <v>0</v>
      </c>
      <c r="P182" s="121">
        <f t="shared" si="80"/>
        <v>0</v>
      </c>
      <c r="Q182" s="232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  <c r="IW182" s="33"/>
      <c r="IX182" s="33"/>
      <c r="IY182" s="33"/>
      <c r="IZ182" s="33"/>
      <c r="JA182" s="33"/>
      <c r="JB182" s="33"/>
      <c r="JC182" s="33"/>
      <c r="JD182" s="33"/>
      <c r="JE182" s="33"/>
      <c r="JF182" s="33"/>
      <c r="JG182" s="33"/>
      <c r="JH182" s="33"/>
      <c r="JI182" s="33"/>
      <c r="JJ182" s="33"/>
      <c r="JK182" s="33"/>
      <c r="JL182" s="33"/>
      <c r="JM182" s="33"/>
      <c r="JN182" s="33"/>
      <c r="JO182" s="33"/>
      <c r="JP182" s="33"/>
      <c r="JQ182" s="33"/>
      <c r="JR182" s="33"/>
      <c r="JS182" s="33"/>
      <c r="JT182" s="33"/>
      <c r="JU182" s="33"/>
      <c r="JV182" s="33"/>
      <c r="JW182" s="33"/>
      <c r="JX182" s="33"/>
      <c r="JY182" s="33"/>
      <c r="JZ182" s="33"/>
      <c r="KA182" s="33"/>
      <c r="KB182" s="33"/>
      <c r="KC182" s="33"/>
      <c r="KD182" s="33"/>
      <c r="KE182" s="33"/>
      <c r="KF182" s="33"/>
      <c r="KG182" s="33"/>
      <c r="KH182" s="33"/>
      <c r="KI182" s="33"/>
      <c r="KJ182" s="33"/>
      <c r="KK182" s="33"/>
      <c r="KL182" s="33"/>
      <c r="KM182" s="33"/>
      <c r="KN182" s="33"/>
      <c r="KO182" s="33"/>
      <c r="KP182" s="33"/>
      <c r="KQ182" s="33"/>
      <c r="KR182" s="33"/>
      <c r="KS182" s="33"/>
      <c r="KT182" s="33"/>
      <c r="KU182" s="33"/>
      <c r="KV182" s="33"/>
      <c r="KW182" s="33"/>
      <c r="KX182" s="33"/>
      <c r="KY182" s="33"/>
      <c r="KZ182" s="33"/>
      <c r="LA182" s="33"/>
      <c r="LB182" s="33"/>
      <c r="LC182" s="33"/>
      <c r="LD182" s="33"/>
      <c r="LE182" s="33"/>
      <c r="LF182" s="33"/>
      <c r="LG182" s="33"/>
      <c r="LH182" s="33"/>
      <c r="LI182" s="33"/>
      <c r="LJ182" s="33"/>
      <c r="LK182" s="33"/>
      <c r="LL182" s="33"/>
      <c r="LM182" s="33"/>
      <c r="LN182" s="33"/>
      <c r="LO182" s="33"/>
      <c r="LP182" s="33"/>
      <c r="LQ182" s="33"/>
      <c r="LR182" s="33"/>
      <c r="LS182" s="33"/>
      <c r="LT182" s="33"/>
      <c r="LU182" s="33"/>
      <c r="LV182" s="33"/>
      <c r="LW182" s="33"/>
      <c r="LX182" s="33"/>
      <c r="LY182" s="33"/>
      <c r="LZ182" s="33"/>
      <c r="MA182" s="33"/>
      <c r="MB182" s="33"/>
      <c r="MC182" s="33"/>
      <c r="MD182" s="33"/>
      <c r="ME182" s="33"/>
      <c r="MF182" s="33"/>
      <c r="MG182" s="33"/>
      <c r="MH182" s="33"/>
      <c r="MI182" s="33"/>
      <c r="MJ182" s="33"/>
      <c r="MK182" s="33"/>
      <c r="ML182" s="33"/>
      <c r="MM182" s="33"/>
      <c r="MN182" s="33"/>
      <c r="MO182" s="33"/>
      <c r="MP182" s="33"/>
      <c r="MQ182" s="33"/>
      <c r="MR182" s="33"/>
      <c r="MS182" s="33"/>
      <c r="MT182" s="33"/>
      <c r="MU182" s="33"/>
      <c r="MV182" s="33"/>
      <c r="MW182" s="33"/>
      <c r="MX182" s="33"/>
      <c r="MY182" s="33"/>
      <c r="MZ182" s="33"/>
      <c r="NA182" s="33"/>
      <c r="NB182" s="33"/>
      <c r="NC182" s="33"/>
      <c r="ND182" s="33"/>
      <c r="NE182" s="33"/>
      <c r="NF182" s="33"/>
      <c r="NG182" s="33"/>
      <c r="NH182" s="33"/>
      <c r="NI182" s="33"/>
      <c r="NJ182" s="33"/>
      <c r="NK182" s="33"/>
      <c r="NL182" s="33"/>
      <c r="NM182" s="33"/>
      <c r="NN182" s="33"/>
      <c r="NO182" s="33"/>
      <c r="NP182" s="33"/>
      <c r="NQ182" s="33"/>
      <c r="NR182" s="33"/>
      <c r="NS182" s="33"/>
      <c r="NT182" s="33"/>
      <c r="NU182" s="33"/>
      <c r="NV182" s="33"/>
      <c r="NW182" s="33"/>
      <c r="NX182" s="33"/>
      <c r="NY182" s="33"/>
      <c r="NZ182" s="33"/>
      <c r="OA182" s="33"/>
      <c r="OB182" s="33"/>
      <c r="OC182" s="33"/>
      <c r="OD182" s="33"/>
      <c r="OE182" s="33"/>
      <c r="OF182" s="33"/>
      <c r="OG182" s="33"/>
      <c r="OH182" s="33"/>
      <c r="OI182" s="33"/>
      <c r="OJ182" s="33"/>
      <c r="OK182" s="33"/>
      <c r="OL182" s="33"/>
      <c r="OM182" s="33"/>
      <c r="ON182" s="33"/>
      <c r="OO182" s="33"/>
      <c r="OP182" s="33"/>
      <c r="OQ182" s="33"/>
      <c r="OR182" s="33"/>
      <c r="OS182" s="33"/>
      <c r="OT182" s="33"/>
      <c r="OU182" s="33"/>
      <c r="OV182" s="33"/>
      <c r="OW182" s="33"/>
      <c r="OX182" s="33"/>
      <c r="OY182" s="33"/>
      <c r="OZ182" s="33"/>
      <c r="PA182" s="33"/>
      <c r="PB182" s="33"/>
      <c r="PC182" s="33"/>
      <c r="PD182" s="33"/>
      <c r="PE182" s="33"/>
      <c r="PF182" s="33"/>
      <c r="PG182" s="33"/>
      <c r="PH182" s="33"/>
      <c r="PI182" s="33"/>
      <c r="PJ182" s="33"/>
      <c r="PK182" s="33"/>
      <c r="PL182" s="33"/>
      <c r="PM182" s="33"/>
      <c r="PN182" s="33"/>
      <c r="PO182" s="33"/>
      <c r="PP182" s="33"/>
      <c r="PQ182" s="33"/>
      <c r="PR182" s="33"/>
      <c r="PS182" s="33"/>
      <c r="PT182" s="33"/>
      <c r="PU182" s="33"/>
      <c r="PV182" s="33"/>
      <c r="PW182" s="33"/>
      <c r="PX182" s="33"/>
      <c r="PY182" s="33"/>
      <c r="PZ182" s="33"/>
      <c r="QA182" s="33"/>
      <c r="QB182" s="33"/>
      <c r="QC182" s="33"/>
      <c r="QD182" s="33"/>
      <c r="QE182" s="33"/>
      <c r="QF182" s="33"/>
      <c r="QG182" s="33"/>
      <c r="QH182" s="33"/>
      <c r="QI182" s="33"/>
      <c r="QJ182" s="33"/>
      <c r="QK182" s="33"/>
      <c r="QL182" s="33"/>
      <c r="QM182" s="33"/>
      <c r="QN182" s="33"/>
      <c r="QO182" s="33"/>
      <c r="QP182" s="33"/>
      <c r="QQ182" s="33"/>
      <c r="QR182" s="33"/>
      <c r="QS182" s="33"/>
      <c r="QT182" s="33"/>
      <c r="QU182" s="33"/>
      <c r="QV182" s="33"/>
      <c r="QW182" s="33"/>
      <c r="QX182" s="33"/>
      <c r="QY182" s="33"/>
      <c r="QZ182" s="33"/>
      <c r="RA182" s="33"/>
      <c r="RB182" s="33"/>
      <c r="RC182" s="33"/>
      <c r="RD182" s="33"/>
      <c r="RE182" s="33"/>
      <c r="RF182" s="33"/>
      <c r="RG182" s="33"/>
      <c r="RH182" s="33"/>
      <c r="RI182" s="33"/>
      <c r="RJ182" s="33"/>
      <c r="RK182" s="33"/>
      <c r="RL182" s="33"/>
      <c r="RM182" s="33"/>
      <c r="RN182" s="33"/>
      <c r="RO182" s="33"/>
      <c r="RP182" s="33"/>
      <c r="RQ182" s="33"/>
      <c r="RR182" s="33"/>
      <c r="RS182" s="33"/>
      <c r="RT182" s="33"/>
      <c r="RU182" s="33"/>
      <c r="RV182" s="33"/>
      <c r="RW182" s="33"/>
      <c r="RX182" s="33"/>
      <c r="RY182" s="33"/>
      <c r="RZ182" s="33"/>
      <c r="SA182" s="33"/>
      <c r="SB182" s="33"/>
      <c r="SC182" s="33"/>
      <c r="SD182" s="33"/>
      <c r="SE182" s="33"/>
      <c r="SF182" s="33"/>
      <c r="SG182" s="33"/>
      <c r="SH182" s="33"/>
      <c r="SI182" s="33"/>
      <c r="SJ182" s="33"/>
      <c r="SK182" s="33"/>
      <c r="SL182" s="33"/>
      <c r="SM182" s="33"/>
      <c r="SN182" s="33"/>
      <c r="SO182" s="33"/>
      <c r="SP182" s="33"/>
      <c r="SQ182" s="33"/>
      <c r="SR182" s="33"/>
      <c r="SS182" s="33"/>
      <c r="ST182" s="33"/>
      <c r="SU182" s="33"/>
      <c r="SV182" s="33"/>
      <c r="SW182" s="33"/>
      <c r="SX182" s="33"/>
      <c r="SY182" s="33"/>
      <c r="SZ182" s="33"/>
      <c r="TA182" s="33"/>
      <c r="TB182" s="33"/>
      <c r="TC182" s="33"/>
      <c r="TD182" s="33"/>
      <c r="TE182" s="33"/>
    </row>
    <row r="183" spans="1:525" s="34" customFormat="1" ht="369.75" hidden="1" customHeight="1" x14ac:dyDescent="0.25">
      <c r="A183" s="84"/>
      <c r="B183" s="93"/>
      <c r="C183" s="93"/>
      <c r="D183" s="68" t="s">
        <v>555</v>
      </c>
      <c r="E183" s="121">
        <f>E211</f>
        <v>0</v>
      </c>
      <c r="F183" s="121">
        <f t="shared" ref="F183:P183" si="81">F211</f>
        <v>0</v>
      </c>
      <c r="G183" s="121">
        <f t="shared" si="81"/>
        <v>0</v>
      </c>
      <c r="H183" s="121">
        <f t="shared" si="81"/>
        <v>0</v>
      </c>
      <c r="I183" s="121">
        <f t="shared" si="81"/>
        <v>0</v>
      </c>
      <c r="J183" s="121">
        <f t="shared" si="81"/>
        <v>0</v>
      </c>
      <c r="K183" s="121">
        <f t="shared" si="81"/>
        <v>0</v>
      </c>
      <c r="L183" s="121">
        <f t="shared" si="81"/>
        <v>0</v>
      </c>
      <c r="M183" s="121">
        <f t="shared" si="81"/>
        <v>0</v>
      </c>
      <c r="N183" s="121">
        <f t="shared" si="81"/>
        <v>0</v>
      </c>
      <c r="O183" s="121">
        <f t="shared" si="81"/>
        <v>0</v>
      </c>
      <c r="P183" s="121">
        <f t="shared" si="81"/>
        <v>0</v>
      </c>
      <c r="Q183" s="232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3"/>
      <c r="KY183" s="33"/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3"/>
      <c r="LZ183" s="33"/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3"/>
      <c r="MZ183" s="33"/>
      <c r="NA183" s="33"/>
      <c r="NB183" s="33"/>
      <c r="NC183" s="33"/>
      <c r="ND183" s="33"/>
      <c r="NE183" s="33"/>
      <c r="NF183" s="33"/>
      <c r="NG183" s="33"/>
      <c r="NH183" s="33"/>
      <c r="NI183" s="33"/>
      <c r="NJ183" s="33"/>
      <c r="NK183" s="33"/>
      <c r="NL183" s="33"/>
      <c r="NM183" s="33"/>
      <c r="NN183" s="33"/>
      <c r="NO183" s="33"/>
      <c r="NP183" s="33"/>
      <c r="NQ183" s="33"/>
      <c r="NR183" s="33"/>
      <c r="NS183" s="33"/>
      <c r="NT183" s="33"/>
      <c r="NU183" s="33"/>
      <c r="NV183" s="33"/>
      <c r="NW183" s="33"/>
      <c r="NX183" s="33"/>
      <c r="NY183" s="33"/>
      <c r="NZ183" s="33"/>
      <c r="OA183" s="33"/>
      <c r="OB183" s="33"/>
      <c r="OC183" s="33"/>
      <c r="OD183" s="33"/>
      <c r="OE183" s="33"/>
      <c r="OF183" s="33"/>
      <c r="OG183" s="33"/>
      <c r="OH183" s="33"/>
      <c r="OI183" s="33"/>
      <c r="OJ183" s="33"/>
      <c r="OK183" s="33"/>
      <c r="OL183" s="33"/>
      <c r="OM183" s="33"/>
      <c r="ON183" s="33"/>
      <c r="OO183" s="33"/>
      <c r="OP183" s="33"/>
      <c r="OQ183" s="33"/>
      <c r="OR183" s="33"/>
      <c r="OS183" s="33"/>
      <c r="OT183" s="33"/>
      <c r="OU183" s="33"/>
      <c r="OV183" s="33"/>
      <c r="OW183" s="33"/>
      <c r="OX183" s="33"/>
      <c r="OY183" s="33"/>
      <c r="OZ183" s="33"/>
      <c r="PA183" s="33"/>
      <c r="PB183" s="33"/>
      <c r="PC183" s="33"/>
      <c r="PD183" s="33"/>
      <c r="PE183" s="33"/>
      <c r="PF183" s="33"/>
      <c r="PG183" s="33"/>
      <c r="PH183" s="33"/>
      <c r="PI183" s="33"/>
      <c r="PJ183" s="33"/>
      <c r="PK183" s="33"/>
      <c r="PL183" s="33"/>
      <c r="PM183" s="33"/>
      <c r="PN183" s="33"/>
      <c r="PO183" s="33"/>
      <c r="PP183" s="33"/>
      <c r="PQ183" s="33"/>
      <c r="PR183" s="33"/>
      <c r="PS183" s="33"/>
      <c r="PT183" s="33"/>
      <c r="PU183" s="33"/>
      <c r="PV183" s="33"/>
      <c r="PW183" s="33"/>
      <c r="PX183" s="33"/>
      <c r="PY183" s="33"/>
      <c r="PZ183" s="33"/>
      <c r="QA183" s="33"/>
      <c r="QB183" s="33"/>
      <c r="QC183" s="33"/>
      <c r="QD183" s="33"/>
      <c r="QE183" s="33"/>
      <c r="QF183" s="33"/>
      <c r="QG183" s="33"/>
      <c r="QH183" s="33"/>
      <c r="QI183" s="33"/>
      <c r="QJ183" s="33"/>
      <c r="QK183" s="33"/>
      <c r="QL183" s="33"/>
      <c r="QM183" s="33"/>
      <c r="QN183" s="33"/>
      <c r="QO183" s="33"/>
      <c r="QP183" s="33"/>
      <c r="QQ183" s="33"/>
      <c r="QR183" s="33"/>
      <c r="QS183" s="33"/>
      <c r="QT183" s="33"/>
      <c r="QU183" s="33"/>
      <c r="QV183" s="33"/>
      <c r="QW183" s="33"/>
      <c r="QX183" s="33"/>
      <c r="QY183" s="33"/>
      <c r="QZ183" s="33"/>
      <c r="RA183" s="33"/>
      <c r="RB183" s="33"/>
      <c r="RC183" s="33"/>
      <c r="RD183" s="33"/>
      <c r="RE183" s="33"/>
      <c r="RF183" s="33"/>
      <c r="RG183" s="33"/>
      <c r="RH183" s="33"/>
      <c r="RI183" s="33"/>
      <c r="RJ183" s="33"/>
      <c r="RK183" s="33"/>
      <c r="RL183" s="33"/>
      <c r="RM183" s="33"/>
      <c r="RN183" s="33"/>
      <c r="RO183" s="33"/>
      <c r="RP183" s="33"/>
      <c r="RQ183" s="33"/>
      <c r="RR183" s="33"/>
      <c r="RS183" s="33"/>
      <c r="RT183" s="33"/>
      <c r="RU183" s="33"/>
      <c r="RV183" s="33"/>
      <c r="RW183" s="33"/>
      <c r="RX183" s="33"/>
      <c r="RY183" s="33"/>
      <c r="RZ183" s="33"/>
      <c r="SA183" s="33"/>
      <c r="SB183" s="33"/>
      <c r="SC183" s="33"/>
      <c r="SD183" s="33"/>
      <c r="SE183" s="33"/>
      <c r="SF183" s="33"/>
      <c r="SG183" s="33"/>
      <c r="SH183" s="33"/>
      <c r="SI183" s="33"/>
      <c r="SJ183" s="33"/>
      <c r="SK183" s="33"/>
      <c r="SL183" s="33"/>
      <c r="SM183" s="33"/>
      <c r="SN183" s="33"/>
      <c r="SO183" s="33"/>
      <c r="SP183" s="33"/>
      <c r="SQ183" s="33"/>
      <c r="SR183" s="33"/>
      <c r="SS183" s="33"/>
      <c r="ST183" s="33"/>
      <c r="SU183" s="33"/>
      <c r="SV183" s="33"/>
      <c r="SW183" s="33"/>
      <c r="SX183" s="33"/>
      <c r="SY183" s="33"/>
      <c r="SZ183" s="33"/>
      <c r="TA183" s="33"/>
      <c r="TB183" s="33"/>
      <c r="TC183" s="33"/>
      <c r="TD183" s="33"/>
      <c r="TE183" s="33"/>
    </row>
    <row r="184" spans="1:525" s="22" customFormat="1" ht="50.25" customHeight="1" x14ac:dyDescent="0.25">
      <c r="A184" s="56" t="s">
        <v>177</v>
      </c>
      <c r="B184" s="82" t="str">
        <f>'дод 9'!A17</f>
        <v>0160</v>
      </c>
      <c r="C184" s="82" t="str">
        <f>'дод 9'!B17</f>
        <v>0111</v>
      </c>
      <c r="D184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184" s="122">
        <f t="shared" ref="E184:E221" si="82">F184+I184</f>
        <v>56740900</v>
      </c>
      <c r="F184" s="122">
        <v>56740900</v>
      </c>
      <c r="G184" s="122">
        <v>43596600</v>
      </c>
      <c r="H184" s="122">
        <v>1652000</v>
      </c>
      <c r="I184" s="122"/>
      <c r="J184" s="122">
        <f>L184+O184</f>
        <v>0</v>
      </c>
      <c r="K184" s="122">
        <f>68000-68000</f>
        <v>0</v>
      </c>
      <c r="L184" s="122"/>
      <c r="M184" s="122"/>
      <c r="N184" s="122"/>
      <c r="O184" s="122">
        <f>68000-68000</f>
        <v>0</v>
      </c>
      <c r="P184" s="122">
        <f t="shared" ref="P184:P221" si="83">E184+J184</f>
        <v>56740900</v>
      </c>
      <c r="Q184" s="232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</row>
    <row r="185" spans="1:525" s="22" customFormat="1" ht="23.25" hidden="1" customHeight="1" x14ac:dyDescent="0.25">
      <c r="A185" s="56" t="s">
        <v>503</v>
      </c>
      <c r="B185" s="56" t="s">
        <v>44</v>
      </c>
      <c r="C185" s="56" t="s">
        <v>92</v>
      </c>
      <c r="D185" s="36" t="str">
        <f>'дод 9'!C19</f>
        <v>Інша діяльність у сфері державного управління</v>
      </c>
      <c r="E185" s="122">
        <f t="shared" si="82"/>
        <v>0</v>
      </c>
      <c r="F185" s="122"/>
      <c r="G185" s="122"/>
      <c r="H185" s="122"/>
      <c r="I185" s="122"/>
      <c r="J185" s="122">
        <f>L185+O185</f>
        <v>0</v>
      </c>
      <c r="K185" s="122"/>
      <c r="L185" s="122"/>
      <c r="M185" s="122"/>
      <c r="N185" s="122"/>
      <c r="O185" s="122"/>
      <c r="P185" s="122">
        <f t="shared" si="83"/>
        <v>0</v>
      </c>
      <c r="Q185" s="232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</row>
    <row r="186" spans="1:525" s="23" customFormat="1" ht="36" customHeight="1" x14ac:dyDescent="0.25">
      <c r="A186" s="56" t="s">
        <v>178</v>
      </c>
      <c r="B186" s="82" t="str">
        <f>'дод 9'!A113</f>
        <v>3031</v>
      </c>
      <c r="C186" s="82" t="str">
        <f>'дод 9'!B113</f>
        <v>1030</v>
      </c>
      <c r="D186" s="57" t="str">
        <f>'дод 9'!C113</f>
        <v>Надання інших пільг окремим категоріям громадян відповідно до законодавства</v>
      </c>
      <c r="E186" s="122">
        <f t="shared" si="82"/>
        <v>466000</v>
      </c>
      <c r="F186" s="122">
        <v>466000</v>
      </c>
      <c r="G186" s="122"/>
      <c r="H186" s="122"/>
      <c r="I186" s="122"/>
      <c r="J186" s="122">
        <f t="shared" ref="J186:J213" si="84">L186+O186</f>
        <v>0</v>
      </c>
      <c r="K186" s="122"/>
      <c r="L186" s="122"/>
      <c r="M186" s="122"/>
      <c r="N186" s="122"/>
      <c r="O186" s="122"/>
      <c r="P186" s="122">
        <f t="shared" si="83"/>
        <v>466000</v>
      </c>
      <c r="Q186" s="232"/>
    </row>
    <row r="187" spans="1:525" s="23" customFormat="1" ht="33" customHeight="1" x14ac:dyDescent="0.25">
      <c r="A187" s="56" t="s">
        <v>179</v>
      </c>
      <c r="B187" s="82" t="str">
        <f>'дод 9'!A114</f>
        <v>3032</v>
      </c>
      <c r="C187" s="82" t="str">
        <f>'дод 9'!B114</f>
        <v>1070</v>
      </c>
      <c r="D187" s="57" t="str">
        <f>'дод 9'!C114</f>
        <v>Надання пільг окремим категоріям громадян з оплати послуг зв'язку</v>
      </c>
      <c r="E187" s="122">
        <f t="shared" si="82"/>
        <v>930000</v>
      </c>
      <c r="F187" s="122">
        <v>930000</v>
      </c>
      <c r="G187" s="122"/>
      <c r="H187" s="122"/>
      <c r="I187" s="122"/>
      <c r="J187" s="122">
        <f t="shared" si="84"/>
        <v>0</v>
      </c>
      <c r="K187" s="122"/>
      <c r="L187" s="122"/>
      <c r="M187" s="122"/>
      <c r="N187" s="122"/>
      <c r="O187" s="122"/>
      <c r="P187" s="122">
        <f t="shared" si="83"/>
        <v>930000</v>
      </c>
      <c r="Q187" s="232"/>
    </row>
    <row r="188" spans="1:525" s="23" customFormat="1" ht="48.75" customHeight="1" x14ac:dyDescent="0.25">
      <c r="A188" s="56" t="s">
        <v>347</v>
      </c>
      <c r="B188" s="82" t="str">
        <f>'дод 9'!A115</f>
        <v>3033</v>
      </c>
      <c r="C188" s="82" t="str">
        <f>'дод 9'!B115</f>
        <v>1070</v>
      </c>
      <c r="D188" s="57" t="s">
        <v>402</v>
      </c>
      <c r="E188" s="122">
        <f t="shared" si="82"/>
        <v>18426100</v>
      </c>
      <c r="F188" s="122">
        <v>18426100</v>
      </c>
      <c r="G188" s="122"/>
      <c r="H188" s="122"/>
      <c r="I188" s="122"/>
      <c r="J188" s="122">
        <f t="shared" si="84"/>
        <v>0</v>
      </c>
      <c r="K188" s="122"/>
      <c r="L188" s="122"/>
      <c r="M188" s="122"/>
      <c r="N188" s="122"/>
      <c r="O188" s="122"/>
      <c r="P188" s="122">
        <f t="shared" si="83"/>
        <v>18426100</v>
      </c>
      <c r="Q188" s="232"/>
    </row>
    <row r="189" spans="1:525" s="30" customFormat="1" ht="20.25" hidden="1" customHeight="1" x14ac:dyDescent="0.25">
      <c r="A189" s="74"/>
      <c r="B189" s="95"/>
      <c r="C189" s="95"/>
      <c r="D189" s="75" t="s">
        <v>388</v>
      </c>
      <c r="E189" s="123">
        <f t="shared" si="82"/>
        <v>0</v>
      </c>
      <c r="F189" s="123"/>
      <c r="G189" s="123"/>
      <c r="H189" s="123"/>
      <c r="I189" s="123"/>
      <c r="J189" s="123">
        <f t="shared" si="84"/>
        <v>0</v>
      </c>
      <c r="K189" s="123"/>
      <c r="L189" s="123"/>
      <c r="M189" s="123"/>
      <c r="N189" s="123"/>
      <c r="O189" s="123"/>
      <c r="P189" s="123">
        <f t="shared" si="83"/>
        <v>0</v>
      </c>
      <c r="Q189" s="232"/>
    </row>
    <row r="190" spans="1:525" s="23" customFormat="1" ht="51" customHeight="1" x14ac:dyDescent="0.25">
      <c r="A190" s="56" t="s">
        <v>319</v>
      </c>
      <c r="B190" s="82" t="str">
        <f>'дод 9'!A117</f>
        <v>3035</v>
      </c>
      <c r="C190" s="82" t="str">
        <f>'дод 9'!B117</f>
        <v>1070</v>
      </c>
      <c r="D190" s="57" t="str">
        <f>'дод 9'!C117</f>
        <v>Компенсаційні виплати за пільговий проїзд окремих категорій громадян на залізничному транспорті</v>
      </c>
      <c r="E190" s="122">
        <f t="shared" si="82"/>
        <v>2106000</v>
      </c>
      <c r="F190" s="122">
        <v>2106000</v>
      </c>
      <c r="G190" s="122"/>
      <c r="H190" s="122"/>
      <c r="I190" s="122"/>
      <c r="J190" s="122">
        <f t="shared" si="84"/>
        <v>0</v>
      </c>
      <c r="K190" s="122"/>
      <c r="L190" s="122"/>
      <c r="M190" s="122"/>
      <c r="N190" s="122"/>
      <c r="O190" s="122"/>
      <c r="P190" s="122">
        <f t="shared" si="83"/>
        <v>2106000</v>
      </c>
      <c r="Q190" s="232">
        <v>10</v>
      </c>
    </row>
    <row r="191" spans="1:525" s="23" customFormat="1" ht="36" customHeight="1" x14ac:dyDescent="0.25">
      <c r="A191" s="56" t="s">
        <v>180</v>
      </c>
      <c r="B191" s="82" t="str">
        <f>'дод 9'!A118</f>
        <v>3036</v>
      </c>
      <c r="C191" s="82" t="str">
        <f>'дод 9'!B118</f>
        <v>1070</v>
      </c>
      <c r="D191" s="57" t="str">
        <f>'дод 9'!C118</f>
        <v>Компенсаційні виплати на пільговий проїзд електротранспортом окремим категоріям громадян</v>
      </c>
      <c r="E191" s="122">
        <f t="shared" si="82"/>
        <v>42214000</v>
      </c>
      <c r="F191" s="122">
        <v>42214000</v>
      </c>
      <c r="G191" s="122"/>
      <c r="H191" s="122"/>
      <c r="I191" s="122"/>
      <c r="J191" s="122">
        <f t="shared" si="84"/>
        <v>0</v>
      </c>
      <c r="K191" s="122"/>
      <c r="L191" s="122"/>
      <c r="M191" s="122"/>
      <c r="N191" s="122"/>
      <c r="O191" s="122"/>
      <c r="P191" s="122">
        <f t="shared" si="83"/>
        <v>42214000</v>
      </c>
      <c r="Q191" s="232"/>
    </row>
    <row r="192" spans="1:525" s="22" customFormat="1" ht="49.5" customHeight="1" x14ac:dyDescent="0.25">
      <c r="A192" s="56" t="s">
        <v>345</v>
      </c>
      <c r="B192" s="82" t="str">
        <f>'дод 9'!A119</f>
        <v>3050</v>
      </c>
      <c r="C192" s="82" t="str">
        <f>'дод 9'!B119</f>
        <v>1070</v>
      </c>
      <c r="D192" s="57" t="str">
        <f>'дод 9'!C119</f>
        <v>Пільгове медичне обслуговування осіб, які постраждали внаслідок Чорнобильської катастрофи, у т.ч. за рахунок:</v>
      </c>
      <c r="E192" s="122">
        <f t="shared" si="82"/>
        <v>745100</v>
      </c>
      <c r="F192" s="122">
        <v>745100</v>
      </c>
      <c r="G192" s="122"/>
      <c r="H192" s="122"/>
      <c r="I192" s="122"/>
      <c r="J192" s="122">
        <f t="shared" si="84"/>
        <v>0</v>
      </c>
      <c r="K192" s="122"/>
      <c r="L192" s="122"/>
      <c r="M192" s="122"/>
      <c r="N192" s="122"/>
      <c r="O192" s="122"/>
      <c r="P192" s="122">
        <f t="shared" si="83"/>
        <v>745100</v>
      </c>
      <c r="Q192" s="232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</row>
    <row r="193" spans="1:525" s="24" customFormat="1" ht="15.75" x14ac:dyDescent="0.25">
      <c r="A193" s="74"/>
      <c r="B193" s="95"/>
      <c r="C193" s="95"/>
      <c r="D193" s="75" t="s">
        <v>388</v>
      </c>
      <c r="E193" s="123">
        <f t="shared" si="82"/>
        <v>745100</v>
      </c>
      <c r="F193" s="123">
        <v>745100</v>
      </c>
      <c r="G193" s="123"/>
      <c r="H193" s="123"/>
      <c r="I193" s="123"/>
      <c r="J193" s="123">
        <f t="shared" si="84"/>
        <v>0</v>
      </c>
      <c r="K193" s="123"/>
      <c r="L193" s="123"/>
      <c r="M193" s="123"/>
      <c r="N193" s="123"/>
      <c r="O193" s="123"/>
      <c r="P193" s="123">
        <f t="shared" si="83"/>
        <v>745100</v>
      </c>
      <c r="Q193" s="232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</row>
    <row r="194" spans="1:525" s="22" customFormat="1" ht="51" customHeight="1" x14ac:dyDescent="0.25">
      <c r="A194" s="56" t="s">
        <v>346</v>
      </c>
      <c r="B194" s="82" t="str">
        <f>'дод 9'!A121</f>
        <v>3090</v>
      </c>
      <c r="C194" s="82" t="str">
        <f>'дод 9'!B121</f>
        <v>1030</v>
      </c>
      <c r="D194" s="57" t="str">
        <f>'дод 9'!C121</f>
        <v>Видатки на поховання учасників бойових дій та осіб з інвалідністю внаслідок війни, у т.ч. за рахунок:</v>
      </c>
      <c r="E194" s="122">
        <f t="shared" si="82"/>
        <v>274000</v>
      </c>
      <c r="F194" s="122">
        <v>274000</v>
      </c>
      <c r="G194" s="122"/>
      <c r="H194" s="122"/>
      <c r="I194" s="122"/>
      <c r="J194" s="122">
        <f t="shared" si="84"/>
        <v>0</v>
      </c>
      <c r="K194" s="122"/>
      <c r="L194" s="122"/>
      <c r="M194" s="122"/>
      <c r="N194" s="122"/>
      <c r="O194" s="122"/>
      <c r="P194" s="122">
        <f t="shared" si="83"/>
        <v>274000</v>
      </c>
      <c r="Q194" s="232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</row>
    <row r="195" spans="1:525" s="24" customFormat="1" ht="15.75" customHeight="1" x14ac:dyDescent="0.25">
      <c r="A195" s="74"/>
      <c r="B195" s="95"/>
      <c r="C195" s="95"/>
      <c r="D195" s="75" t="s">
        <v>388</v>
      </c>
      <c r="E195" s="123">
        <f t="shared" si="82"/>
        <v>274000</v>
      </c>
      <c r="F195" s="123">
        <v>274000</v>
      </c>
      <c r="G195" s="123"/>
      <c r="H195" s="123"/>
      <c r="I195" s="123"/>
      <c r="J195" s="123">
        <f t="shared" si="84"/>
        <v>0</v>
      </c>
      <c r="K195" s="123"/>
      <c r="L195" s="123"/>
      <c r="M195" s="123"/>
      <c r="N195" s="123"/>
      <c r="O195" s="123"/>
      <c r="P195" s="123">
        <f t="shared" si="83"/>
        <v>274000</v>
      </c>
      <c r="Q195" s="232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</row>
    <row r="196" spans="1:525" s="22" customFormat="1" ht="64.5" customHeight="1" x14ac:dyDescent="0.25">
      <c r="A196" s="56" t="s">
        <v>181</v>
      </c>
      <c r="B196" s="82" t="str">
        <f>'дод 9'!A123</f>
        <v>3104</v>
      </c>
      <c r="C196" s="82" t="str">
        <f>'дод 9'!B123</f>
        <v>1020</v>
      </c>
      <c r="D196" s="57" t="str">
        <f>'дод 9'!C123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96" s="122">
        <f t="shared" si="82"/>
        <v>21319300</v>
      </c>
      <c r="F196" s="122">
        <v>21319300</v>
      </c>
      <c r="G196" s="122">
        <v>15850900</v>
      </c>
      <c r="H196" s="122">
        <v>763200</v>
      </c>
      <c r="I196" s="122"/>
      <c r="J196" s="122">
        <f t="shared" si="84"/>
        <v>596200</v>
      </c>
      <c r="K196" s="122">
        <v>500000</v>
      </c>
      <c r="L196" s="122">
        <v>96200</v>
      </c>
      <c r="M196" s="122">
        <v>78600</v>
      </c>
      <c r="N196" s="122"/>
      <c r="O196" s="122">
        <v>500000</v>
      </c>
      <c r="P196" s="122">
        <f t="shared" si="83"/>
        <v>21915500</v>
      </c>
      <c r="Q196" s="232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</row>
    <row r="197" spans="1:525" s="22" customFormat="1" ht="64.5" customHeight="1" x14ac:dyDescent="0.25">
      <c r="A197" s="56" t="s">
        <v>566</v>
      </c>
      <c r="B197" s="82">
        <v>3140</v>
      </c>
      <c r="C197" s="37" t="s">
        <v>99</v>
      </c>
      <c r="D197" s="6" t="str">
        <f>'дод 9'!C129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97" s="122">
        <f t="shared" si="82"/>
        <v>5000000</v>
      </c>
      <c r="F197" s="122">
        <v>5000000</v>
      </c>
      <c r="G197" s="122"/>
      <c r="H197" s="122"/>
      <c r="I197" s="122"/>
      <c r="J197" s="122">
        <f t="shared" si="84"/>
        <v>0</v>
      </c>
      <c r="K197" s="122"/>
      <c r="L197" s="122"/>
      <c r="M197" s="122"/>
      <c r="N197" s="122"/>
      <c r="O197" s="122"/>
      <c r="P197" s="122">
        <f t="shared" si="83"/>
        <v>5000000</v>
      </c>
      <c r="Q197" s="232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</row>
    <row r="198" spans="1:525" s="22" customFormat="1" ht="81.75" customHeight="1" x14ac:dyDescent="0.25">
      <c r="A198" s="56" t="s">
        <v>182</v>
      </c>
      <c r="B198" s="82" t="str">
        <f>'дод 9'!A130</f>
        <v>3160</v>
      </c>
      <c r="C198" s="82">
        <f>'дод 9'!B130</f>
        <v>1010</v>
      </c>
      <c r="D198" s="57" t="str">
        <f>'дод 9'!C130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98" s="122">
        <f t="shared" si="82"/>
        <v>10232600</v>
      </c>
      <c r="F198" s="122">
        <v>10232600</v>
      </c>
      <c r="G198" s="122"/>
      <c r="H198" s="122"/>
      <c r="I198" s="122"/>
      <c r="J198" s="122">
        <f t="shared" si="84"/>
        <v>0</v>
      </c>
      <c r="K198" s="122"/>
      <c r="L198" s="122"/>
      <c r="M198" s="122"/>
      <c r="N198" s="122"/>
      <c r="O198" s="122"/>
      <c r="P198" s="122">
        <f t="shared" si="83"/>
        <v>10232600</v>
      </c>
      <c r="Q198" s="232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</row>
    <row r="199" spans="1:525" s="22" customFormat="1" ht="63" customHeight="1" x14ac:dyDescent="0.25">
      <c r="A199" s="56" t="s">
        <v>348</v>
      </c>
      <c r="B199" s="82" t="str">
        <f>'дод 9'!A131</f>
        <v>3171</v>
      </c>
      <c r="C199" s="82">
        <f>'дод 9'!B131</f>
        <v>1010</v>
      </c>
      <c r="D199" s="57" t="str">
        <f>'дод 9'!C131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99" s="122">
        <f t="shared" si="82"/>
        <v>196843</v>
      </c>
      <c r="F199" s="122">
        <v>196843</v>
      </c>
      <c r="G199" s="122"/>
      <c r="H199" s="122"/>
      <c r="I199" s="122"/>
      <c r="J199" s="122">
        <f t="shared" si="84"/>
        <v>0</v>
      </c>
      <c r="K199" s="122"/>
      <c r="L199" s="122"/>
      <c r="M199" s="122"/>
      <c r="N199" s="122"/>
      <c r="O199" s="122"/>
      <c r="P199" s="122">
        <f t="shared" si="83"/>
        <v>196843</v>
      </c>
      <c r="Q199" s="232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</row>
    <row r="200" spans="1:525" s="24" customFormat="1" ht="18" customHeight="1" x14ac:dyDescent="0.25">
      <c r="A200" s="74"/>
      <c r="B200" s="95"/>
      <c r="C200" s="95"/>
      <c r="D200" s="75" t="s">
        <v>388</v>
      </c>
      <c r="E200" s="123">
        <f t="shared" si="82"/>
        <v>196843</v>
      </c>
      <c r="F200" s="123">
        <v>196843</v>
      </c>
      <c r="G200" s="123"/>
      <c r="H200" s="123"/>
      <c r="I200" s="123"/>
      <c r="J200" s="123">
        <f t="shared" si="84"/>
        <v>0</v>
      </c>
      <c r="K200" s="123"/>
      <c r="L200" s="123"/>
      <c r="M200" s="123"/>
      <c r="N200" s="123"/>
      <c r="O200" s="123"/>
      <c r="P200" s="123">
        <f t="shared" si="83"/>
        <v>196843</v>
      </c>
      <c r="Q200" s="232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  <c r="SQ200" s="30"/>
      <c r="SR200" s="30"/>
      <c r="SS200" s="30"/>
      <c r="ST200" s="30"/>
      <c r="SU200" s="30"/>
      <c r="SV200" s="30"/>
      <c r="SW200" s="30"/>
      <c r="SX200" s="30"/>
      <c r="SY200" s="30"/>
      <c r="SZ200" s="30"/>
      <c r="TA200" s="30"/>
      <c r="TB200" s="30"/>
      <c r="TC200" s="30"/>
      <c r="TD200" s="30"/>
      <c r="TE200" s="30"/>
    </row>
    <row r="201" spans="1:525" s="22" customFormat="1" ht="31.5" hidden="1" customHeight="1" x14ac:dyDescent="0.25">
      <c r="A201" s="56" t="s">
        <v>349</v>
      </c>
      <c r="B201" s="82" t="str">
        <f>'дод 9'!A133</f>
        <v>3172</v>
      </c>
      <c r="C201" s="82">
        <f>'дод 9'!B133</f>
        <v>1010</v>
      </c>
      <c r="D201" s="57" t="str">
        <f>'дод 9'!C133</f>
        <v>Встановлення телефонів особам з інвалідністю I і II груп, у т.ч. за рахунок:</v>
      </c>
      <c r="E201" s="122">
        <f t="shared" si="82"/>
        <v>0</v>
      </c>
      <c r="F201" s="122"/>
      <c r="G201" s="122"/>
      <c r="H201" s="122"/>
      <c r="I201" s="122"/>
      <c r="J201" s="122">
        <f t="shared" si="84"/>
        <v>0</v>
      </c>
      <c r="K201" s="122"/>
      <c r="L201" s="122"/>
      <c r="M201" s="122"/>
      <c r="N201" s="122"/>
      <c r="O201" s="122"/>
      <c r="P201" s="122">
        <f t="shared" si="83"/>
        <v>0</v>
      </c>
      <c r="Q201" s="232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</row>
    <row r="202" spans="1:525" s="24" customFormat="1" ht="15.75" hidden="1" customHeight="1" x14ac:dyDescent="0.25">
      <c r="A202" s="74"/>
      <c r="B202" s="95"/>
      <c r="C202" s="95"/>
      <c r="D202" s="75" t="s">
        <v>388</v>
      </c>
      <c r="E202" s="123">
        <f t="shared" si="82"/>
        <v>0</v>
      </c>
      <c r="F202" s="123"/>
      <c r="G202" s="123"/>
      <c r="H202" s="123"/>
      <c r="I202" s="123"/>
      <c r="J202" s="123">
        <f t="shared" si="84"/>
        <v>0</v>
      </c>
      <c r="K202" s="123"/>
      <c r="L202" s="123"/>
      <c r="M202" s="123"/>
      <c r="N202" s="123"/>
      <c r="O202" s="123"/>
      <c r="P202" s="123">
        <f t="shared" si="83"/>
        <v>0</v>
      </c>
      <c r="Q202" s="232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/>
      <c r="MG202" s="30"/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30"/>
      <c r="MW202" s="30"/>
      <c r="MX202" s="30"/>
      <c r="MY202" s="30"/>
      <c r="MZ202" s="30"/>
      <c r="NA202" s="30"/>
      <c r="NB202" s="30"/>
      <c r="NC202" s="30"/>
      <c r="ND202" s="30"/>
      <c r="NE202" s="30"/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30"/>
      <c r="NY202" s="30"/>
      <c r="NZ202" s="30"/>
      <c r="OA202" s="30"/>
      <c r="OB202" s="30"/>
      <c r="OC202" s="30"/>
      <c r="OD202" s="30"/>
      <c r="OE202" s="30"/>
      <c r="OF202" s="30"/>
      <c r="OG202" s="30"/>
      <c r="OH202" s="30"/>
      <c r="OI202" s="30"/>
      <c r="OJ202" s="30"/>
      <c r="OK202" s="30"/>
      <c r="OL202" s="30"/>
      <c r="OM202" s="30"/>
      <c r="ON202" s="30"/>
      <c r="OO202" s="30"/>
      <c r="OP202" s="30"/>
      <c r="OQ202" s="30"/>
      <c r="OR202" s="30"/>
      <c r="OS202" s="30"/>
      <c r="OT202" s="30"/>
      <c r="OU202" s="30"/>
      <c r="OV202" s="30"/>
      <c r="OW202" s="30"/>
      <c r="OX202" s="30"/>
      <c r="OY202" s="30"/>
      <c r="OZ202" s="30"/>
      <c r="PA202" s="30"/>
      <c r="PB202" s="30"/>
      <c r="PC202" s="30"/>
      <c r="PD202" s="30"/>
      <c r="PE202" s="30"/>
      <c r="PF202" s="30"/>
      <c r="PG202" s="30"/>
      <c r="PH202" s="30"/>
      <c r="PI202" s="30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0"/>
      <c r="SM202" s="30"/>
      <c r="SN202" s="30"/>
      <c r="SO202" s="30"/>
      <c r="SP202" s="30"/>
      <c r="SQ202" s="30"/>
      <c r="SR202" s="30"/>
      <c r="SS202" s="30"/>
      <c r="ST202" s="30"/>
      <c r="SU202" s="30"/>
      <c r="SV202" s="30"/>
      <c r="SW202" s="30"/>
      <c r="SX202" s="30"/>
      <c r="SY202" s="30"/>
      <c r="SZ202" s="30"/>
      <c r="TA202" s="30"/>
      <c r="TB202" s="30"/>
      <c r="TC202" s="30"/>
      <c r="TD202" s="30"/>
      <c r="TE202" s="30"/>
    </row>
    <row r="203" spans="1:525" s="22" customFormat="1" ht="78.75" hidden="1" x14ac:dyDescent="0.25">
      <c r="A203" s="56" t="s">
        <v>183</v>
      </c>
      <c r="B203" s="82" t="str">
        <f>'дод 9'!A135</f>
        <v>3180</v>
      </c>
      <c r="C203" s="82" t="str">
        <f>'дод 9'!B135</f>
        <v>1060</v>
      </c>
      <c r="D203" s="57" t="str">
        <f>'дод 9'!C135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03" s="122">
        <f t="shared" si="82"/>
        <v>0</v>
      </c>
      <c r="F203" s="122"/>
      <c r="G203" s="122"/>
      <c r="H203" s="122"/>
      <c r="I203" s="122"/>
      <c r="J203" s="122">
        <f t="shared" si="84"/>
        <v>0</v>
      </c>
      <c r="K203" s="122"/>
      <c r="L203" s="122"/>
      <c r="M203" s="122"/>
      <c r="N203" s="122"/>
      <c r="O203" s="122"/>
      <c r="P203" s="122">
        <f t="shared" si="83"/>
        <v>0</v>
      </c>
      <c r="Q203" s="23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</row>
    <row r="204" spans="1:525" s="22" customFormat="1" ht="31.5" customHeight="1" x14ac:dyDescent="0.25">
      <c r="A204" s="56" t="s">
        <v>303</v>
      </c>
      <c r="B204" s="82" t="str">
        <f>'дод 9'!A136</f>
        <v>3191</v>
      </c>
      <c r="C204" s="82" t="str">
        <f>'дод 9'!B136</f>
        <v>1030</v>
      </c>
      <c r="D204" s="57" t="str">
        <f>'дод 9'!C136</f>
        <v>Інші видатки на соціальний захист ветеранів війни та праці</v>
      </c>
      <c r="E204" s="122">
        <f t="shared" si="82"/>
        <v>3535800</v>
      </c>
      <c r="F204" s="122">
        <v>3535800</v>
      </c>
      <c r="G204" s="122"/>
      <c r="H204" s="122"/>
      <c r="I204" s="122"/>
      <c r="J204" s="122">
        <f t="shared" si="84"/>
        <v>0</v>
      </c>
      <c r="K204" s="122"/>
      <c r="L204" s="122"/>
      <c r="M204" s="122"/>
      <c r="N204" s="122"/>
      <c r="O204" s="122"/>
      <c r="P204" s="122">
        <f t="shared" si="83"/>
        <v>3535800</v>
      </c>
      <c r="Q204" s="232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</row>
    <row r="205" spans="1:525" s="22" customFormat="1" ht="54" customHeight="1" x14ac:dyDescent="0.25">
      <c r="A205" s="56" t="s">
        <v>304</v>
      </c>
      <c r="B205" s="82" t="str">
        <f>'дод 9'!A137</f>
        <v>3192</v>
      </c>
      <c r="C205" s="82" t="str">
        <f>'дод 9'!B137</f>
        <v>1030</v>
      </c>
      <c r="D205" s="57" t="str">
        <f>'дод 9'!C137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05" s="122">
        <f t="shared" si="82"/>
        <v>1978130</v>
      </c>
      <c r="F205" s="122">
        <v>1978130</v>
      </c>
      <c r="G205" s="122"/>
      <c r="H205" s="122"/>
      <c r="I205" s="122"/>
      <c r="J205" s="122">
        <f t="shared" si="84"/>
        <v>0</v>
      </c>
      <c r="K205" s="122"/>
      <c r="L205" s="122"/>
      <c r="M205" s="122"/>
      <c r="N205" s="122"/>
      <c r="O205" s="122"/>
      <c r="P205" s="122">
        <f t="shared" si="83"/>
        <v>1978130</v>
      </c>
      <c r="Q205" s="23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</row>
    <row r="206" spans="1:525" s="22" customFormat="1" ht="34.5" customHeight="1" x14ac:dyDescent="0.25">
      <c r="A206" s="56" t="s">
        <v>184</v>
      </c>
      <c r="B206" s="82" t="str">
        <f>'дод 9'!A138</f>
        <v>3200</v>
      </c>
      <c r="C206" s="82" t="str">
        <f>'дод 9'!B138</f>
        <v>1090</v>
      </c>
      <c r="D206" s="57" t="str">
        <f>'дод 9'!C138</f>
        <v>Забезпечення обробки інформації з нарахування та виплати допомог і компенсацій</v>
      </c>
      <c r="E206" s="122">
        <f t="shared" si="82"/>
        <v>101900</v>
      </c>
      <c r="F206" s="122">
        <v>101900</v>
      </c>
      <c r="G206" s="122"/>
      <c r="H206" s="122"/>
      <c r="I206" s="122"/>
      <c r="J206" s="122">
        <f t="shared" si="84"/>
        <v>0</v>
      </c>
      <c r="K206" s="122"/>
      <c r="L206" s="122"/>
      <c r="M206" s="122"/>
      <c r="N206" s="122"/>
      <c r="O206" s="122"/>
      <c r="P206" s="122">
        <f t="shared" si="83"/>
        <v>101900</v>
      </c>
      <c r="Q206" s="232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</row>
    <row r="207" spans="1:525" s="22" customFormat="1" ht="19.5" hidden="1" customHeight="1" x14ac:dyDescent="0.25">
      <c r="A207" s="87" t="s">
        <v>305</v>
      </c>
      <c r="B207" s="42" t="str">
        <f>'дод 9'!A139</f>
        <v>3210</v>
      </c>
      <c r="C207" s="42" t="str">
        <f>'дод 9'!B139</f>
        <v>1050</v>
      </c>
      <c r="D207" s="36" t="str">
        <f>'дод 9'!C139</f>
        <v>Організація та проведення громадських робіт</v>
      </c>
      <c r="E207" s="122">
        <f t="shared" si="82"/>
        <v>0</v>
      </c>
      <c r="F207" s="122"/>
      <c r="G207" s="122"/>
      <c r="H207" s="122"/>
      <c r="I207" s="122"/>
      <c r="J207" s="122">
        <f t="shared" si="84"/>
        <v>0</v>
      </c>
      <c r="K207" s="122"/>
      <c r="L207" s="122"/>
      <c r="M207" s="122"/>
      <c r="N207" s="122"/>
      <c r="O207" s="122"/>
      <c r="P207" s="122">
        <f t="shared" si="83"/>
        <v>0</v>
      </c>
      <c r="Q207" s="232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</row>
    <row r="208" spans="1:525" s="22" customFormat="1" ht="261" hidden="1" customHeight="1" x14ac:dyDescent="0.25">
      <c r="A208" s="87" t="s">
        <v>428</v>
      </c>
      <c r="B208" s="42">
        <v>3221</v>
      </c>
      <c r="C208" s="87" t="s">
        <v>52</v>
      </c>
      <c r="D208" s="36" t="s">
        <v>540</v>
      </c>
      <c r="E208" s="122">
        <f t="shared" si="82"/>
        <v>0</v>
      </c>
      <c r="F208" s="128"/>
      <c r="G208" s="122"/>
      <c r="H208" s="122"/>
      <c r="I208" s="122"/>
      <c r="J208" s="122">
        <f t="shared" si="84"/>
        <v>0</v>
      </c>
      <c r="K208" s="122"/>
      <c r="L208" s="122"/>
      <c r="M208" s="122"/>
      <c r="N208" s="122"/>
      <c r="O208" s="122"/>
      <c r="P208" s="122">
        <f t="shared" si="83"/>
        <v>0</v>
      </c>
      <c r="Q208" s="232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</row>
    <row r="209" spans="1:525" s="24" customFormat="1" ht="306.75" hidden="1" customHeight="1" x14ac:dyDescent="0.25">
      <c r="A209" s="89"/>
      <c r="B209" s="78"/>
      <c r="C209" s="89"/>
      <c r="D209" s="77" t="s">
        <v>539</v>
      </c>
      <c r="E209" s="122">
        <f t="shared" si="82"/>
        <v>0</v>
      </c>
      <c r="F209" s="129"/>
      <c r="G209" s="123"/>
      <c r="H209" s="123"/>
      <c r="I209" s="123"/>
      <c r="J209" s="122">
        <f t="shared" si="84"/>
        <v>0</v>
      </c>
      <c r="K209" s="123"/>
      <c r="L209" s="123"/>
      <c r="M209" s="123"/>
      <c r="N209" s="123"/>
      <c r="O209" s="123"/>
      <c r="P209" s="123">
        <f t="shared" si="83"/>
        <v>0</v>
      </c>
      <c r="Q209" s="232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  <c r="LU209" s="30"/>
      <c r="LV209" s="30"/>
      <c r="LW209" s="30"/>
      <c r="LX209" s="30"/>
      <c r="LY209" s="30"/>
      <c r="LZ209" s="30"/>
      <c r="MA209" s="30"/>
      <c r="MB209" s="30"/>
      <c r="MC209" s="30"/>
      <c r="MD209" s="30"/>
      <c r="ME209" s="30"/>
      <c r="MF209" s="30"/>
      <c r="MG209" s="30"/>
      <c r="MH209" s="30"/>
      <c r="MI209" s="30"/>
      <c r="MJ209" s="30"/>
      <c r="MK209" s="30"/>
      <c r="ML209" s="30"/>
      <c r="MM209" s="30"/>
      <c r="MN209" s="30"/>
      <c r="MO209" s="30"/>
      <c r="MP209" s="30"/>
      <c r="MQ209" s="30"/>
      <c r="MR209" s="30"/>
      <c r="MS209" s="30"/>
      <c r="MT209" s="30"/>
      <c r="MU209" s="30"/>
      <c r="MV209" s="30"/>
      <c r="MW209" s="30"/>
      <c r="MX209" s="30"/>
      <c r="MY209" s="30"/>
      <c r="MZ209" s="30"/>
      <c r="NA209" s="30"/>
      <c r="NB209" s="30"/>
      <c r="NC209" s="30"/>
      <c r="ND209" s="30"/>
      <c r="NE209" s="30"/>
      <c r="NF209" s="30"/>
      <c r="NG209" s="30"/>
      <c r="NH209" s="30"/>
      <c r="NI209" s="30"/>
      <c r="NJ209" s="30"/>
      <c r="NK209" s="30"/>
      <c r="NL209" s="30"/>
      <c r="NM209" s="30"/>
      <c r="NN209" s="30"/>
      <c r="NO209" s="30"/>
      <c r="NP209" s="30"/>
      <c r="NQ209" s="30"/>
      <c r="NR209" s="30"/>
      <c r="NS209" s="30"/>
      <c r="NT209" s="30"/>
      <c r="NU209" s="30"/>
      <c r="NV209" s="30"/>
      <c r="NW209" s="30"/>
      <c r="NX209" s="30"/>
      <c r="NY209" s="30"/>
      <c r="NZ209" s="30"/>
      <c r="OA209" s="30"/>
      <c r="OB209" s="30"/>
      <c r="OC209" s="30"/>
      <c r="OD209" s="30"/>
      <c r="OE209" s="30"/>
      <c r="OF209" s="30"/>
      <c r="OG209" s="30"/>
      <c r="OH209" s="30"/>
      <c r="OI209" s="30"/>
      <c r="OJ209" s="30"/>
      <c r="OK209" s="30"/>
      <c r="OL209" s="30"/>
      <c r="OM209" s="30"/>
      <c r="ON209" s="30"/>
      <c r="OO209" s="30"/>
      <c r="OP209" s="30"/>
      <c r="OQ209" s="30"/>
      <c r="OR209" s="30"/>
      <c r="OS209" s="30"/>
      <c r="OT209" s="30"/>
      <c r="OU209" s="30"/>
      <c r="OV209" s="30"/>
      <c r="OW209" s="30"/>
      <c r="OX209" s="30"/>
      <c r="OY209" s="30"/>
      <c r="OZ209" s="30"/>
      <c r="PA209" s="30"/>
      <c r="PB209" s="30"/>
      <c r="PC209" s="30"/>
      <c r="PD209" s="30"/>
      <c r="PE209" s="30"/>
      <c r="PF209" s="30"/>
      <c r="PG209" s="30"/>
      <c r="PH209" s="30"/>
      <c r="PI209" s="30"/>
      <c r="PJ209" s="30"/>
      <c r="PK209" s="30"/>
      <c r="PL209" s="30"/>
      <c r="PM209" s="30"/>
      <c r="PN209" s="30"/>
      <c r="PO209" s="30"/>
      <c r="PP209" s="30"/>
      <c r="PQ209" s="30"/>
      <c r="PR209" s="30"/>
      <c r="PS209" s="30"/>
      <c r="PT209" s="30"/>
      <c r="PU209" s="30"/>
      <c r="PV209" s="30"/>
      <c r="PW209" s="30"/>
      <c r="PX209" s="30"/>
      <c r="PY209" s="30"/>
      <c r="PZ209" s="30"/>
      <c r="QA209" s="30"/>
      <c r="QB209" s="30"/>
      <c r="QC209" s="30"/>
      <c r="QD209" s="30"/>
      <c r="QE209" s="30"/>
      <c r="QF209" s="30"/>
      <c r="QG209" s="30"/>
      <c r="QH209" s="30"/>
      <c r="QI209" s="30"/>
      <c r="QJ209" s="30"/>
      <c r="QK209" s="30"/>
      <c r="QL209" s="30"/>
      <c r="QM209" s="30"/>
      <c r="QN209" s="30"/>
      <c r="QO209" s="30"/>
      <c r="QP209" s="30"/>
      <c r="QQ209" s="30"/>
      <c r="QR209" s="30"/>
      <c r="QS209" s="30"/>
      <c r="QT209" s="30"/>
      <c r="QU209" s="30"/>
      <c r="QV209" s="30"/>
      <c r="QW209" s="30"/>
      <c r="QX209" s="30"/>
      <c r="QY209" s="30"/>
      <c r="QZ209" s="30"/>
      <c r="RA209" s="30"/>
      <c r="RB209" s="30"/>
      <c r="RC209" s="30"/>
      <c r="RD209" s="30"/>
      <c r="RE209" s="30"/>
      <c r="RF209" s="30"/>
      <c r="RG209" s="30"/>
      <c r="RH209" s="30"/>
      <c r="RI209" s="30"/>
      <c r="RJ209" s="30"/>
      <c r="RK209" s="30"/>
      <c r="RL209" s="30"/>
      <c r="RM209" s="30"/>
      <c r="RN209" s="30"/>
      <c r="RO209" s="30"/>
      <c r="RP209" s="30"/>
      <c r="RQ209" s="30"/>
      <c r="RR209" s="30"/>
      <c r="RS209" s="30"/>
      <c r="RT209" s="30"/>
      <c r="RU209" s="30"/>
      <c r="RV209" s="30"/>
      <c r="RW209" s="30"/>
      <c r="RX209" s="30"/>
      <c r="RY209" s="30"/>
      <c r="RZ209" s="30"/>
      <c r="SA209" s="30"/>
      <c r="SB209" s="30"/>
      <c r="SC209" s="30"/>
      <c r="SD209" s="30"/>
      <c r="SE209" s="30"/>
      <c r="SF209" s="30"/>
      <c r="SG209" s="30"/>
      <c r="SH209" s="30"/>
      <c r="SI209" s="30"/>
      <c r="SJ209" s="30"/>
      <c r="SK209" s="30"/>
      <c r="SL209" s="30"/>
      <c r="SM209" s="30"/>
      <c r="SN209" s="30"/>
      <c r="SO209" s="30"/>
      <c r="SP209" s="30"/>
      <c r="SQ209" s="30"/>
      <c r="SR209" s="30"/>
      <c r="SS209" s="30"/>
      <c r="ST209" s="30"/>
      <c r="SU209" s="30"/>
      <c r="SV209" s="30"/>
      <c r="SW209" s="30"/>
      <c r="SX209" s="30"/>
      <c r="SY209" s="30"/>
      <c r="SZ209" s="30"/>
      <c r="TA209" s="30"/>
      <c r="TB209" s="30"/>
      <c r="TC209" s="30"/>
      <c r="TD209" s="30"/>
      <c r="TE209" s="30"/>
    </row>
    <row r="210" spans="1:525" s="22" customFormat="1" ht="324.75" hidden="1" customHeight="1" x14ac:dyDescent="0.25">
      <c r="A210" s="87" t="s">
        <v>529</v>
      </c>
      <c r="B210" s="42">
        <v>3222</v>
      </c>
      <c r="C210" s="87" t="s">
        <v>52</v>
      </c>
      <c r="D210" s="36" t="s">
        <v>560</v>
      </c>
      <c r="E210" s="122">
        <f t="shared" ref="E210:E211" si="85">F210+I210</f>
        <v>0</v>
      </c>
      <c r="F210" s="130"/>
      <c r="G210" s="122"/>
      <c r="H210" s="122"/>
      <c r="I210" s="122"/>
      <c r="J210" s="122">
        <f t="shared" ref="J210:J211" si="86">L210+O210</f>
        <v>0</v>
      </c>
      <c r="K210" s="122"/>
      <c r="L210" s="122"/>
      <c r="M210" s="122"/>
      <c r="N210" s="122"/>
      <c r="O210" s="122"/>
      <c r="P210" s="122">
        <f t="shared" si="83"/>
        <v>0</v>
      </c>
      <c r="Q210" s="232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</row>
    <row r="211" spans="1:525" s="24" customFormat="1" ht="350.25" hidden="1" customHeight="1" x14ac:dyDescent="0.25">
      <c r="A211" s="89"/>
      <c r="B211" s="78"/>
      <c r="C211" s="89"/>
      <c r="D211" s="77" t="s">
        <v>555</v>
      </c>
      <c r="E211" s="123">
        <f t="shared" si="85"/>
        <v>0</v>
      </c>
      <c r="F211" s="129"/>
      <c r="G211" s="123"/>
      <c r="H211" s="123"/>
      <c r="I211" s="123"/>
      <c r="J211" s="123">
        <f t="shared" si="86"/>
        <v>0</v>
      </c>
      <c r="K211" s="123"/>
      <c r="L211" s="123"/>
      <c r="M211" s="123"/>
      <c r="N211" s="123"/>
      <c r="O211" s="123"/>
      <c r="P211" s="123">
        <f t="shared" si="83"/>
        <v>0</v>
      </c>
      <c r="Q211" s="232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  <c r="LU211" s="30"/>
      <c r="LV211" s="30"/>
      <c r="LW211" s="30"/>
      <c r="LX211" s="30"/>
      <c r="LY211" s="30"/>
      <c r="LZ211" s="30"/>
      <c r="MA211" s="30"/>
      <c r="MB211" s="30"/>
      <c r="MC211" s="30"/>
      <c r="MD211" s="30"/>
      <c r="ME211" s="30"/>
      <c r="MF211" s="30"/>
      <c r="MG211" s="30"/>
      <c r="MH211" s="30"/>
      <c r="MI211" s="30"/>
      <c r="MJ211" s="30"/>
      <c r="MK211" s="30"/>
      <c r="ML211" s="30"/>
      <c r="MM211" s="30"/>
      <c r="MN211" s="30"/>
      <c r="MO211" s="30"/>
      <c r="MP211" s="30"/>
      <c r="MQ211" s="30"/>
      <c r="MR211" s="30"/>
      <c r="MS211" s="30"/>
      <c r="MT211" s="30"/>
      <c r="MU211" s="30"/>
      <c r="MV211" s="30"/>
      <c r="MW211" s="30"/>
      <c r="MX211" s="30"/>
      <c r="MY211" s="30"/>
      <c r="MZ211" s="30"/>
      <c r="NA211" s="30"/>
      <c r="NB211" s="30"/>
      <c r="NC211" s="30"/>
      <c r="ND211" s="30"/>
      <c r="NE211" s="30"/>
      <c r="NF211" s="30"/>
      <c r="NG211" s="30"/>
      <c r="NH211" s="30"/>
      <c r="NI211" s="30"/>
      <c r="NJ211" s="30"/>
      <c r="NK211" s="30"/>
      <c r="NL211" s="30"/>
      <c r="NM211" s="30"/>
      <c r="NN211" s="30"/>
      <c r="NO211" s="30"/>
      <c r="NP211" s="30"/>
      <c r="NQ211" s="30"/>
      <c r="NR211" s="30"/>
      <c r="NS211" s="30"/>
      <c r="NT211" s="30"/>
      <c r="NU211" s="30"/>
      <c r="NV211" s="30"/>
      <c r="NW211" s="30"/>
      <c r="NX211" s="30"/>
      <c r="NY211" s="30"/>
      <c r="NZ211" s="30"/>
      <c r="OA211" s="30"/>
      <c r="OB211" s="30"/>
      <c r="OC211" s="30"/>
      <c r="OD211" s="30"/>
      <c r="OE211" s="30"/>
      <c r="OF211" s="30"/>
      <c r="OG211" s="30"/>
      <c r="OH211" s="30"/>
      <c r="OI211" s="30"/>
      <c r="OJ211" s="30"/>
      <c r="OK211" s="30"/>
      <c r="OL211" s="30"/>
      <c r="OM211" s="30"/>
      <c r="ON211" s="30"/>
      <c r="OO211" s="30"/>
      <c r="OP211" s="30"/>
      <c r="OQ211" s="30"/>
      <c r="OR211" s="30"/>
      <c r="OS211" s="30"/>
      <c r="OT211" s="30"/>
      <c r="OU211" s="30"/>
      <c r="OV211" s="30"/>
      <c r="OW211" s="30"/>
      <c r="OX211" s="30"/>
      <c r="OY211" s="30"/>
      <c r="OZ211" s="30"/>
      <c r="PA211" s="30"/>
      <c r="PB211" s="30"/>
      <c r="PC211" s="30"/>
      <c r="PD211" s="30"/>
      <c r="PE211" s="30"/>
      <c r="PF211" s="30"/>
      <c r="PG211" s="30"/>
      <c r="PH211" s="30"/>
      <c r="PI211" s="30"/>
      <c r="PJ211" s="30"/>
      <c r="PK211" s="30"/>
      <c r="PL211" s="30"/>
      <c r="PM211" s="30"/>
      <c r="PN211" s="30"/>
      <c r="PO211" s="30"/>
      <c r="PP211" s="30"/>
      <c r="PQ211" s="30"/>
      <c r="PR211" s="30"/>
      <c r="PS211" s="30"/>
      <c r="PT211" s="30"/>
      <c r="PU211" s="30"/>
      <c r="PV211" s="30"/>
      <c r="PW211" s="30"/>
      <c r="PX211" s="30"/>
      <c r="PY211" s="30"/>
      <c r="PZ211" s="30"/>
      <c r="QA211" s="30"/>
      <c r="QB211" s="30"/>
      <c r="QC211" s="30"/>
      <c r="QD211" s="30"/>
      <c r="QE211" s="30"/>
      <c r="QF211" s="30"/>
      <c r="QG211" s="30"/>
      <c r="QH211" s="30"/>
      <c r="QI211" s="30"/>
      <c r="QJ211" s="30"/>
      <c r="QK211" s="30"/>
      <c r="QL211" s="30"/>
      <c r="QM211" s="30"/>
      <c r="QN211" s="30"/>
      <c r="QO211" s="30"/>
      <c r="QP211" s="30"/>
      <c r="QQ211" s="30"/>
      <c r="QR211" s="30"/>
      <c r="QS211" s="30"/>
      <c r="QT211" s="30"/>
      <c r="QU211" s="30"/>
      <c r="QV211" s="30"/>
      <c r="QW211" s="30"/>
      <c r="QX211" s="30"/>
      <c r="QY211" s="30"/>
      <c r="QZ211" s="30"/>
      <c r="RA211" s="30"/>
      <c r="RB211" s="30"/>
      <c r="RC211" s="30"/>
      <c r="RD211" s="30"/>
      <c r="RE211" s="30"/>
      <c r="RF211" s="30"/>
      <c r="RG211" s="30"/>
      <c r="RH211" s="30"/>
      <c r="RI211" s="30"/>
      <c r="RJ211" s="30"/>
      <c r="RK211" s="30"/>
      <c r="RL211" s="30"/>
      <c r="RM211" s="30"/>
      <c r="RN211" s="30"/>
      <c r="RO211" s="30"/>
      <c r="RP211" s="30"/>
      <c r="RQ211" s="30"/>
      <c r="RR211" s="30"/>
      <c r="RS211" s="30"/>
      <c r="RT211" s="30"/>
      <c r="RU211" s="30"/>
      <c r="RV211" s="30"/>
      <c r="RW211" s="30"/>
      <c r="RX211" s="30"/>
      <c r="RY211" s="30"/>
      <c r="RZ211" s="30"/>
      <c r="SA211" s="30"/>
      <c r="SB211" s="30"/>
      <c r="SC211" s="30"/>
      <c r="SD211" s="30"/>
      <c r="SE211" s="30"/>
      <c r="SF211" s="30"/>
      <c r="SG211" s="30"/>
      <c r="SH211" s="30"/>
      <c r="SI211" s="30"/>
      <c r="SJ211" s="30"/>
      <c r="SK211" s="30"/>
      <c r="SL211" s="30"/>
      <c r="SM211" s="30"/>
      <c r="SN211" s="30"/>
      <c r="SO211" s="30"/>
      <c r="SP211" s="30"/>
      <c r="SQ211" s="30"/>
      <c r="SR211" s="30"/>
      <c r="SS211" s="30"/>
      <c r="ST211" s="30"/>
      <c r="SU211" s="30"/>
      <c r="SV211" s="30"/>
      <c r="SW211" s="30"/>
      <c r="SX211" s="30"/>
      <c r="SY211" s="30"/>
      <c r="SZ211" s="30"/>
      <c r="TA211" s="30"/>
      <c r="TB211" s="30"/>
      <c r="TC211" s="30"/>
      <c r="TD211" s="30"/>
      <c r="TE211" s="30"/>
    </row>
    <row r="212" spans="1:525" s="22" customFormat="1" ht="220.5" hidden="1" customHeight="1" x14ac:dyDescent="0.25">
      <c r="A212" s="87" t="s">
        <v>427</v>
      </c>
      <c r="B212" s="42">
        <v>3223</v>
      </c>
      <c r="C212" s="87" t="s">
        <v>52</v>
      </c>
      <c r="D212" s="36" t="str">
        <f>'дод 9'!C144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12" s="122">
        <f t="shared" si="82"/>
        <v>0</v>
      </c>
      <c r="F212" s="122"/>
      <c r="G212" s="122"/>
      <c r="H212" s="122"/>
      <c r="I212" s="122"/>
      <c r="J212" s="122">
        <f t="shared" si="84"/>
        <v>0</v>
      </c>
      <c r="K212" s="122"/>
      <c r="L212" s="122"/>
      <c r="M212" s="122"/>
      <c r="N212" s="122"/>
      <c r="O212" s="122"/>
      <c r="P212" s="122">
        <f t="shared" si="83"/>
        <v>0</v>
      </c>
      <c r="Q212" s="232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</row>
    <row r="213" spans="1:525" s="24" customFormat="1" ht="267.75" hidden="1" customHeight="1" x14ac:dyDescent="0.25">
      <c r="A213" s="89"/>
      <c r="B213" s="78"/>
      <c r="C213" s="89"/>
      <c r="D213" s="77" t="str">
        <f>'дод 9'!C145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13" s="123">
        <f t="shared" si="82"/>
        <v>0</v>
      </c>
      <c r="F213" s="123"/>
      <c r="G213" s="123"/>
      <c r="H213" s="123"/>
      <c r="I213" s="123"/>
      <c r="J213" s="123">
        <f t="shared" si="84"/>
        <v>0</v>
      </c>
      <c r="K213" s="123"/>
      <c r="L213" s="123"/>
      <c r="M213" s="123"/>
      <c r="N213" s="123"/>
      <c r="O213" s="123"/>
      <c r="P213" s="123">
        <f t="shared" si="83"/>
        <v>0</v>
      </c>
      <c r="Q213" s="232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/>
      <c r="ME213" s="30"/>
      <c r="MF213" s="30"/>
      <c r="MG213" s="30"/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30"/>
      <c r="MW213" s="30"/>
      <c r="MX213" s="30"/>
      <c r="MY213" s="30"/>
      <c r="MZ213" s="30"/>
      <c r="NA213" s="30"/>
      <c r="NB213" s="30"/>
      <c r="NC213" s="30"/>
      <c r="ND213" s="30"/>
      <c r="NE213" s="30"/>
      <c r="NF213" s="30"/>
      <c r="NG213" s="30"/>
      <c r="NH213" s="30"/>
      <c r="NI213" s="30"/>
      <c r="NJ213" s="30"/>
      <c r="NK213" s="30"/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30"/>
      <c r="NY213" s="30"/>
      <c r="NZ213" s="30"/>
      <c r="OA213" s="30"/>
      <c r="OB213" s="30"/>
      <c r="OC213" s="30"/>
      <c r="OD213" s="30"/>
      <c r="OE213" s="30"/>
      <c r="OF213" s="30"/>
      <c r="OG213" s="30"/>
      <c r="OH213" s="30"/>
      <c r="OI213" s="30"/>
      <c r="OJ213" s="30"/>
      <c r="OK213" s="30"/>
      <c r="OL213" s="30"/>
      <c r="OM213" s="30"/>
      <c r="ON213" s="30"/>
      <c r="OO213" s="30"/>
      <c r="OP213" s="30"/>
      <c r="OQ213" s="30"/>
      <c r="OR213" s="30"/>
      <c r="OS213" s="30"/>
      <c r="OT213" s="30"/>
      <c r="OU213" s="30"/>
      <c r="OV213" s="30"/>
      <c r="OW213" s="30"/>
      <c r="OX213" s="30"/>
      <c r="OY213" s="30"/>
      <c r="OZ213" s="30"/>
      <c r="PA213" s="30"/>
      <c r="PB213" s="30"/>
      <c r="PC213" s="30"/>
      <c r="PD213" s="30"/>
      <c r="PE213" s="30"/>
      <c r="PF213" s="30"/>
      <c r="PG213" s="30"/>
      <c r="PH213" s="30"/>
      <c r="PI213" s="30"/>
      <c r="PJ213" s="30"/>
      <c r="PK213" s="30"/>
      <c r="PL213" s="30"/>
      <c r="PM213" s="30"/>
      <c r="PN213" s="30"/>
      <c r="PO213" s="30"/>
      <c r="PP213" s="30"/>
      <c r="PQ213" s="30"/>
      <c r="PR213" s="30"/>
      <c r="PS213" s="30"/>
      <c r="PT213" s="30"/>
      <c r="PU213" s="30"/>
      <c r="PV213" s="30"/>
      <c r="PW213" s="30"/>
      <c r="PX213" s="30"/>
      <c r="PY213" s="30"/>
      <c r="PZ213" s="30"/>
      <c r="QA213" s="30"/>
      <c r="QB213" s="30"/>
      <c r="QC213" s="30"/>
      <c r="QD213" s="30"/>
      <c r="QE213" s="30"/>
      <c r="QF213" s="30"/>
      <c r="QG213" s="30"/>
      <c r="QH213" s="30"/>
      <c r="QI213" s="30"/>
      <c r="QJ213" s="30"/>
      <c r="QK213" s="30"/>
      <c r="QL213" s="30"/>
      <c r="QM213" s="30"/>
      <c r="QN213" s="30"/>
      <c r="QO213" s="30"/>
      <c r="QP213" s="30"/>
      <c r="QQ213" s="30"/>
      <c r="QR213" s="30"/>
      <c r="QS213" s="30"/>
      <c r="QT213" s="30"/>
      <c r="QU213" s="30"/>
      <c r="QV213" s="30"/>
      <c r="QW213" s="30"/>
      <c r="QX213" s="30"/>
      <c r="QY213" s="30"/>
      <c r="QZ213" s="30"/>
      <c r="RA213" s="30"/>
      <c r="RB213" s="30"/>
      <c r="RC213" s="30"/>
      <c r="RD213" s="30"/>
      <c r="RE213" s="30"/>
      <c r="RF213" s="30"/>
      <c r="RG213" s="30"/>
      <c r="RH213" s="30"/>
      <c r="RI213" s="30"/>
      <c r="RJ213" s="30"/>
      <c r="RK213" s="30"/>
      <c r="RL213" s="30"/>
      <c r="RM213" s="30"/>
      <c r="RN213" s="30"/>
      <c r="RO213" s="30"/>
      <c r="RP213" s="30"/>
      <c r="RQ213" s="30"/>
      <c r="RR213" s="30"/>
      <c r="RS213" s="30"/>
      <c r="RT213" s="30"/>
      <c r="RU213" s="30"/>
      <c r="RV213" s="30"/>
      <c r="RW213" s="30"/>
      <c r="RX213" s="30"/>
      <c r="RY213" s="30"/>
      <c r="RZ213" s="30"/>
      <c r="SA213" s="30"/>
      <c r="SB213" s="30"/>
      <c r="SC213" s="30"/>
      <c r="SD213" s="30"/>
      <c r="SE213" s="30"/>
      <c r="SF213" s="30"/>
      <c r="SG213" s="30"/>
      <c r="SH213" s="30"/>
      <c r="SI213" s="30"/>
      <c r="SJ213" s="30"/>
      <c r="SK213" s="30"/>
      <c r="SL213" s="30"/>
      <c r="SM213" s="30"/>
      <c r="SN213" s="30"/>
      <c r="SO213" s="30"/>
      <c r="SP213" s="30"/>
      <c r="SQ213" s="30"/>
      <c r="SR213" s="30"/>
      <c r="SS213" s="30"/>
      <c r="ST213" s="30"/>
      <c r="SU213" s="30"/>
      <c r="SV213" s="30"/>
      <c r="SW213" s="30"/>
      <c r="SX213" s="30"/>
      <c r="SY213" s="30"/>
      <c r="SZ213" s="30"/>
      <c r="TA213" s="30"/>
      <c r="TB213" s="30"/>
      <c r="TC213" s="30"/>
      <c r="TD213" s="30"/>
      <c r="TE213" s="30"/>
    </row>
    <row r="214" spans="1:525" s="22" customFormat="1" ht="37.5" customHeight="1" x14ac:dyDescent="0.25">
      <c r="A214" s="56" t="s">
        <v>302</v>
      </c>
      <c r="B214" s="82" t="str">
        <f>'дод 9'!A146</f>
        <v>3241</v>
      </c>
      <c r="C214" s="82" t="str">
        <f>'дод 9'!B146</f>
        <v>1090</v>
      </c>
      <c r="D214" s="57" t="str">
        <f>'дод 9'!C146</f>
        <v>Забезпечення діяльності інших закладів у сфері соціального захисту і соціального забезпечення</v>
      </c>
      <c r="E214" s="122">
        <f t="shared" si="82"/>
        <v>5137300</v>
      </c>
      <c r="F214" s="122">
        <v>5137300</v>
      </c>
      <c r="G214" s="122">
        <v>2446700</v>
      </c>
      <c r="H214" s="122">
        <v>442700</v>
      </c>
      <c r="I214" s="122"/>
      <c r="J214" s="122">
        <f t="shared" ref="J214:J221" si="87">L214+O214</f>
        <v>0</v>
      </c>
      <c r="K214" s="122"/>
      <c r="L214" s="122"/>
      <c r="M214" s="122"/>
      <c r="N214" s="122"/>
      <c r="O214" s="122"/>
      <c r="P214" s="122">
        <f t="shared" si="83"/>
        <v>5137300</v>
      </c>
      <c r="Q214" s="232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</row>
    <row r="215" spans="1:525" s="22" customFormat="1" ht="33" customHeight="1" x14ac:dyDescent="0.25">
      <c r="A215" s="56" t="s">
        <v>350</v>
      </c>
      <c r="B215" s="82" t="str">
        <f>'дод 9'!A147</f>
        <v>3242</v>
      </c>
      <c r="C215" s="82" t="str">
        <f>'дод 9'!B147</f>
        <v>1090</v>
      </c>
      <c r="D215" s="57" t="s">
        <v>403</v>
      </c>
      <c r="E215" s="122">
        <f t="shared" si="82"/>
        <v>249773700</v>
      </c>
      <c r="F215" s="122">
        <f>249483300+290400</f>
        <v>249773700</v>
      </c>
      <c r="G215" s="122"/>
      <c r="H215" s="122"/>
      <c r="I215" s="122"/>
      <c r="J215" s="122">
        <f t="shared" si="87"/>
        <v>17735</v>
      </c>
      <c r="K215" s="122">
        <v>17735</v>
      </c>
      <c r="L215" s="122"/>
      <c r="M215" s="122"/>
      <c r="N215" s="122"/>
      <c r="O215" s="122">
        <v>17735</v>
      </c>
      <c r="P215" s="122">
        <f t="shared" si="83"/>
        <v>249791435</v>
      </c>
      <c r="Q215" s="232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</row>
    <row r="216" spans="1:525" s="24" customFormat="1" ht="15" customHeight="1" x14ac:dyDescent="0.25">
      <c r="A216" s="74"/>
      <c r="B216" s="95"/>
      <c r="C216" s="95"/>
      <c r="D216" s="75" t="s">
        <v>388</v>
      </c>
      <c r="E216" s="123">
        <f t="shared" si="82"/>
        <v>290400</v>
      </c>
      <c r="F216" s="123">
        <v>290400</v>
      </c>
      <c r="G216" s="123"/>
      <c r="H216" s="123"/>
      <c r="I216" s="123"/>
      <c r="J216" s="123">
        <f t="shared" si="87"/>
        <v>0</v>
      </c>
      <c r="K216" s="123"/>
      <c r="L216" s="123"/>
      <c r="M216" s="123"/>
      <c r="N216" s="123"/>
      <c r="O216" s="123"/>
      <c r="P216" s="123">
        <f t="shared" si="83"/>
        <v>290400</v>
      </c>
      <c r="Q216" s="232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  <c r="IW216" s="30"/>
      <c r="IX216" s="30"/>
      <c r="IY216" s="30"/>
      <c r="IZ216" s="30"/>
      <c r="JA216" s="30"/>
      <c r="JB216" s="30"/>
      <c r="JC216" s="30"/>
      <c r="JD216" s="30"/>
      <c r="JE216" s="30"/>
      <c r="JF216" s="30"/>
      <c r="JG216" s="30"/>
      <c r="JH216" s="30"/>
      <c r="JI216" s="30"/>
      <c r="JJ216" s="30"/>
      <c r="JK216" s="30"/>
      <c r="JL216" s="30"/>
      <c r="JM216" s="30"/>
      <c r="JN216" s="30"/>
      <c r="JO216" s="30"/>
      <c r="JP216" s="30"/>
      <c r="JQ216" s="30"/>
      <c r="JR216" s="30"/>
      <c r="JS216" s="30"/>
      <c r="JT216" s="30"/>
      <c r="JU216" s="30"/>
      <c r="JV216" s="30"/>
      <c r="JW216" s="30"/>
      <c r="JX216" s="30"/>
      <c r="JY216" s="30"/>
      <c r="JZ216" s="30"/>
      <c r="KA216" s="30"/>
      <c r="KB216" s="30"/>
      <c r="KC216" s="30"/>
      <c r="KD216" s="30"/>
      <c r="KE216" s="30"/>
      <c r="KF216" s="30"/>
      <c r="KG216" s="30"/>
      <c r="KH216" s="30"/>
      <c r="KI216" s="30"/>
      <c r="KJ216" s="30"/>
      <c r="KK216" s="30"/>
      <c r="KL216" s="30"/>
      <c r="KM216" s="30"/>
      <c r="KN216" s="30"/>
      <c r="KO216" s="30"/>
      <c r="KP216" s="30"/>
      <c r="KQ216" s="30"/>
      <c r="KR216" s="30"/>
      <c r="KS216" s="30"/>
      <c r="KT216" s="30"/>
      <c r="KU216" s="30"/>
      <c r="KV216" s="30"/>
      <c r="KW216" s="30"/>
      <c r="KX216" s="30"/>
      <c r="KY216" s="30"/>
      <c r="KZ216" s="30"/>
      <c r="LA216" s="30"/>
      <c r="LB216" s="30"/>
      <c r="LC216" s="30"/>
      <c r="LD216" s="30"/>
      <c r="LE216" s="30"/>
      <c r="LF216" s="30"/>
      <c r="LG216" s="30"/>
      <c r="LH216" s="30"/>
      <c r="LI216" s="30"/>
      <c r="LJ216" s="30"/>
      <c r="LK216" s="30"/>
      <c r="LL216" s="30"/>
      <c r="LM216" s="30"/>
      <c r="LN216" s="30"/>
      <c r="LO216" s="30"/>
      <c r="LP216" s="30"/>
      <c r="LQ216" s="30"/>
      <c r="LR216" s="30"/>
      <c r="LS216" s="30"/>
      <c r="LT216" s="30"/>
      <c r="LU216" s="30"/>
      <c r="LV216" s="30"/>
      <c r="LW216" s="30"/>
      <c r="LX216" s="30"/>
      <c r="LY216" s="30"/>
      <c r="LZ216" s="30"/>
      <c r="MA216" s="30"/>
      <c r="MB216" s="30"/>
      <c r="MC216" s="30"/>
      <c r="MD216" s="30"/>
      <c r="ME216" s="30"/>
      <c r="MF216" s="30"/>
      <c r="MG216" s="30"/>
      <c r="MH216" s="30"/>
      <c r="MI216" s="30"/>
      <c r="MJ216" s="30"/>
      <c r="MK216" s="30"/>
      <c r="ML216" s="30"/>
      <c r="MM216" s="30"/>
      <c r="MN216" s="30"/>
      <c r="MO216" s="30"/>
      <c r="MP216" s="30"/>
      <c r="MQ216" s="30"/>
      <c r="MR216" s="30"/>
      <c r="MS216" s="30"/>
      <c r="MT216" s="30"/>
      <c r="MU216" s="30"/>
      <c r="MV216" s="30"/>
      <c r="MW216" s="30"/>
      <c r="MX216" s="30"/>
      <c r="MY216" s="30"/>
      <c r="MZ216" s="30"/>
      <c r="NA216" s="30"/>
      <c r="NB216" s="30"/>
      <c r="NC216" s="30"/>
      <c r="ND216" s="30"/>
      <c r="NE216" s="30"/>
      <c r="NF216" s="30"/>
      <c r="NG216" s="30"/>
      <c r="NH216" s="30"/>
      <c r="NI216" s="30"/>
      <c r="NJ216" s="30"/>
      <c r="NK216" s="30"/>
      <c r="NL216" s="30"/>
      <c r="NM216" s="30"/>
      <c r="NN216" s="30"/>
      <c r="NO216" s="30"/>
      <c r="NP216" s="30"/>
      <c r="NQ216" s="30"/>
      <c r="NR216" s="30"/>
      <c r="NS216" s="30"/>
      <c r="NT216" s="30"/>
      <c r="NU216" s="30"/>
      <c r="NV216" s="30"/>
      <c r="NW216" s="30"/>
      <c r="NX216" s="30"/>
      <c r="NY216" s="30"/>
      <c r="NZ216" s="30"/>
      <c r="OA216" s="30"/>
      <c r="OB216" s="30"/>
      <c r="OC216" s="30"/>
      <c r="OD216" s="30"/>
      <c r="OE216" s="30"/>
      <c r="OF216" s="30"/>
      <c r="OG216" s="30"/>
      <c r="OH216" s="30"/>
      <c r="OI216" s="30"/>
      <c r="OJ216" s="30"/>
      <c r="OK216" s="30"/>
      <c r="OL216" s="30"/>
      <c r="OM216" s="30"/>
      <c r="ON216" s="30"/>
      <c r="OO216" s="30"/>
      <c r="OP216" s="30"/>
      <c r="OQ216" s="30"/>
      <c r="OR216" s="30"/>
      <c r="OS216" s="30"/>
      <c r="OT216" s="30"/>
      <c r="OU216" s="30"/>
      <c r="OV216" s="30"/>
      <c r="OW216" s="30"/>
      <c r="OX216" s="30"/>
      <c r="OY216" s="30"/>
      <c r="OZ216" s="30"/>
      <c r="PA216" s="30"/>
      <c r="PB216" s="30"/>
      <c r="PC216" s="30"/>
      <c r="PD216" s="30"/>
      <c r="PE216" s="30"/>
      <c r="PF216" s="30"/>
      <c r="PG216" s="30"/>
      <c r="PH216" s="30"/>
      <c r="PI216" s="30"/>
      <c r="PJ216" s="30"/>
      <c r="PK216" s="30"/>
      <c r="PL216" s="30"/>
      <c r="PM216" s="30"/>
      <c r="PN216" s="30"/>
      <c r="PO216" s="30"/>
      <c r="PP216" s="30"/>
      <c r="PQ216" s="30"/>
      <c r="PR216" s="30"/>
      <c r="PS216" s="30"/>
      <c r="PT216" s="30"/>
      <c r="PU216" s="30"/>
      <c r="PV216" s="30"/>
      <c r="PW216" s="30"/>
      <c r="PX216" s="30"/>
      <c r="PY216" s="30"/>
      <c r="PZ216" s="30"/>
      <c r="QA216" s="30"/>
      <c r="QB216" s="30"/>
      <c r="QC216" s="30"/>
      <c r="QD216" s="30"/>
      <c r="QE216" s="30"/>
      <c r="QF216" s="30"/>
      <c r="QG216" s="30"/>
      <c r="QH216" s="30"/>
      <c r="QI216" s="30"/>
      <c r="QJ216" s="30"/>
      <c r="QK216" s="30"/>
      <c r="QL216" s="30"/>
      <c r="QM216" s="30"/>
      <c r="QN216" s="30"/>
      <c r="QO216" s="30"/>
      <c r="QP216" s="30"/>
      <c r="QQ216" s="30"/>
      <c r="QR216" s="30"/>
      <c r="QS216" s="30"/>
      <c r="QT216" s="30"/>
      <c r="QU216" s="30"/>
      <c r="QV216" s="30"/>
      <c r="QW216" s="30"/>
      <c r="QX216" s="30"/>
      <c r="QY216" s="30"/>
      <c r="QZ216" s="30"/>
      <c r="RA216" s="30"/>
      <c r="RB216" s="30"/>
      <c r="RC216" s="30"/>
      <c r="RD216" s="30"/>
      <c r="RE216" s="30"/>
      <c r="RF216" s="30"/>
      <c r="RG216" s="30"/>
      <c r="RH216" s="30"/>
      <c r="RI216" s="30"/>
      <c r="RJ216" s="30"/>
      <c r="RK216" s="30"/>
      <c r="RL216" s="30"/>
      <c r="RM216" s="30"/>
      <c r="RN216" s="30"/>
      <c r="RO216" s="30"/>
      <c r="RP216" s="30"/>
      <c r="RQ216" s="30"/>
      <c r="RR216" s="30"/>
      <c r="RS216" s="30"/>
      <c r="RT216" s="30"/>
      <c r="RU216" s="30"/>
      <c r="RV216" s="30"/>
      <c r="RW216" s="30"/>
      <c r="RX216" s="30"/>
      <c r="RY216" s="30"/>
      <c r="RZ216" s="30"/>
      <c r="SA216" s="30"/>
      <c r="SB216" s="30"/>
      <c r="SC216" s="30"/>
      <c r="SD216" s="30"/>
      <c r="SE216" s="30"/>
      <c r="SF216" s="30"/>
      <c r="SG216" s="30"/>
      <c r="SH216" s="30"/>
      <c r="SI216" s="30"/>
      <c r="SJ216" s="30"/>
      <c r="SK216" s="30"/>
      <c r="SL216" s="30"/>
      <c r="SM216" s="30"/>
      <c r="SN216" s="30"/>
      <c r="SO216" s="30"/>
      <c r="SP216" s="30"/>
      <c r="SQ216" s="30"/>
      <c r="SR216" s="30"/>
      <c r="SS216" s="30"/>
      <c r="ST216" s="30"/>
      <c r="SU216" s="30"/>
      <c r="SV216" s="30"/>
      <c r="SW216" s="30"/>
      <c r="SX216" s="30"/>
      <c r="SY216" s="30"/>
      <c r="SZ216" s="30"/>
      <c r="TA216" s="30"/>
      <c r="TB216" s="30"/>
      <c r="TC216" s="30"/>
      <c r="TD216" s="30"/>
      <c r="TE216" s="30"/>
    </row>
    <row r="217" spans="1:525" s="22" customFormat="1" ht="31.5" hidden="1" customHeight="1" x14ac:dyDescent="0.25">
      <c r="A217" s="56" t="s">
        <v>408</v>
      </c>
      <c r="B217" s="82">
        <v>7323</v>
      </c>
      <c r="C217" s="56" t="s">
        <v>110</v>
      </c>
      <c r="D217" s="6" t="str">
        <f>'дод 9'!C191</f>
        <v>Будівництво1 установ та закладів соціальної сфери</v>
      </c>
      <c r="E217" s="122">
        <f t="shared" si="82"/>
        <v>0</v>
      </c>
      <c r="F217" s="122"/>
      <c r="G217" s="122"/>
      <c r="H217" s="122"/>
      <c r="I217" s="122"/>
      <c r="J217" s="122">
        <f t="shared" si="87"/>
        <v>0</v>
      </c>
      <c r="K217" s="122"/>
      <c r="L217" s="122"/>
      <c r="M217" s="122"/>
      <c r="N217" s="122"/>
      <c r="O217" s="122"/>
      <c r="P217" s="122">
        <f t="shared" si="83"/>
        <v>0</v>
      </c>
      <c r="Q217" s="232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</row>
    <row r="218" spans="1:525" s="22" customFormat="1" ht="15.75" x14ac:dyDescent="0.25">
      <c r="A218" s="56" t="s">
        <v>567</v>
      </c>
      <c r="B218" s="82">
        <v>7640</v>
      </c>
      <c r="C218" s="37" t="s">
        <v>85</v>
      </c>
      <c r="D218" s="3" t="s">
        <v>413</v>
      </c>
      <c r="E218" s="122">
        <f t="shared" si="82"/>
        <v>70000</v>
      </c>
      <c r="F218" s="122">
        <v>70000</v>
      </c>
      <c r="G218" s="122"/>
      <c r="H218" s="122"/>
      <c r="I218" s="122"/>
      <c r="J218" s="122">
        <f t="shared" si="87"/>
        <v>26000</v>
      </c>
      <c r="K218" s="122">
        <v>26000</v>
      </c>
      <c r="L218" s="122"/>
      <c r="M218" s="122"/>
      <c r="N218" s="122"/>
      <c r="O218" s="122">
        <v>26000</v>
      </c>
      <c r="P218" s="122">
        <f t="shared" si="83"/>
        <v>96000</v>
      </c>
      <c r="Q218" s="232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</row>
    <row r="219" spans="1:525" s="22" customFormat="1" ht="66" hidden="1" customHeight="1" x14ac:dyDescent="0.25">
      <c r="A219" s="56" t="s">
        <v>607</v>
      </c>
      <c r="B219" s="82">
        <f>'дод 9'!A258</f>
        <v>8751</v>
      </c>
      <c r="C219" s="82">
        <f>'дод 9'!B258</f>
        <v>1070</v>
      </c>
      <c r="D219" s="97" t="str">
        <f>'дод 9'!C258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19" s="122">
        <f>F219</f>
        <v>0</v>
      </c>
      <c r="F219" s="122"/>
      <c r="G219" s="122"/>
      <c r="H219" s="122"/>
      <c r="I219" s="122"/>
      <c r="J219" s="122">
        <f t="shared" ref="J219" si="88">L219+O219</f>
        <v>0</v>
      </c>
      <c r="K219" s="122"/>
      <c r="L219" s="122"/>
      <c r="M219" s="122"/>
      <c r="N219" s="122"/>
      <c r="O219" s="122"/>
      <c r="P219" s="122">
        <f t="shared" ref="P219" si="89">E219+J219</f>
        <v>0</v>
      </c>
      <c r="Q219" s="23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</row>
    <row r="220" spans="1:525" s="22" customFormat="1" ht="38.25" hidden="1" customHeight="1" x14ac:dyDescent="0.25">
      <c r="A220" s="87" t="s">
        <v>601</v>
      </c>
      <c r="B220" s="42">
        <v>8775</v>
      </c>
      <c r="C220" s="87" t="s">
        <v>92</v>
      </c>
      <c r="D220" s="36" t="s">
        <v>598</v>
      </c>
      <c r="E220" s="122">
        <f>F220</f>
        <v>0</v>
      </c>
      <c r="F220" s="122"/>
      <c r="G220" s="122"/>
      <c r="H220" s="122"/>
      <c r="I220" s="122"/>
      <c r="J220" s="122">
        <f t="shared" si="87"/>
        <v>0</v>
      </c>
      <c r="K220" s="122"/>
      <c r="L220" s="122"/>
      <c r="M220" s="122"/>
      <c r="N220" s="122"/>
      <c r="O220" s="122"/>
      <c r="P220" s="122">
        <f t="shared" si="83"/>
        <v>0</v>
      </c>
      <c r="Q220" s="232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</row>
    <row r="221" spans="1:525" s="22" customFormat="1" ht="22.5" hidden="1" customHeight="1" x14ac:dyDescent="0.25">
      <c r="A221" s="56" t="s">
        <v>262</v>
      </c>
      <c r="B221" s="82" t="str">
        <f>'дод 9'!A271</f>
        <v>9770</v>
      </c>
      <c r="C221" s="82" t="str">
        <f>'дод 9'!B271</f>
        <v>0180</v>
      </c>
      <c r="D221" s="57" t="str">
        <f>'дод 9'!C271</f>
        <v>Інші субвенції з місцевого бюджету</v>
      </c>
      <c r="E221" s="122">
        <f t="shared" si="82"/>
        <v>0</v>
      </c>
      <c r="F221" s="122"/>
      <c r="G221" s="122"/>
      <c r="H221" s="122"/>
      <c r="I221" s="122"/>
      <c r="J221" s="122">
        <f t="shared" si="87"/>
        <v>0</v>
      </c>
      <c r="K221" s="122"/>
      <c r="L221" s="122"/>
      <c r="M221" s="122"/>
      <c r="N221" s="122"/>
      <c r="O221" s="122"/>
      <c r="P221" s="122">
        <f t="shared" si="83"/>
        <v>0</v>
      </c>
      <c r="Q221" s="232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</row>
    <row r="222" spans="1:525" s="27" customFormat="1" ht="31.5" x14ac:dyDescent="0.25">
      <c r="A222" s="90" t="s">
        <v>185</v>
      </c>
      <c r="B222" s="39"/>
      <c r="C222" s="39"/>
      <c r="D222" s="91" t="s">
        <v>358</v>
      </c>
      <c r="E222" s="120">
        <f>E223</f>
        <v>6439025</v>
      </c>
      <c r="F222" s="120">
        <f t="shared" ref="F222:J222" si="90">F223</f>
        <v>6439025</v>
      </c>
      <c r="G222" s="120">
        <f t="shared" si="90"/>
        <v>4800200</v>
      </c>
      <c r="H222" s="120">
        <f t="shared" si="90"/>
        <v>110800</v>
      </c>
      <c r="I222" s="120">
        <f t="shared" si="90"/>
        <v>0</v>
      </c>
      <c r="J222" s="120">
        <f t="shared" si="90"/>
        <v>0</v>
      </c>
      <c r="K222" s="120">
        <f t="shared" ref="K222" si="91">K223</f>
        <v>0</v>
      </c>
      <c r="L222" s="120">
        <f t="shared" ref="L222" si="92">L223</f>
        <v>0</v>
      </c>
      <c r="M222" s="120">
        <f t="shared" ref="M222" si="93">M223</f>
        <v>0</v>
      </c>
      <c r="N222" s="120">
        <f t="shared" ref="N222" si="94">N223</f>
        <v>0</v>
      </c>
      <c r="O222" s="120">
        <f t="shared" ref="O222:P222" si="95">O223</f>
        <v>0</v>
      </c>
      <c r="P222" s="120">
        <f t="shared" si="95"/>
        <v>6439025</v>
      </c>
      <c r="Q222" s="2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  <c r="IU222" s="32"/>
      <c r="IV222" s="32"/>
      <c r="IW222" s="32"/>
      <c r="IX222" s="32"/>
      <c r="IY222" s="32"/>
      <c r="IZ222" s="32"/>
      <c r="JA222" s="32"/>
      <c r="JB222" s="32"/>
      <c r="JC222" s="32"/>
      <c r="JD222" s="32"/>
      <c r="JE222" s="32"/>
      <c r="JF222" s="32"/>
      <c r="JG222" s="32"/>
      <c r="JH222" s="32"/>
      <c r="JI222" s="32"/>
      <c r="JJ222" s="32"/>
      <c r="JK222" s="32"/>
      <c r="JL222" s="32"/>
      <c r="JM222" s="32"/>
      <c r="JN222" s="32"/>
      <c r="JO222" s="32"/>
      <c r="JP222" s="32"/>
      <c r="JQ222" s="32"/>
      <c r="JR222" s="32"/>
      <c r="JS222" s="32"/>
      <c r="JT222" s="32"/>
      <c r="JU222" s="32"/>
      <c r="JV222" s="32"/>
      <c r="JW222" s="32"/>
      <c r="JX222" s="32"/>
      <c r="JY222" s="32"/>
      <c r="JZ222" s="32"/>
      <c r="KA222" s="32"/>
      <c r="KB222" s="32"/>
      <c r="KC222" s="32"/>
      <c r="KD222" s="32"/>
      <c r="KE222" s="32"/>
      <c r="KF222" s="32"/>
      <c r="KG222" s="32"/>
      <c r="KH222" s="32"/>
      <c r="KI222" s="32"/>
      <c r="KJ222" s="32"/>
      <c r="KK222" s="32"/>
      <c r="KL222" s="32"/>
      <c r="KM222" s="32"/>
      <c r="KN222" s="32"/>
      <c r="KO222" s="32"/>
      <c r="KP222" s="32"/>
      <c r="KQ222" s="32"/>
      <c r="KR222" s="32"/>
      <c r="KS222" s="32"/>
      <c r="KT222" s="32"/>
      <c r="KU222" s="32"/>
      <c r="KV222" s="32"/>
      <c r="KW222" s="32"/>
      <c r="KX222" s="32"/>
      <c r="KY222" s="32"/>
      <c r="KZ222" s="32"/>
      <c r="LA222" s="32"/>
      <c r="LB222" s="32"/>
      <c r="LC222" s="32"/>
      <c r="LD222" s="32"/>
      <c r="LE222" s="32"/>
      <c r="LF222" s="32"/>
      <c r="LG222" s="32"/>
      <c r="LH222" s="32"/>
      <c r="LI222" s="32"/>
      <c r="LJ222" s="32"/>
      <c r="LK222" s="32"/>
      <c r="LL222" s="32"/>
      <c r="LM222" s="32"/>
      <c r="LN222" s="32"/>
      <c r="LO222" s="32"/>
      <c r="LP222" s="32"/>
      <c r="LQ222" s="32"/>
      <c r="LR222" s="32"/>
      <c r="LS222" s="32"/>
      <c r="LT222" s="32"/>
      <c r="LU222" s="32"/>
      <c r="LV222" s="32"/>
      <c r="LW222" s="32"/>
      <c r="LX222" s="32"/>
      <c r="LY222" s="32"/>
      <c r="LZ222" s="32"/>
      <c r="MA222" s="32"/>
      <c r="MB222" s="32"/>
      <c r="MC222" s="32"/>
      <c r="MD222" s="32"/>
      <c r="ME222" s="32"/>
      <c r="MF222" s="32"/>
      <c r="MG222" s="32"/>
      <c r="MH222" s="32"/>
      <c r="MI222" s="32"/>
      <c r="MJ222" s="32"/>
      <c r="MK222" s="32"/>
      <c r="ML222" s="32"/>
      <c r="MM222" s="32"/>
      <c r="MN222" s="32"/>
      <c r="MO222" s="32"/>
      <c r="MP222" s="32"/>
      <c r="MQ222" s="32"/>
      <c r="MR222" s="32"/>
      <c r="MS222" s="32"/>
      <c r="MT222" s="32"/>
      <c r="MU222" s="32"/>
      <c r="MV222" s="32"/>
      <c r="MW222" s="32"/>
      <c r="MX222" s="32"/>
      <c r="MY222" s="32"/>
      <c r="MZ222" s="32"/>
      <c r="NA222" s="3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</row>
    <row r="223" spans="1:525" s="34" customFormat="1" ht="31.5" x14ac:dyDescent="0.25">
      <c r="A223" s="92" t="s">
        <v>186</v>
      </c>
      <c r="B223" s="66"/>
      <c r="C223" s="66"/>
      <c r="D223" s="68" t="s">
        <v>358</v>
      </c>
      <c r="E223" s="121">
        <f>E225+E226+E227+E229+E228</f>
        <v>6439025</v>
      </c>
      <c r="F223" s="121">
        <f t="shared" ref="F223:P223" si="96">F225+F226+F227+F229+F228</f>
        <v>6439025</v>
      </c>
      <c r="G223" s="121">
        <f t="shared" si="96"/>
        <v>4800200</v>
      </c>
      <c r="H223" s="121">
        <f t="shared" si="96"/>
        <v>110800</v>
      </c>
      <c r="I223" s="121">
        <f t="shared" si="96"/>
        <v>0</v>
      </c>
      <c r="J223" s="121">
        <f t="shared" si="96"/>
        <v>0</v>
      </c>
      <c r="K223" s="121">
        <f t="shared" si="96"/>
        <v>0</v>
      </c>
      <c r="L223" s="121">
        <f t="shared" si="96"/>
        <v>0</v>
      </c>
      <c r="M223" s="121">
        <f t="shared" si="96"/>
        <v>0</v>
      </c>
      <c r="N223" s="121">
        <f t="shared" si="96"/>
        <v>0</v>
      </c>
      <c r="O223" s="121">
        <f t="shared" si="96"/>
        <v>0</v>
      </c>
      <c r="P223" s="121">
        <f t="shared" si="96"/>
        <v>6439025</v>
      </c>
      <c r="Q223" s="232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  <c r="QA223" s="33"/>
      <c r="QB223" s="33"/>
      <c r="QC223" s="33"/>
      <c r="QD223" s="33"/>
      <c r="QE223" s="33"/>
      <c r="QF223" s="33"/>
      <c r="QG223" s="33"/>
      <c r="QH223" s="33"/>
      <c r="QI223" s="33"/>
      <c r="QJ223" s="33"/>
      <c r="QK223" s="33"/>
      <c r="QL223" s="33"/>
      <c r="QM223" s="33"/>
      <c r="QN223" s="33"/>
      <c r="QO223" s="33"/>
      <c r="QP223" s="33"/>
      <c r="QQ223" s="33"/>
      <c r="QR223" s="33"/>
      <c r="QS223" s="33"/>
      <c r="QT223" s="33"/>
      <c r="QU223" s="33"/>
      <c r="QV223" s="33"/>
      <c r="QW223" s="33"/>
      <c r="QX223" s="33"/>
      <c r="QY223" s="33"/>
      <c r="QZ223" s="33"/>
      <c r="RA223" s="33"/>
      <c r="RB223" s="33"/>
      <c r="RC223" s="33"/>
      <c r="RD223" s="33"/>
      <c r="RE223" s="33"/>
      <c r="RF223" s="33"/>
      <c r="RG223" s="33"/>
      <c r="RH223" s="33"/>
      <c r="RI223" s="33"/>
      <c r="RJ223" s="33"/>
      <c r="RK223" s="33"/>
      <c r="RL223" s="33"/>
      <c r="RM223" s="33"/>
      <c r="RN223" s="33"/>
      <c r="RO223" s="33"/>
      <c r="RP223" s="33"/>
      <c r="RQ223" s="33"/>
      <c r="RR223" s="33"/>
      <c r="RS223" s="33"/>
      <c r="RT223" s="33"/>
      <c r="RU223" s="33"/>
      <c r="RV223" s="33"/>
      <c r="RW223" s="33"/>
      <c r="RX223" s="33"/>
      <c r="RY223" s="33"/>
      <c r="RZ223" s="33"/>
      <c r="SA223" s="33"/>
      <c r="SB223" s="33"/>
      <c r="SC223" s="33"/>
      <c r="SD223" s="33"/>
      <c r="SE223" s="33"/>
      <c r="SF223" s="33"/>
      <c r="SG223" s="33"/>
      <c r="SH223" s="33"/>
      <c r="SI223" s="33"/>
      <c r="SJ223" s="33"/>
      <c r="SK223" s="33"/>
      <c r="SL223" s="33"/>
      <c r="SM223" s="33"/>
      <c r="SN223" s="33"/>
      <c r="SO223" s="33"/>
      <c r="SP223" s="33"/>
      <c r="SQ223" s="33"/>
      <c r="SR223" s="33"/>
      <c r="SS223" s="33"/>
      <c r="ST223" s="33"/>
      <c r="SU223" s="33"/>
      <c r="SV223" s="33"/>
      <c r="SW223" s="33"/>
      <c r="SX223" s="33"/>
      <c r="SY223" s="33"/>
      <c r="SZ223" s="33"/>
      <c r="TA223" s="33"/>
      <c r="TB223" s="33"/>
      <c r="TC223" s="33"/>
      <c r="TD223" s="33"/>
      <c r="TE223" s="33"/>
    </row>
    <row r="224" spans="1:525" s="34" customFormat="1" ht="141.75" hidden="1" customHeight="1" x14ac:dyDescent="0.25">
      <c r="A224" s="92"/>
      <c r="B224" s="66"/>
      <c r="C224" s="66"/>
      <c r="D224" s="114" t="s">
        <v>561</v>
      </c>
      <c r="E224" s="121">
        <f>E230</f>
        <v>0</v>
      </c>
      <c r="F224" s="121">
        <f t="shared" ref="F224:P224" si="97">F230</f>
        <v>0</v>
      </c>
      <c r="G224" s="121">
        <f t="shared" si="97"/>
        <v>0</v>
      </c>
      <c r="H224" s="121">
        <f t="shared" si="97"/>
        <v>0</v>
      </c>
      <c r="I224" s="121">
        <f t="shared" si="97"/>
        <v>0</v>
      </c>
      <c r="J224" s="121">
        <f t="shared" si="97"/>
        <v>0</v>
      </c>
      <c r="K224" s="121">
        <f t="shared" si="97"/>
        <v>0</v>
      </c>
      <c r="L224" s="121">
        <f t="shared" si="97"/>
        <v>0</v>
      </c>
      <c r="M224" s="121">
        <f t="shared" si="97"/>
        <v>0</v>
      </c>
      <c r="N224" s="121">
        <f t="shared" si="97"/>
        <v>0</v>
      </c>
      <c r="O224" s="121">
        <f t="shared" si="97"/>
        <v>0</v>
      </c>
      <c r="P224" s="121">
        <f t="shared" si="97"/>
        <v>0</v>
      </c>
      <c r="Q224" s="154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3"/>
      <c r="LZ224" s="33"/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3"/>
      <c r="MZ224" s="33"/>
      <c r="NA224" s="33"/>
      <c r="NB224" s="33"/>
      <c r="NC224" s="33"/>
      <c r="ND224" s="33"/>
      <c r="NE224" s="33"/>
      <c r="NF224" s="33"/>
      <c r="NG224" s="33"/>
      <c r="NH224" s="33"/>
      <c r="NI224" s="33"/>
      <c r="NJ224" s="33"/>
      <c r="NK224" s="33"/>
      <c r="NL224" s="33"/>
      <c r="NM224" s="33"/>
      <c r="NN224" s="33"/>
      <c r="NO224" s="33"/>
      <c r="NP224" s="33"/>
      <c r="NQ224" s="33"/>
      <c r="NR224" s="33"/>
      <c r="NS224" s="33"/>
      <c r="NT224" s="33"/>
      <c r="NU224" s="33"/>
      <c r="NV224" s="33"/>
      <c r="NW224" s="33"/>
      <c r="NX224" s="33"/>
      <c r="NY224" s="33"/>
      <c r="NZ224" s="33"/>
      <c r="OA224" s="33"/>
      <c r="OB224" s="33"/>
      <c r="OC224" s="33"/>
      <c r="OD224" s="33"/>
      <c r="OE224" s="33"/>
      <c r="OF224" s="33"/>
      <c r="OG224" s="33"/>
      <c r="OH224" s="33"/>
      <c r="OI224" s="33"/>
      <c r="OJ224" s="33"/>
      <c r="OK224" s="33"/>
      <c r="OL224" s="33"/>
      <c r="OM224" s="33"/>
      <c r="ON224" s="33"/>
      <c r="OO224" s="33"/>
      <c r="OP224" s="33"/>
      <c r="OQ224" s="33"/>
      <c r="OR224" s="33"/>
      <c r="OS224" s="33"/>
      <c r="OT224" s="33"/>
      <c r="OU224" s="33"/>
      <c r="OV224" s="33"/>
      <c r="OW224" s="33"/>
      <c r="OX224" s="33"/>
      <c r="OY224" s="33"/>
      <c r="OZ224" s="33"/>
      <c r="PA224" s="33"/>
      <c r="PB224" s="33"/>
      <c r="PC224" s="33"/>
      <c r="PD224" s="33"/>
      <c r="PE224" s="33"/>
      <c r="PF224" s="33"/>
      <c r="PG224" s="33"/>
      <c r="PH224" s="33"/>
      <c r="PI224" s="33"/>
      <c r="PJ224" s="33"/>
      <c r="PK224" s="33"/>
      <c r="PL224" s="33"/>
      <c r="PM224" s="33"/>
      <c r="PN224" s="33"/>
      <c r="PO224" s="33"/>
      <c r="PP224" s="33"/>
      <c r="PQ224" s="33"/>
      <c r="PR224" s="33"/>
      <c r="PS224" s="33"/>
      <c r="PT224" s="33"/>
      <c r="PU224" s="33"/>
      <c r="PV224" s="33"/>
      <c r="PW224" s="33"/>
      <c r="PX224" s="33"/>
      <c r="PY224" s="33"/>
      <c r="PZ224" s="33"/>
      <c r="QA224" s="33"/>
      <c r="QB224" s="33"/>
      <c r="QC224" s="33"/>
      <c r="QD224" s="33"/>
      <c r="QE224" s="33"/>
      <c r="QF224" s="33"/>
      <c r="QG224" s="33"/>
      <c r="QH224" s="33"/>
      <c r="QI224" s="33"/>
      <c r="QJ224" s="33"/>
      <c r="QK224" s="33"/>
      <c r="QL224" s="33"/>
      <c r="QM224" s="33"/>
      <c r="QN224" s="33"/>
      <c r="QO224" s="33"/>
      <c r="QP224" s="33"/>
      <c r="QQ224" s="33"/>
      <c r="QR224" s="33"/>
      <c r="QS224" s="33"/>
      <c r="QT224" s="33"/>
      <c r="QU224" s="33"/>
      <c r="QV224" s="33"/>
      <c r="QW224" s="33"/>
      <c r="QX224" s="33"/>
      <c r="QY224" s="33"/>
      <c r="QZ224" s="33"/>
      <c r="RA224" s="33"/>
      <c r="RB224" s="33"/>
      <c r="RC224" s="33"/>
      <c r="RD224" s="33"/>
      <c r="RE224" s="33"/>
      <c r="RF224" s="33"/>
      <c r="RG224" s="33"/>
      <c r="RH224" s="33"/>
      <c r="RI224" s="33"/>
      <c r="RJ224" s="33"/>
      <c r="RK224" s="33"/>
      <c r="RL224" s="33"/>
      <c r="RM224" s="33"/>
      <c r="RN224" s="33"/>
      <c r="RO224" s="33"/>
      <c r="RP224" s="33"/>
      <c r="RQ224" s="33"/>
      <c r="RR224" s="33"/>
      <c r="RS224" s="33"/>
      <c r="RT224" s="33"/>
      <c r="RU224" s="33"/>
      <c r="RV224" s="33"/>
      <c r="RW224" s="33"/>
      <c r="RX224" s="33"/>
      <c r="RY224" s="33"/>
      <c r="RZ224" s="33"/>
      <c r="SA224" s="33"/>
      <c r="SB224" s="33"/>
      <c r="SC224" s="33"/>
      <c r="SD224" s="33"/>
      <c r="SE224" s="33"/>
      <c r="SF224" s="33"/>
      <c r="SG224" s="33"/>
      <c r="SH224" s="33"/>
      <c r="SI224" s="33"/>
      <c r="SJ224" s="33"/>
      <c r="SK224" s="33"/>
      <c r="SL224" s="33"/>
      <c r="SM224" s="33"/>
      <c r="SN224" s="33"/>
      <c r="SO224" s="33"/>
      <c r="SP224" s="33"/>
      <c r="SQ224" s="33"/>
      <c r="SR224" s="33"/>
      <c r="SS224" s="33"/>
      <c r="ST224" s="33"/>
      <c r="SU224" s="33"/>
      <c r="SV224" s="33"/>
      <c r="SW224" s="33"/>
      <c r="SX224" s="33"/>
      <c r="SY224" s="33"/>
      <c r="SZ224" s="33"/>
      <c r="TA224" s="33"/>
      <c r="TB224" s="33"/>
      <c r="TC224" s="33"/>
      <c r="TD224" s="33"/>
      <c r="TE224" s="33"/>
    </row>
    <row r="225" spans="1:525" s="22" customFormat="1" ht="47.25" x14ac:dyDescent="0.25">
      <c r="A225" s="56" t="s">
        <v>187</v>
      </c>
      <c r="B225" s="82" t="str">
        <f>'дод 9'!A17</f>
        <v>0160</v>
      </c>
      <c r="C225" s="82" t="str">
        <f>'дод 9'!B17</f>
        <v>0111</v>
      </c>
      <c r="D225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25" s="122">
        <f t="shared" ref="E225:E230" si="98">F225+I225</f>
        <v>6185200</v>
      </c>
      <c r="F225" s="122">
        <v>6185200</v>
      </c>
      <c r="G225" s="122">
        <v>4800200</v>
      </c>
      <c r="H225" s="122">
        <v>110800</v>
      </c>
      <c r="I225" s="122"/>
      <c r="J225" s="122">
        <f>L225+O225</f>
        <v>0</v>
      </c>
      <c r="K225" s="122">
        <f>12000-12000</f>
        <v>0</v>
      </c>
      <c r="L225" s="122"/>
      <c r="M225" s="122"/>
      <c r="N225" s="122"/>
      <c r="O225" s="122">
        <f>12000-12000</f>
        <v>0</v>
      </c>
      <c r="P225" s="122">
        <f t="shared" ref="P225:P230" si="99">E225+J225</f>
        <v>6185200</v>
      </c>
      <c r="Q225" s="232">
        <v>11</v>
      </c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</row>
    <row r="226" spans="1:525" s="22" customFormat="1" ht="66" customHeight="1" x14ac:dyDescent="0.25">
      <c r="A226" s="56" t="s">
        <v>329</v>
      </c>
      <c r="B226" s="82">
        <v>3111</v>
      </c>
      <c r="C226" s="82">
        <v>1040</v>
      </c>
      <c r="D226" s="36" t="str">
        <f>'дод 9'!C124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26" s="122">
        <f t="shared" si="98"/>
        <v>105000</v>
      </c>
      <c r="F226" s="122">
        <v>105000</v>
      </c>
      <c r="G226" s="122"/>
      <c r="H226" s="122"/>
      <c r="I226" s="122"/>
      <c r="J226" s="122">
        <f t="shared" ref="J226:J230" si="100">L226+O226</f>
        <v>0</v>
      </c>
      <c r="K226" s="122">
        <f>21140-21140</f>
        <v>0</v>
      </c>
      <c r="L226" s="122"/>
      <c r="M226" s="122"/>
      <c r="N226" s="122"/>
      <c r="O226" s="122">
        <f>21140-21140</f>
        <v>0</v>
      </c>
      <c r="P226" s="122">
        <f t="shared" si="99"/>
        <v>105000</v>
      </c>
      <c r="Q226" s="232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</row>
    <row r="227" spans="1:525" s="22" customFormat="1" ht="31.5" customHeight="1" x14ac:dyDescent="0.25">
      <c r="A227" s="56" t="s">
        <v>188</v>
      </c>
      <c r="B227" s="82" t="str">
        <f>'дод 9'!A125</f>
        <v>3112</v>
      </c>
      <c r="C227" s="82" t="str">
        <f>'дод 9'!B125</f>
        <v>1040</v>
      </c>
      <c r="D227" s="57" t="str">
        <f>'дод 9'!C125</f>
        <v>Заходи державної політики з питань дітей та їх соціального захисту</v>
      </c>
      <c r="E227" s="122">
        <f t="shared" si="98"/>
        <v>148825</v>
      </c>
      <c r="F227" s="122">
        <f>25525+123300</f>
        <v>148825</v>
      </c>
      <c r="G227" s="122"/>
      <c r="H227" s="122"/>
      <c r="I227" s="122"/>
      <c r="J227" s="122">
        <f t="shared" si="100"/>
        <v>0</v>
      </c>
      <c r="K227" s="122"/>
      <c r="L227" s="122"/>
      <c r="M227" s="122"/>
      <c r="N227" s="122"/>
      <c r="O227" s="122"/>
      <c r="P227" s="122">
        <f t="shared" si="99"/>
        <v>148825</v>
      </c>
      <c r="Q227" s="232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</row>
    <row r="228" spans="1:525" s="22" customFormat="1" ht="31.5" hidden="1" customHeight="1" x14ac:dyDescent="0.25">
      <c r="A228" s="56" t="s">
        <v>571</v>
      </c>
      <c r="B228" s="82">
        <v>3242</v>
      </c>
      <c r="C228" s="37" t="s">
        <v>55</v>
      </c>
      <c r="D228" s="3" t="s">
        <v>403</v>
      </c>
      <c r="E228" s="122">
        <f t="shared" si="98"/>
        <v>0</v>
      </c>
      <c r="F228" s="122"/>
      <c r="G228" s="122"/>
      <c r="H228" s="122"/>
      <c r="I228" s="122"/>
      <c r="J228" s="122">
        <f t="shared" si="100"/>
        <v>0</v>
      </c>
      <c r="K228" s="122"/>
      <c r="L228" s="122"/>
      <c r="M228" s="122"/>
      <c r="N228" s="122"/>
      <c r="O228" s="122"/>
      <c r="P228" s="122">
        <f t="shared" si="99"/>
        <v>0</v>
      </c>
      <c r="Q228" s="232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</row>
    <row r="229" spans="1:525" s="22" customFormat="1" ht="94.5" hidden="1" customHeight="1" x14ac:dyDescent="0.25">
      <c r="A229" s="56" t="s">
        <v>424</v>
      </c>
      <c r="B229" s="82">
        <v>6083</v>
      </c>
      <c r="C229" s="56" t="s">
        <v>67</v>
      </c>
      <c r="D229" s="11" t="s">
        <v>425</v>
      </c>
      <c r="E229" s="122">
        <f t="shared" si="98"/>
        <v>0</v>
      </c>
      <c r="F229" s="122"/>
      <c r="G229" s="122"/>
      <c r="H229" s="122"/>
      <c r="I229" s="122"/>
      <c r="J229" s="122">
        <f t="shared" si="100"/>
        <v>0</v>
      </c>
      <c r="K229" s="122"/>
      <c r="L229" s="122"/>
      <c r="M229" s="122"/>
      <c r="N229" s="122"/>
      <c r="O229" s="122"/>
      <c r="P229" s="122">
        <f t="shared" si="99"/>
        <v>0</v>
      </c>
      <c r="Q229" s="232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</row>
    <row r="230" spans="1:525" s="24" customFormat="1" ht="138.75" hidden="1" customHeight="1" x14ac:dyDescent="0.25">
      <c r="A230" s="74"/>
      <c r="B230" s="95"/>
      <c r="C230" s="74"/>
      <c r="D230" s="80" t="s">
        <v>561</v>
      </c>
      <c r="E230" s="122">
        <f t="shared" si="98"/>
        <v>0</v>
      </c>
      <c r="F230" s="123"/>
      <c r="G230" s="123"/>
      <c r="H230" s="123"/>
      <c r="I230" s="123"/>
      <c r="J230" s="122">
        <f t="shared" si="100"/>
        <v>0</v>
      </c>
      <c r="K230" s="123"/>
      <c r="L230" s="123"/>
      <c r="M230" s="123"/>
      <c r="N230" s="123"/>
      <c r="O230" s="123"/>
      <c r="P230" s="122">
        <f t="shared" si="99"/>
        <v>0</v>
      </c>
      <c r="Q230" s="232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  <c r="LU230" s="30"/>
      <c r="LV230" s="30"/>
      <c r="LW230" s="30"/>
      <c r="LX230" s="30"/>
      <c r="LY230" s="30"/>
      <c r="LZ230" s="30"/>
      <c r="MA230" s="30"/>
      <c r="MB230" s="30"/>
      <c r="MC230" s="30"/>
      <c r="MD230" s="30"/>
      <c r="ME230" s="30"/>
      <c r="MF230" s="30"/>
      <c r="MG230" s="30"/>
      <c r="MH230" s="30"/>
      <c r="MI230" s="30"/>
      <c r="MJ230" s="30"/>
      <c r="MK230" s="30"/>
      <c r="ML230" s="30"/>
      <c r="MM230" s="30"/>
      <c r="MN230" s="30"/>
      <c r="MO230" s="30"/>
      <c r="MP230" s="30"/>
      <c r="MQ230" s="30"/>
      <c r="MR230" s="30"/>
      <c r="MS230" s="30"/>
      <c r="MT230" s="30"/>
      <c r="MU230" s="30"/>
      <c r="MV230" s="30"/>
      <c r="MW230" s="30"/>
      <c r="MX230" s="30"/>
      <c r="MY230" s="30"/>
      <c r="MZ230" s="30"/>
      <c r="NA230" s="30"/>
      <c r="NB230" s="30"/>
      <c r="NC230" s="30"/>
      <c r="ND230" s="30"/>
      <c r="NE230" s="30"/>
      <c r="NF230" s="30"/>
      <c r="NG230" s="30"/>
      <c r="NH230" s="30"/>
      <c r="NI230" s="30"/>
      <c r="NJ230" s="30"/>
      <c r="NK230" s="30"/>
      <c r="NL230" s="30"/>
      <c r="NM230" s="30"/>
      <c r="NN230" s="30"/>
      <c r="NO230" s="30"/>
      <c r="NP230" s="30"/>
      <c r="NQ230" s="30"/>
      <c r="NR230" s="30"/>
      <c r="NS230" s="30"/>
      <c r="NT230" s="30"/>
      <c r="NU230" s="30"/>
      <c r="NV230" s="30"/>
      <c r="NW230" s="30"/>
      <c r="NX230" s="30"/>
      <c r="NY230" s="30"/>
      <c r="NZ230" s="30"/>
      <c r="OA230" s="30"/>
      <c r="OB230" s="30"/>
      <c r="OC230" s="30"/>
      <c r="OD230" s="30"/>
      <c r="OE230" s="30"/>
      <c r="OF230" s="30"/>
      <c r="OG230" s="30"/>
      <c r="OH230" s="30"/>
      <c r="OI230" s="30"/>
      <c r="OJ230" s="30"/>
      <c r="OK230" s="30"/>
      <c r="OL230" s="30"/>
      <c r="OM230" s="30"/>
      <c r="ON230" s="30"/>
      <c r="OO230" s="30"/>
      <c r="OP230" s="30"/>
      <c r="OQ230" s="30"/>
      <c r="OR230" s="30"/>
      <c r="OS230" s="30"/>
      <c r="OT230" s="30"/>
      <c r="OU230" s="30"/>
      <c r="OV230" s="30"/>
      <c r="OW230" s="30"/>
      <c r="OX230" s="30"/>
      <c r="OY230" s="30"/>
      <c r="OZ230" s="30"/>
      <c r="PA230" s="30"/>
      <c r="PB230" s="30"/>
      <c r="PC230" s="30"/>
      <c r="PD230" s="30"/>
      <c r="PE230" s="30"/>
      <c r="PF230" s="30"/>
      <c r="PG230" s="30"/>
      <c r="PH230" s="30"/>
      <c r="PI230" s="30"/>
      <c r="PJ230" s="30"/>
      <c r="PK230" s="30"/>
      <c r="PL230" s="30"/>
      <c r="PM230" s="30"/>
      <c r="PN230" s="30"/>
      <c r="PO230" s="30"/>
      <c r="PP230" s="30"/>
      <c r="PQ230" s="30"/>
      <c r="PR230" s="30"/>
      <c r="PS230" s="30"/>
      <c r="PT230" s="30"/>
      <c r="PU230" s="30"/>
      <c r="PV230" s="30"/>
      <c r="PW230" s="30"/>
      <c r="PX230" s="30"/>
      <c r="PY230" s="30"/>
      <c r="PZ230" s="30"/>
      <c r="QA230" s="30"/>
      <c r="QB230" s="30"/>
      <c r="QC230" s="30"/>
      <c r="QD230" s="30"/>
      <c r="QE230" s="30"/>
      <c r="QF230" s="30"/>
      <c r="QG230" s="30"/>
      <c r="QH230" s="30"/>
      <c r="QI230" s="30"/>
      <c r="QJ230" s="30"/>
      <c r="QK230" s="30"/>
      <c r="QL230" s="30"/>
      <c r="QM230" s="30"/>
      <c r="QN230" s="30"/>
      <c r="QO230" s="30"/>
      <c r="QP230" s="30"/>
      <c r="QQ230" s="30"/>
      <c r="QR230" s="30"/>
      <c r="QS230" s="30"/>
      <c r="QT230" s="30"/>
      <c r="QU230" s="30"/>
      <c r="QV230" s="30"/>
      <c r="QW230" s="30"/>
      <c r="QX230" s="30"/>
      <c r="QY230" s="30"/>
      <c r="QZ230" s="30"/>
      <c r="RA230" s="30"/>
      <c r="RB230" s="30"/>
      <c r="RC230" s="30"/>
      <c r="RD230" s="30"/>
      <c r="RE230" s="30"/>
      <c r="RF230" s="30"/>
      <c r="RG230" s="30"/>
      <c r="RH230" s="30"/>
      <c r="RI230" s="30"/>
      <c r="RJ230" s="30"/>
      <c r="RK230" s="30"/>
      <c r="RL230" s="30"/>
      <c r="RM230" s="30"/>
      <c r="RN230" s="30"/>
      <c r="RO230" s="30"/>
      <c r="RP230" s="30"/>
      <c r="RQ230" s="30"/>
      <c r="RR230" s="30"/>
      <c r="RS230" s="30"/>
      <c r="RT230" s="30"/>
      <c r="RU230" s="30"/>
      <c r="RV230" s="30"/>
      <c r="RW230" s="30"/>
      <c r="RX230" s="30"/>
      <c r="RY230" s="30"/>
      <c r="RZ230" s="30"/>
      <c r="SA230" s="30"/>
      <c r="SB230" s="30"/>
      <c r="SC230" s="30"/>
      <c r="SD230" s="30"/>
      <c r="SE230" s="30"/>
      <c r="SF230" s="30"/>
      <c r="SG230" s="30"/>
      <c r="SH230" s="30"/>
      <c r="SI230" s="30"/>
      <c r="SJ230" s="30"/>
      <c r="SK230" s="30"/>
      <c r="SL230" s="30"/>
      <c r="SM230" s="30"/>
      <c r="SN230" s="30"/>
      <c r="SO230" s="30"/>
      <c r="SP230" s="30"/>
      <c r="SQ230" s="30"/>
      <c r="SR230" s="30"/>
      <c r="SS230" s="30"/>
      <c r="ST230" s="30"/>
      <c r="SU230" s="30"/>
      <c r="SV230" s="30"/>
      <c r="SW230" s="30"/>
      <c r="SX230" s="30"/>
      <c r="SY230" s="30"/>
      <c r="SZ230" s="30"/>
      <c r="TA230" s="30"/>
      <c r="TB230" s="30"/>
      <c r="TC230" s="30"/>
      <c r="TD230" s="30"/>
      <c r="TE230" s="30"/>
    </row>
    <row r="231" spans="1:525" s="27" customFormat="1" ht="22.5" customHeight="1" x14ac:dyDescent="0.25">
      <c r="A231" s="94" t="s">
        <v>25</v>
      </c>
      <c r="B231" s="96"/>
      <c r="C231" s="96"/>
      <c r="D231" s="91" t="s">
        <v>330</v>
      </c>
      <c r="E231" s="120">
        <f>E232</f>
        <v>84182700</v>
      </c>
      <c r="F231" s="120">
        <f t="shared" ref="F231:J231" si="101">F232</f>
        <v>84182700</v>
      </c>
      <c r="G231" s="120">
        <f t="shared" si="101"/>
        <v>62701800</v>
      </c>
      <c r="H231" s="120">
        <f t="shared" si="101"/>
        <v>4627300</v>
      </c>
      <c r="I231" s="120">
        <f t="shared" si="101"/>
        <v>0</v>
      </c>
      <c r="J231" s="120">
        <f t="shared" si="101"/>
        <v>3554410</v>
      </c>
      <c r="K231" s="120">
        <f t="shared" ref="K231" si="102">K232</f>
        <v>600000</v>
      </c>
      <c r="L231" s="120">
        <f t="shared" ref="L231" si="103">L232</f>
        <v>2952210</v>
      </c>
      <c r="M231" s="120">
        <f t="shared" ref="M231" si="104">M232</f>
        <v>2404980</v>
      </c>
      <c r="N231" s="120">
        <f t="shared" ref="N231" si="105">N232</f>
        <v>5490</v>
      </c>
      <c r="O231" s="120">
        <f t="shared" ref="O231:P231" si="106">O232</f>
        <v>602200</v>
      </c>
      <c r="P231" s="120">
        <f t="shared" si="106"/>
        <v>87737110</v>
      </c>
      <c r="Q231" s="2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/>
      <c r="IS231" s="32"/>
      <c r="IT231" s="32"/>
      <c r="IU231" s="32"/>
      <c r="IV231" s="32"/>
      <c r="IW231" s="32"/>
      <c r="IX231" s="32"/>
      <c r="IY231" s="32"/>
      <c r="IZ231" s="32"/>
      <c r="JA231" s="32"/>
      <c r="JB231" s="32"/>
      <c r="JC231" s="32"/>
      <c r="JD231" s="32"/>
      <c r="JE231" s="32"/>
      <c r="JF231" s="32"/>
      <c r="JG231" s="32"/>
      <c r="JH231" s="32"/>
      <c r="JI231" s="32"/>
      <c r="JJ231" s="32"/>
      <c r="JK231" s="32"/>
      <c r="JL231" s="32"/>
      <c r="JM231" s="32"/>
      <c r="JN231" s="32"/>
      <c r="JO231" s="32"/>
      <c r="JP231" s="32"/>
      <c r="JQ231" s="32"/>
      <c r="JR231" s="32"/>
      <c r="JS231" s="32"/>
      <c r="JT231" s="32"/>
      <c r="JU231" s="32"/>
      <c r="JV231" s="32"/>
      <c r="JW231" s="32"/>
      <c r="JX231" s="32"/>
      <c r="JY231" s="32"/>
      <c r="JZ231" s="32"/>
      <c r="KA231" s="32"/>
      <c r="KB231" s="32"/>
      <c r="KC231" s="32"/>
      <c r="KD231" s="32"/>
      <c r="KE231" s="32"/>
      <c r="KF231" s="32"/>
      <c r="KG231" s="32"/>
      <c r="KH231" s="32"/>
      <c r="KI231" s="32"/>
      <c r="KJ231" s="32"/>
      <c r="KK231" s="32"/>
      <c r="KL231" s="32"/>
      <c r="KM231" s="32"/>
      <c r="KN231" s="32"/>
      <c r="KO231" s="32"/>
      <c r="KP231" s="32"/>
      <c r="KQ231" s="32"/>
      <c r="KR231" s="32"/>
      <c r="KS231" s="32"/>
      <c r="KT231" s="32"/>
      <c r="KU231" s="32"/>
      <c r="KV231" s="32"/>
      <c r="KW231" s="32"/>
      <c r="KX231" s="32"/>
      <c r="KY231" s="32"/>
      <c r="KZ231" s="32"/>
      <c r="LA231" s="32"/>
      <c r="LB231" s="32"/>
      <c r="LC231" s="32"/>
      <c r="LD231" s="32"/>
      <c r="LE231" s="32"/>
      <c r="LF231" s="32"/>
      <c r="LG231" s="32"/>
      <c r="LH231" s="32"/>
      <c r="LI231" s="32"/>
      <c r="LJ231" s="32"/>
      <c r="LK231" s="32"/>
      <c r="LL231" s="32"/>
      <c r="LM231" s="32"/>
      <c r="LN231" s="32"/>
      <c r="LO231" s="32"/>
      <c r="LP231" s="32"/>
      <c r="LQ231" s="32"/>
      <c r="LR231" s="32"/>
      <c r="LS231" s="32"/>
      <c r="LT231" s="32"/>
      <c r="LU231" s="32"/>
      <c r="LV231" s="32"/>
      <c r="LW231" s="32"/>
      <c r="LX231" s="32"/>
      <c r="LY231" s="32"/>
      <c r="LZ231" s="32"/>
      <c r="MA231" s="32"/>
      <c r="MB231" s="32"/>
      <c r="MC231" s="32"/>
      <c r="MD231" s="32"/>
      <c r="ME231" s="32"/>
      <c r="MF231" s="32"/>
      <c r="MG231" s="32"/>
      <c r="MH231" s="32"/>
      <c r="MI231" s="32"/>
      <c r="MJ231" s="32"/>
      <c r="MK231" s="32"/>
      <c r="ML231" s="32"/>
      <c r="MM231" s="32"/>
      <c r="MN231" s="32"/>
      <c r="MO231" s="32"/>
      <c r="MP231" s="32"/>
      <c r="MQ231" s="32"/>
      <c r="MR231" s="32"/>
      <c r="MS231" s="32"/>
      <c r="MT231" s="32"/>
      <c r="MU231" s="32"/>
      <c r="MV231" s="32"/>
      <c r="MW231" s="32"/>
      <c r="MX231" s="32"/>
      <c r="MY231" s="32"/>
      <c r="MZ231" s="32"/>
      <c r="NA231" s="32"/>
      <c r="NB231" s="32"/>
      <c r="NC231" s="32"/>
      <c r="ND231" s="32"/>
      <c r="NE231" s="32"/>
      <c r="NF231" s="32"/>
      <c r="NG231" s="32"/>
      <c r="NH231" s="32"/>
      <c r="NI231" s="32"/>
      <c r="NJ231" s="32"/>
      <c r="NK231" s="32"/>
      <c r="NL231" s="32"/>
      <c r="NM231" s="32"/>
      <c r="NN231" s="32"/>
      <c r="NO231" s="32"/>
      <c r="NP231" s="32"/>
      <c r="NQ231" s="32"/>
      <c r="NR231" s="32"/>
      <c r="NS231" s="32"/>
      <c r="NT231" s="32"/>
      <c r="NU231" s="32"/>
      <c r="NV231" s="32"/>
      <c r="NW231" s="32"/>
      <c r="NX231" s="32"/>
      <c r="NY231" s="32"/>
      <c r="NZ231" s="32"/>
      <c r="OA231" s="32"/>
      <c r="OB231" s="32"/>
      <c r="OC231" s="32"/>
      <c r="OD231" s="32"/>
      <c r="OE231" s="32"/>
      <c r="OF231" s="32"/>
      <c r="OG231" s="32"/>
      <c r="OH231" s="32"/>
      <c r="OI231" s="32"/>
      <c r="OJ231" s="32"/>
      <c r="OK231" s="32"/>
      <c r="OL231" s="32"/>
      <c r="OM231" s="32"/>
      <c r="ON231" s="32"/>
      <c r="OO231" s="32"/>
      <c r="OP231" s="32"/>
      <c r="OQ231" s="32"/>
      <c r="OR231" s="32"/>
      <c r="OS231" s="32"/>
      <c r="OT231" s="32"/>
      <c r="OU231" s="32"/>
      <c r="OV231" s="32"/>
      <c r="OW231" s="32"/>
      <c r="OX231" s="32"/>
      <c r="OY231" s="32"/>
      <c r="OZ231" s="32"/>
      <c r="PA231" s="32"/>
      <c r="PB231" s="32"/>
      <c r="PC231" s="32"/>
      <c r="PD231" s="32"/>
      <c r="PE231" s="32"/>
      <c r="PF231" s="32"/>
      <c r="PG231" s="32"/>
      <c r="PH231" s="32"/>
      <c r="PI231" s="32"/>
      <c r="PJ231" s="32"/>
      <c r="PK231" s="32"/>
      <c r="PL231" s="32"/>
      <c r="PM231" s="32"/>
      <c r="PN231" s="32"/>
      <c r="PO231" s="32"/>
      <c r="PP231" s="32"/>
      <c r="PQ231" s="32"/>
      <c r="PR231" s="32"/>
      <c r="PS231" s="32"/>
      <c r="PT231" s="32"/>
      <c r="PU231" s="32"/>
      <c r="PV231" s="32"/>
      <c r="PW231" s="32"/>
      <c r="PX231" s="32"/>
      <c r="PY231" s="32"/>
      <c r="PZ231" s="32"/>
      <c r="QA231" s="32"/>
      <c r="QB231" s="32"/>
      <c r="QC231" s="32"/>
      <c r="QD231" s="32"/>
      <c r="QE231" s="32"/>
      <c r="QF231" s="32"/>
      <c r="QG231" s="32"/>
      <c r="QH231" s="32"/>
      <c r="QI231" s="32"/>
      <c r="QJ231" s="32"/>
      <c r="QK231" s="32"/>
      <c r="QL231" s="32"/>
      <c r="QM231" s="32"/>
      <c r="QN231" s="32"/>
      <c r="QO231" s="32"/>
      <c r="QP231" s="32"/>
      <c r="QQ231" s="32"/>
      <c r="QR231" s="32"/>
      <c r="QS231" s="32"/>
      <c r="QT231" s="32"/>
      <c r="QU231" s="32"/>
      <c r="QV231" s="32"/>
      <c r="QW231" s="32"/>
      <c r="QX231" s="32"/>
      <c r="QY231" s="32"/>
      <c r="QZ231" s="32"/>
      <c r="RA231" s="32"/>
      <c r="RB231" s="32"/>
      <c r="RC231" s="32"/>
      <c r="RD231" s="32"/>
      <c r="RE231" s="32"/>
      <c r="RF231" s="32"/>
      <c r="RG231" s="32"/>
      <c r="RH231" s="32"/>
      <c r="RI231" s="32"/>
      <c r="RJ231" s="32"/>
      <c r="RK231" s="32"/>
      <c r="RL231" s="32"/>
      <c r="RM231" s="32"/>
      <c r="RN231" s="32"/>
      <c r="RO231" s="32"/>
      <c r="RP231" s="32"/>
      <c r="RQ231" s="32"/>
      <c r="RR231" s="32"/>
      <c r="RS231" s="32"/>
      <c r="RT231" s="32"/>
      <c r="RU231" s="32"/>
      <c r="RV231" s="32"/>
      <c r="RW231" s="32"/>
      <c r="RX231" s="32"/>
      <c r="RY231" s="32"/>
      <c r="RZ231" s="32"/>
      <c r="SA231" s="32"/>
      <c r="SB231" s="32"/>
      <c r="SC231" s="32"/>
      <c r="SD231" s="32"/>
      <c r="SE231" s="32"/>
      <c r="SF231" s="32"/>
      <c r="SG231" s="32"/>
      <c r="SH231" s="32"/>
      <c r="SI231" s="32"/>
      <c r="SJ231" s="32"/>
      <c r="SK231" s="32"/>
      <c r="SL231" s="32"/>
      <c r="SM231" s="32"/>
      <c r="SN231" s="32"/>
      <c r="SO231" s="32"/>
      <c r="SP231" s="32"/>
      <c r="SQ231" s="32"/>
      <c r="SR231" s="32"/>
      <c r="SS231" s="32"/>
      <c r="ST231" s="32"/>
      <c r="SU231" s="32"/>
      <c r="SV231" s="32"/>
      <c r="SW231" s="32"/>
      <c r="SX231" s="32"/>
      <c r="SY231" s="32"/>
      <c r="SZ231" s="32"/>
      <c r="TA231" s="32"/>
      <c r="TB231" s="32"/>
      <c r="TC231" s="32"/>
      <c r="TD231" s="32"/>
      <c r="TE231" s="32"/>
    </row>
    <row r="232" spans="1:525" s="34" customFormat="1" ht="21.75" customHeight="1" x14ac:dyDescent="0.25">
      <c r="A232" s="84" t="s">
        <v>189</v>
      </c>
      <c r="B232" s="93"/>
      <c r="C232" s="93"/>
      <c r="D232" s="68" t="s">
        <v>330</v>
      </c>
      <c r="E232" s="121">
        <f>E233+E234+E235+E237+E238++E240+E236+E239+E241</f>
        <v>84182700</v>
      </c>
      <c r="F232" s="121">
        <f t="shared" ref="F232:P232" si="107">F233+F234+F235+F237+F238++F240+F236+F239+F241</f>
        <v>84182700</v>
      </c>
      <c r="G232" s="121">
        <f t="shared" si="107"/>
        <v>62701800</v>
      </c>
      <c r="H232" s="121">
        <f t="shared" si="107"/>
        <v>4627300</v>
      </c>
      <c r="I232" s="121">
        <f t="shared" si="107"/>
        <v>0</v>
      </c>
      <c r="J232" s="121">
        <f t="shared" si="107"/>
        <v>3554410</v>
      </c>
      <c r="K232" s="121">
        <f t="shared" si="107"/>
        <v>600000</v>
      </c>
      <c r="L232" s="121">
        <f t="shared" si="107"/>
        <v>2952210</v>
      </c>
      <c r="M232" s="121">
        <f t="shared" si="107"/>
        <v>2404980</v>
      </c>
      <c r="N232" s="121">
        <f t="shared" si="107"/>
        <v>5490</v>
      </c>
      <c r="O232" s="121">
        <f t="shared" si="107"/>
        <v>602200</v>
      </c>
      <c r="P232" s="121">
        <f t="shared" si="107"/>
        <v>87737110</v>
      </c>
      <c r="Q232" s="232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  <c r="SQ232" s="33"/>
      <c r="SR232" s="33"/>
      <c r="SS232" s="33"/>
      <c r="ST232" s="33"/>
      <c r="SU232" s="33"/>
      <c r="SV232" s="33"/>
      <c r="SW232" s="33"/>
      <c r="SX232" s="33"/>
      <c r="SY232" s="33"/>
      <c r="SZ232" s="33"/>
      <c r="TA232" s="33"/>
      <c r="TB232" s="33"/>
      <c r="TC232" s="33"/>
      <c r="TD232" s="33"/>
      <c r="TE232" s="33"/>
    </row>
    <row r="233" spans="1:525" s="22" customFormat="1" ht="47.25" x14ac:dyDescent="0.25">
      <c r="A233" s="56" t="s">
        <v>136</v>
      </c>
      <c r="B233" s="82" t="str">
        <f>'дод 9'!A17</f>
        <v>0160</v>
      </c>
      <c r="C233" s="82" t="str">
        <f>'дод 9'!B17</f>
        <v>0111</v>
      </c>
      <c r="D233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33" s="122">
        <f t="shared" ref="E233:E241" si="108">F233+I233</f>
        <v>2144800</v>
      </c>
      <c r="F233" s="122">
        <v>2144800</v>
      </c>
      <c r="G233" s="122">
        <v>1680400</v>
      </c>
      <c r="H233" s="122">
        <v>48700</v>
      </c>
      <c r="I233" s="122"/>
      <c r="J233" s="122">
        <f>L233+O233</f>
        <v>0</v>
      </c>
      <c r="K233" s="122"/>
      <c r="L233" s="122"/>
      <c r="M233" s="122"/>
      <c r="N233" s="122"/>
      <c r="O233" s="122"/>
      <c r="P233" s="122">
        <f t="shared" ref="P233:P241" si="109">E233+J233</f>
        <v>2144800</v>
      </c>
      <c r="Q233" s="232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</row>
    <row r="234" spans="1:525" s="22" customFormat="1" ht="33" customHeight="1" x14ac:dyDescent="0.25">
      <c r="A234" s="56" t="s">
        <v>487</v>
      </c>
      <c r="B234" s="82">
        <v>1080</v>
      </c>
      <c r="C234" s="56" t="s">
        <v>56</v>
      </c>
      <c r="D234" s="57" t="str">
        <f>'дод 9'!C61</f>
        <v>Надання спеціалізованої освіти мистецькими школами</v>
      </c>
      <c r="E234" s="122">
        <f t="shared" si="108"/>
        <v>49446300</v>
      </c>
      <c r="F234" s="122">
        <v>49446300</v>
      </c>
      <c r="G234" s="122">
        <v>38763800</v>
      </c>
      <c r="H234" s="122">
        <v>1571100</v>
      </c>
      <c r="I234" s="122"/>
      <c r="J234" s="122">
        <f t="shared" ref="J234:J241" si="110">L234+O234</f>
        <v>2933090</v>
      </c>
      <c r="K234" s="122"/>
      <c r="L234" s="122">
        <v>2930890</v>
      </c>
      <c r="M234" s="122">
        <v>2397600</v>
      </c>
      <c r="N234" s="122"/>
      <c r="O234" s="122">
        <v>2200</v>
      </c>
      <c r="P234" s="122">
        <f t="shared" si="109"/>
        <v>52379390</v>
      </c>
      <c r="Q234" s="232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</row>
    <row r="235" spans="1:525" s="22" customFormat="1" ht="21" customHeight="1" x14ac:dyDescent="0.25">
      <c r="A235" s="56" t="s">
        <v>190</v>
      </c>
      <c r="B235" s="82" t="str">
        <f>'дод 9'!A150</f>
        <v>4030</v>
      </c>
      <c r="C235" s="82" t="str">
        <f>'дод 9'!B150</f>
        <v>0824</v>
      </c>
      <c r="D235" s="57" t="str">
        <f>'дод 9'!C150</f>
        <v>Забезпечення діяльності бібліотек</v>
      </c>
      <c r="E235" s="122">
        <f t="shared" si="108"/>
        <v>24915400</v>
      </c>
      <c r="F235" s="122">
        <v>24915400</v>
      </c>
      <c r="G235" s="122">
        <v>17520000</v>
      </c>
      <c r="H235" s="122">
        <v>2622200</v>
      </c>
      <c r="I235" s="122"/>
      <c r="J235" s="122">
        <f t="shared" si="110"/>
        <v>15000</v>
      </c>
      <c r="K235" s="122"/>
      <c r="L235" s="122">
        <v>15000</v>
      </c>
      <c r="M235" s="122">
        <v>7380</v>
      </c>
      <c r="N235" s="122"/>
      <c r="O235" s="122"/>
      <c r="P235" s="122">
        <f t="shared" si="109"/>
        <v>24930400</v>
      </c>
      <c r="Q235" s="232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</row>
    <row r="236" spans="1:525" s="22" customFormat="1" ht="36" customHeight="1" x14ac:dyDescent="0.25">
      <c r="A236" s="56">
        <v>1014060</v>
      </c>
      <c r="B236" s="82" t="str">
        <f>'дод 9'!A151</f>
        <v>4060</v>
      </c>
      <c r="C236" s="82" t="str">
        <f>'дод 9'!B151</f>
        <v>0828</v>
      </c>
      <c r="D236" s="57" t="str">
        <f>'дод 9'!C151</f>
        <v>Забезпечення діяльності палаців i будинків культури, клубів, центрів дозвілля та iнших клубних закладів</v>
      </c>
      <c r="E236" s="122">
        <f t="shared" si="108"/>
        <v>3842800</v>
      </c>
      <c r="F236" s="122">
        <v>3842800</v>
      </c>
      <c r="G236" s="122">
        <v>2806900</v>
      </c>
      <c r="H236" s="122">
        <v>305200</v>
      </c>
      <c r="I236" s="122"/>
      <c r="J236" s="122">
        <f t="shared" si="110"/>
        <v>606320</v>
      </c>
      <c r="K236" s="122">
        <f>600000</f>
        <v>600000</v>
      </c>
      <c r="L236" s="122">
        <v>6320</v>
      </c>
      <c r="M236" s="122"/>
      <c r="N236" s="122">
        <v>5490</v>
      </c>
      <c r="O236" s="122">
        <f>600000</f>
        <v>600000</v>
      </c>
      <c r="P236" s="122">
        <f t="shared" si="109"/>
        <v>4449120</v>
      </c>
      <c r="Q236" s="232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</row>
    <row r="237" spans="1:525" s="24" customFormat="1" ht="33.75" customHeight="1" x14ac:dyDescent="0.25">
      <c r="A237" s="56">
        <v>1014081</v>
      </c>
      <c r="B237" s="82" t="str">
        <f>'дод 9'!A152</f>
        <v>4081</v>
      </c>
      <c r="C237" s="82" t="str">
        <f>'дод 9'!B152</f>
        <v>0829</v>
      </c>
      <c r="D237" s="57" t="str">
        <f>'дод 9'!C152</f>
        <v>Забезпечення діяльності інших закладів в галузі культури і мистецтва</v>
      </c>
      <c r="E237" s="122">
        <f t="shared" si="108"/>
        <v>2573400</v>
      </c>
      <c r="F237" s="122">
        <v>2573400</v>
      </c>
      <c r="G237" s="122">
        <v>1930700</v>
      </c>
      <c r="H237" s="122">
        <v>80100</v>
      </c>
      <c r="I237" s="122"/>
      <c r="J237" s="122">
        <f t="shared" si="110"/>
        <v>0</v>
      </c>
      <c r="K237" s="122"/>
      <c r="L237" s="122"/>
      <c r="M237" s="122"/>
      <c r="N237" s="122"/>
      <c r="O237" s="122"/>
      <c r="P237" s="122">
        <f t="shared" si="109"/>
        <v>2573400</v>
      </c>
      <c r="Q237" s="232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  <c r="IW237" s="30"/>
      <c r="IX237" s="30"/>
      <c r="IY237" s="30"/>
      <c r="IZ237" s="30"/>
      <c r="JA237" s="30"/>
      <c r="JB237" s="30"/>
      <c r="JC237" s="30"/>
      <c r="JD237" s="30"/>
      <c r="JE237" s="30"/>
      <c r="JF237" s="30"/>
      <c r="JG237" s="30"/>
      <c r="JH237" s="30"/>
      <c r="JI237" s="30"/>
      <c r="JJ237" s="30"/>
      <c r="JK237" s="30"/>
      <c r="JL237" s="30"/>
      <c r="JM237" s="30"/>
      <c r="JN237" s="30"/>
      <c r="JO237" s="30"/>
      <c r="JP237" s="30"/>
      <c r="JQ237" s="30"/>
      <c r="JR237" s="30"/>
      <c r="JS237" s="30"/>
      <c r="JT237" s="30"/>
      <c r="JU237" s="30"/>
      <c r="JV237" s="30"/>
      <c r="JW237" s="30"/>
      <c r="JX237" s="30"/>
      <c r="JY237" s="30"/>
      <c r="JZ237" s="30"/>
      <c r="KA237" s="30"/>
      <c r="KB237" s="30"/>
      <c r="KC237" s="30"/>
      <c r="KD237" s="30"/>
      <c r="KE237" s="30"/>
      <c r="KF237" s="30"/>
      <c r="KG237" s="30"/>
      <c r="KH237" s="30"/>
      <c r="KI237" s="30"/>
      <c r="KJ237" s="30"/>
      <c r="KK237" s="30"/>
      <c r="KL237" s="30"/>
      <c r="KM237" s="30"/>
      <c r="KN237" s="30"/>
      <c r="KO237" s="30"/>
      <c r="KP237" s="30"/>
      <c r="KQ237" s="30"/>
      <c r="KR237" s="30"/>
      <c r="KS237" s="30"/>
      <c r="KT237" s="30"/>
      <c r="KU237" s="30"/>
      <c r="KV237" s="30"/>
      <c r="KW237" s="30"/>
      <c r="KX237" s="30"/>
      <c r="KY237" s="30"/>
      <c r="KZ237" s="30"/>
      <c r="LA237" s="30"/>
      <c r="LB237" s="30"/>
      <c r="LC237" s="30"/>
      <c r="LD237" s="30"/>
      <c r="LE237" s="30"/>
      <c r="LF237" s="30"/>
      <c r="LG237" s="30"/>
      <c r="LH237" s="30"/>
      <c r="LI237" s="30"/>
      <c r="LJ237" s="30"/>
      <c r="LK237" s="30"/>
      <c r="LL237" s="30"/>
      <c r="LM237" s="30"/>
      <c r="LN237" s="30"/>
      <c r="LO237" s="30"/>
      <c r="LP237" s="30"/>
      <c r="LQ237" s="30"/>
      <c r="LR237" s="30"/>
      <c r="LS237" s="30"/>
      <c r="LT237" s="30"/>
      <c r="LU237" s="30"/>
      <c r="LV237" s="30"/>
      <c r="LW237" s="30"/>
      <c r="LX237" s="30"/>
      <c r="LY237" s="30"/>
      <c r="LZ237" s="30"/>
      <c r="MA237" s="30"/>
      <c r="MB237" s="30"/>
      <c r="MC237" s="30"/>
      <c r="MD237" s="30"/>
      <c r="ME237" s="30"/>
      <c r="MF237" s="30"/>
      <c r="MG237" s="30"/>
      <c r="MH237" s="30"/>
      <c r="MI237" s="30"/>
      <c r="MJ237" s="30"/>
      <c r="MK237" s="30"/>
      <c r="ML237" s="30"/>
      <c r="MM237" s="30"/>
      <c r="MN237" s="30"/>
      <c r="MO237" s="30"/>
      <c r="MP237" s="30"/>
      <c r="MQ237" s="30"/>
      <c r="MR237" s="30"/>
      <c r="MS237" s="30"/>
      <c r="MT237" s="30"/>
      <c r="MU237" s="30"/>
      <c r="MV237" s="30"/>
      <c r="MW237" s="30"/>
      <c r="MX237" s="30"/>
      <c r="MY237" s="30"/>
      <c r="MZ237" s="30"/>
      <c r="NA237" s="30"/>
      <c r="NB237" s="30"/>
      <c r="NC237" s="30"/>
      <c r="ND237" s="30"/>
      <c r="NE237" s="30"/>
      <c r="NF237" s="30"/>
      <c r="NG237" s="30"/>
      <c r="NH237" s="30"/>
      <c r="NI237" s="30"/>
      <c r="NJ237" s="30"/>
      <c r="NK237" s="30"/>
      <c r="NL237" s="30"/>
      <c r="NM237" s="30"/>
      <c r="NN237" s="30"/>
      <c r="NO237" s="30"/>
      <c r="NP237" s="30"/>
      <c r="NQ237" s="30"/>
      <c r="NR237" s="30"/>
      <c r="NS237" s="30"/>
      <c r="NT237" s="30"/>
      <c r="NU237" s="30"/>
      <c r="NV237" s="30"/>
      <c r="NW237" s="30"/>
      <c r="NX237" s="30"/>
      <c r="NY237" s="30"/>
      <c r="NZ237" s="30"/>
      <c r="OA237" s="30"/>
      <c r="OB237" s="30"/>
      <c r="OC237" s="30"/>
      <c r="OD237" s="30"/>
      <c r="OE237" s="30"/>
      <c r="OF237" s="30"/>
      <c r="OG237" s="30"/>
      <c r="OH237" s="30"/>
      <c r="OI237" s="30"/>
      <c r="OJ237" s="30"/>
      <c r="OK237" s="30"/>
      <c r="OL237" s="30"/>
      <c r="OM237" s="30"/>
      <c r="ON237" s="30"/>
      <c r="OO237" s="30"/>
      <c r="OP237" s="30"/>
      <c r="OQ237" s="30"/>
      <c r="OR237" s="30"/>
      <c r="OS237" s="30"/>
      <c r="OT237" s="30"/>
      <c r="OU237" s="30"/>
      <c r="OV237" s="30"/>
      <c r="OW237" s="30"/>
      <c r="OX237" s="30"/>
      <c r="OY237" s="30"/>
      <c r="OZ237" s="30"/>
      <c r="PA237" s="30"/>
      <c r="PB237" s="30"/>
      <c r="PC237" s="30"/>
      <c r="PD237" s="30"/>
      <c r="PE237" s="30"/>
      <c r="PF237" s="30"/>
      <c r="PG237" s="30"/>
      <c r="PH237" s="30"/>
      <c r="PI237" s="30"/>
      <c r="PJ237" s="30"/>
      <c r="PK237" s="30"/>
      <c r="PL237" s="30"/>
      <c r="PM237" s="30"/>
      <c r="PN237" s="30"/>
      <c r="PO237" s="30"/>
      <c r="PP237" s="30"/>
      <c r="PQ237" s="30"/>
      <c r="PR237" s="30"/>
      <c r="PS237" s="30"/>
      <c r="PT237" s="30"/>
      <c r="PU237" s="30"/>
      <c r="PV237" s="30"/>
      <c r="PW237" s="30"/>
      <c r="PX237" s="30"/>
      <c r="PY237" s="30"/>
      <c r="PZ237" s="30"/>
      <c r="QA237" s="30"/>
      <c r="QB237" s="30"/>
      <c r="QC237" s="30"/>
      <c r="QD237" s="30"/>
      <c r="QE237" s="30"/>
      <c r="QF237" s="30"/>
      <c r="QG237" s="30"/>
      <c r="QH237" s="30"/>
      <c r="QI237" s="30"/>
      <c r="QJ237" s="30"/>
      <c r="QK237" s="30"/>
      <c r="QL237" s="30"/>
      <c r="QM237" s="30"/>
      <c r="QN237" s="30"/>
      <c r="QO237" s="30"/>
      <c r="QP237" s="30"/>
      <c r="QQ237" s="30"/>
      <c r="QR237" s="30"/>
      <c r="QS237" s="30"/>
      <c r="QT237" s="30"/>
      <c r="QU237" s="30"/>
      <c r="QV237" s="30"/>
      <c r="QW237" s="30"/>
      <c r="QX237" s="30"/>
      <c r="QY237" s="30"/>
      <c r="QZ237" s="30"/>
      <c r="RA237" s="30"/>
      <c r="RB237" s="30"/>
      <c r="RC237" s="30"/>
      <c r="RD237" s="30"/>
      <c r="RE237" s="30"/>
      <c r="RF237" s="30"/>
      <c r="RG237" s="30"/>
      <c r="RH237" s="30"/>
      <c r="RI237" s="30"/>
      <c r="RJ237" s="30"/>
      <c r="RK237" s="30"/>
      <c r="RL237" s="30"/>
      <c r="RM237" s="30"/>
      <c r="RN237" s="30"/>
      <c r="RO237" s="30"/>
      <c r="RP237" s="30"/>
      <c r="RQ237" s="30"/>
      <c r="RR237" s="30"/>
      <c r="RS237" s="30"/>
      <c r="RT237" s="30"/>
      <c r="RU237" s="30"/>
      <c r="RV237" s="30"/>
      <c r="RW237" s="30"/>
      <c r="RX237" s="30"/>
      <c r="RY237" s="30"/>
      <c r="RZ237" s="30"/>
      <c r="SA237" s="30"/>
      <c r="SB237" s="30"/>
      <c r="SC237" s="30"/>
      <c r="SD237" s="30"/>
      <c r="SE237" s="30"/>
      <c r="SF237" s="30"/>
      <c r="SG237" s="30"/>
      <c r="SH237" s="30"/>
      <c r="SI237" s="30"/>
      <c r="SJ237" s="30"/>
      <c r="SK237" s="30"/>
      <c r="SL237" s="30"/>
      <c r="SM237" s="30"/>
      <c r="SN237" s="30"/>
      <c r="SO237" s="30"/>
      <c r="SP237" s="30"/>
      <c r="SQ237" s="30"/>
      <c r="SR237" s="30"/>
      <c r="SS237" s="30"/>
      <c r="ST237" s="30"/>
      <c r="SU237" s="30"/>
      <c r="SV237" s="30"/>
      <c r="SW237" s="30"/>
      <c r="SX237" s="30"/>
      <c r="SY237" s="30"/>
      <c r="SZ237" s="30"/>
      <c r="TA237" s="30"/>
      <c r="TB237" s="30"/>
      <c r="TC237" s="30"/>
      <c r="TD237" s="30"/>
      <c r="TE237" s="30"/>
    </row>
    <row r="238" spans="1:525" s="24" customFormat="1" ht="25.5" customHeight="1" x14ac:dyDescent="0.25">
      <c r="A238" s="56">
        <v>1014082</v>
      </c>
      <c r="B238" s="82" t="str">
        <f>'дод 9'!A153</f>
        <v>4082</v>
      </c>
      <c r="C238" s="82" t="str">
        <f>'дод 9'!B153</f>
        <v>0829</v>
      </c>
      <c r="D238" s="57" t="str">
        <f>'дод 9'!C153</f>
        <v>Інші заходи в галузі культури і мистецтва</v>
      </c>
      <c r="E238" s="122">
        <f t="shared" si="108"/>
        <v>1260000</v>
      </c>
      <c r="F238" s="122">
        <v>1260000</v>
      </c>
      <c r="G238" s="122"/>
      <c r="H238" s="122"/>
      <c r="I238" s="122"/>
      <c r="J238" s="122">
        <f t="shared" si="110"/>
        <v>0</v>
      </c>
      <c r="K238" s="122"/>
      <c r="L238" s="122"/>
      <c r="M238" s="122"/>
      <c r="N238" s="122"/>
      <c r="O238" s="122"/>
      <c r="P238" s="122">
        <f t="shared" si="109"/>
        <v>1260000</v>
      </c>
      <c r="Q238" s="232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  <c r="IW238" s="30"/>
      <c r="IX238" s="30"/>
      <c r="IY238" s="30"/>
      <c r="IZ238" s="30"/>
      <c r="JA238" s="30"/>
      <c r="JB238" s="30"/>
      <c r="JC238" s="30"/>
      <c r="JD238" s="30"/>
      <c r="JE238" s="30"/>
      <c r="JF238" s="30"/>
      <c r="JG238" s="30"/>
      <c r="JH238" s="30"/>
      <c r="JI238" s="30"/>
      <c r="JJ238" s="30"/>
      <c r="JK238" s="30"/>
      <c r="JL238" s="30"/>
      <c r="JM238" s="30"/>
      <c r="JN238" s="30"/>
      <c r="JO238" s="30"/>
      <c r="JP238" s="30"/>
      <c r="JQ238" s="30"/>
      <c r="JR238" s="30"/>
      <c r="JS238" s="30"/>
      <c r="JT238" s="30"/>
      <c r="JU238" s="30"/>
      <c r="JV238" s="30"/>
      <c r="JW238" s="30"/>
      <c r="JX238" s="30"/>
      <c r="JY238" s="30"/>
      <c r="JZ238" s="30"/>
      <c r="KA238" s="30"/>
      <c r="KB238" s="30"/>
      <c r="KC238" s="30"/>
      <c r="KD238" s="30"/>
      <c r="KE238" s="30"/>
      <c r="KF238" s="30"/>
      <c r="KG238" s="30"/>
      <c r="KH238" s="30"/>
      <c r="KI238" s="30"/>
      <c r="KJ238" s="30"/>
      <c r="KK238" s="30"/>
      <c r="KL238" s="30"/>
      <c r="KM238" s="30"/>
      <c r="KN238" s="30"/>
      <c r="KO238" s="30"/>
      <c r="KP238" s="30"/>
      <c r="KQ238" s="30"/>
      <c r="KR238" s="30"/>
      <c r="KS238" s="30"/>
      <c r="KT238" s="30"/>
      <c r="KU238" s="30"/>
      <c r="KV238" s="30"/>
      <c r="KW238" s="30"/>
      <c r="KX238" s="30"/>
      <c r="KY238" s="30"/>
      <c r="KZ238" s="30"/>
      <c r="LA238" s="30"/>
      <c r="LB238" s="30"/>
      <c r="LC238" s="30"/>
      <c r="LD238" s="30"/>
      <c r="LE238" s="30"/>
      <c r="LF238" s="30"/>
      <c r="LG238" s="30"/>
      <c r="LH238" s="30"/>
      <c r="LI238" s="30"/>
      <c r="LJ238" s="30"/>
      <c r="LK238" s="30"/>
      <c r="LL238" s="30"/>
      <c r="LM238" s="30"/>
      <c r="LN238" s="30"/>
      <c r="LO238" s="30"/>
      <c r="LP238" s="30"/>
      <c r="LQ238" s="30"/>
      <c r="LR238" s="30"/>
      <c r="LS238" s="30"/>
      <c r="LT238" s="30"/>
      <c r="LU238" s="30"/>
      <c r="LV238" s="30"/>
      <c r="LW238" s="30"/>
      <c r="LX238" s="30"/>
      <c r="LY238" s="30"/>
      <c r="LZ238" s="30"/>
      <c r="MA238" s="30"/>
      <c r="MB238" s="30"/>
      <c r="MC238" s="30"/>
      <c r="MD238" s="30"/>
      <c r="ME238" s="30"/>
      <c r="MF238" s="30"/>
      <c r="MG238" s="30"/>
      <c r="MH238" s="30"/>
      <c r="MI238" s="30"/>
      <c r="MJ238" s="30"/>
      <c r="MK238" s="30"/>
      <c r="ML238" s="30"/>
      <c r="MM238" s="30"/>
      <c r="MN238" s="30"/>
      <c r="MO238" s="30"/>
      <c r="MP238" s="30"/>
      <c r="MQ238" s="30"/>
      <c r="MR238" s="30"/>
      <c r="MS238" s="30"/>
      <c r="MT238" s="30"/>
      <c r="MU238" s="30"/>
      <c r="MV238" s="30"/>
      <c r="MW238" s="30"/>
      <c r="MX238" s="30"/>
      <c r="MY238" s="30"/>
      <c r="MZ238" s="30"/>
      <c r="NA238" s="30"/>
      <c r="NB238" s="30"/>
      <c r="NC238" s="30"/>
      <c r="ND238" s="30"/>
      <c r="NE238" s="30"/>
      <c r="NF238" s="30"/>
      <c r="NG238" s="30"/>
      <c r="NH238" s="30"/>
      <c r="NI238" s="30"/>
      <c r="NJ238" s="30"/>
      <c r="NK238" s="30"/>
      <c r="NL238" s="30"/>
      <c r="NM238" s="30"/>
      <c r="NN238" s="30"/>
      <c r="NO238" s="30"/>
      <c r="NP238" s="30"/>
      <c r="NQ238" s="30"/>
      <c r="NR238" s="30"/>
      <c r="NS238" s="30"/>
      <c r="NT238" s="30"/>
      <c r="NU238" s="30"/>
      <c r="NV238" s="30"/>
      <c r="NW238" s="30"/>
      <c r="NX238" s="30"/>
      <c r="NY238" s="30"/>
      <c r="NZ238" s="30"/>
      <c r="OA238" s="30"/>
      <c r="OB238" s="30"/>
      <c r="OC238" s="30"/>
      <c r="OD238" s="30"/>
      <c r="OE238" s="30"/>
      <c r="OF238" s="30"/>
      <c r="OG238" s="30"/>
      <c r="OH238" s="30"/>
      <c r="OI238" s="30"/>
      <c r="OJ238" s="30"/>
      <c r="OK238" s="30"/>
      <c r="OL238" s="30"/>
      <c r="OM238" s="30"/>
      <c r="ON238" s="30"/>
      <c r="OO238" s="30"/>
      <c r="OP238" s="30"/>
      <c r="OQ238" s="30"/>
      <c r="OR238" s="30"/>
      <c r="OS238" s="30"/>
      <c r="OT238" s="30"/>
      <c r="OU238" s="30"/>
      <c r="OV238" s="30"/>
      <c r="OW238" s="30"/>
      <c r="OX238" s="30"/>
      <c r="OY238" s="30"/>
      <c r="OZ238" s="30"/>
      <c r="PA238" s="30"/>
      <c r="PB238" s="30"/>
      <c r="PC238" s="30"/>
      <c r="PD238" s="30"/>
      <c r="PE238" s="30"/>
      <c r="PF238" s="30"/>
      <c r="PG238" s="30"/>
      <c r="PH238" s="30"/>
      <c r="PI238" s="30"/>
      <c r="PJ238" s="30"/>
      <c r="PK238" s="30"/>
      <c r="PL238" s="30"/>
      <c r="PM238" s="30"/>
      <c r="PN238" s="30"/>
      <c r="PO238" s="30"/>
      <c r="PP238" s="30"/>
      <c r="PQ238" s="30"/>
      <c r="PR238" s="30"/>
      <c r="PS238" s="30"/>
      <c r="PT238" s="30"/>
      <c r="PU238" s="30"/>
      <c r="PV238" s="30"/>
      <c r="PW238" s="30"/>
      <c r="PX238" s="30"/>
      <c r="PY238" s="30"/>
      <c r="PZ238" s="30"/>
      <c r="QA238" s="30"/>
      <c r="QB238" s="30"/>
      <c r="QC238" s="30"/>
      <c r="QD238" s="30"/>
      <c r="QE238" s="30"/>
      <c r="QF238" s="30"/>
      <c r="QG238" s="30"/>
      <c r="QH238" s="30"/>
      <c r="QI238" s="30"/>
      <c r="QJ238" s="30"/>
      <c r="QK238" s="30"/>
      <c r="QL238" s="30"/>
      <c r="QM238" s="30"/>
      <c r="QN238" s="30"/>
      <c r="QO238" s="30"/>
      <c r="QP238" s="30"/>
      <c r="QQ238" s="30"/>
      <c r="QR238" s="30"/>
      <c r="QS238" s="30"/>
      <c r="QT238" s="30"/>
      <c r="QU238" s="30"/>
      <c r="QV238" s="30"/>
      <c r="QW238" s="30"/>
      <c r="QX238" s="30"/>
      <c r="QY238" s="30"/>
      <c r="QZ238" s="30"/>
      <c r="RA238" s="30"/>
      <c r="RB238" s="30"/>
      <c r="RC238" s="30"/>
      <c r="RD238" s="30"/>
      <c r="RE238" s="30"/>
      <c r="RF238" s="30"/>
      <c r="RG238" s="30"/>
      <c r="RH238" s="30"/>
      <c r="RI238" s="30"/>
      <c r="RJ238" s="30"/>
      <c r="RK238" s="30"/>
      <c r="RL238" s="30"/>
      <c r="RM238" s="30"/>
      <c r="RN238" s="30"/>
      <c r="RO238" s="30"/>
      <c r="RP238" s="30"/>
      <c r="RQ238" s="30"/>
      <c r="RR238" s="30"/>
      <c r="RS238" s="30"/>
      <c r="RT238" s="30"/>
      <c r="RU238" s="30"/>
      <c r="RV238" s="30"/>
      <c r="RW238" s="30"/>
      <c r="RX238" s="30"/>
      <c r="RY238" s="30"/>
      <c r="RZ238" s="30"/>
      <c r="SA238" s="30"/>
      <c r="SB238" s="30"/>
      <c r="SC238" s="30"/>
      <c r="SD238" s="30"/>
      <c r="SE238" s="30"/>
      <c r="SF238" s="30"/>
      <c r="SG238" s="30"/>
      <c r="SH238" s="30"/>
      <c r="SI238" s="30"/>
      <c r="SJ238" s="30"/>
      <c r="SK238" s="30"/>
      <c r="SL238" s="30"/>
      <c r="SM238" s="30"/>
      <c r="SN238" s="30"/>
      <c r="SO238" s="30"/>
      <c r="SP238" s="30"/>
      <c r="SQ238" s="30"/>
      <c r="SR238" s="30"/>
      <c r="SS238" s="30"/>
      <c r="ST238" s="30"/>
      <c r="SU238" s="30"/>
      <c r="SV238" s="30"/>
      <c r="SW238" s="30"/>
      <c r="SX238" s="30"/>
      <c r="SY238" s="30"/>
      <c r="SZ238" s="30"/>
      <c r="TA238" s="30"/>
      <c r="TB238" s="30"/>
      <c r="TC238" s="30"/>
      <c r="TD238" s="30"/>
      <c r="TE238" s="30"/>
    </row>
    <row r="239" spans="1:525" s="24" customFormat="1" ht="21.75" hidden="1" customHeight="1" x14ac:dyDescent="0.25">
      <c r="A239" s="56" t="s">
        <v>440</v>
      </c>
      <c r="B239" s="56" t="s">
        <v>441</v>
      </c>
      <c r="C239" s="56" t="s">
        <v>110</v>
      </c>
      <c r="D239" s="6" t="str">
        <f>'дод 9'!C192</f>
        <v>Будівництво1 установ та закладів культури</v>
      </c>
      <c r="E239" s="122">
        <f t="shared" si="108"/>
        <v>0</v>
      </c>
      <c r="F239" s="122"/>
      <c r="G239" s="122"/>
      <c r="H239" s="122"/>
      <c r="I239" s="122"/>
      <c r="J239" s="122">
        <f t="shared" si="110"/>
        <v>0</v>
      </c>
      <c r="K239" s="122"/>
      <c r="L239" s="122"/>
      <c r="M239" s="122"/>
      <c r="N239" s="122"/>
      <c r="O239" s="122"/>
      <c r="P239" s="122">
        <f t="shared" si="109"/>
        <v>0</v>
      </c>
      <c r="Q239" s="232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30"/>
      <c r="JA239" s="30"/>
      <c r="JB239" s="30"/>
      <c r="JC239" s="30"/>
      <c r="JD239" s="30"/>
      <c r="JE239" s="30"/>
      <c r="JF239" s="30"/>
      <c r="JG239" s="30"/>
      <c r="JH239" s="30"/>
      <c r="JI239" s="30"/>
      <c r="JJ239" s="30"/>
      <c r="JK239" s="30"/>
      <c r="JL239" s="30"/>
      <c r="JM239" s="30"/>
      <c r="JN239" s="30"/>
      <c r="JO239" s="30"/>
      <c r="JP239" s="30"/>
      <c r="JQ239" s="30"/>
      <c r="JR239" s="30"/>
      <c r="JS239" s="30"/>
      <c r="JT239" s="30"/>
      <c r="JU239" s="30"/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30"/>
      <c r="KG239" s="30"/>
      <c r="KH239" s="30"/>
      <c r="KI239" s="30"/>
      <c r="KJ239" s="30"/>
      <c r="KK239" s="30"/>
      <c r="KL239" s="30"/>
      <c r="KM239" s="30"/>
      <c r="KN239" s="30"/>
      <c r="KO239" s="30"/>
      <c r="KP239" s="30"/>
      <c r="KQ239" s="30"/>
      <c r="KR239" s="30"/>
      <c r="KS239" s="30"/>
      <c r="KT239" s="30"/>
      <c r="KU239" s="30"/>
      <c r="KV239" s="30"/>
      <c r="KW239" s="30"/>
      <c r="KX239" s="30"/>
      <c r="KY239" s="30"/>
      <c r="KZ239" s="30"/>
      <c r="LA239" s="30"/>
      <c r="LB239" s="30"/>
      <c r="LC239" s="30"/>
      <c r="LD239" s="30"/>
      <c r="LE239" s="30"/>
      <c r="LF239" s="30"/>
      <c r="LG239" s="30"/>
      <c r="LH239" s="30"/>
      <c r="LI239" s="30"/>
      <c r="LJ239" s="30"/>
      <c r="LK239" s="30"/>
      <c r="LL239" s="30"/>
      <c r="LM239" s="30"/>
      <c r="LN239" s="30"/>
      <c r="LO239" s="30"/>
      <c r="LP239" s="30"/>
      <c r="LQ239" s="30"/>
      <c r="LR239" s="30"/>
      <c r="LS239" s="30"/>
      <c r="LT239" s="30"/>
      <c r="LU239" s="30"/>
      <c r="LV239" s="30"/>
      <c r="LW239" s="30"/>
      <c r="LX239" s="30"/>
      <c r="LY239" s="30"/>
      <c r="LZ239" s="30"/>
      <c r="MA239" s="30"/>
      <c r="MB239" s="30"/>
      <c r="MC239" s="30"/>
      <c r="MD239" s="30"/>
      <c r="ME239" s="30"/>
      <c r="MF239" s="30"/>
      <c r="MG239" s="30"/>
      <c r="MH239" s="30"/>
      <c r="MI239" s="30"/>
      <c r="MJ239" s="30"/>
      <c r="MK239" s="30"/>
      <c r="ML239" s="30"/>
      <c r="MM239" s="30"/>
      <c r="MN239" s="30"/>
      <c r="MO239" s="30"/>
      <c r="MP239" s="30"/>
      <c r="MQ239" s="30"/>
      <c r="MR239" s="30"/>
      <c r="MS239" s="30"/>
      <c r="MT239" s="30"/>
      <c r="MU239" s="30"/>
      <c r="MV239" s="30"/>
      <c r="MW239" s="30"/>
      <c r="MX239" s="30"/>
      <c r="MY239" s="30"/>
      <c r="MZ239" s="30"/>
      <c r="NA239" s="30"/>
      <c r="NB239" s="30"/>
      <c r="NC239" s="30"/>
      <c r="ND239" s="30"/>
      <c r="NE239" s="30"/>
      <c r="NF239" s="30"/>
      <c r="NG239" s="30"/>
      <c r="NH239" s="30"/>
      <c r="NI239" s="30"/>
      <c r="NJ239" s="30"/>
      <c r="NK239" s="30"/>
      <c r="NL239" s="30"/>
      <c r="NM239" s="30"/>
      <c r="NN239" s="30"/>
      <c r="NO239" s="30"/>
      <c r="NP239" s="30"/>
      <c r="NQ239" s="30"/>
      <c r="NR239" s="30"/>
      <c r="NS239" s="30"/>
      <c r="NT239" s="30"/>
      <c r="NU239" s="30"/>
      <c r="NV239" s="30"/>
      <c r="NW239" s="30"/>
      <c r="NX239" s="30"/>
      <c r="NY239" s="30"/>
      <c r="NZ239" s="30"/>
      <c r="OA239" s="30"/>
      <c r="OB239" s="30"/>
      <c r="OC239" s="30"/>
      <c r="OD239" s="30"/>
      <c r="OE239" s="30"/>
      <c r="OF239" s="30"/>
      <c r="OG239" s="30"/>
      <c r="OH239" s="30"/>
      <c r="OI239" s="30"/>
      <c r="OJ239" s="30"/>
      <c r="OK239" s="30"/>
      <c r="OL239" s="30"/>
      <c r="OM239" s="30"/>
      <c r="ON239" s="30"/>
      <c r="OO239" s="30"/>
      <c r="OP239" s="30"/>
      <c r="OQ239" s="30"/>
      <c r="OR239" s="30"/>
      <c r="OS239" s="30"/>
      <c r="OT239" s="30"/>
      <c r="OU239" s="30"/>
      <c r="OV239" s="30"/>
      <c r="OW239" s="30"/>
      <c r="OX239" s="30"/>
      <c r="OY239" s="30"/>
      <c r="OZ239" s="30"/>
      <c r="PA239" s="30"/>
      <c r="PB239" s="30"/>
      <c r="PC239" s="30"/>
      <c r="PD239" s="30"/>
      <c r="PE239" s="30"/>
      <c r="PF239" s="30"/>
      <c r="PG239" s="30"/>
      <c r="PH239" s="30"/>
      <c r="PI239" s="30"/>
      <c r="PJ239" s="30"/>
      <c r="PK239" s="30"/>
      <c r="PL239" s="30"/>
      <c r="PM239" s="30"/>
      <c r="PN239" s="30"/>
      <c r="PO239" s="30"/>
      <c r="PP239" s="30"/>
      <c r="PQ239" s="30"/>
      <c r="PR239" s="30"/>
      <c r="PS239" s="30"/>
      <c r="PT239" s="30"/>
      <c r="PU239" s="30"/>
      <c r="PV239" s="30"/>
      <c r="PW239" s="30"/>
      <c r="PX239" s="30"/>
      <c r="PY239" s="30"/>
      <c r="PZ239" s="30"/>
      <c r="QA239" s="30"/>
      <c r="QB239" s="30"/>
      <c r="QC239" s="30"/>
      <c r="QD239" s="30"/>
      <c r="QE239" s="30"/>
      <c r="QF239" s="30"/>
      <c r="QG239" s="30"/>
      <c r="QH239" s="30"/>
      <c r="QI239" s="30"/>
      <c r="QJ239" s="30"/>
      <c r="QK239" s="30"/>
      <c r="QL239" s="30"/>
      <c r="QM239" s="30"/>
      <c r="QN239" s="30"/>
      <c r="QO239" s="30"/>
      <c r="QP239" s="30"/>
      <c r="QQ239" s="30"/>
      <c r="QR239" s="30"/>
      <c r="QS239" s="30"/>
      <c r="QT239" s="30"/>
      <c r="QU239" s="30"/>
      <c r="QV239" s="30"/>
      <c r="QW239" s="30"/>
      <c r="QX239" s="30"/>
      <c r="QY239" s="30"/>
      <c r="QZ239" s="30"/>
      <c r="RA239" s="30"/>
      <c r="RB239" s="30"/>
      <c r="RC239" s="30"/>
      <c r="RD239" s="30"/>
      <c r="RE239" s="30"/>
      <c r="RF239" s="30"/>
      <c r="RG239" s="30"/>
      <c r="RH239" s="30"/>
      <c r="RI239" s="30"/>
      <c r="RJ239" s="30"/>
      <c r="RK239" s="30"/>
      <c r="RL239" s="30"/>
      <c r="RM239" s="30"/>
      <c r="RN239" s="30"/>
      <c r="RO239" s="30"/>
      <c r="RP239" s="30"/>
      <c r="RQ239" s="30"/>
      <c r="RR239" s="30"/>
      <c r="RS239" s="30"/>
      <c r="RT239" s="30"/>
      <c r="RU239" s="30"/>
      <c r="RV239" s="30"/>
      <c r="RW239" s="30"/>
      <c r="RX239" s="30"/>
      <c r="RY239" s="30"/>
      <c r="RZ239" s="30"/>
      <c r="SA239" s="30"/>
      <c r="SB239" s="30"/>
      <c r="SC239" s="30"/>
      <c r="SD239" s="30"/>
      <c r="SE239" s="30"/>
      <c r="SF239" s="30"/>
      <c r="SG239" s="30"/>
      <c r="SH239" s="30"/>
      <c r="SI239" s="30"/>
      <c r="SJ239" s="30"/>
      <c r="SK239" s="30"/>
      <c r="SL239" s="30"/>
      <c r="SM239" s="30"/>
      <c r="SN239" s="30"/>
      <c r="SO239" s="30"/>
      <c r="SP239" s="30"/>
      <c r="SQ239" s="30"/>
      <c r="SR239" s="30"/>
      <c r="SS239" s="30"/>
      <c r="ST239" s="30"/>
      <c r="SU239" s="30"/>
      <c r="SV239" s="30"/>
      <c r="SW239" s="30"/>
      <c r="SX239" s="30"/>
      <c r="SY239" s="30"/>
      <c r="SZ239" s="30"/>
      <c r="TA239" s="30"/>
      <c r="TB239" s="30"/>
      <c r="TC239" s="30"/>
      <c r="TD239" s="30"/>
      <c r="TE239" s="30"/>
    </row>
    <row r="240" spans="1:525" s="22" customFormat="1" ht="22.5" hidden="1" customHeight="1" x14ac:dyDescent="0.25">
      <c r="A240" s="56" t="s">
        <v>142</v>
      </c>
      <c r="B240" s="82" t="str">
        <f>'дод 9'!A225</f>
        <v>7640</v>
      </c>
      <c r="C240" s="82" t="str">
        <f>'дод 9'!B225</f>
        <v>0470</v>
      </c>
      <c r="D240" s="57" t="s">
        <v>413</v>
      </c>
      <c r="E240" s="122">
        <f t="shared" si="108"/>
        <v>0</v>
      </c>
      <c r="F240" s="122"/>
      <c r="G240" s="122"/>
      <c r="H240" s="122"/>
      <c r="I240" s="122"/>
      <c r="J240" s="122">
        <f t="shared" si="110"/>
        <v>0</v>
      </c>
      <c r="K240" s="122"/>
      <c r="L240" s="122"/>
      <c r="M240" s="122"/>
      <c r="N240" s="122"/>
      <c r="O240" s="122"/>
      <c r="P240" s="122">
        <f t="shared" si="109"/>
        <v>0</v>
      </c>
      <c r="Q240" s="232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</row>
    <row r="241" spans="1:525" s="22" customFormat="1" ht="27" hidden="1" customHeight="1" x14ac:dyDescent="0.25">
      <c r="A241" s="56">
        <v>1018340</v>
      </c>
      <c r="B241" s="82" t="str">
        <f>'дод 9'!A250</f>
        <v>8340</v>
      </c>
      <c r="C241" s="82" t="str">
        <f>'дод 9'!B250</f>
        <v>0540</v>
      </c>
      <c r="D241" s="97" t="str">
        <f>'дод 9'!C250</f>
        <v>Природоохоронні заходи за рахунок цільових фондів</v>
      </c>
      <c r="E241" s="122">
        <f t="shared" si="108"/>
        <v>0</v>
      </c>
      <c r="F241" s="122"/>
      <c r="G241" s="122"/>
      <c r="H241" s="122"/>
      <c r="I241" s="122"/>
      <c r="J241" s="122">
        <f t="shared" si="110"/>
        <v>0</v>
      </c>
      <c r="K241" s="122"/>
      <c r="L241" s="122"/>
      <c r="M241" s="122"/>
      <c r="N241" s="122"/>
      <c r="O241" s="122"/>
      <c r="P241" s="122">
        <f t="shared" si="109"/>
        <v>0</v>
      </c>
      <c r="Q241" s="232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</row>
    <row r="242" spans="1:525" s="27" customFormat="1" ht="34.5" customHeight="1" x14ac:dyDescent="0.25">
      <c r="A242" s="94" t="s">
        <v>191</v>
      </c>
      <c r="B242" s="96"/>
      <c r="C242" s="96"/>
      <c r="D242" s="91" t="s">
        <v>31</v>
      </c>
      <c r="E242" s="120">
        <f>E243</f>
        <v>294411330</v>
      </c>
      <c r="F242" s="120">
        <f t="shared" ref="F242:P242" si="111">F243</f>
        <v>290906330</v>
      </c>
      <c r="G242" s="120">
        <f t="shared" si="111"/>
        <v>11968900</v>
      </c>
      <c r="H242" s="120">
        <f t="shared" si="111"/>
        <v>40852900</v>
      </c>
      <c r="I242" s="120">
        <f t="shared" si="111"/>
        <v>3505000</v>
      </c>
      <c r="J242" s="120">
        <f t="shared" si="111"/>
        <v>47173209</v>
      </c>
      <c r="K242" s="120">
        <f t="shared" si="111"/>
        <v>39913950</v>
      </c>
      <c r="L242" s="120">
        <f t="shared" si="111"/>
        <v>6159259</v>
      </c>
      <c r="M242" s="120">
        <f t="shared" si="111"/>
        <v>0</v>
      </c>
      <c r="N242" s="120">
        <f t="shared" si="111"/>
        <v>0</v>
      </c>
      <c r="O242" s="120">
        <f t="shared" si="111"/>
        <v>41013950</v>
      </c>
      <c r="P242" s="120">
        <f t="shared" si="111"/>
        <v>341584539</v>
      </c>
      <c r="Q242" s="2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  <c r="IT242" s="32"/>
      <c r="IU242" s="32"/>
      <c r="IV242" s="32"/>
      <c r="IW242" s="32"/>
      <c r="IX242" s="32"/>
      <c r="IY242" s="32"/>
      <c r="IZ242" s="32"/>
      <c r="JA242" s="32"/>
      <c r="JB242" s="32"/>
      <c r="JC242" s="32"/>
      <c r="JD242" s="32"/>
      <c r="JE242" s="32"/>
      <c r="JF242" s="32"/>
      <c r="JG242" s="32"/>
      <c r="JH242" s="32"/>
      <c r="JI242" s="32"/>
      <c r="JJ242" s="32"/>
      <c r="JK242" s="32"/>
      <c r="JL242" s="32"/>
      <c r="JM242" s="32"/>
      <c r="JN242" s="32"/>
      <c r="JO242" s="32"/>
      <c r="JP242" s="32"/>
      <c r="JQ242" s="32"/>
      <c r="JR242" s="32"/>
      <c r="JS242" s="32"/>
      <c r="JT242" s="32"/>
      <c r="JU242" s="32"/>
      <c r="JV242" s="32"/>
      <c r="JW242" s="32"/>
      <c r="JX242" s="32"/>
      <c r="JY242" s="32"/>
      <c r="JZ242" s="32"/>
      <c r="KA242" s="32"/>
      <c r="KB242" s="32"/>
      <c r="KC242" s="32"/>
      <c r="KD242" s="32"/>
      <c r="KE242" s="32"/>
      <c r="KF242" s="32"/>
      <c r="KG242" s="32"/>
      <c r="KH242" s="32"/>
      <c r="KI242" s="32"/>
      <c r="KJ242" s="32"/>
      <c r="KK242" s="32"/>
      <c r="KL242" s="32"/>
      <c r="KM242" s="32"/>
      <c r="KN242" s="32"/>
      <c r="KO242" s="32"/>
      <c r="KP242" s="32"/>
      <c r="KQ242" s="32"/>
      <c r="KR242" s="32"/>
      <c r="KS242" s="32"/>
      <c r="KT242" s="32"/>
      <c r="KU242" s="32"/>
      <c r="KV242" s="32"/>
      <c r="KW242" s="32"/>
      <c r="KX242" s="32"/>
      <c r="KY242" s="32"/>
      <c r="KZ242" s="32"/>
      <c r="LA242" s="32"/>
      <c r="LB242" s="32"/>
      <c r="LC242" s="32"/>
      <c r="LD242" s="32"/>
      <c r="LE242" s="32"/>
      <c r="LF242" s="32"/>
      <c r="LG242" s="32"/>
      <c r="LH242" s="32"/>
      <c r="LI242" s="32"/>
      <c r="LJ242" s="32"/>
      <c r="LK242" s="32"/>
      <c r="LL242" s="32"/>
      <c r="LM242" s="32"/>
      <c r="LN242" s="32"/>
      <c r="LO242" s="32"/>
      <c r="LP242" s="32"/>
      <c r="LQ242" s="32"/>
      <c r="LR242" s="32"/>
      <c r="LS242" s="32"/>
      <c r="LT242" s="32"/>
      <c r="LU242" s="32"/>
      <c r="LV242" s="32"/>
      <c r="LW242" s="32"/>
      <c r="LX242" s="32"/>
      <c r="LY242" s="32"/>
      <c r="LZ242" s="32"/>
      <c r="MA242" s="32"/>
      <c r="MB242" s="32"/>
      <c r="MC242" s="32"/>
      <c r="MD242" s="32"/>
      <c r="ME242" s="32"/>
      <c r="MF242" s="32"/>
      <c r="MG242" s="32"/>
      <c r="MH242" s="32"/>
      <c r="MI242" s="32"/>
      <c r="MJ242" s="32"/>
      <c r="MK242" s="32"/>
      <c r="ML242" s="32"/>
      <c r="MM242" s="32"/>
      <c r="MN242" s="32"/>
      <c r="MO242" s="32"/>
      <c r="MP242" s="32"/>
      <c r="MQ242" s="32"/>
      <c r="MR242" s="32"/>
      <c r="MS242" s="32"/>
      <c r="MT242" s="32"/>
      <c r="MU242" s="32"/>
      <c r="MV242" s="32"/>
      <c r="MW242" s="32"/>
      <c r="MX242" s="32"/>
      <c r="MY242" s="32"/>
      <c r="MZ242" s="32"/>
      <c r="NA242" s="32"/>
      <c r="NB242" s="32"/>
      <c r="NC242" s="32"/>
      <c r="ND242" s="32"/>
      <c r="NE242" s="32"/>
      <c r="NF242" s="32"/>
      <c r="NG242" s="32"/>
      <c r="NH242" s="32"/>
      <c r="NI242" s="32"/>
      <c r="NJ242" s="32"/>
      <c r="NK242" s="32"/>
      <c r="NL242" s="32"/>
      <c r="NM242" s="32"/>
      <c r="NN242" s="32"/>
      <c r="NO242" s="32"/>
      <c r="NP242" s="32"/>
      <c r="NQ242" s="32"/>
      <c r="NR242" s="32"/>
      <c r="NS242" s="32"/>
      <c r="NT242" s="32"/>
      <c r="NU242" s="32"/>
      <c r="NV242" s="32"/>
      <c r="NW242" s="32"/>
      <c r="NX242" s="32"/>
      <c r="NY242" s="32"/>
      <c r="NZ242" s="32"/>
      <c r="OA242" s="32"/>
      <c r="OB242" s="32"/>
      <c r="OC242" s="32"/>
      <c r="OD242" s="32"/>
      <c r="OE242" s="32"/>
      <c r="OF242" s="32"/>
      <c r="OG242" s="32"/>
      <c r="OH242" s="32"/>
      <c r="OI242" s="32"/>
      <c r="OJ242" s="32"/>
      <c r="OK242" s="32"/>
      <c r="OL242" s="32"/>
      <c r="OM242" s="32"/>
      <c r="ON242" s="32"/>
      <c r="OO242" s="32"/>
      <c r="OP242" s="32"/>
      <c r="OQ242" s="32"/>
      <c r="OR242" s="32"/>
      <c r="OS242" s="32"/>
      <c r="OT242" s="32"/>
      <c r="OU242" s="32"/>
      <c r="OV242" s="32"/>
      <c r="OW242" s="32"/>
      <c r="OX242" s="32"/>
      <c r="OY242" s="32"/>
      <c r="OZ242" s="32"/>
      <c r="PA242" s="32"/>
      <c r="PB242" s="32"/>
      <c r="PC242" s="32"/>
      <c r="PD242" s="32"/>
      <c r="PE242" s="32"/>
      <c r="PF242" s="32"/>
      <c r="PG242" s="32"/>
      <c r="PH242" s="32"/>
      <c r="PI242" s="32"/>
      <c r="PJ242" s="32"/>
      <c r="PK242" s="32"/>
      <c r="PL242" s="32"/>
      <c r="PM242" s="32"/>
      <c r="PN242" s="32"/>
      <c r="PO242" s="32"/>
      <c r="PP242" s="32"/>
      <c r="PQ242" s="32"/>
      <c r="PR242" s="32"/>
      <c r="PS242" s="32"/>
      <c r="PT242" s="32"/>
      <c r="PU242" s="32"/>
      <c r="PV242" s="32"/>
      <c r="PW242" s="32"/>
      <c r="PX242" s="32"/>
      <c r="PY242" s="32"/>
      <c r="PZ242" s="32"/>
      <c r="QA242" s="32"/>
      <c r="QB242" s="32"/>
      <c r="QC242" s="32"/>
      <c r="QD242" s="32"/>
      <c r="QE242" s="32"/>
      <c r="QF242" s="32"/>
      <c r="QG242" s="32"/>
      <c r="QH242" s="32"/>
      <c r="QI242" s="32"/>
      <c r="QJ242" s="32"/>
      <c r="QK242" s="32"/>
      <c r="QL242" s="32"/>
      <c r="QM242" s="32"/>
      <c r="QN242" s="32"/>
      <c r="QO242" s="32"/>
      <c r="QP242" s="32"/>
      <c r="QQ242" s="32"/>
      <c r="QR242" s="32"/>
      <c r="QS242" s="32"/>
      <c r="QT242" s="32"/>
      <c r="QU242" s="32"/>
      <c r="QV242" s="32"/>
      <c r="QW242" s="32"/>
      <c r="QX242" s="32"/>
      <c r="QY242" s="32"/>
      <c r="QZ242" s="32"/>
      <c r="RA242" s="32"/>
      <c r="RB242" s="32"/>
      <c r="RC242" s="32"/>
      <c r="RD242" s="32"/>
      <c r="RE242" s="32"/>
      <c r="RF242" s="32"/>
      <c r="RG242" s="32"/>
      <c r="RH242" s="32"/>
      <c r="RI242" s="32"/>
      <c r="RJ242" s="32"/>
      <c r="RK242" s="32"/>
      <c r="RL242" s="32"/>
      <c r="RM242" s="32"/>
      <c r="RN242" s="32"/>
      <c r="RO242" s="32"/>
      <c r="RP242" s="32"/>
      <c r="RQ242" s="32"/>
      <c r="RR242" s="32"/>
      <c r="RS242" s="32"/>
      <c r="RT242" s="32"/>
      <c r="RU242" s="32"/>
      <c r="RV242" s="32"/>
      <c r="RW242" s="32"/>
      <c r="RX242" s="32"/>
      <c r="RY242" s="32"/>
      <c r="RZ242" s="32"/>
      <c r="SA242" s="32"/>
      <c r="SB242" s="32"/>
      <c r="SC242" s="32"/>
      <c r="SD242" s="32"/>
      <c r="SE242" s="32"/>
      <c r="SF242" s="32"/>
      <c r="SG242" s="32"/>
      <c r="SH242" s="32"/>
      <c r="SI242" s="32"/>
      <c r="SJ242" s="32"/>
      <c r="SK242" s="32"/>
      <c r="SL242" s="32"/>
      <c r="SM242" s="32"/>
      <c r="SN242" s="32"/>
      <c r="SO242" s="32"/>
      <c r="SP242" s="32"/>
      <c r="SQ242" s="32"/>
      <c r="SR242" s="32"/>
      <c r="SS242" s="32"/>
      <c r="ST242" s="32"/>
      <c r="SU242" s="32"/>
      <c r="SV242" s="32"/>
      <c r="SW242" s="32"/>
      <c r="SX242" s="32"/>
      <c r="SY242" s="32"/>
      <c r="SZ242" s="32"/>
      <c r="TA242" s="32"/>
      <c r="TB242" s="32"/>
      <c r="TC242" s="32"/>
      <c r="TD242" s="32"/>
      <c r="TE242" s="32"/>
    </row>
    <row r="243" spans="1:525" s="34" customFormat="1" ht="31.5" x14ac:dyDescent="0.25">
      <c r="A243" s="84" t="s">
        <v>192</v>
      </c>
      <c r="B243" s="93"/>
      <c r="C243" s="93"/>
      <c r="D243" s="68" t="s">
        <v>31</v>
      </c>
      <c r="E243" s="121">
        <f>E250+E251+E252+E253+E254+E256+E257+E258+E259+E263+E264+E265+E267+E266+E269+E271+E276+E278+E279+E280+E282+E285+E289+E291+E268+E273+E284+E283+E260+E262+E290+E288+E255+E287+E292+E286</f>
        <v>294411330</v>
      </c>
      <c r="F243" s="121">
        <f t="shared" ref="F243:P243" si="112">F250+F251+F252+F253+F254+F256+F257+F258+F259+F263+F264+F265+F267+F266+F269+F271+F276+F278+F279+F280+F282+F285+F289+F291+F268+F273+F284+F283+F260+F262+F290+F288+F255+F287+F292+F286</f>
        <v>290906330</v>
      </c>
      <c r="G243" s="121">
        <f t="shared" si="112"/>
        <v>11968900</v>
      </c>
      <c r="H243" s="121">
        <f t="shared" si="112"/>
        <v>40852900</v>
      </c>
      <c r="I243" s="121">
        <f t="shared" si="112"/>
        <v>3505000</v>
      </c>
      <c r="J243" s="121">
        <f t="shared" si="112"/>
        <v>47173209</v>
      </c>
      <c r="K243" s="121">
        <f t="shared" si="112"/>
        <v>39913950</v>
      </c>
      <c r="L243" s="121">
        <f t="shared" si="112"/>
        <v>6159259</v>
      </c>
      <c r="M243" s="121">
        <f t="shared" si="112"/>
        <v>0</v>
      </c>
      <c r="N243" s="121">
        <f t="shared" si="112"/>
        <v>0</v>
      </c>
      <c r="O243" s="121">
        <f t="shared" si="112"/>
        <v>41013950</v>
      </c>
      <c r="P243" s="121">
        <f t="shared" si="112"/>
        <v>341584539</v>
      </c>
      <c r="Q243" s="232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</row>
    <row r="244" spans="1:525" s="34" customFormat="1" ht="117.75" hidden="1" customHeight="1" x14ac:dyDescent="0.25">
      <c r="A244" s="84"/>
      <c r="B244" s="93"/>
      <c r="C244" s="93"/>
      <c r="D244" s="68" t="s">
        <v>390</v>
      </c>
      <c r="E244" s="121">
        <f>E274</f>
        <v>0</v>
      </c>
      <c r="F244" s="121">
        <f t="shared" ref="F244:P244" si="113">F274</f>
        <v>0</v>
      </c>
      <c r="G244" s="121">
        <f t="shared" si="113"/>
        <v>0</v>
      </c>
      <c r="H244" s="121">
        <f t="shared" si="113"/>
        <v>0</v>
      </c>
      <c r="I244" s="121">
        <f t="shared" si="113"/>
        <v>0</v>
      </c>
      <c r="J244" s="121">
        <f t="shared" si="113"/>
        <v>0</v>
      </c>
      <c r="K244" s="121">
        <f t="shared" si="113"/>
        <v>0</v>
      </c>
      <c r="L244" s="121">
        <f t="shared" si="113"/>
        <v>0</v>
      </c>
      <c r="M244" s="121">
        <f t="shared" si="113"/>
        <v>0</v>
      </c>
      <c r="N244" s="121">
        <f t="shared" si="113"/>
        <v>0</v>
      </c>
      <c r="O244" s="121">
        <f t="shared" si="113"/>
        <v>0</v>
      </c>
      <c r="P244" s="121">
        <f t="shared" si="113"/>
        <v>0</v>
      </c>
      <c r="Q244" s="232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</row>
    <row r="245" spans="1:525" s="34" customFormat="1" ht="84" hidden="1" customHeight="1" x14ac:dyDescent="0.25">
      <c r="A245" s="84"/>
      <c r="B245" s="93"/>
      <c r="C245" s="93"/>
      <c r="D245" s="68" t="s">
        <v>508</v>
      </c>
      <c r="E245" s="121">
        <f>E275</f>
        <v>0</v>
      </c>
      <c r="F245" s="121">
        <f t="shared" ref="F245:P245" si="114">F275</f>
        <v>0</v>
      </c>
      <c r="G245" s="121">
        <f t="shared" si="114"/>
        <v>0</v>
      </c>
      <c r="H245" s="121">
        <f t="shared" si="114"/>
        <v>0</v>
      </c>
      <c r="I245" s="121">
        <f t="shared" si="114"/>
        <v>0</v>
      </c>
      <c r="J245" s="121">
        <f t="shared" si="114"/>
        <v>0</v>
      </c>
      <c r="K245" s="121">
        <f t="shared" si="114"/>
        <v>0</v>
      </c>
      <c r="L245" s="121">
        <f t="shared" si="114"/>
        <v>0</v>
      </c>
      <c r="M245" s="121">
        <f t="shared" si="114"/>
        <v>0</v>
      </c>
      <c r="N245" s="121">
        <f t="shared" si="114"/>
        <v>0</v>
      </c>
      <c r="O245" s="121">
        <f t="shared" si="114"/>
        <v>0</v>
      </c>
      <c r="P245" s="121">
        <f t="shared" si="114"/>
        <v>0</v>
      </c>
      <c r="Q245" s="232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  <c r="IW245" s="33"/>
      <c r="IX245" s="33"/>
      <c r="IY245" s="33"/>
      <c r="IZ245" s="33"/>
      <c r="JA245" s="33"/>
      <c r="JB245" s="33"/>
      <c r="JC245" s="33"/>
      <c r="JD245" s="33"/>
      <c r="JE245" s="33"/>
      <c r="JF245" s="33"/>
      <c r="JG245" s="33"/>
      <c r="JH245" s="33"/>
      <c r="JI245" s="33"/>
      <c r="JJ245" s="33"/>
      <c r="JK245" s="33"/>
      <c r="JL245" s="33"/>
      <c r="JM245" s="33"/>
      <c r="JN245" s="33"/>
      <c r="JO245" s="33"/>
      <c r="JP245" s="33"/>
      <c r="JQ245" s="33"/>
      <c r="JR245" s="33"/>
      <c r="JS245" s="33"/>
      <c r="JT245" s="33"/>
      <c r="JU245" s="33"/>
      <c r="JV245" s="33"/>
      <c r="JW245" s="33"/>
      <c r="JX245" s="33"/>
      <c r="JY245" s="33"/>
      <c r="JZ245" s="33"/>
      <c r="KA245" s="33"/>
      <c r="KB245" s="33"/>
      <c r="KC245" s="33"/>
      <c r="KD245" s="33"/>
      <c r="KE245" s="33"/>
      <c r="KF245" s="33"/>
      <c r="KG245" s="33"/>
      <c r="KH245" s="33"/>
      <c r="KI245" s="33"/>
      <c r="KJ245" s="33"/>
      <c r="KK245" s="33"/>
      <c r="KL245" s="33"/>
      <c r="KM245" s="33"/>
      <c r="KN245" s="33"/>
      <c r="KO245" s="33"/>
      <c r="KP245" s="33"/>
      <c r="KQ245" s="33"/>
      <c r="KR245" s="33"/>
      <c r="KS245" s="33"/>
      <c r="KT245" s="33"/>
      <c r="KU245" s="33"/>
      <c r="KV245" s="33"/>
      <c r="KW245" s="33"/>
      <c r="KX245" s="33"/>
      <c r="KY245" s="33"/>
      <c r="KZ245" s="33"/>
      <c r="LA245" s="33"/>
      <c r="LB245" s="33"/>
      <c r="LC245" s="33"/>
      <c r="LD245" s="33"/>
      <c r="LE245" s="33"/>
      <c r="LF245" s="33"/>
      <c r="LG245" s="33"/>
      <c r="LH245" s="33"/>
      <c r="LI245" s="33"/>
      <c r="LJ245" s="33"/>
      <c r="LK245" s="33"/>
      <c r="LL245" s="33"/>
      <c r="LM245" s="33"/>
      <c r="LN245" s="33"/>
      <c r="LO245" s="33"/>
      <c r="LP245" s="33"/>
      <c r="LQ245" s="33"/>
      <c r="LR245" s="33"/>
      <c r="LS245" s="33"/>
      <c r="LT245" s="33"/>
      <c r="LU245" s="33"/>
      <c r="LV245" s="33"/>
      <c r="LW245" s="33"/>
      <c r="LX245" s="33"/>
      <c r="LY245" s="33"/>
      <c r="LZ245" s="33"/>
      <c r="MA245" s="33"/>
      <c r="MB245" s="33"/>
      <c r="MC245" s="33"/>
      <c r="MD245" s="33"/>
      <c r="ME245" s="33"/>
      <c r="MF245" s="33"/>
      <c r="MG245" s="33"/>
      <c r="MH245" s="33"/>
      <c r="MI245" s="33"/>
      <c r="MJ245" s="33"/>
      <c r="MK245" s="33"/>
      <c r="ML245" s="33"/>
      <c r="MM245" s="33"/>
      <c r="MN245" s="33"/>
      <c r="MO245" s="33"/>
      <c r="MP245" s="33"/>
      <c r="MQ245" s="33"/>
      <c r="MR245" s="33"/>
      <c r="MS245" s="33"/>
      <c r="MT245" s="33"/>
      <c r="MU245" s="33"/>
      <c r="MV245" s="33"/>
      <c r="MW245" s="33"/>
      <c r="MX245" s="33"/>
      <c r="MY245" s="33"/>
      <c r="MZ245" s="33"/>
      <c r="NA245" s="33"/>
      <c r="NB245" s="33"/>
      <c r="NC245" s="33"/>
      <c r="ND245" s="33"/>
      <c r="NE245" s="33"/>
      <c r="NF245" s="33"/>
      <c r="NG245" s="33"/>
      <c r="NH245" s="33"/>
      <c r="NI245" s="33"/>
      <c r="NJ245" s="33"/>
      <c r="NK245" s="33"/>
      <c r="NL245" s="33"/>
      <c r="NM245" s="33"/>
      <c r="NN245" s="33"/>
      <c r="NO245" s="33"/>
      <c r="NP245" s="33"/>
      <c r="NQ245" s="33"/>
      <c r="NR245" s="33"/>
      <c r="NS245" s="33"/>
      <c r="NT245" s="33"/>
      <c r="NU245" s="33"/>
      <c r="NV245" s="33"/>
      <c r="NW245" s="33"/>
      <c r="NX245" s="33"/>
      <c r="NY245" s="33"/>
      <c r="NZ245" s="33"/>
      <c r="OA245" s="33"/>
      <c r="OB245" s="33"/>
      <c r="OC245" s="33"/>
      <c r="OD245" s="33"/>
      <c r="OE245" s="33"/>
      <c r="OF245" s="33"/>
      <c r="OG245" s="33"/>
      <c r="OH245" s="33"/>
      <c r="OI245" s="33"/>
      <c r="OJ245" s="33"/>
      <c r="OK245" s="33"/>
      <c r="OL245" s="33"/>
      <c r="OM245" s="33"/>
      <c r="ON245" s="33"/>
      <c r="OO245" s="33"/>
      <c r="OP245" s="33"/>
      <c r="OQ245" s="33"/>
      <c r="OR245" s="33"/>
      <c r="OS245" s="33"/>
      <c r="OT245" s="33"/>
      <c r="OU245" s="33"/>
      <c r="OV245" s="33"/>
      <c r="OW245" s="33"/>
      <c r="OX245" s="33"/>
      <c r="OY245" s="33"/>
      <c r="OZ245" s="33"/>
      <c r="PA245" s="33"/>
      <c r="PB245" s="33"/>
      <c r="PC245" s="33"/>
      <c r="PD245" s="33"/>
      <c r="PE245" s="33"/>
      <c r="PF245" s="33"/>
      <c r="PG245" s="33"/>
      <c r="PH245" s="33"/>
      <c r="PI245" s="33"/>
      <c r="PJ245" s="33"/>
      <c r="PK245" s="33"/>
      <c r="PL245" s="33"/>
      <c r="PM245" s="33"/>
      <c r="PN245" s="33"/>
      <c r="PO245" s="33"/>
      <c r="PP245" s="33"/>
      <c r="PQ245" s="33"/>
      <c r="PR245" s="33"/>
      <c r="PS245" s="33"/>
      <c r="PT245" s="33"/>
      <c r="PU245" s="33"/>
      <c r="PV245" s="33"/>
      <c r="PW245" s="33"/>
      <c r="PX245" s="33"/>
      <c r="PY245" s="33"/>
      <c r="PZ245" s="33"/>
      <c r="QA245" s="33"/>
      <c r="QB245" s="33"/>
      <c r="QC245" s="33"/>
      <c r="QD245" s="33"/>
      <c r="QE245" s="33"/>
      <c r="QF245" s="33"/>
      <c r="QG245" s="33"/>
      <c r="QH245" s="33"/>
      <c r="QI245" s="33"/>
      <c r="QJ245" s="33"/>
      <c r="QK245" s="33"/>
      <c r="QL245" s="33"/>
      <c r="QM245" s="33"/>
      <c r="QN245" s="33"/>
      <c r="QO245" s="33"/>
      <c r="QP245" s="33"/>
      <c r="QQ245" s="33"/>
      <c r="QR245" s="33"/>
      <c r="QS245" s="33"/>
      <c r="QT245" s="33"/>
      <c r="QU245" s="33"/>
      <c r="QV245" s="33"/>
      <c r="QW245" s="33"/>
      <c r="QX245" s="33"/>
      <c r="QY245" s="33"/>
      <c r="QZ245" s="33"/>
      <c r="RA245" s="33"/>
      <c r="RB245" s="33"/>
      <c r="RC245" s="33"/>
      <c r="RD245" s="33"/>
      <c r="RE245" s="33"/>
      <c r="RF245" s="33"/>
      <c r="RG245" s="33"/>
      <c r="RH245" s="33"/>
      <c r="RI245" s="33"/>
      <c r="RJ245" s="33"/>
      <c r="RK245" s="33"/>
      <c r="RL245" s="33"/>
      <c r="RM245" s="33"/>
      <c r="RN245" s="33"/>
      <c r="RO245" s="33"/>
      <c r="RP245" s="33"/>
      <c r="RQ245" s="33"/>
      <c r="RR245" s="33"/>
      <c r="RS245" s="33"/>
      <c r="RT245" s="33"/>
      <c r="RU245" s="33"/>
      <c r="RV245" s="33"/>
      <c r="RW245" s="33"/>
      <c r="RX245" s="33"/>
      <c r="RY245" s="33"/>
      <c r="RZ245" s="33"/>
      <c r="SA245" s="33"/>
      <c r="SB245" s="33"/>
      <c r="SC245" s="33"/>
      <c r="SD245" s="33"/>
      <c r="SE245" s="33"/>
      <c r="SF245" s="33"/>
      <c r="SG245" s="33"/>
      <c r="SH245" s="33"/>
      <c r="SI245" s="33"/>
      <c r="SJ245" s="33"/>
      <c r="SK245" s="33"/>
      <c r="SL245" s="33"/>
      <c r="SM245" s="33"/>
      <c r="SN245" s="33"/>
      <c r="SO245" s="33"/>
      <c r="SP245" s="33"/>
      <c r="SQ245" s="33"/>
      <c r="SR245" s="33"/>
      <c r="SS245" s="33"/>
      <c r="ST245" s="33"/>
      <c r="SU245" s="33"/>
      <c r="SV245" s="33"/>
      <c r="SW245" s="33"/>
      <c r="SX245" s="33"/>
      <c r="SY245" s="33"/>
      <c r="SZ245" s="33"/>
      <c r="TA245" s="33"/>
      <c r="TB245" s="33"/>
      <c r="TC245" s="33"/>
      <c r="TD245" s="33"/>
      <c r="TE245" s="33"/>
    </row>
    <row r="246" spans="1:525" s="34" customFormat="1" ht="61.5" hidden="1" customHeight="1" x14ac:dyDescent="0.25">
      <c r="A246" s="84"/>
      <c r="B246" s="93"/>
      <c r="C246" s="93"/>
      <c r="D246" s="68" t="s">
        <v>383</v>
      </c>
      <c r="E246" s="121">
        <f>E270</f>
        <v>0</v>
      </c>
      <c r="F246" s="121">
        <f t="shared" ref="F246:P246" si="115">F270</f>
        <v>0</v>
      </c>
      <c r="G246" s="121">
        <f t="shared" si="115"/>
        <v>0</v>
      </c>
      <c r="H246" s="121">
        <f t="shared" si="115"/>
        <v>0</v>
      </c>
      <c r="I246" s="121">
        <f t="shared" si="115"/>
        <v>0</v>
      </c>
      <c r="J246" s="121">
        <f t="shared" si="115"/>
        <v>0</v>
      </c>
      <c r="K246" s="121">
        <f t="shared" si="115"/>
        <v>0</v>
      </c>
      <c r="L246" s="121">
        <f t="shared" si="115"/>
        <v>0</v>
      </c>
      <c r="M246" s="121">
        <f t="shared" si="115"/>
        <v>0</v>
      </c>
      <c r="N246" s="121">
        <f t="shared" si="115"/>
        <v>0</v>
      </c>
      <c r="O246" s="121">
        <f t="shared" si="115"/>
        <v>0</v>
      </c>
      <c r="P246" s="121">
        <f t="shared" si="115"/>
        <v>0</v>
      </c>
      <c r="Q246" s="232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3"/>
      <c r="KY246" s="33"/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3"/>
      <c r="LZ246" s="33"/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3"/>
      <c r="MZ246" s="33"/>
      <c r="NA246" s="33"/>
      <c r="NB246" s="33"/>
      <c r="NC246" s="33"/>
      <c r="ND246" s="33"/>
      <c r="NE246" s="33"/>
      <c r="NF246" s="33"/>
      <c r="NG246" s="33"/>
      <c r="NH246" s="33"/>
      <c r="NI246" s="33"/>
      <c r="NJ246" s="33"/>
      <c r="NK246" s="33"/>
      <c r="NL246" s="33"/>
      <c r="NM246" s="33"/>
      <c r="NN246" s="33"/>
      <c r="NO246" s="33"/>
      <c r="NP246" s="33"/>
      <c r="NQ246" s="33"/>
      <c r="NR246" s="33"/>
      <c r="NS246" s="33"/>
      <c r="NT246" s="33"/>
      <c r="NU246" s="33"/>
      <c r="NV246" s="33"/>
      <c r="NW246" s="33"/>
      <c r="NX246" s="33"/>
      <c r="NY246" s="33"/>
      <c r="NZ246" s="33"/>
      <c r="OA246" s="33"/>
      <c r="OB246" s="33"/>
      <c r="OC246" s="33"/>
      <c r="OD246" s="33"/>
      <c r="OE246" s="33"/>
      <c r="OF246" s="33"/>
      <c r="OG246" s="33"/>
      <c r="OH246" s="33"/>
      <c r="OI246" s="33"/>
      <c r="OJ246" s="33"/>
      <c r="OK246" s="33"/>
      <c r="OL246" s="33"/>
      <c r="OM246" s="33"/>
      <c r="ON246" s="33"/>
      <c r="OO246" s="33"/>
      <c r="OP246" s="33"/>
      <c r="OQ246" s="33"/>
      <c r="OR246" s="33"/>
      <c r="OS246" s="33"/>
      <c r="OT246" s="33"/>
      <c r="OU246" s="33"/>
      <c r="OV246" s="33"/>
      <c r="OW246" s="33"/>
      <c r="OX246" s="33"/>
      <c r="OY246" s="33"/>
      <c r="OZ246" s="33"/>
      <c r="PA246" s="33"/>
      <c r="PB246" s="33"/>
      <c r="PC246" s="33"/>
      <c r="PD246" s="33"/>
      <c r="PE246" s="33"/>
      <c r="PF246" s="33"/>
      <c r="PG246" s="33"/>
      <c r="PH246" s="33"/>
      <c r="PI246" s="33"/>
      <c r="PJ246" s="33"/>
      <c r="PK246" s="33"/>
      <c r="PL246" s="33"/>
      <c r="PM246" s="33"/>
      <c r="PN246" s="33"/>
      <c r="PO246" s="33"/>
      <c r="PP246" s="33"/>
      <c r="PQ246" s="33"/>
      <c r="PR246" s="33"/>
      <c r="PS246" s="33"/>
      <c r="PT246" s="33"/>
      <c r="PU246" s="33"/>
      <c r="PV246" s="33"/>
      <c r="PW246" s="33"/>
      <c r="PX246" s="33"/>
      <c r="PY246" s="33"/>
      <c r="PZ246" s="33"/>
      <c r="QA246" s="33"/>
      <c r="QB246" s="33"/>
      <c r="QC246" s="33"/>
      <c r="QD246" s="33"/>
      <c r="QE246" s="33"/>
      <c r="QF246" s="33"/>
      <c r="QG246" s="33"/>
      <c r="QH246" s="33"/>
      <c r="QI246" s="33"/>
      <c r="QJ246" s="33"/>
      <c r="QK246" s="33"/>
      <c r="QL246" s="33"/>
      <c r="QM246" s="33"/>
      <c r="QN246" s="33"/>
      <c r="QO246" s="33"/>
      <c r="QP246" s="33"/>
      <c r="QQ246" s="33"/>
      <c r="QR246" s="33"/>
      <c r="QS246" s="33"/>
      <c r="QT246" s="33"/>
      <c r="QU246" s="33"/>
      <c r="QV246" s="33"/>
      <c r="QW246" s="33"/>
      <c r="QX246" s="33"/>
      <c r="QY246" s="33"/>
      <c r="QZ246" s="33"/>
      <c r="RA246" s="33"/>
      <c r="RB246" s="33"/>
      <c r="RC246" s="33"/>
      <c r="RD246" s="33"/>
      <c r="RE246" s="33"/>
      <c r="RF246" s="33"/>
      <c r="RG246" s="33"/>
      <c r="RH246" s="33"/>
      <c r="RI246" s="33"/>
      <c r="RJ246" s="33"/>
      <c r="RK246" s="33"/>
      <c r="RL246" s="33"/>
      <c r="RM246" s="33"/>
      <c r="RN246" s="33"/>
      <c r="RO246" s="33"/>
      <c r="RP246" s="33"/>
      <c r="RQ246" s="33"/>
      <c r="RR246" s="33"/>
      <c r="RS246" s="33"/>
      <c r="RT246" s="33"/>
      <c r="RU246" s="33"/>
      <c r="RV246" s="33"/>
      <c r="RW246" s="33"/>
      <c r="RX246" s="33"/>
      <c r="RY246" s="33"/>
      <c r="RZ246" s="33"/>
      <c r="SA246" s="33"/>
      <c r="SB246" s="33"/>
      <c r="SC246" s="33"/>
      <c r="SD246" s="33"/>
      <c r="SE246" s="33"/>
      <c r="SF246" s="33"/>
      <c r="SG246" s="33"/>
      <c r="SH246" s="33"/>
      <c r="SI246" s="33"/>
      <c r="SJ246" s="33"/>
      <c r="SK246" s="33"/>
      <c r="SL246" s="33"/>
      <c r="SM246" s="33"/>
      <c r="SN246" s="33"/>
      <c r="SO246" s="33"/>
      <c r="SP246" s="33"/>
      <c r="SQ246" s="33"/>
      <c r="SR246" s="33"/>
      <c r="SS246" s="33"/>
      <c r="ST246" s="33"/>
      <c r="SU246" s="33"/>
      <c r="SV246" s="33"/>
      <c r="SW246" s="33"/>
      <c r="SX246" s="33"/>
      <c r="SY246" s="33"/>
      <c r="SZ246" s="33"/>
      <c r="TA246" s="33"/>
      <c r="TB246" s="33"/>
      <c r="TC246" s="33"/>
      <c r="TD246" s="33"/>
      <c r="TE246" s="33"/>
    </row>
    <row r="247" spans="1:525" s="34" customFormat="1" ht="141.75" hidden="1" customHeight="1" x14ac:dyDescent="0.25">
      <c r="A247" s="84"/>
      <c r="B247" s="93"/>
      <c r="C247" s="93"/>
      <c r="D247" s="114" t="s">
        <v>561</v>
      </c>
      <c r="E247" s="121">
        <f>E260</f>
        <v>0</v>
      </c>
      <c r="F247" s="121">
        <f t="shared" ref="F247:P247" si="116">F260</f>
        <v>0</v>
      </c>
      <c r="G247" s="121">
        <f t="shared" si="116"/>
        <v>0</v>
      </c>
      <c r="H247" s="121">
        <f t="shared" si="116"/>
        <v>0</v>
      </c>
      <c r="I247" s="121">
        <f t="shared" si="116"/>
        <v>0</v>
      </c>
      <c r="J247" s="121">
        <f t="shared" si="116"/>
        <v>0</v>
      </c>
      <c r="K247" s="121">
        <f t="shared" si="116"/>
        <v>0</v>
      </c>
      <c r="L247" s="121">
        <f t="shared" si="116"/>
        <v>0</v>
      </c>
      <c r="M247" s="121">
        <f t="shared" si="116"/>
        <v>0</v>
      </c>
      <c r="N247" s="121">
        <f t="shared" si="116"/>
        <v>0</v>
      </c>
      <c r="O247" s="121">
        <f t="shared" si="116"/>
        <v>0</v>
      </c>
      <c r="P247" s="121">
        <f t="shared" si="116"/>
        <v>0</v>
      </c>
      <c r="Q247" s="232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  <c r="IW247" s="33"/>
      <c r="IX247" s="33"/>
      <c r="IY247" s="33"/>
      <c r="IZ247" s="33"/>
      <c r="JA247" s="33"/>
      <c r="JB247" s="33"/>
      <c r="JC247" s="33"/>
      <c r="JD247" s="33"/>
      <c r="JE247" s="33"/>
      <c r="JF247" s="33"/>
      <c r="JG247" s="33"/>
      <c r="JH247" s="33"/>
      <c r="JI247" s="33"/>
      <c r="JJ247" s="33"/>
      <c r="JK247" s="33"/>
      <c r="JL247" s="33"/>
      <c r="JM247" s="33"/>
      <c r="JN247" s="33"/>
      <c r="JO247" s="33"/>
      <c r="JP247" s="33"/>
      <c r="JQ247" s="33"/>
      <c r="JR247" s="33"/>
      <c r="JS247" s="33"/>
      <c r="JT247" s="33"/>
      <c r="JU247" s="33"/>
      <c r="JV247" s="33"/>
      <c r="JW247" s="33"/>
      <c r="JX247" s="33"/>
      <c r="JY247" s="33"/>
      <c r="JZ247" s="33"/>
      <c r="KA247" s="33"/>
      <c r="KB247" s="33"/>
      <c r="KC247" s="33"/>
      <c r="KD247" s="33"/>
      <c r="KE247" s="33"/>
      <c r="KF247" s="33"/>
      <c r="KG247" s="33"/>
      <c r="KH247" s="33"/>
      <c r="KI247" s="33"/>
      <c r="KJ247" s="33"/>
      <c r="KK247" s="33"/>
      <c r="KL247" s="33"/>
      <c r="KM247" s="33"/>
      <c r="KN247" s="33"/>
      <c r="KO247" s="33"/>
      <c r="KP247" s="33"/>
      <c r="KQ247" s="33"/>
      <c r="KR247" s="33"/>
      <c r="KS247" s="33"/>
      <c r="KT247" s="33"/>
      <c r="KU247" s="33"/>
      <c r="KV247" s="33"/>
      <c r="KW247" s="33"/>
      <c r="KX247" s="33"/>
      <c r="KY247" s="33"/>
      <c r="KZ247" s="33"/>
      <c r="LA247" s="33"/>
      <c r="LB247" s="33"/>
      <c r="LC247" s="33"/>
      <c r="LD247" s="33"/>
      <c r="LE247" s="33"/>
      <c r="LF247" s="33"/>
      <c r="LG247" s="33"/>
      <c r="LH247" s="33"/>
      <c r="LI247" s="33"/>
      <c r="LJ247" s="33"/>
      <c r="LK247" s="33"/>
      <c r="LL247" s="33"/>
      <c r="LM247" s="33"/>
      <c r="LN247" s="33"/>
      <c r="LO247" s="33"/>
      <c r="LP247" s="33"/>
      <c r="LQ247" s="33"/>
      <c r="LR247" s="33"/>
      <c r="LS247" s="33"/>
      <c r="LT247" s="33"/>
      <c r="LU247" s="33"/>
      <c r="LV247" s="33"/>
      <c r="LW247" s="33"/>
      <c r="LX247" s="33"/>
      <c r="LY247" s="33"/>
      <c r="LZ247" s="33"/>
      <c r="MA247" s="33"/>
      <c r="MB247" s="33"/>
      <c r="MC247" s="33"/>
      <c r="MD247" s="33"/>
      <c r="ME247" s="33"/>
      <c r="MF247" s="33"/>
      <c r="MG247" s="33"/>
      <c r="MH247" s="33"/>
      <c r="MI247" s="33"/>
      <c r="MJ247" s="33"/>
      <c r="MK247" s="33"/>
      <c r="ML247" s="33"/>
      <c r="MM247" s="33"/>
      <c r="MN247" s="33"/>
      <c r="MO247" s="33"/>
      <c r="MP247" s="33"/>
      <c r="MQ247" s="33"/>
      <c r="MR247" s="33"/>
      <c r="MS247" s="33"/>
      <c r="MT247" s="33"/>
      <c r="MU247" s="33"/>
      <c r="MV247" s="33"/>
      <c r="MW247" s="33"/>
      <c r="MX247" s="33"/>
      <c r="MY247" s="33"/>
      <c r="MZ247" s="33"/>
      <c r="NA247" s="33"/>
      <c r="NB247" s="33"/>
      <c r="NC247" s="33"/>
      <c r="ND247" s="33"/>
      <c r="NE247" s="33"/>
      <c r="NF247" s="33"/>
      <c r="NG247" s="33"/>
      <c r="NH247" s="33"/>
      <c r="NI247" s="33"/>
      <c r="NJ247" s="33"/>
      <c r="NK247" s="33"/>
      <c r="NL247" s="33"/>
      <c r="NM247" s="33"/>
      <c r="NN247" s="33"/>
      <c r="NO247" s="33"/>
      <c r="NP247" s="33"/>
      <c r="NQ247" s="33"/>
      <c r="NR247" s="33"/>
      <c r="NS247" s="33"/>
      <c r="NT247" s="33"/>
      <c r="NU247" s="33"/>
      <c r="NV247" s="33"/>
      <c r="NW247" s="33"/>
      <c r="NX247" s="33"/>
      <c r="NY247" s="33"/>
      <c r="NZ247" s="33"/>
      <c r="OA247" s="33"/>
      <c r="OB247" s="33"/>
      <c r="OC247" s="33"/>
      <c r="OD247" s="33"/>
      <c r="OE247" s="33"/>
      <c r="OF247" s="33"/>
      <c r="OG247" s="33"/>
      <c r="OH247" s="33"/>
      <c r="OI247" s="33"/>
      <c r="OJ247" s="33"/>
      <c r="OK247" s="33"/>
      <c r="OL247" s="33"/>
      <c r="OM247" s="33"/>
      <c r="ON247" s="33"/>
      <c r="OO247" s="33"/>
      <c r="OP247" s="33"/>
      <c r="OQ247" s="33"/>
      <c r="OR247" s="33"/>
      <c r="OS247" s="33"/>
      <c r="OT247" s="33"/>
      <c r="OU247" s="33"/>
      <c r="OV247" s="33"/>
      <c r="OW247" s="33"/>
      <c r="OX247" s="33"/>
      <c r="OY247" s="33"/>
      <c r="OZ247" s="33"/>
      <c r="PA247" s="33"/>
      <c r="PB247" s="33"/>
      <c r="PC247" s="33"/>
      <c r="PD247" s="33"/>
      <c r="PE247" s="33"/>
      <c r="PF247" s="33"/>
      <c r="PG247" s="33"/>
      <c r="PH247" s="33"/>
      <c r="PI247" s="33"/>
      <c r="PJ247" s="33"/>
      <c r="PK247" s="33"/>
      <c r="PL247" s="33"/>
      <c r="PM247" s="33"/>
      <c r="PN247" s="33"/>
      <c r="PO247" s="33"/>
      <c r="PP247" s="33"/>
      <c r="PQ247" s="33"/>
      <c r="PR247" s="33"/>
      <c r="PS247" s="33"/>
      <c r="PT247" s="33"/>
      <c r="PU247" s="33"/>
      <c r="PV247" s="33"/>
      <c r="PW247" s="33"/>
      <c r="PX247" s="33"/>
      <c r="PY247" s="33"/>
      <c r="PZ247" s="33"/>
      <c r="QA247" s="33"/>
      <c r="QB247" s="33"/>
      <c r="QC247" s="33"/>
      <c r="QD247" s="33"/>
      <c r="QE247" s="33"/>
      <c r="QF247" s="33"/>
      <c r="QG247" s="33"/>
      <c r="QH247" s="33"/>
      <c r="QI247" s="33"/>
      <c r="QJ247" s="33"/>
      <c r="QK247" s="33"/>
      <c r="QL247" s="33"/>
      <c r="QM247" s="33"/>
      <c r="QN247" s="33"/>
      <c r="QO247" s="33"/>
      <c r="QP247" s="33"/>
      <c r="QQ247" s="33"/>
      <c r="QR247" s="33"/>
      <c r="QS247" s="33"/>
      <c r="QT247" s="33"/>
      <c r="QU247" s="33"/>
      <c r="QV247" s="33"/>
      <c r="QW247" s="33"/>
      <c r="QX247" s="33"/>
      <c r="QY247" s="33"/>
      <c r="QZ247" s="33"/>
      <c r="RA247" s="33"/>
      <c r="RB247" s="33"/>
      <c r="RC247" s="33"/>
      <c r="RD247" s="33"/>
      <c r="RE247" s="33"/>
      <c r="RF247" s="33"/>
      <c r="RG247" s="33"/>
      <c r="RH247" s="33"/>
      <c r="RI247" s="33"/>
      <c r="RJ247" s="33"/>
      <c r="RK247" s="33"/>
      <c r="RL247" s="33"/>
      <c r="RM247" s="33"/>
      <c r="RN247" s="33"/>
      <c r="RO247" s="33"/>
      <c r="RP247" s="33"/>
      <c r="RQ247" s="33"/>
      <c r="RR247" s="33"/>
      <c r="RS247" s="33"/>
      <c r="RT247" s="33"/>
      <c r="RU247" s="33"/>
      <c r="RV247" s="33"/>
      <c r="RW247" s="33"/>
      <c r="RX247" s="33"/>
      <c r="RY247" s="33"/>
      <c r="RZ247" s="33"/>
      <c r="SA247" s="33"/>
      <c r="SB247" s="33"/>
      <c r="SC247" s="33"/>
      <c r="SD247" s="33"/>
      <c r="SE247" s="33"/>
      <c r="SF247" s="33"/>
      <c r="SG247" s="33"/>
      <c r="SH247" s="33"/>
      <c r="SI247" s="33"/>
      <c r="SJ247" s="33"/>
      <c r="SK247" s="33"/>
      <c r="SL247" s="33"/>
      <c r="SM247" s="33"/>
      <c r="SN247" s="33"/>
      <c r="SO247" s="33"/>
      <c r="SP247" s="33"/>
      <c r="SQ247" s="33"/>
      <c r="SR247" s="33"/>
      <c r="SS247" s="33"/>
      <c r="ST247" s="33"/>
      <c r="SU247" s="33"/>
      <c r="SV247" s="33"/>
      <c r="SW247" s="33"/>
      <c r="SX247" s="33"/>
      <c r="SY247" s="33"/>
      <c r="SZ247" s="33"/>
      <c r="TA247" s="33"/>
      <c r="TB247" s="33"/>
      <c r="TC247" s="33"/>
      <c r="TD247" s="33"/>
      <c r="TE247" s="33"/>
    </row>
    <row r="248" spans="1:525" s="34" customFormat="1" ht="15.75" hidden="1" customHeight="1" x14ac:dyDescent="0.25">
      <c r="A248" s="84"/>
      <c r="B248" s="93"/>
      <c r="C248" s="93"/>
      <c r="D248" s="73" t="s">
        <v>388</v>
      </c>
      <c r="E248" s="121">
        <f>E272+E277</f>
        <v>0</v>
      </c>
      <c r="F248" s="121">
        <f t="shared" ref="F248:P248" si="117">F272+F277</f>
        <v>0</v>
      </c>
      <c r="G248" s="121">
        <f t="shared" si="117"/>
        <v>0</v>
      </c>
      <c r="H248" s="121">
        <f t="shared" si="117"/>
        <v>0</v>
      </c>
      <c r="I248" s="121">
        <f t="shared" si="117"/>
        <v>0</v>
      </c>
      <c r="J248" s="121">
        <f t="shared" si="117"/>
        <v>0</v>
      </c>
      <c r="K248" s="121">
        <f t="shared" si="117"/>
        <v>0</v>
      </c>
      <c r="L248" s="121">
        <f t="shared" si="117"/>
        <v>0</v>
      </c>
      <c r="M248" s="121">
        <f t="shared" si="117"/>
        <v>0</v>
      </c>
      <c r="N248" s="121">
        <f t="shared" si="117"/>
        <v>0</v>
      </c>
      <c r="O248" s="121">
        <f t="shared" si="117"/>
        <v>0</v>
      </c>
      <c r="P248" s="121">
        <f t="shared" si="117"/>
        <v>0</v>
      </c>
      <c r="Q248" s="232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  <c r="IV248" s="33"/>
      <c r="IW248" s="33"/>
      <c r="IX248" s="33"/>
      <c r="IY248" s="33"/>
      <c r="IZ248" s="33"/>
      <c r="JA248" s="33"/>
      <c r="JB248" s="33"/>
      <c r="JC248" s="33"/>
      <c r="JD248" s="33"/>
      <c r="JE248" s="33"/>
      <c r="JF248" s="33"/>
      <c r="JG248" s="33"/>
      <c r="JH248" s="33"/>
      <c r="JI248" s="33"/>
      <c r="JJ248" s="33"/>
      <c r="JK248" s="33"/>
      <c r="JL248" s="33"/>
      <c r="JM248" s="33"/>
      <c r="JN248" s="33"/>
      <c r="JO248" s="33"/>
      <c r="JP248" s="33"/>
      <c r="JQ248" s="33"/>
      <c r="JR248" s="33"/>
      <c r="JS248" s="33"/>
      <c r="JT248" s="33"/>
      <c r="JU248" s="33"/>
      <c r="JV248" s="33"/>
      <c r="JW248" s="33"/>
      <c r="JX248" s="33"/>
      <c r="JY248" s="33"/>
      <c r="JZ248" s="33"/>
      <c r="KA248" s="33"/>
      <c r="KB248" s="33"/>
      <c r="KC248" s="33"/>
      <c r="KD248" s="33"/>
      <c r="KE248" s="33"/>
      <c r="KF248" s="33"/>
      <c r="KG248" s="33"/>
      <c r="KH248" s="33"/>
      <c r="KI248" s="33"/>
      <c r="KJ248" s="33"/>
      <c r="KK248" s="33"/>
      <c r="KL248" s="33"/>
      <c r="KM248" s="33"/>
      <c r="KN248" s="33"/>
      <c r="KO248" s="33"/>
      <c r="KP248" s="33"/>
      <c r="KQ248" s="33"/>
      <c r="KR248" s="33"/>
      <c r="KS248" s="33"/>
      <c r="KT248" s="33"/>
      <c r="KU248" s="33"/>
      <c r="KV248" s="33"/>
      <c r="KW248" s="33"/>
      <c r="KX248" s="33"/>
      <c r="KY248" s="33"/>
      <c r="KZ248" s="33"/>
      <c r="LA248" s="33"/>
      <c r="LB248" s="33"/>
      <c r="LC248" s="33"/>
      <c r="LD248" s="33"/>
      <c r="LE248" s="33"/>
      <c r="LF248" s="33"/>
      <c r="LG248" s="33"/>
      <c r="LH248" s="33"/>
      <c r="LI248" s="33"/>
      <c r="LJ248" s="33"/>
      <c r="LK248" s="33"/>
      <c r="LL248" s="33"/>
      <c r="LM248" s="33"/>
      <c r="LN248" s="33"/>
      <c r="LO248" s="33"/>
      <c r="LP248" s="33"/>
      <c r="LQ248" s="33"/>
      <c r="LR248" s="33"/>
      <c r="LS248" s="33"/>
      <c r="LT248" s="33"/>
      <c r="LU248" s="33"/>
      <c r="LV248" s="33"/>
      <c r="LW248" s="33"/>
      <c r="LX248" s="33"/>
      <c r="LY248" s="33"/>
      <c r="LZ248" s="33"/>
      <c r="MA248" s="33"/>
      <c r="MB248" s="33"/>
      <c r="MC248" s="33"/>
      <c r="MD248" s="33"/>
      <c r="ME248" s="33"/>
      <c r="MF248" s="33"/>
      <c r="MG248" s="33"/>
      <c r="MH248" s="33"/>
      <c r="MI248" s="33"/>
      <c r="MJ248" s="33"/>
      <c r="MK248" s="33"/>
      <c r="ML248" s="33"/>
      <c r="MM248" s="33"/>
      <c r="MN248" s="33"/>
      <c r="MO248" s="33"/>
      <c r="MP248" s="33"/>
      <c r="MQ248" s="33"/>
      <c r="MR248" s="33"/>
      <c r="MS248" s="33"/>
      <c r="MT248" s="33"/>
      <c r="MU248" s="33"/>
      <c r="MV248" s="33"/>
      <c r="MW248" s="33"/>
      <c r="MX248" s="33"/>
      <c r="MY248" s="33"/>
      <c r="MZ248" s="33"/>
      <c r="NA248" s="33"/>
      <c r="NB248" s="33"/>
      <c r="NC248" s="33"/>
      <c r="ND248" s="33"/>
      <c r="NE248" s="33"/>
      <c r="NF248" s="33"/>
      <c r="NG248" s="33"/>
      <c r="NH248" s="33"/>
      <c r="NI248" s="33"/>
      <c r="NJ248" s="33"/>
      <c r="NK248" s="33"/>
      <c r="NL248" s="33"/>
      <c r="NM248" s="33"/>
      <c r="NN248" s="33"/>
      <c r="NO248" s="33"/>
      <c r="NP248" s="33"/>
      <c r="NQ248" s="33"/>
      <c r="NR248" s="33"/>
      <c r="NS248" s="33"/>
      <c r="NT248" s="33"/>
      <c r="NU248" s="33"/>
      <c r="NV248" s="33"/>
      <c r="NW248" s="33"/>
      <c r="NX248" s="33"/>
      <c r="NY248" s="33"/>
      <c r="NZ248" s="33"/>
      <c r="OA248" s="33"/>
      <c r="OB248" s="33"/>
      <c r="OC248" s="33"/>
      <c r="OD248" s="33"/>
      <c r="OE248" s="33"/>
      <c r="OF248" s="33"/>
      <c r="OG248" s="33"/>
      <c r="OH248" s="33"/>
      <c r="OI248" s="33"/>
      <c r="OJ248" s="33"/>
      <c r="OK248" s="33"/>
      <c r="OL248" s="33"/>
      <c r="OM248" s="33"/>
      <c r="ON248" s="33"/>
      <c r="OO248" s="33"/>
      <c r="OP248" s="33"/>
      <c r="OQ248" s="33"/>
      <c r="OR248" s="33"/>
      <c r="OS248" s="33"/>
      <c r="OT248" s="33"/>
      <c r="OU248" s="33"/>
      <c r="OV248" s="33"/>
      <c r="OW248" s="33"/>
      <c r="OX248" s="33"/>
      <c r="OY248" s="33"/>
      <c r="OZ248" s="33"/>
      <c r="PA248" s="33"/>
      <c r="PB248" s="33"/>
      <c r="PC248" s="33"/>
      <c r="PD248" s="33"/>
      <c r="PE248" s="33"/>
      <c r="PF248" s="33"/>
      <c r="PG248" s="33"/>
      <c r="PH248" s="33"/>
      <c r="PI248" s="33"/>
      <c r="PJ248" s="33"/>
      <c r="PK248" s="33"/>
      <c r="PL248" s="33"/>
      <c r="PM248" s="33"/>
      <c r="PN248" s="33"/>
      <c r="PO248" s="33"/>
      <c r="PP248" s="33"/>
      <c r="PQ248" s="33"/>
      <c r="PR248" s="33"/>
      <c r="PS248" s="33"/>
      <c r="PT248" s="33"/>
      <c r="PU248" s="33"/>
      <c r="PV248" s="33"/>
      <c r="PW248" s="33"/>
      <c r="PX248" s="33"/>
      <c r="PY248" s="33"/>
      <c r="PZ248" s="33"/>
      <c r="QA248" s="33"/>
      <c r="QB248" s="33"/>
      <c r="QC248" s="33"/>
      <c r="QD248" s="33"/>
      <c r="QE248" s="33"/>
      <c r="QF248" s="33"/>
      <c r="QG248" s="33"/>
      <c r="QH248" s="33"/>
      <c r="QI248" s="33"/>
      <c r="QJ248" s="33"/>
      <c r="QK248" s="33"/>
      <c r="QL248" s="33"/>
      <c r="QM248" s="33"/>
      <c r="QN248" s="33"/>
      <c r="QO248" s="33"/>
      <c r="QP248" s="33"/>
      <c r="QQ248" s="33"/>
      <c r="QR248" s="33"/>
      <c r="QS248" s="33"/>
      <c r="QT248" s="33"/>
      <c r="QU248" s="33"/>
      <c r="QV248" s="33"/>
      <c r="QW248" s="33"/>
      <c r="QX248" s="33"/>
      <c r="QY248" s="33"/>
      <c r="QZ248" s="33"/>
      <c r="RA248" s="33"/>
      <c r="RB248" s="33"/>
      <c r="RC248" s="33"/>
      <c r="RD248" s="33"/>
      <c r="RE248" s="33"/>
      <c r="RF248" s="33"/>
      <c r="RG248" s="33"/>
      <c r="RH248" s="33"/>
      <c r="RI248" s="33"/>
      <c r="RJ248" s="33"/>
      <c r="RK248" s="33"/>
      <c r="RL248" s="33"/>
      <c r="RM248" s="33"/>
      <c r="RN248" s="33"/>
      <c r="RO248" s="33"/>
      <c r="RP248" s="33"/>
      <c r="RQ248" s="33"/>
      <c r="RR248" s="33"/>
      <c r="RS248" s="33"/>
      <c r="RT248" s="33"/>
      <c r="RU248" s="33"/>
      <c r="RV248" s="33"/>
      <c r="RW248" s="33"/>
      <c r="RX248" s="33"/>
      <c r="RY248" s="33"/>
      <c r="RZ248" s="33"/>
      <c r="SA248" s="33"/>
      <c r="SB248" s="33"/>
      <c r="SC248" s="33"/>
      <c r="SD248" s="33"/>
      <c r="SE248" s="33"/>
      <c r="SF248" s="33"/>
      <c r="SG248" s="33"/>
      <c r="SH248" s="33"/>
      <c r="SI248" s="33"/>
      <c r="SJ248" s="33"/>
      <c r="SK248" s="33"/>
      <c r="SL248" s="33"/>
      <c r="SM248" s="33"/>
      <c r="SN248" s="33"/>
      <c r="SO248" s="33"/>
      <c r="SP248" s="33"/>
      <c r="SQ248" s="33"/>
      <c r="SR248" s="33"/>
      <c r="SS248" s="33"/>
      <c r="ST248" s="33"/>
      <c r="SU248" s="33"/>
      <c r="SV248" s="33"/>
      <c r="SW248" s="33"/>
      <c r="SX248" s="33"/>
      <c r="SY248" s="33"/>
      <c r="SZ248" s="33"/>
      <c r="TA248" s="33"/>
      <c r="TB248" s="33"/>
      <c r="TC248" s="33"/>
      <c r="TD248" s="33"/>
      <c r="TE248" s="33"/>
    </row>
    <row r="249" spans="1:525" s="34" customFormat="1" ht="15.75" x14ac:dyDescent="0.25">
      <c r="A249" s="84"/>
      <c r="B249" s="93"/>
      <c r="C249" s="93"/>
      <c r="D249" s="73" t="s">
        <v>410</v>
      </c>
      <c r="E249" s="121">
        <f>E281</f>
        <v>0</v>
      </c>
      <c r="F249" s="121">
        <f t="shared" ref="F249:P249" si="118">F281</f>
        <v>0</v>
      </c>
      <c r="G249" s="121">
        <f t="shared" si="118"/>
        <v>0</v>
      </c>
      <c r="H249" s="121">
        <f t="shared" si="118"/>
        <v>0</v>
      </c>
      <c r="I249" s="121">
        <f t="shared" si="118"/>
        <v>0</v>
      </c>
      <c r="J249" s="121">
        <f t="shared" si="118"/>
        <v>0</v>
      </c>
      <c r="K249" s="121">
        <f t="shared" si="118"/>
        <v>0</v>
      </c>
      <c r="L249" s="121">
        <f t="shared" si="118"/>
        <v>0</v>
      </c>
      <c r="M249" s="121">
        <f t="shared" si="118"/>
        <v>0</v>
      </c>
      <c r="N249" s="121">
        <f t="shared" si="118"/>
        <v>0</v>
      </c>
      <c r="O249" s="121">
        <f t="shared" si="118"/>
        <v>0</v>
      </c>
      <c r="P249" s="121">
        <f t="shared" si="118"/>
        <v>0</v>
      </c>
      <c r="Q249" s="232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  <c r="IW249" s="33"/>
      <c r="IX249" s="33"/>
      <c r="IY249" s="33"/>
      <c r="IZ249" s="33"/>
      <c r="JA249" s="33"/>
      <c r="JB249" s="33"/>
      <c r="JC249" s="33"/>
      <c r="JD249" s="33"/>
      <c r="JE249" s="33"/>
      <c r="JF249" s="33"/>
      <c r="JG249" s="33"/>
      <c r="JH249" s="33"/>
      <c r="JI249" s="33"/>
      <c r="JJ249" s="33"/>
      <c r="JK249" s="33"/>
      <c r="JL249" s="33"/>
      <c r="JM249" s="33"/>
      <c r="JN249" s="33"/>
      <c r="JO249" s="33"/>
      <c r="JP249" s="33"/>
      <c r="JQ249" s="33"/>
      <c r="JR249" s="33"/>
      <c r="JS249" s="33"/>
      <c r="JT249" s="33"/>
      <c r="JU249" s="33"/>
      <c r="JV249" s="33"/>
      <c r="JW249" s="33"/>
      <c r="JX249" s="33"/>
      <c r="JY249" s="33"/>
      <c r="JZ249" s="33"/>
      <c r="KA249" s="33"/>
      <c r="KB249" s="33"/>
      <c r="KC249" s="33"/>
      <c r="KD249" s="33"/>
      <c r="KE249" s="33"/>
      <c r="KF249" s="33"/>
      <c r="KG249" s="33"/>
      <c r="KH249" s="33"/>
      <c r="KI249" s="33"/>
      <c r="KJ249" s="33"/>
      <c r="KK249" s="33"/>
      <c r="KL249" s="33"/>
      <c r="KM249" s="33"/>
      <c r="KN249" s="33"/>
      <c r="KO249" s="33"/>
      <c r="KP249" s="33"/>
      <c r="KQ249" s="33"/>
      <c r="KR249" s="33"/>
      <c r="KS249" s="33"/>
      <c r="KT249" s="33"/>
      <c r="KU249" s="33"/>
      <c r="KV249" s="33"/>
      <c r="KW249" s="33"/>
      <c r="KX249" s="33"/>
      <c r="KY249" s="33"/>
      <c r="KZ249" s="33"/>
      <c r="LA249" s="33"/>
      <c r="LB249" s="33"/>
      <c r="LC249" s="33"/>
      <c r="LD249" s="33"/>
      <c r="LE249" s="33"/>
      <c r="LF249" s="33"/>
      <c r="LG249" s="33"/>
      <c r="LH249" s="33"/>
      <c r="LI249" s="33"/>
      <c r="LJ249" s="33"/>
      <c r="LK249" s="33"/>
      <c r="LL249" s="33"/>
      <c r="LM249" s="33"/>
      <c r="LN249" s="33"/>
      <c r="LO249" s="33"/>
      <c r="LP249" s="33"/>
      <c r="LQ249" s="33"/>
      <c r="LR249" s="33"/>
      <c r="LS249" s="33"/>
      <c r="LT249" s="33"/>
      <c r="LU249" s="33"/>
      <c r="LV249" s="33"/>
      <c r="LW249" s="33"/>
      <c r="LX249" s="33"/>
      <c r="LY249" s="33"/>
      <c r="LZ249" s="33"/>
      <c r="MA249" s="33"/>
      <c r="MB249" s="33"/>
      <c r="MC249" s="33"/>
      <c r="MD249" s="33"/>
      <c r="ME249" s="33"/>
      <c r="MF249" s="33"/>
      <c r="MG249" s="33"/>
      <c r="MH249" s="33"/>
      <c r="MI249" s="33"/>
      <c r="MJ249" s="33"/>
      <c r="MK249" s="33"/>
      <c r="ML249" s="33"/>
      <c r="MM249" s="33"/>
      <c r="MN249" s="33"/>
      <c r="MO249" s="33"/>
      <c r="MP249" s="33"/>
      <c r="MQ249" s="33"/>
      <c r="MR249" s="33"/>
      <c r="MS249" s="33"/>
      <c r="MT249" s="33"/>
      <c r="MU249" s="33"/>
      <c r="MV249" s="33"/>
      <c r="MW249" s="33"/>
      <c r="MX249" s="33"/>
      <c r="MY249" s="33"/>
      <c r="MZ249" s="33"/>
      <c r="NA249" s="33"/>
      <c r="NB249" s="33"/>
      <c r="NC249" s="33"/>
      <c r="ND249" s="33"/>
      <c r="NE249" s="33"/>
      <c r="NF249" s="33"/>
      <c r="NG249" s="33"/>
      <c r="NH249" s="33"/>
      <c r="NI249" s="33"/>
      <c r="NJ249" s="33"/>
      <c r="NK249" s="33"/>
      <c r="NL249" s="33"/>
      <c r="NM249" s="33"/>
      <c r="NN249" s="33"/>
      <c r="NO249" s="33"/>
      <c r="NP249" s="33"/>
      <c r="NQ249" s="33"/>
      <c r="NR249" s="33"/>
      <c r="NS249" s="33"/>
      <c r="NT249" s="33"/>
      <c r="NU249" s="33"/>
      <c r="NV249" s="33"/>
      <c r="NW249" s="33"/>
      <c r="NX249" s="33"/>
      <c r="NY249" s="33"/>
      <c r="NZ249" s="33"/>
      <c r="OA249" s="33"/>
      <c r="OB249" s="33"/>
      <c r="OC249" s="33"/>
      <c r="OD249" s="33"/>
      <c r="OE249" s="33"/>
      <c r="OF249" s="33"/>
      <c r="OG249" s="33"/>
      <c r="OH249" s="33"/>
      <c r="OI249" s="33"/>
      <c r="OJ249" s="33"/>
      <c r="OK249" s="33"/>
      <c r="OL249" s="33"/>
      <c r="OM249" s="33"/>
      <c r="ON249" s="33"/>
      <c r="OO249" s="33"/>
      <c r="OP249" s="33"/>
      <c r="OQ249" s="33"/>
      <c r="OR249" s="33"/>
      <c r="OS249" s="33"/>
      <c r="OT249" s="33"/>
      <c r="OU249" s="33"/>
      <c r="OV249" s="33"/>
      <c r="OW249" s="33"/>
      <c r="OX249" s="33"/>
      <c r="OY249" s="33"/>
      <c r="OZ249" s="33"/>
      <c r="PA249" s="33"/>
      <c r="PB249" s="33"/>
      <c r="PC249" s="33"/>
      <c r="PD249" s="33"/>
      <c r="PE249" s="33"/>
      <c r="PF249" s="33"/>
      <c r="PG249" s="33"/>
      <c r="PH249" s="33"/>
      <c r="PI249" s="33"/>
      <c r="PJ249" s="33"/>
      <c r="PK249" s="33"/>
      <c r="PL249" s="33"/>
      <c r="PM249" s="33"/>
      <c r="PN249" s="33"/>
      <c r="PO249" s="33"/>
      <c r="PP249" s="33"/>
      <c r="PQ249" s="33"/>
      <c r="PR249" s="33"/>
      <c r="PS249" s="33"/>
      <c r="PT249" s="33"/>
      <c r="PU249" s="33"/>
      <c r="PV249" s="33"/>
      <c r="PW249" s="33"/>
      <c r="PX249" s="33"/>
      <c r="PY249" s="33"/>
      <c r="PZ249" s="33"/>
      <c r="QA249" s="33"/>
      <c r="QB249" s="33"/>
      <c r="QC249" s="33"/>
      <c r="QD249" s="33"/>
      <c r="QE249" s="33"/>
      <c r="QF249" s="33"/>
      <c r="QG249" s="33"/>
      <c r="QH249" s="33"/>
      <c r="QI249" s="33"/>
      <c r="QJ249" s="33"/>
      <c r="QK249" s="33"/>
      <c r="QL249" s="33"/>
      <c r="QM249" s="33"/>
      <c r="QN249" s="33"/>
      <c r="QO249" s="33"/>
      <c r="QP249" s="33"/>
      <c r="QQ249" s="33"/>
      <c r="QR249" s="33"/>
      <c r="QS249" s="33"/>
      <c r="QT249" s="33"/>
      <c r="QU249" s="33"/>
      <c r="QV249" s="33"/>
      <c r="QW249" s="33"/>
      <c r="QX249" s="33"/>
      <c r="QY249" s="33"/>
      <c r="QZ249" s="33"/>
      <c r="RA249" s="33"/>
      <c r="RB249" s="33"/>
      <c r="RC249" s="33"/>
      <c r="RD249" s="33"/>
      <c r="RE249" s="33"/>
      <c r="RF249" s="33"/>
      <c r="RG249" s="33"/>
      <c r="RH249" s="33"/>
      <c r="RI249" s="33"/>
      <c r="RJ249" s="33"/>
      <c r="RK249" s="33"/>
      <c r="RL249" s="33"/>
      <c r="RM249" s="33"/>
      <c r="RN249" s="33"/>
      <c r="RO249" s="33"/>
      <c r="RP249" s="33"/>
      <c r="RQ249" s="33"/>
      <c r="RR249" s="33"/>
      <c r="RS249" s="33"/>
      <c r="RT249" s="33"/>
      <c r="RU249" s="33"/>
      <c r="RV249" s="33"/>
      <c r="RW249" s="33"/>
      <c r="RX249" s="33"/>
      <c r="RY249" s="33"/>
      <c r="RZ249" s="33"/>
      <c r="SA249" s="33"/>
      <c r="SB249" s="33"/>
      <c r="SC249" s="33"/>
      <c r="SD249" s="33"/>
      <c r="SE249" s="33"/>
      <c r="SF249" s="33"/>
      <c r="SG249" s="33"/>
      <c r="SH249" s="33"/>
      <c r="SI249" s="33"/>
      <c r="SJ249" s="33"/>
      <c r="SK249" s="33"/>
      <c r="SL249" s="33"/>
      <c r="SM249" s="33"/>
      <c r="SN249" s="33"/>
      <c r="SO249" s="33"/>
      <c r="SP249" s="33"/>
      <c r="SQ249" s="33"/>
      <c r="SR249" s="33"/>
      <c r="SS249" s="33"/>
      <c r="ST249" s="33"/>
      <c r="SU249" s="33"/>
      <c r="SV249" s="33"/>
      <c r="SW249" s="33"/>
      <c r="SX249" s="33"/>
      <c r="SY249" s="33"/>
      <c r="SZ249" s="33"/>
      <c r="TA249" s="33"/>
      <c r="TB249" s="33"/>
      <c r="TC249" s="33"/>
      <c r="TD249" s="33"/>
      <c r="TE249" s="33"/>
    </row>
    <row r="250" spans="1:525" s="22" customFormat="1" ht="47.25" x14ac:dyDescent="0.25">
      <c r="A250" s="56" t="s">
        <v>193</v>
      </c>
      <c r="B250" s="56" t="str">
        <f>'дод 9'!A17</f>
        <v>0160</v>
      </c>
      <c r="C250" s="56" t="str">
        <f>'дод 9'!B17</f>
        <v>0111</v>
      </c>
      <c r="D250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50" s="122">
        <f t="shared" ref="E250:E291" si="119">F250+I250</f>
        <v>15746400</v>
      </c>
      <c r="F250" s="122">
        <v>15746400</v>
      </c>
      <c r="G250" s="122">
        <v>11968900</v>
      </c>
      <c r="H250" s="122">
        <v>462900</v>
      </c>
      <c r="I250" s="122"/>
      <c r="J250" s="122">
        <f>L250+O250</f>
        <v>0</v>
      </c>
      <c r="K250" s="122"/>
      <c r="L250" s="122"/>
      <c r="M250" s="122"/>
      <c r="N250" s="122"/>
      <c r="O250" s="122"/>
      <c r="P250" s="122">
        <f t="shared" ref="P250:P292" si="120">E250+J250</f>
        <v>15746400</v>
      </c>
      <c r="Q250" s="23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</row>
    <row r="251" spans="1:525" s="22" customFormat="1" ht="23.25" hidden="1" customHeight="1" x14ac:dyDescent="0.25">
      <c r="A251" s="56" t="s">
        <v>511</v>
      </c>
      <c r="B251" s="56" t="s">
        <v>44</v>
      </c>
      <c r="C251" s="56" t="s">
        <v>92</v>
      </c>
      <c r="D251" s="83" t="s">
        <v>239</v>
      </c>
      <c r="E251" s="122">
        <f t="shared" si="119"/>
        <v>0</v>
      </c>
      <c r="F251" s="122"/>
      <c r="G251" s="122"/>
      <c r="H251" s="122"/>
      <c r="I251" s="122"/>
      <c r="J251" s="122">
        <f>L251+O251</f>
        <v>0</v>
      </c>
      <c r="K251" s="122"/>
      <c r="L251" s="122"/>
      <c r="M251" s="122"/>
      <c r="N251" s="122"/>
      <c r="O251" s="122"/>
      <c r="P251" s="122">
        <f t="shared" si="120"/>
        <v>0</v>
      </c>
      <c r="Q251" s="232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</row>
    <row r="252" spans="1:525" s="22" customFormat="1" ht="19.5" customHeight="1" x14ac:dyDescent="0.25">
      <c r="A252" s="87" t="s">
        <v>297</v>
      </c>
      <c r="B252" s="42" t="str">
        <f>'дод 9'!A139</f>
        <v>3210</v>
      </c>
      <c r="C252" s="42" t="str">
        <f>'дод 9'!B139</f>
        <v>1050</v>
      </c>
      <c r="D252" s="36" t="str">
        <f>'дод 9'!C139</f>
        <v>Організація та проведення громадських робіт</v>
      </c>
      <c r="E252" s="122">
        <f t="shared" si="119"/>
        <v>100000</v>
      </c>
      <c r="F252" s="122">
        <v>100000</v>
      </c>
      <c r="G252" s="122"/>
      <c r="H252" s="122"/>
      <c r="I252" s="122"/>
      <c r="J252" s="122">
        <f t="shared" ref="J252:J292" si="121">L252+O252</f>
        <v>0</v>
      </c>
      <c r="K252" s="122"/>
      <c r="L252" s="122"/>
      <c r="M252" s="122"/>
      <c r="N252" s="122"/>
      <c r="O252" s="122"/>
      <c r="P252" s="122">
        <f t="shared" si="120"/>
        <v>100000</v>
      </c>
      <c r="Q252" s="232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</row>
    <row r="253" spans="1:525" s="22" customFormat="1" ht="33.75" customHeight="1" x14ac:dyDescent="0.25">
      <c r="A253" s="56" t="s">
        <v>194</v>
      </c>
      <c r="B253" s="82" t="str">
        <f>'дод 9'!A165</f>
        <v>6011</v>
      </c>
      <c r="C253" s="82" t="str">
        <f>'дод 9'!B165</f>
        <v>0610</v>
      </c>
      <c r="D253" s="57" t="str">
        <f>'дод 9'!C165</f>
        <v>Експлуатація та технічне обслуговування житлового фонду</v>
      </c>
      <c r="E253" s="122">
        <f t="shared" si="119"/>
        <v>0</v>
      </c>
      <c r="F253" s="122"/>
      <c r="G253" s="122"/>
      <c r="H253" s="122"/>
      <c r="I253" s="122"/>
      <c r="J253" s="122">
        <f t="shared" si="121"/>
        <v>3000000</v>
      </c>
      <c r="K253" s="122">
        <v>3000000</v>
      </c>
      <c r="L253" s="122"/>
      <c r="M253" s="122"/>
      <c r="N253" s="122"/>
      <c r="O253" s="122">
        <v>3000000</v>
      </c>
      <c r="P253" s="122">
        <f t="shared" si="120"/>
        <v>3000000</v>
      </c>
      <c r="Q253" s="232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</row>
    <row r="254" spans="1:525" s="22" customFormat="1" ht="31.5" x14ac:dyDescent="0.25">
      <c r="A254" s="56" t="s">
        <v>195</v>
      </c>
      <c r="B254" s="82" t="str">
        <f>'дод 9'!A166</f>
        <v>6013</v>
      </c>
      <c r="C254" s="82" t="str">
        <f>'дод 9'!B166</f>
        <v>0620</v>
      </c>
      <c r="D254" s="57" t="str">
        <f>'дод 9'!C166</f>
        <v>Забезпечення діяльності водопровідно-каналізаційного господарства</v>
      </c>
      <c r="E254" s="122">
        <f t="shared" si="119"/>
        <v>590000</v>
      </c>
      <c r="F254" s="122">
        <f>450000+140000</f>
        <v>590000</v>
      </c>
      <c r="G254" s="122"/>
      <c r="H254" s="122"/>
      <c r="I254" s="122"/>
      <c r="J254" s="122">
        <f t="shared" si="121"/>
        <v>0</v>
      </c>
      <c r="K254" s="122"/>
      <c r="L254" s="122"/>
      <c r="M254" s="122"/>
      <c r="N254" s="122"/>
      <c r="O254" s="122"/>
      <c r="P254" s="122">
        <f t="shared" si="120"/>
        <v>590000</v>
      </c>
      <c r="Q254" s="232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</row>
    <row r="255" spans="1:525" s="22" customFormat="1" ht="22.5" hidden="1" customHeight="1" x14ac:dyDescent="0.25">
      <c r="A255" s="56" t="s">
        <v>605</v>
      </c>
      <c r="B255" s="82">
        <f>'дод 9'!A167</f>
        <v>6014</v>
      </c>
      <c r="C255" s="82" t="str">
        <f>'дод 9'!B167</f>
        <v>0620</v>
      </c>
      <c r="D255" s="97" t="str">
        <f>'дод 9'!C167</f>
        <v>Забезпечення збору та вивезення сміття і відходів</v>
      </c>
      <c r="E255" s="122">
        <f t="shared" ref="E255" si="122">F255+I255</f>
        <v>0</v>
      </c>
      <c r="F255" s="122"/>
      <c r="G255" s="122"/>
      <c r="H255" s="122"/>
      <c r="I255" s="122"/>
      <c r="J255" s="122">
        <f t="shared" si="121"/>
        <v>0</v>
      </c>
      <c r="K255" s="122"/>
      <c r="L255" s="122"/>
      <c r="M255" s="122"/>
      <c r="N255" s="122"/>
      <c r="O255" s="122"/>
      <c r="P255" s="122">
        <f t="shared" ref="P255" si="123">E255+J255</f>
        <v>0</v>
      </c>
      <c r="Q255" s="23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</row>
    <row r="256" spans="1:525" s="22" customFormat="1" ht="33" customHeight="1" x14ac:dyDescent="0.25">
      <c r="A256" s="56" t="s">
        <v>256</v>
      </c>
      <c r="B256" s="82" t="str">
        <f>'дод 9'!A168</f>
        <v>6015</v>
      </c>
      <c r="C256" s="82" t="str">
        <f>'дод 9'!B168</f>
        <v>0620</v>
      </c>
      <c r="D256" s="57" t="str">
        <f>'дод 9'!C168</f>
        <v>Забезпечення надійної та безперебійної експлуатації ліфтів</v>
      </c>
      <c r="E256" s="122">
        <f t="shared" si="119"/>
        <v>50000</v>
      </c>
      <c r="F256" s="122">
        <v>50000</v>
      </c>
      <c r="G256" s="122"/>
      <c r="H256" s="122"/>
      <c r="I256" s="122"/>
      <c r="J256" s="122">
        <f t="shared" si="121"/>
        <v>0</v>
      </c>
      <c r="K256" s="122"/>
      <c r="L256" s="122"/>
      <c r="M256" s="122"/>
      <c r="N256" s="122"/>
      <c r="P256" s="122">
        <f t="shared" si="120"/>
        <v>50000</v>
      </c>
      <c r="Q256" s="232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</row>
    <row r="257" spans="1:525" s="22" customFormat="1" ht="32.25" customHeight="1" x14ac:dyDescent="0.25">
      <c r="A257" s="56" t="s">
        <v>259</v>
      </c>
      <c r="B257" s="82" t="str">
        <f>'дод 9'!A169</f>
        <v>6017</v>
      </c>
      <c r="C257" s="82" t="str">
        <f>'дод 9'!B169</f>
        <v>0620</v>
      </c>
      <c r="D257" s="57" t="str">
        <f>'дод 9'!C169</f>
        <v>Інша діяльність, пов’язана з експлуатацією об’єктів житлово-комунального господарства</v>
      </c>
      <c r="E257" s="122">
        <f t="shared" si="119"/>
        <v>300000</v>
      </c>
      <c r="F257" s="122">
        <f>50000+250000</f>
        <v>300000</v>
      </c>
      <c r="G257" s="122"/>
      <c r="H257" s="122"/>
      <c r="I257" s="122"/>
      <c r="J257" s="122">
        <f t="shared" si="121"/>
        <v>0</v>
      </c>
      <c r="K257" s="122"/>
      <c r="L257" s="122"/>
      <c r="M257" s="122"/>
      <c r="N257" s="122"/>
      <c r="O257" s="122"/>
      <c r="P257" s="122">
        <f t="shared" si="120"/>
        <v>300000</v>
      </c>
      <c r="Q257" s="232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</row>
    <row r="258" spans="1:525" s="22" customFormat="1" ht="47.25" x14ac:dyDescent="0.25">
      <c r="A258" s="56" t="s">
        <v>196</v>
      </c>
      <c r="B258" s="82" t="str">
        <f>'дод 9'!A170</f>
        <v>6020</v>
      </c>
      <c r="C258" s="82" t="str">
        <f>'дод 9'!B170</f>
        <v>0620</v>
      </c>
      <c r="D258" s="57" t="str">
        <f>'дод 9'!C170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58" s="122">
        <f t="shared" si="119"/>
        <v>380000</v>
      </c>
      <c r="F258" s="122"/>
      <c r="G258" s="122"/>
      <c r="H258" s="122"/>
      <c r="I258" s="122">
        <v>380000</v>
      </c>
      <c r="J258" s="122">
        <f t="shared" si="121"/>
        <v>0</v>
      </c>
      <c r="K258" s="122"/>
      <c r="L258" s="122"/>
      <c r="M258" s="122"/>
      <c r="N258" s="122"/>
      <c r="O258" s="122"/>
      <c r="P258" s="122">
        <f t="shared" si="120"/>
        <v>380000</v>
      </c>
      <c r="Q258" s="232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</row>
    <row r="259" spans="1:525" s="22" customFormat="1" ht="24.75" customHeight="1" x14ac:dyDescent="0.25">
      <c r="A259" s="56" t="s">
        <v>197</v>
      </c>
      <c r="B259" s="82" t="str">
        <f>'дод 9'!A171</f>
        <v>6030</v>
      </c>
      <c r="C259" s="82" t="str">
        <f>'дод 9'!B171</f>
        <v>0620</v>
      </c>
      <c r="D259" s="57" t="str">
        <f>'дод 9'!C171</f>
        <v>Організація благоустрою населених пунктів</v>
      </c>
      <c r="E259" s="122">
        <f t="shared" si="119"/>
        <v>265235500</v>
      </c>
      <c r="F259" s="122">
        <f>223985500-200000+30000000+10000000+1250000</f>
        <v>265035500</v>
      </c>
      <c r="G259" s="122"/>
      <c r="H259" s="122">
        <v>40330000</v>
      </c>
      <c r="I259" s="122">
        <v>200000</v>
      </c>
      <c r="J259" s="122">
        <f t="shared" si="121"/>
        <v>2106700</v>
      </c>
      <c r="K259" s="122">
        <v>2106700</v>
      </c>
      <c r="L259" s="124"/>
      <c r="M259" s="122"/>
      <c r="N259" s="122"/>
      <c r="O259" s="122">
        <v>2106700</v>
      </c>
      <c r="P259" s="122">
        <f t="shared" si="120"/>
        <v>267342200</v>
      </c>
      <c r="Q259" s="232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</row>
    <row r="260" spans="1:525" s="22" customFormat="1" ht="99.75" hidden="1" customHeight="1" x14ac:dyDescent="0.25">
      <c r="A260" s="56" t="s">
        <v>557</v>
      </c>
      <c r="B260" s="82">
        <v>6083</v>
      </c>
      <c r="C260" s="56" t="s">
        <v>67</v>
      </c>
      <c r="D260" s="11" t="s">
        <v>425</v>
      </c>
      <c r="E260" s="122">
        <f>F260+I260</f>
        <v>0</v>
      </c>
      <c r="F260" s="122"/>
      <c r="G260" s="122"/>
      <c r="H260" s="122"/>
      <c r="I260" s="122"/>
      <c r="J260" s="122">
        <f t="shared" si="121"/>
        <v>0</v>
      </c>
      <c r="K260" s="122"/>
      <c r="L260" s="122"/>
      <c r="M260" s="122"/>
      <c r="N260" s="122"/>
      <c r="O260" s="122"/>
      <c r="P260" s="122">
        <f>E260+J260</f>
        <v>0</v>
      </c>
      <c r="Q260" s="232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</row>
    <row r="261" spans="1:525" s="22" customFormat="1" ht="141.75" hidden="1" customHeight="1" x14ac:dyDescent="0.25">
      <c r="A261" s="74"/>
      <c r="B261" s="95"/>
      <c r="C261" s="74"/>
      <c r="D261" s="80" t="s">
        <v>561</v>
      </c>
      <c r="E261" s="122">
        <f>F261+I261</f>
        <v>0</v>
      </c>
      <c r="F261" s="123"/>
      <c r="G261" s="123"/>
      <c r="H261" s="123"/>
      <c r="I261" s="123"/>
      <c r="J261" s="122">
        <f t="shared" si="121"/>
        <v>0</v>
      </c>
      <c r="K261" s="123"/>
      <c r="L261" s="123"/>
      <c r="M261" s="123"/>
      <c r="N261" s="123"/>
      <c r="O261" s="123"/>
      <c r="P261" s="122">
        <f>E261+J261</f>
        <v>0</v>
      </c>
      <c r="Q261" s="232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</row>
    <row r="262" spans="1:525" s="22" customFormat="1" ht="94.5" hidden="1" customHeight="1" x14ac:dyDescent="0.25">
      <c r="A262" s="56" t="s">
        <v>568</v>
      </c>
      <c r="B262" s="82">
        <v>6071</v>
      </c>
      <c r="C262" s="56" t="s">
        <v>307</v>
      </c>
      <c r="D262" s="57" t="str">
        <f>'дод 9'!C172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62" s="122">
        <f t="shared" ref="E262" si="124">F262+I262</f>
        <v>0</v>
      </c>
      <c r="F262" s="122"/>
      <c r="G262" s="122"/>
      <c r="H262" s="122"/>
      <c r="I262" s="122"/>
      <c r="J262" s="122">
        <f t="shared" ref="J262:J263" si="125">L262+O262</f>
        <v>0</v>
      </c>
      <c r="K262" s="122"/>
      <c r="L262" s="124"/>
      <c r="M262" s="122"/>
      <c r="N262" s="122"/>
      <c r="O262" s="122"/>
      <c r="P262" s="122">
        <f t="shared" ref="P262" si="126">E262+J262</f>
        <v>0</v>
      </c>
      <c r="Q262" s="232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</row>
    <row r="263" spans="1:525" s="22" customFormat="1" ht="30" customHeight="1" x14ac:dyDescent="0.25">
      <c r="A263" s="56" t="s">
        <v>249</v>
      </c>
      <c r="B263" s="82" t="str">
        <f>'дод 9'!A176</f>
        <v>6090</v>
      </c>
      <c r="C263" s="82" t="str">
        <f>'дод 9'!B176</f>
        <v>0640</v>
      </c>
      <c r="D263" s="57" t="str">
        <f>'дод 9'!C176</f>
        <v>Інша діяльність у сфері житлово-комунального господарства</v>
      </c>
      <c r="E263" s="122">
        <f t="shared" si="119"/>
        <v>6016680</v>
      </c>
      <c r="F263" s="122">
        <f>698724+4817956+500000-500000-25000</f>
        <v>5491680</v>
      </c>
      <c r="G263" s="122"/>
      <c r="H263" s="122">
        <v>60000</v>
      </c>
      <c r="I263" s="122">
        <f>25000+500000</f>
        <v>525000</v>
      </c>
      <c r="J263" s="122">
        <f t="shared" si="125"/>
        <v>4836259</v>
      </c>
      <c r="K263" s="122"/>
      <c r="L263" s="122">
        <v>4836259</v>
      </c>
      <c r="M263" s="122"/>
      <c r="N263" s="122"/>
      <c r="O263" s="122"/>
      <c r="P263" s="122">
        <f t="shared" si="120"/>
        <v>10852939</v>
      </c>
      <c r="Q263" s="232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</row>
    <row r="264" spans="1:525" s="22" customFormat="1" ht="31.5" x14ac:dyDescent="0.25">
      <c r="A264" s="56" t="s">
        <v>268</v>
      </c>
      <c r="B264" s="82" t="str">
        <f>'дод 9'!A187</f>
        <v>7310</v>
      </c>
      <c r="C264" s="82" t="str">
        <f>'дод 9'!B187</f>
        <v>0443</v>
      </c>
      <c r="D264" s="6" t="str">
        <f>'дод 9'!C187</f>
        <v>Будівництво1 об'єктів житлово-комунального господарства</v>
      </c>
      <c r="E264" s="122">
        <f t="shared" si="119"/>
        <v>0</v>
      </c>
      <c r="F264" s="122"/>
      <c r="G264" s="122"/>
      <c r="H264" s="122"/>
      <c r="I264" s="122"/>
      <c r="J264" s="122">
        <f t="shared" si="121"/>
        <v>5000000</v>
      </c>
      <c r="K264" s="122">
        <v>5000000</v>
      </c>
      <c r="L264" s="122"/>
      <c r="M264" s="122"/>
      <c r="N264" s="122"/>
      <c r="O264" s="122">
        <v>5000000</v>
      </c>
      <c r="P264" s="122">
        <f t="shared" si="120"/>
        <v>5000000</v>
      </c>
      <c r="Q264" s="232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</row>
    <row r="265" spans="1:525" s="22" customFormat="1" ht="29.25" hidden="1" customHeight="1" x14ac:dyDescent="0.25">
      <c r="A265" s="56" t="s">
        <v>270</v>
      </c>
      <c r="B265" s="82" t="str">
        <f>'дод 9'!A194</f>
        <v>7330</v>
      </c>
      <c r="C265" s="82" t="str">
        <f>'дод 9'!B194</f>
        <v>0443</v>
      </c>
      <c r="D265" s="6" t="str">
        <f>'дод 9'!C194</f>
        <v>Будівництво1 інших об'єктів комунальної власності</v>
      </c>
      <c r="E265" s="122">
        <f t="shared" si="119"/>
        <v>0</v>
      </c>
      <c r="F265" s="122"/>
      <c r="G265" s="122"/>
      <c r="H265" s="122"/>
      <c r="I265" s="122"/>
      <c r="J265" s="122">
        <f t="shared" si="121"/>
        <v>0</v>
      </c>
      <c r="K265" s="122"/>
      <c r="L265" s="122"/>
      <c r="M265" s="122"/>
      <c r="N265" s="122"/>
      <c r="O265" s="122"/>
      <c r="P265" s="122">
        <f t="shared" si="120"/>
        <v>0</v>
      </c>
      <c r="Q265" s="232">
        <v>12</v>
      </c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</row>
    <row r="266" spans="1:525" s="22" customFormat="1" ht="33" hidden="1" customHeight="1" x14ac:dyDescent="0.25">
      <c r="A266" s="56" t="s">
        <v>198</v>
      </c>
      <c r="B266" s="82">
        <v>7340</v>
      </c>
      <c r="C266" s="82" t="str">
        <f>'дод 9'!B193</f>
        <v>0443</v>
      </c>
      <c r="D266" s="57" t="str">
        <f>'дод 9'!C195</f>
        <v>Проектування, реставрація та охорона пам'яток архітектури</v>
      </c>
      <c r="E266" s="122">
        <f t="shared" ref="E266" si="127">F266+I266</f>
        <v>0</v>
      </c>
      <c r="F266" s="122"/>
      <c r="G266" s="122"/>
      <c r="H266" s="122"/>
      <c r="I266" s="122"/>
      <c r="J266" s="122">
        <f t="shared" si="121"/>
        <v>0</v>
      </c>
      <c r="K266" s="122"/>
      <c r="L266" s="122"/>
      <c r="M266" s="122"/>
      <c r="N266" s="122"/>
      <c r="O266" s="122"/>
      <c r="P266" s="122">
        <f t="shared" ref="P266" si="128">E266+J266</f>
        <v>0</v>
      </c>
      <c r="Q266" s="232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</row>
    <row r="267" spans="1:525" s="22" customFormat="1" ht="49.5" hidden="1" customHeight="1" x14ac:dyDescent="0.25">
      <c r="A267" s="56" t="s">
        <v>365</v>
      </c>
      <c r="B267" s="82">
        <f>'дод 9'!A197</f>
        <v>7361</v>
      </c>
      <c r="C267" s="82" t="str">
        <f>'дод 9'!B197</f>
        <v>0490</v>
      </c>
      <c r="D267" s="57" t="str">
        <f>'дод 9'!C197</f>
        <v>Співфінансування інвестиційних проектів, що реалізуються за рахунок коштів державного фонду регіонального розвитку</v>
      </c>
      <c r="E267" s="122">
        <f t="shared" si="119"/>
        <v>0</v>
      </c>
      <c r="F267" s="122"/>
      <c r="G267" s="122"/>
      <c r="H267" s="122"/>
      <c r="I267" s="122"/>
      <c r="J267" s="122">
        <f t="shared" si="121"/>
        <v>0</v>
      </c>
      <c r="K267" s="122"/>
      <c r="L267" s="122"/>
      <c r="M267" s="122"/>
      <c r="N267" s="122"/>
      <c r="O267" s="122"/>
      <c r="P267" s="122">
        <f t="shared" si="120"/>
        <v>0</v>
      </c>
      <c r="Q267" s="232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</row>
    <row r="268" spans="1:525" s="22" customFormat="1" ht="30" hidden="1" customHeight="1" x14ac:dyDescent="0.25">
      <c r="A268" s="56">
        <v>1217362</v>
      </c>
      <c r="B268" s="82">
        <f>'дод 9'!A198</f>
        <v>7362</v>
      </c>
      <c r="C268" s="82" t="str">
        <f>'дод 9'!B198</f>
        <v>0490</v>
      </c>
      <c r="D268" s="57" t="str">
        <f>'дод 9'!C198</f>
        <v>Виконання інвестиційних проектів в рамках підтримки розвитку об'єднаних територіальних громад</v>
      </c>
      <c r="E268" s="122">
        <f t="shared" si="119"/>
        <v>0</v>
      </c>
      <c r="F268" s="122"/>
      <c r="G268" s="122"/>
      <c r="H268" s="122"/>
      <c r="I268" s="122"/>
      <c r="J268" s="122">
        <f t="shared" si="121"/>
        <v>0</v>
      </c>
      <c r="K268" s="122"/>
      <c r="L268" s="122"/>
      <c r="M268" s="122"/>
      <c r="N268" s="122"/>
      <c r="O268" s="122"/>
      <c r="P268" s="122">
        <f t="shared" si="120"/>
        <v>0</v>
      </c>
      <c r="Q268" s="232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</row>
    <row r="269" spans="1:525" s="22" customFormat="1" ht="56.25" hidden="1" customHeight="1" x14ac:dyDescent="0.25">
      <c r="A269" s="56" t="s">
        <v>363</v>
      </c>
      <c r="B269" s="82">
        <v>7363</v>
      </c>
      <c r="C269" s="37" t="s">
        <v>81</v>
      </c>
      <c r="D269" s="36" t="s">
        <v>588</v>
      </c>
      <c r="E269" s="122">
        <f t="shared" si="119"/>
        <v>0</v>
      </c>
      <c r="F269" s="122"/>
      <c r="G269" s="122"/>
      <c r="H269" s="122"/>
      <c r="I269" s="122"/>
      <c r="J269" s="122">
        <f t="shared" si="121"/>
        <v>0</v>
      </c>
      <c r="K269" s="122"/>
      <c r="L269" s="122"/>
      <c r="M269" s="122"/>
      <c r="N269" s="122"/>
      <c r="O269" s="122"/>
      <c r="P269" s="122">
        <f t="shared" si="120"/>
        <v>0</v>
      </c>
      <c r="Q269" s="232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</row>
    <row r="270" spans="1:525" s="24" customFormat="1" ht="50.25" hidden="1" customHeight="1" x14ac:dyDescent="0.25">
      <c r="A270" s="74"/>
      <c r="B270" s="95"/>
      <c r="C270" s="95"/>
      <c r="D270" s="77" t="s">
        <v>383</v>
      </c>
      <c r="E270" s="123">
        <f t="shared" si="119"/>
        <v>0</v>
      </c>
      <c r="F270" s="123"/>
      <c r="G270" s="123"/>
      <c r="H270" s="123"/>
      <c r="I270" s="123"/>
      <c r="J270" s="123">
        <f t="shared" si="121"/>
        <v>0</v>
      </c>
      <c r="K270" s="123"/>
      <c r="L270" s="123"/>
      <c r="M270" s="123"/>
      <c r="N270" s="123"/>
      <c r="O270" s="123"/>
      <c r="P270" s="123">
        <f t="shared" si="120"/>
        <v>0</v>
      </c>
      <c r="Q270" s="232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  <c r="IW270" s="30"/>
      <c r="IX270" s="30"/>
      <c r="IY270" s="30"/>
      <c r="IZ270" s="30"/>
      <c r="JA270" s="30"/>
      <c r="JB270" s="30"/>
      <c r="JC270" s="30"/>
      <c r="JD270" s="30"/>
      <c r="JE270" s="30"/>
      <c r="JF270" s="30"/>
      <c r="JG270" s="30"/>
      <c r="JH270" s="30"/>
      <c r="JI270" s="30"/>
      <c r="JJ270" s="30"/>
      <c r="JK270" s="30"/>
      <c r="JL270" s="30"/>
      <c r="JM270" s="30"/>
      <c r="JN270" s="30"/>
      <c r="JO270" s="30"/>
      <c r="JP270" s="30"/>
      <c r="JQ270" s="30"/>
      <c r="JR270" s="30"/>
      <c r="JS270" s="30"/>
      <c r="JT270" s="30"/>
      <c r="JU270" s="30"/>
      <c r="JV270" s="30"/>
      <c r="JW270" s="30"/>
      <c r="JX270" s="30"/>
      <c r="JY270" s="30"/>
      <c r="JZ270" s="30"/>
      <c r="KA270" s="30"/>
      <c r="KB270" s="30"/>
      <c r="KC270" s="30"/>
      <c r="KD270" s="30"/>
      <c r="KE270" s="30"/>
      <c r="KF270" s="30"/>
      <c r="KG270" s="30"/>
      <c r="KH270" s="30"/>
      <c r="KI270" s="30"/>
      <c r="KJ270" s="30"/>
      <c r="KK270" s="30"/>
      <c r="KL270" s="30"/>
      <c r="KM270" s="30"/>
      <c r="KN270" s="30"/>
      <c r="KO270" s="30"/>
      <c r="KP270" s="30"/>
      <c r="KQ270" s="30"/>
      <c r="KR270" s="30"/>
      <c r="KS270" s="30"/>
      <c r="KT270" s="30"/>
      <c r="KU270" s="30"/>
      <c r="KV270" s="30"/>
      <c r="KW270" s="30"/>
      <c r="KX270" s="30"/>
      <c r="KY270" s="30"/>
      <c r="KZ270" s="30"/>
      <c r="LA270" s="30"/>
      <c r="LB270" s="30"/>
      <c r="LC270" s="30"/>
      <c r="LD270" s="30"/>
      <c r="LE270" s="30"/>
      <c r="LF270" s="30"/>
      <c r="LG270" s="30"/>
      <c r="LH270" s="30"/>
      <c r="LI270" s="30"/>
      <c r="LJ270" s="30"/>
      <c r="LK270" s="30"/>
      <c r="LL270" s="30"/>
      <c r="LM270" s="30"/>
      <c r="LN270" s="30"/>
      <c r="LO270" s="30"/>
      <c r="LP270" s="30"/>
      <c r="LQ270" s="30"/>
      <c r="LR270" s="30"/>
      <c r="LS270" s="30"/>
      <c r="LT270" s="30"/>
      <c r="LU270" s="30"/>
      <c r="LV270" s="30"/>
      <c r="LW270" s="30"/>
      <c r="LX270" s="30"/>
      <c r="LY270" s="30"/>
      <c r="LZ270" s="30"/>
      <c r="MA270" s="30"/>
      <c r="MB270" s="30"/>
      <c r="MC270" s="30"/>
      <c r="MD270" s="30"/>
      <c r="ME270" s="30"/>
      <c r="MF270" s="30"/>
      <c r="MG270" s="30"/>
      <c r="MH270" s="30"/>
      <c r="MI270" s="30"/>
      <c r="MJ270" s="30"/>
      <c r="MK270" s="30"/>
      <c r="ML270" s="30"/>
      <c r="MM270" s="30"/>
      <c r="MN270" s="30"/>
      <c r="MO270" s="30"/>
      <c r="MP270" s="30"/>
      <c r="MQ270" s="30"/>
      <c r="MR270" s="30"/>
      <c r="MS270" s="30"/>
      <c r="MT270" s="30"/>
      <c r="MU270" s="30"/>
      <c r="MV270" s="30"/>
      <c r="MW270" s="30"/>
      <c r="MX270" s="30"/>
      <c r="MY270" s="30"/>
      <c r="MZ270" s="30"/>
      <c r="NA270" s="30"/>
      <c r="NB270" s="30"/>
      <c r="NC270" s="30"/>
      <c r="ND270" s="30"/>
      <c r="NE270" s="30"/>
      <c r="NF270" s="30"/>
      <c r="NG270" s="30"/>
      <c r="NH270" s="30"/>
      <c r="NI270" s="30"/>
      <c r="NJ270" s="30"/>
      <c r="NK270" s="30"/>
      <c r="NL270" s="30"/>
      <c r="NM270" s="30"/>
      <c r="NN270" s="30"/>
      <c r="NO270" s="30"/>
      <c r="NP270" s="30"/>
      <c r="NQ270" s="30"/>
      <c r="NR270" s="30"/>
      <c r="NS270" s="30"/>
      <c r="NT270" s="30"/>
      <c r="NU270" s="30"/>
      <c r="NV270" s="30"/>
      <c r="NW270" s="30"/>
      <c r="NX270" s="30"/>
      <c r="NY270" s="30"/>
      <c r="NZ270" s="30"/>
      <c r="OA270" s="30"/>
      <c r="OB270" s="30"/>
      <c r="OC270" s="30"/>
      <c r="OD270" s="30"/>
      <c r="OE270" s="30"/>
      <c r="OF270" s="30"/>
      <c r="OG270" s="30"/>
      <c r="OH270" s="30"/>
      <c r="OI270" s="30"/>
      <c r="OJ270" s="30"/>
      <c r="OK270" s="30"/>
      <c r="OL270" s="30"/>
      <c r="OM270" s="30"/>
      <c r="ON270" s="30"/>
      <c r="OO270" s="30"/>
      <c r="OP270" s="30"/>
      <c r="OQ270" s="30"/>
      <c r="OR270" s="30"/>
      <c r="OS270" s="30"/>
      <c r="OT270" s="30"/>
      <c r="OU270" s="30"/>
      <c r="OV270" s="30"/>
      <c r="OW270" s="30"/>
      <c r="OX270" s="30"/>
      <c r="OY270" s="30"/>
      <c r="OZ270" s="30"/>
      <c r="PA270" s="30"/>
      <c r="PB270" s="30"/>
      <c r="PC270" s="30"/>
      <c r="PD270" s="30"/>
      <c r="PE270" s="30"/>
      <c r="PF270" s="30"/>
      <c r="PG270" s="30"/>
      <c r="PH270" s="30"/>
      <c r="PI270" s="30"/>
      <c r="PJ270" s="30"/>
      <c r="PK270" s="30"/>
      <c r="PL270" s="30"/>
      <c r="PM270" s="30"/>
      <c r="PN270" s="30"/>
      <c r="PO270" s="30"/>
      <c r="PP270" s="30"/>
      <c r="PQ270" s="30"/>
      <c r="PR270" s="30"/>
      <c r="PS270" s="30"/>
      <c r="PT270" s="30"/>
      <c r="PU270" s="30"/>
      <c r="PV270" s="30"/>
      <c r="PW270" s="30"/>
      <c r="PX270" s="30"/>
      <c r="PY270" s="30"/>
      <c r="PZ270" s="30"/>
      <c r="QA270" s="30"/>
      <c r="QB270" s="30"/>
      <c r="QC270" s="30"/>
      <c r="QD270" s="30"/>
      <c r="QE270" s="30"/>
      <c r="QF270" s="30"/>
      <c r="QG270" s="30"/>
      <c r="QH270" s="30"/>
      <c r="QI270" s="30"/>
      <c r="QJ270" s="30"/>
      <c r="QK270" s="30"/>
      <c r="QL270" s="30"/>
      <c r="QM270" s="30"/>
      <c r="QN270" s="30"/>
      <c r="QO270" s="30"/>
      <c r="QP270" s="30"/>
      <c r="QQ270" s="30"/>
      <c r="QR270" s="30"/>
      <c r="QS270" s="30"/>
      <c r="QT270" s="30"/>
      <c r="QU270" s="30"/>
      <c r="QV270" s="30"/>
      <c r="QW270" s="30"/>
      <c r="QX270" s="30"/>
      <c r="QY270" s="30"/>
      <c r="QZ270" s="30"/>
      <c r="RA270" s="30"/>
      <c r="RB270" s="30"/>
      <c r="RC270" s="30"/>
      <c r="RD270" s="30"/>
      <c r="RE270" s="30"/>
      <c r="RF270" s="30"/>
      <c r="RG270" s="30"/>
      <c r="RH270" s="30"/>
      <c r="RI270" s="30"/>
      <c r="RJ270" s="30"/>
      <c r="RK270" s="30"/>
      <c r="RL270" s="30"/>
      <c r="RM270" s="30"/>
      <c r="RN270" s="30"/>
      <c r="RO270" s="30"/>
      <c r="RP270" s="30"/>
      <c r="RQ270" s="30"/>
      <c r="RR270" s="30"/>
      <c r="RS270" s="30"/>
      <c r="RT270" s="30"/>
      <c r="RU270" s="30"/>
      <c r="RV270" s="30"/>
      <c r="RW270" s="30"/>
      <c r="RX270" s="30"/>
      <c r="RY270" s="30"/>
      <c r="RZ270" s="30"/>
      <c r="SA270" s="30"/>
      <c r="SB270" s="30"/>
      <c r="SC270" s="30"/>
      <c r="SD270" s="30"/>
      <c r="SE270" s="30"/>
      <c r="SF270" s="30"/>
      <c r="SG270" s="30"/>
      <c r="SH270" s="30"/>
      <c r="SI270" s="30"/>
      <c r="SJ270" s="30"/>
      <c r="SK270" s="30"/>
      <c r="SL270" s="30"/>
      <c r="SM270" s="30"/>
      <c r="SN270" s="30"/>
      <c r="SO270" s="30"/>
      <c r="SP270" s="30"/>
      <c r="SQ270" s="30"/>
      <c r="SR270" s="30"/>
      <c r="SS270" s="30"/>
      <c r="ST270" s="30"/>
      <c r="SU270" s="30"/>
      <c r="SV270" s="30"/>
      <c r="SW270" s="30"/>
      <c r="SX270" s="30"/>
      <c r="SY270" s="30"/>
      <c r="SZ270" s="30"/>
      <c r="TA270" s="30"/>
      <c r="TB270" s="30"/>
      <c r="TC270" s="30"/>
      <c r="TD270" s="30"/>
      <c r="TE270" s="30"/>
    </row>
    <row r="271" spans="1:525" s="24" customFormat="1" ht="31.5" hidden="1" customHeight="1" x14ac:dyDescent="0.25">
      <c r="A271" s="56" t="s">
        <v>545</v>
      </c>
      <c r="B271" s="82">
        <v>7368</v>
      </c>
      <c r="C271" s="37" t="s">
        <v>81</v>
      </c>
      <c r="D271" s="36" t="s">
        <v>546</v>
      </c>
      <c r="E271" s="122">
        <f t="shared" si="119"/>
        <v>0</v>
      </c>
      <c r="F271" s="123"/>
      <c r="G271" s="123"/>
      <c r="H271" s="123"/>
      <c r="I271" s="123"/>
      <c r="J271" s="122">
        <f t="shared" si="121"/>
        <v>0</v>
      </c>
      <c r="K271" s="122"/>
      <c r="L271" s="122"/>
      <c r="M271" s="122"/>
      <c r="N271" s="122"/>
      <c r="O271" s="122"/>
      <c r="P271" s="122">
        <f t="shared" si="120"/>
        <v>0</v>
      </c>
      <c r="Q271" s="232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0"/>
      <c r="JA271" s="30"/>
      <c r="JB271" s="30"/>
      <c r="JC271" s="30"/>
      <c r="JD271" s="30"/>
      <c r="JE271" s="30"/>
      <c r="JF271" s="30"/>
      <c r="JG271" s="30"/>
      <c r="JH271" s="30"/>
      <c r="JI271" s="30"/>
      <c r="JJ271" s="30"/>
      <c r="JK271" s="30"/>
      <c r="JL271" s="30"/>
      <c r="JM271" s="30"/>
      <c r="JN271" s="30"/>
      <c r="JO271" s="30"/>
      <c r="JP271" s="30"/>
      <c r="JQ271" s="30"/>
      <c r="JR271" s="30"/>
      <c r="JS271" s="30"/>
      <c r="JT271" s="30"/>
      <c r="JU271" s="30"/>
      <c r="JV271" s="30"/>
      <c r="JW271" s="30"/>
      <c r="JX271" s="30"/>
      <c r="JY271" s="30"/>
      <c r="JZ271" s="30"/>
      <c r="KA271" s="30"/>
      <c r="KB271" s="30"/>
      <c r="KC271" s="30"/>
      <c r="KD271" s="30"/>
      <c r="KE271" s="30"/>
      <c r="KF271" s="30"/>
      <c r="KG271" s="30"/>
      <c r="KH271" s="30"/>
      <c r="KI271" s="30"/>
      <c r="KJ271" s="30"/>
      <c r="KK271" s="30"/>
      <c r="KL271" s="30"/>
      <c r="KM271" s="30"/>
      <c r="KN271" s="30"/>
      <c r="KO271" s="30"/>
      <c r="KP271" s="30"/>
      <c r="KQ271" s="30"/>
      <c r="KR271" s="30"/>
      <c r="KS271" s="30"/>
      <c r="KT271" s="30"/>
      <c r="KU271" s="30"/>
      <c r="KV271" s="30"/>
      <c r="KW271" s="30"/>
      <c r="KX271" s="30"/>
      <c r="KY271" s="30"/>
      <c r="KZ271" s="30"/>
      <c r="LA271" s="30"/>
      <c r="LB271" s="30"/>
      <c r="LC271" s="30"/>
      <c r="LD271" s="30"/>
      <c r="LE271" s="30"/>
      <c r="LF271" s="30"/>
      <c r="LG271" s="30"/>
      <c r="LH271" s="30"/>
      <c r="LI271" s="30"/>
      <c r="LJ271" s="30"/>
      <c r="LK271" s="30"/>
      <c r="LL271" s="30"/>
      <c r="LM271" s="30"/>
      <c r="LN271" s="30"/>
      <c r="LO271" s="30"/>
      <c r="LP271" s="30"/>
      <c r="LQ271" s="30"/>
      <c r="LR271" s="30"/>
      <c r="LS271" s="30"/>
      <c r="LT271" s="30"/>
      <c r="LU271" s="30"/>
      <c r="LV271" s="30"/>
      <c r="LW271" s="30"/>
      <c r="LX271" s="30"/>
      <c r="LY271" s="30"/>
      <c r="LZ271" s="30"/>
      <c r="MA271" s="30"/>
      <c r="MB271" s="30"/>
      <c r="MC271" s="30"/>
      <c r="MD271" s="30"/>
      <c r="ME271" s="30"/>
      <c r="MF271" s="30"/>
      <c r="MG271" s="30"/>
      <c r="MH271" s="30"/>
      <c r="MI271" s="30"/>
      <c r="MJ271" s="30"/>
      <c r="MK271" s="30"/>
      <c r="ML271" s="30"/>
      <c r="MM271" s="30"/>
      <c r="MN271" s="30"/>
      <c r="MO271" s="30"/>
      <c r="MP271" s="30"/>
      <c r="MQ271" s="30"/>
      <c r="MR271" s="30"/>
      <c r="MS271" s="30"/>
      <c r="MT271" s="30"/>
      <c r="MU271" s="30"/>
      <c r="MV271" s="30"/>
      <c r="MW271" s="30"/>
      <c r="MX271" s="30"/>
      <c r="MY271" s="30"/>
      <c r="MZ271" s="30"/>
      <c r="NA271" s="30"/>
      <c r="NB271" s="30"/>
      <c r="NC271" s="30"/>
      <c r="ND271" s="30"/>
      <c r="NE271" s="30"/>
      <c r="NF271" s="30"/>
      <c r="NG271" s="30"/>
      <c r="NH271" s="30"/>
      <c r="NI271" s="30"/>
      <c r="NJ271" s="30"/>
      <c r="NK271" s="30"/>
      <c r="NL271" s="30"/>
      <c r="NM271" s="30"/>
      <c r="NN271" s="30"/>
      <c r="NO271" s="30"/>
      <c r="NP271" s="30"/>
      <c r="NQ271" s="30"/>
      <c r="NR271" s="30"/>
      <c r="NS271" s="30"/>
      <c r="NT271" s="30"/>
      <c r="NU271" s="30"/>
      <c r="NV271" s="30"/>
      <c r="NW271" s="30"/>
      <c r="NX271" s="30"/>
      <c r="NY271" s="30"/>
      <c r="NZ271" s="30"/>
      <c r="OA271" s="30"/>
      <c r="OB271" s="30"/>
      <c r="OC271" s="30"/>
      <c r="OD271" s="30"/>
      <c r="OE271" s="30"/>
      <c r="OF271" s="30"/>
      <c r="OG271" s="30"/>
      <c r="OH271" s="30"/>
      <c r="OI271" s="30"/>
      <c r="OJ271" s="30"/>
      <c r="OK271" s="30"/>
      <c r="OL271" s="30"/>
      <c r="OM271" s="30"/>
      <c r="ON271" s="30"/>
      <c r="OO271" s="30"/>
      <c r="OP271" s="30"/>
      <c r="OQ271" s="30"/>
      <c r="OR271" s="30"/>
      <c r="OS271" s="30"/>
      <c r="OT271" s="30"/>
      <c r="OU271" s="30"/>
      <c r="OV271" s="30"/>
      <c r="OW271" s="30"/>
      <c r="OX271" s="30"/>
      <c r="OY271" s="30"/>
      <c r="OZ271" s="30"/>
      <c r="PA271" s="30"/>
      <c r="PB271" s="30"/>
      <c r="PC271" s="30"/>
      <c r="PD271" s="30"/>
      <c r="PE271" s="30"/>
      <c r="PF271" s="30"/>
      <c r="PG271" s="30"/>
      <c r="PH271" s="30"/>
      <c r="PI271" s="30"/>
      <c r="PJ271" s="30"/>
      <c r="PK271" s="30"/>
      <c r="PL271" s="30"/>
      <c r="PM271" s="30"/>
      <c r="PN271" s="30"/>
      <c r="PO271" s="30"/>
      <c r="PP271" s="30"/>
      <c r="PQ271" s="30"/>
      <c r="PR271" s="30"/>
      <c r="PS271" s="30"/>
      <c r="PT271" s="30"/>
      <c r="PU271" s="30"/>
      <c r="PV271" s="30"/>
      <c r="PW271" s="30"/>
      <c r="PX271" s="30"/>
      <c r="PY271" s="30"/>
      <c r="PZ271" s="30"/>
      <c r="QA271" s="30"/>
      <c r="QB271" s="30"/>
      <c r="QC271" s="30"/>
      <c r="QD271" s="30"/>
      <c r="QE271" s="30"/>
      <c r="QF271" s="30"/>
      <c r="QG271" s="30"/>
      <c r="QH271" s="30"/>
      <c r="QI271" s="30"/>
      <c r="QJ271" s="30"/>
      <c r="QK271" s="30"/>
      <c r="QL271" s="30"/>
      <c r="QM271" s="30"/>
      <c r="QN271" s="30"/>
      <c r="QO271" s="30"/>
      <c r="QP271" s="30"/>
      <c r="QQ271" s="30"/>
      <c r="QR271" s="30"/>
      <c r="QS271" s="30"/>
      <c r="QT271" s="30"/>
      <c r="QU271" s="30"/>
      <c r="QV271" s="30"/>
      <c r="QW271" s="30"/>
      <c r="QX271" s="30"/>
      <c r="QY271" s="30"/>
      <c r="QZ271" s="30"/>
      <c r="RA271" s="30"/>
      <c r="RB271" s="30"/>
      <c r="RC271" s="30"/>
      <c r="RD271" s="30"/>
      <c r="RE271" s="30"/>
      <c r="RF271" s="30"/>
      <c r="RG271" s="30"/>
      <c r="RH271" s="30"/>
      <c r="RI271" s="30"/>
      <c r="RJ271" s="30"/>
      <c r="RK271" s="30"/>
      <c r="RL271" s="30"/>
      <c r="RM271" s="30"/>
      <c r="RN271" s="30"/>
      <c r="RO271" s="30"/>
      <c r="RP271" s="30"/>
      <c r="RQ271" s="30"/>
      <c r="RR271" s="30"/>
      <c r="RS271" s="30"/>
      <c r="RT271" s="30"/>
      <c r="RU271" s="30"/>
      <c r="RV271" s="30"/>
      <c r="RW271" s="30"/>
      <c r="RX271" s="30"/>
      <c r="RY271" s="30"/>
      <c r="RZ271" s="30"/>
      <c r="SA271" s="30"/>
      <c r="SB271" s="30"/>
      <c r="SC271" s="30"/>
      <c r="SD271" s="30"/>
      <c r="SE271" s="30"/>
      <c r="SF271" s="30"/>
      <c r="SG271" s="30"/>
      <c r="SH271" s="30"/>
      <c r="SI271" s="30"/>
      <c r="SJ271" s="30"/>
      <c r="SK271" s="30"/>
      <c r="SL271" s="30"/>
      <c r="SM271" s="30"/>
      <c r="SN271" s="30"/>
      <c r="SO271" s="30"/>
      <c r="SP271" s="30"/>
      <c r="SQ271" s="30"/>
      <c r="SR271" s="30"/>
      <c r="SS271" s="30"/>
      <c r="ST271" s="30"/>
      <c r="SU271" s="30"/>
      <c r="SV271" s="30"/>
      <c r="SW271" s="30"/>
      <c r="SX271" s="30"/>
      <c r="SY271" s="30"/>
      <c r="SZ271" s="30"/>
      <c r="TA271" s="30"/>
      <c r="TB271" s="30"/>
      <c r="TC271" s="30"/>
      <c r="TD271" s="30"/>
      <c r="TE271" s="30"/>
    </row>
    <row r="272" spans="1:525" s="24" customFormat="1" ht="15.75" hidden="1" customHeight="1" x14ac:dyDescent="0.25">
      <c r="A272" s="74"/>
      <c r="B272" s="95"/>
      <c r="C272" s="95"/>
      <c r="D272" s="75" t="s">
        <v>388</v>
      </c>
      <c r="E272" s="123">
        <f t="shared" si="119"/>
        <v>0</v>
      </c>
      <c r="F272" s="123"/>
      <c r="G272" s="123"/>
      <c r="H272" s="123"/>
      <c r="I272" s="123"/>
      <c r="J272" s="123">
        <f t="shared" si="121"/>
        <v>0</v>
      </c>
      <c r="K272" s="123"/>
      <c r="L272" s="123"/>
      <c r="M272" s="123"/>
      <c r="N272" s="123"/>
      <c r="O272" s="123"/>
      <c r="P272" s="123">
        <f t="shared" si="120"/>
        <v>0</v>
      </c>
      <c r="Q272" s="232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30"/>
      <c r="KG272" s="30"/>
      <c r="KH272" s="30"/>
      <c r="KI272" s="30"/>
      <c r="KJ272" s="30"/>
      <c r="KK272" s="30"/>
      <c r="KL272" s="30"/>
      <c r="KM272" s="30"/>
      <c r="KN272" s="30"/>
      <c r="KO272" s="30"/>
      <c r="KP272" s="30"/>
      <c r="KQ272" s="30"/>
      <c r="KR272" s="30"/>
      <c r="KS272" s="30"/>
      <c r="KT272" s="30"/>
      <c r="KU272" s="30"/>
      <c r="KV272" s="30"/>
      <c r="KW272" s="30"/>
      <c r="KX272" s="30"/>
      <c r="KY272" s="30"/>
      <c r="KZ272" s="30"/>
      <c r="LA272" s="30"/>
      <c r="LB272" s="30"/>
      <c r="LC272" s="30"/>
      <c r="LD272" s="30"/>
      <c r="LE272" s="30"/>
      <c r="LF272" s="30"/>
      <c r="LG272" s="30"/>
      <c r="LH272" s="30"/>
      <c r="LI272" s="30"/>
      <c r="LJ272" s="30"/>
      <c r="LK272" s="30"/>
      <c r="LL272" s="30"/>
      <c r="LM272" s="30"/>
      <c r="LN272" s="30"/>
      <c r="LO272" s="30"/>
      <c r="LP272" s="30"/>
      <c r="LQ272" s="30"/>
      <c r="LR272" s="30"/>
      <c r="LS272" s="30"/>
      <c r="LT272" s="30"/>
      <c r="LU272" s="30"/>
      <c r="LV272" s="30"/>
      <c r="LW272" s="30"/>
      <c r="LX272" s="30"/>
      <c r="LY272" s="30"/>
      <c r="LZ272" s="30"/>
      <c r="MA272" s="30"/>
      <c r="MB272" s="30"/>
      <c r="MC272" s="30"/>
      <c r="MD272" s="30"/>
      <c r="ME272" s="30"/>
      <c r="MF272" s="30"/>
      <c r="MG272" s="30"/>
      <c r="MH272" s="30"/>
      <c r="MI272" s="30"/>
      <c r="MJ272" s="30"/>
      <c r="MK272" s="30"/>
      <c r="ML272" s="30"/>
      <c r="MM272" s="30"/>
      <c r="MN272" s="30"/>
      <c r="MO272" s="30"/>
      <c r="MP272" s="30"/>
      <c r="MQ272" s="30"/>
      <c r="MR272" s="30"/>
      <c r="MS272" s="30"/>
      <c r="MT272" s="30"/>
      <c r="MU272" s="30"/>
      <c r="MV272" s="30"/>
      <c r="MW272" s="30"/>
      <c r="MX272" s="30"/>
      <c r="MY272" s="30"/>
      <c r="MZ272" s="30"/>
      <c r="NA272" s="30"/>
      <c r="NB272" s="30"/>
      <c r="NC272" s="30"/>
      <c r="ND272" s="30"/>
      <c r="NE272" s="30"/>
      <c r="NF272" s="30"/>
      <c r="NG272" s="30"/>
      <c r="NH272" s="30"/>
      <c r="NI272" s="30"/>
      <c r="NJ272" s="30"/>
      <c r="NK272" s="30"/>
      <c r="NL272" s="30"/>
      <c r="NM272" s="30"/>
      <c r="NN272" s="30"/>
      <c r="NO272" s="30"/>
      <c r="NP272" s="30"/>
      <c r="NQ272" s="30"/>
      <c r="NR272" s="30"/>
      <c r="NS272" s="30"/>
      <c r="NT272" s="30"/>
      <c r="NU272" s="30"/>
      <c r="NV272" s="30"/>
      <c r="NW272" s="30"/>
      <c r="NX272" s="30"/>
      <c r="NY272" s="30"/>
      <c r="NZ272" s="30"/>
      <c r="OA272" s="30"/>
      <c r="OB272" s="30"/>
      <c r="OC272" s="30"/>
      <c r="OD272" s="30"/>
      <c r="OE272" s="30"/>
      <c r="OF272" s="30"/>
      <c r="OG272" s="30"/>
      <c r="OH272" s="30"/>
      <c r="OI272" s="30"/>
      <c r="OJ272" s="30"/>
      <c r="OK272" s="30"/>
      <c r="OL272" s="30"/>
      <c r="OM272" s="30"/>
      <c r="ON272" s="30"/>
      <c r="OO272" s="30"/>
      <c r="OP272" s="30"/>
      <c r="OQ272" s="30"/>
      <c r="OR272" s="30"/>
      <c r="OS272" s="30"/>
      <c r="OT272" s="30"/>
      <c r="OU272" s="30"/>
      <c r="OV272" s="30"/>
      <c r="OW272" s="30"/>
      <c r="OX272" s="30"/>
      <c r="OY272" s="30"/>
      <c r="OZ272" s="30"/>
      <c r="PA272" s="30"/>
      <c r="PB272" s="30"/>
      <c r="PC272" s="30"/>
      <c r="PD272" s="30"/>
      <c r="PE272" s="30"/>
      <c r="PF272" s="30"/>
      <c r="PG272" s="30"/>
      <c r="PH272" s="30"/>
      <c r="PI272" s="30"/>
      <c r="PJ272" s="30"/>
      <c r="PK272" s="30"/>
      <c r="PL272" s="30"/>
      <c r="PM272" s="30"/>
      <c r="PN272" s="30"/>
      <c r="PO272" s="30"/>
      <c r="PP272" s="30"/>
      <c r="PQ272" s="30"/>
      <c r="PR272" s="30"/>
      <c r="PS272" s="30"/>
      <c r="PT272" s="30"/>
      <c r="PU272" s="30"/>
      <c r="PV272" s="30"/>
      <c r="PW272" s="30"/>
      <c r="PX272" s="30"/>
      <c r="PY272" s="30"/>
      <c r="PZ272" s="30"/>
      <c r="QA272" s="30"/>
      <c r="QB272" s="30"/>
      <c r="QC272" s="30"/>
      <c r="QD272" s="30"/>
      <c r="QE272" s="30"/>
      <c r="QF272" s="30"/>
      <c r="QG272" s="30"/>
      <c r="QH272" s="30"/>
      <c r="QI272" s="30"/>
      <c r="QJ272" s="30"/>
      <c r="QK272" s="30"/>
      <c r="QL272" s="30"/>
      <c r="QM272" s="30"/>
      <c r="QN272" s="30"/>
      <c r="QO272" s="30"/>
      <c r="QP272" s="30"/>
      <c r="QQ272" s="30"/>
      <c r="QR272" s="30"/>
      <c r="QS272" s="30"/>
      <c r="QT272" s="30"/>
      <c r="QU272" s="30"/>
      <c r="QV272" s="30"/>
      <c r="QW272" s="30"/>
      <c r="QX272" s="30"/>
      <c r="QY272" s="30"/>
      <c r="QZ272" s="30"/>
      <c r="RA272" s="30"/>
      <c r="RB272" s="30"/>
      <c r="RC272" s="30"/>
      <c r="RD272" s="30"/>
      <c r="RE272" s="30"/>
      <c r="RF272" s="30"/>
      <c r="RG272" s="30"/>
      <c r="RH272" s="30"/>
      <c r="RI272" s="30"/>
      <c r="RJ272" s="30"/>
      <c r="RK272" s="30"/>
      <c r="RL272" s="30"/>
      <c r="RM272" s="30"/>
      <c r="RN272" s="30"/>
      <c r="RO272" s="30"/>
      <c r="RP272" s="30"/>
      <c r="RQ272" s="30"/>
      <c r="RR272" s="30"/>
      <c r="RS272" s="30"/>
      <c r="RT272" s="30"/>
      <c r="RU272" s="30"/>
      <c r="RV272" s="30"/>
      <c r="RW272" s="30"/>
      <c r="RX272" s="30"/>
      <c r="RY272" s="30"/>
      <c r="RZ272" s="30"/>
      <c r="SA272" s="30"/>
      <c r="SB272" s="30"/>
      <c r="SC272" s="30"/>
      <c r="SD272" s="30"/>
      <c r="SE272" s="30"/>
      <c r="SF272" s="30"/>
      <c r="SG272" s="30"/>
      <c r="SH272" s="30"/>
      <c r="SI272" s="30"/>
      <c r="SJ272" s="30"/>
      <c r="SK272" s="30"/>
      <c r="SL272" s="30"/>
      <c r="SM272" s="30"/>
      <c r="SN272" s="30"/>
      <c r="SO272" s="30"/>
      <c r="SP272" s="30"/>
      <c r="SQ272" s="30"/>
      <c r="SR272" s="30"/>
      <c r="SS272" s="30"/>
      <c r="ST272" s="30"/>
      <c r="SU272" s="30"/>
      <c r="SV272" s="30"/>
      <c r="SW272" s="30"/>
      <c r="SX272" s="30"/>
      <c r="SY272" s="30"/>
      <c r="SZ272" s="30"/>
      <c r="TA272" s="30"/>
      <c r="TB272" s="30"/>
      <c r="TC272" s="30"/>
      <c r="TD272" s="30"/>
      <c r="TE272" s="30"/>
    </row>
    <row r="273" spans="1:525" s="22" customFormat="1" ht="47.25" hidden="1" customHeight="1" x14ac:dyDescent="0.25">
      <c r="A273" s="56" t="s">
        <v>369</v>
      </c>
      <c r="B273" s="82">
        <f>'дод 9'!A212</f>
        <v>7462</v>
      </c>
      <c r="C273" s="56" t="s">
        <v>393</v>
      </c>
      <c r="D273" s="97" t="s">
        <v>392</v>
      </c>
      <c r="E273" s="122">
        <f t="shared" ref="E273:E278" si="129">F273+I273</f>
        <v>0</v>
      </c>
      <c r="F273" s="122"/>
      <c r="G273" s="122"/>
      <c r="H273" s="122"/>
      <c r="I273" s="122"/>
      <c r="J273" s="122">
        <f t="shared" ref="J273:J278" si="130">L273+O273</f>
        <v>0</v>
      </c>
      <c r="K273" s="122"/>
      <c r="L273" s="122"/>
      <c r="M273" s="122"/>
      <c r="N273" s="122"/>
      <c r="O273" s="122"/>
      <c r="P273" s="122">
        <f t="shared" ref="P273:P278" si="131">E273+J273</f>
        <v>0</v>
      </c>
      <c r="Q273" s="232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</row>
    <row r="274" spans="1:525" s="24" customFormat="1" ht="110.25" hidden="1" customHeight="1" x14ac:dyDescent="0.25">
      <c r="A274" s="74"/>
      <c r="B274" s="95"/>
      <c r="C274" s="95"/>
      <c r="D274" s="77" t="s">
        <v>390</v>
      </c>
      <c r="E274" s="123">
        <f t="shared" si="129"/>
        <v>0</v>
      </c>
      <c r="F274" s="123"/>
      <c r="G274" s="123"/>
      <c r="H274" s="123"/>
      <c r="I274" s="123"/>
      <c r="J274" s="123">
        <f t="shared" si="130"/>
        <v>0</v>
      </c>
      <c r="K274" s="123"/>
      <c r="L274" s="123"/>
      <c r="M274" s="123"/>
      <c r="N274" s="123"/>
      <c r="O274" s="123"/>
      <c r="P274" s="123">
        <f t="shared" si="131"/>
        <v>0</v>
      </c>
      <c r="Q274" s="232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  <c r="IW274" s="30"/>
      <c r="IX274" s="30"/>
      <c r="IY274" s="30"/>
      <c r="IZ274" s="30"/>
      <c r="JA274" s="30"/>
      <c r="JB274" s="30"/>
      <c r="JC274" s="30"/>
      <c r="JD274" s="30"/>
      <c r="JE274" s="30"/>
      <c r="JF274" s="30"/>
      <c r="JG274" s="30"/>
      <c r="JH274" s="30"/>
      <c r="JI274" s="30"/>
      <c r="JJ274" s="30"/>
      <c r="JK274" s="30"/>
      <c r="JL274" s="30"/>
      <c r="JM274" s="30"/>
      <c r="JN274" s="30"/>
      <c r="JO274" s="30"/>
      <c r="JP274" s="30"/>
      <c r="JQ274" s="30"/>
      <c r="JR274" s="30"/>
      <c r="JS274" s="30"/>
      <c r="JT274" s="30"/>
      <c r="JU274" s="30"/>
      <c r="JV274" s="30"/>
      <c r="JW274" s="30"/>
      <c r="JX274" s="30"/>
      <c r="JY274" s="30"/>
      <c r="JZ274" s="30"/>
      <c r="KA274" s="30"/>
      <c r="KB274" s="30"/>
      <c r="KC274" s="30"/>
      <c r="KD274" s="30"/>
      <c r="KE274" s="30"/>
      <c r="KF274" s="30"/>
      <c r="KG274" s="30"/>
      <c r="KH274" s="30"/>
      <c r="KI274" s="30"/>
      <c r="KJ274" s="30"/>
      <c r="KK274" s="30"/>
      <c r="KL274" s="30"/>
      <c r="KM274" s="30"/>
      <c r="KN274" s="30"/>
      <c r="KO274" s="30"/>
      <c r="KP274" s="30"/>
      <c r="KQ274" s="30"/>
      <c r="KR274" s="30"/>
      <c r="KS274" s="30"/>
      <c r="KT274" s="30"/>
      <c r="KU274" s="30"/>
      <c r="KV274" s="30"/>
      <c r="KW274" s="30"/>
      <c r="KX274" s="30"/>
      <c r="KY274" s="30"/>
      <c r="KZ274" s="30"/>
      <c r="LA274" s="30"/>
      <c r="LB274" s="30"/>
      <c r="LC274" s="30"/>
      <c r="LD274" s="30"/>
      <c r="LE274" s="30"/>
      <c r="LF274" s="30"/>
      <c r="LG274" s="30"/>
      <c r="LH274" s="30"/>
      <c r="LI274" s="30"/>
      <c r="LJ274" s="30"/>
      <c r="LK274" s="30"/>
      <c r="LL274" s="30"/>
      <c r="LM274" s="30"/>
      <c r="LN274" s="30"/>
      <c r="LO274" s="30"/>
      <c r="LP274" s="30"/>
      <c r="LQ274" s="30"/>
      <c r="LR274" s="30"/>
      <c r="LS274" s="30"/>
      <c r="LT274" s="30"/>
      <c r="LU274" s="30"/>
      <c r="LV274" s="30"/>
      <c r="LW274" s="30"/>
      <c r="LX274" s="30"/>
      <c r="LY274" s="30"/>
      <c r="LZ274" s="30"/>
      <c r="MA274" s="30"/>
      <c r="MB274" s="30"/>
      <c r="MC274" s="30"/>
      <c r="MD274" s="30"/>
      <c r="ME274" s="30"/>
      <c r="MF274" s="30"/>
      <c r="MG274" s="30"/>
      <c r="MH274" s="30"/>
      <c r="MI274" s="30"/>
      <c r="MJ274" s="30"/>
      <c r="MK274" s="30"/>
      <c r="ML274" s="30"/>
      <c r="MM274" s="30"/>
      <c r="MN274" s="30"/>
      <c r="MO274" s="30"/>
      <c r="MP274" s="30"/>
      <c r="MQ274" s="30"/>
      <c r="MR274" s="30"/>
      <c r="MS274" s="30"/>
      <c r="MT274" s="30"/>
      <c r="MU274" s="30"/>
      <c r="MV274" s="30"/>
      <c r="MW274" s="30"/>
      <c r="MX274" s="30"/>
      <c r="MY274" s="30"/>
      <c r="MZ274" s="30"/>
      <c r="NA274" s="30"/>
      <c r="NB274" s="30"/>
      <c r="NC274" s="30"/>
      <c r="ND274" s="30"/>
      <c r="NE274" s="30"/>
      <c r="NF274" s="30"/>
      <c r="NG274" s="30"/>
      <c r="NH274" s="30"/>
      <c r="NI274" s="30"/>
      <c r="NJ274" s="30"/>
      <c r="NK274" s="30"/>
      <c r="NL274" s="30"/>
      <c r="NM274" s="30"/>
      <c r="NN274" s="30"/>
      <c r="NO274" s="30"/>
      <c r="NP274" s="30"/>
      <c r="NQ274" s="30"/>
      <c r="NR274" s="30"/>
      <c r="NS274" s="30"/>
      <c r="NT274" s="30"/>
      <c r="NU274" s="30"/>
      <c r="NV274" s="30"/>
      <c r="NW274" s="30"/>
      <c r="NX274" s="30"/>
      <c r="NY274" s="30"/>
      <c r="NZ274" s="30"/>
      <c r="OA274" s="30"/>
      <c r="OB274" s="30"/>
      <c r="OC274" s="30"/>
      <c r="OD274" s="30"/>
      <c r="OE274" s="30"/>
      <c r="OF274" s="30"/>
      <c r="OG274" s="30"/>
      <c r="OH274" s="30"/>
      <c r="OI274" s="30"/>
      <c r="OJ274" s="30"/>
      <c r="OK274" s="30"/>
      <c r="OL274" s="30"/>
      <c r="OM274" s="30"/>
      <c r="ON274" s="30"/>
      <c r="OO274" s="30"/>
      <c r="OP274" s="30"/>
      <c r="OQ274" s="30"/>
      <c r="OR274" s="30"/>
      <c r="OS274" s="30"/>
      <c r="OT274" s="30"/>
      <c r="OU274" s="30"/>
      <c r="OV274" s="30"/>
      <c r="OW274" s="30"/>
      <c r="OX274" s="30"/>
      <c r="OY274" s="30"/>
      <c r="OZ274" s="30"/>
      <c r="PA274" s="30"/>
      <c r="PB274" s="30"/>
      <c r="PC274" s="30"/>
      <c r="PD274" s="30"/>
      <c r="PE274" s="30"/>
      <c r="PF274" s="30"/>
      <c r="PG274" s="30"/>
      <c r="PH274" s="30"/>
      <c r="PI274" s="30"/>
      <c r="PJ274" s="30"/>
      <c r="PK274" s="30"/>
      <c r="PL274" s="30"/>
      <c r="PM274" s="30"/>
      <c r="PN274" s="30"/>
      <c r="PO274" s="30"/>
      <c r="PP274" s="30"/>
      <c r="PQ274" s="30"/>
      <c r="PR274" s="30"/>
      <c r="PS274" s="30"/>
      <c r="PT274" s="30"/>
      <c r="PU274" s="30"/>
      <c r="PV274" s="30"/>
      <c r="PW274" s="30"/>
      <c r="PX274" s="30"/>
      <c r="PY274" s="30"/>
      <c r="PZ274" s="30"/>
      <c r="QA274" s="30"/>
      <c r="QB274" s="30"/>
      <c r="QC274" s="30"/>
      <c r="QD274" s="30"/>
      <c r="QE274" s="30"/>
      <c r="QF274" s="30"/>
      <c r="QG274" s="30"/>
      <c r="QH274" s="30"/>
      <c r="QI274" s="30"/>
      <c r="QJ274" s="30"/>
      <c r="QK274" s="30"/>
      <c r="QL274" s="30"/>
      <c r="QM274" s="30"/>
      <c r="QN274" s="30"/>
      <c r="QO274" s="30"/>
      <c r="QP274" s="30"/>
      <c r="QQ274" s="30"/>
      <c r="QR274" s="30"/>
      <c r="QS274" s="30"/>
      <c r="QT274" s="30"/>
      <c r="QU274" s="30"/>
      <c r="QV274" s="30"/>
      <c r="QW274" s="30"/>
      <c r="QX274" s="30"/>
      <c r="QY274" s="30"/>
      <c r="QZ274" s="30"/>
      <c r="RA274" s="30"/>
      <c r="RB274" s="30"/>
      <c r="RC274" s="30"/>
      <c r="RD274" s="30"/>
      <c r="RE274" s="30"/>
      <c r="RF274" s="30"/>
      <c r="RG274" s="30"/>
      <c r="RH274" s="30"/>
      <c r="RI274" s="30"/>
      <c r="RJ274" s="30"/>
      <c r="RK274" s="30"/>
      <c r="RL274" s="30"/>
      <c r="RM274" s="30"/>
      <c r="RN274" s="30"/>
      <c r="RO274" s="30"/>
      <c r="RP274" s="30"/>
      <c r="RQ274" s="30"/>
      <c r="RR274" s="30"/>
      <c r="RS274" s="30"/>
      <c r="RT274" s="30"/>
      <c r="RU274" s="30"/>
      <c r="RV274" s="30"/>
      <c r="RW274" s="30"/>
      <c r="RX274" s="30"/>
      <c r="RY274" s="30"/>
      <c r="RZ274" s="30"/>
      <c r="SA274" s="30"/>
      <c r="SB274" s="30"/>
      <c r="SC274" s="30"/>
      <c r="SD274" s="30"/>
      <c r="SE274" s="30"/>
      <c r="SF274" s="30"/>
      <c r="SG274" s="30"/>
      <c r="SH274" s="30"/>
      <c r="SI274" s="30"/>
      <c r="SJ274" s="30"/>
      <c r="SK274" s="30"/>
      <c r="SL274" s="30"/>
      <c r="SM274" s="30"/>
      <c r="SN274" s="30"/>
      <c r="SO274" s="30"/>
      <c r="SP274" s="30"/>
      <c r="SQ274" s="30"/>
      <c r="SR274" s="30"/>
      <c r="SS274" s="30"/>
      <c r="ST274" s="30"/>
      <c r="SU274" s="30"/>
      <c r="SV274" s="30"/>
      <c r="SW274" s="30"/>
      <c r="SX274" s="30"/>
      <c r="SY274" s="30"/>
      <c r="SZ274" s="30"/>
      <c r="TA274" s="30"/>
      <c r="TB274" s="30"/>
      <c r="TC274" s="30"/>
      <c r="TD274" s="30"/>
      <c r="TE274" s="30"/>
    </row>
    <row r="275" spans="1:525" s="24" customFormat="1" ht="87" hidden="1" customHeight="1" x14ac:dyDescent="0.25">
      <c r="A275" s="74"/>
      <c r="B275" s="95"/>
      <c r="C275" s="74"/>
      <c r="D275" s="77" t="s">
        <v>508</v>
      </c>
      <c r="E275" s="123">
        <f t="shared" si="129"/>
        <v>0</v>
      </c>
      <c r="F275" s="123"/>
      <c r="G275" s="123"/>
      <c r="H275" s="123"/>
      <c r="I275" s="123"/>
      <c r="J275" s="123">
        <f t="shared" si="130"/>
        <v>0</v>
      </c>
      <c r="K275" s="123"/>
      <c r="L275" s="123"/>
      <c r="M275" s="123"/>
      <c r="N275" s="123"/>
      <c r="O275" s="123"/>
      <c r="P275" s="123">
        <f t="shared" si="131"/>
        <v>0</v>
      </c>
      <c r="Q275" s="232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0"/>
      <c r="JE275" s="30"/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30"/>
      <c r="KG275" s="30"/>
      <c r="KH275" s="30"/>
      <c r="KI275" s="30"/>
      <c r="KJ275" s="30"/>
      <c r="KK275" s="30"/>
      <c r="KL275" s="30"/>
      <c r="KM275" s="30"/>
      <c r="KN275" s="30"/>
      <c r="KO275" s="30"/>
      <c r="KP275" s="30"/>
      <c r="KQ275" s="30"/>
      <c r="KR275" s="30"/>
      <c r="KS275" s="30"/>
      <c r="KT275" s="30"/>
      <c r="KU275" s="30"/>
      <c r="KV275" s="30"/>
      <c r="KW275" s="30"/>
      <c r="KX275" s="30"/>
      <c r="KY275" s="30"/>
      <c r="KZ275" s="30"/>
      <c r="LA275" s="30"/>
      <c r="LB275" s="30"/>
      <c r="LC275" s="30"/>
      <c r="LD275" s="30"/>
      <c r="LE275" s="30"/>
      <c r="LF275" s="30"/>
      <c r="LG275" s="30"/>
      <c r="LH275" s="30"/>
      <c r="LI275" s="30"/>
      <c r="LJ275" s="30"/>
      <c r="LK275" s="30"/>
      <c r="LL275" s="30"/>
      <c r="LM275" s="30"/>
      <c r="LN275" s="30"/>
      <c r="LO275" s="30"/>
      <c r="LP275" s="30"/>
      <c r="LQ275" s="30"/>
      <c r="LR275" s="30"/>
      <c r="LS275" s="30"/>
      <c r="LT275" s="30"/>
      <c r="LU275" s="30"/>
      <c r="LV275" s="30"/>
      <c r="LW275" s="30"/>
      <c r="LX275" s="30"/>
      <c r="LY275" s="30"/>
      <c r="LZ275" s="30"/>
      <c r="MA275" s="30"/>
      <c r="MB275" s="30"/>
      <c r="MC275" s="30"/>
      <c r="MD275" s="30"/>
      <c r="ME275" s="30"/>
      <c r="MF275" s="30"/>
      <c r="MG275" s="30"/>
      <c r="MH275" s="30"/>
      <c r="MI275" s="30"/>
      <c r="MJ275" s="30"/>
      <c r="MK275" s="30"/>
      <c r="ML275" s="30"/>
      <c r="MM275" s="30"/>
      <c r="MN275" s="30"/>
      <c r="MO275" s="30"/>
      <c r="MP275" s="30"/>
      <c r="MQ275" s="30"/>
      <c r="MR275" s="30"/>
      <c r="MS275" s="30"/>
      <c r="MT275" s="30"/>
      <c r="MU275" s="30"/>
      <c r="MV275" s="30"/>
      <c r="MW275" s="30"/>
      <c r="MX275" s="30"/>
      <c r="MY275" s="30"/>
      <c r="MZ275" s="30"/>
      <c r="NA275" s="30"/>
      <c r="NB275" s="30"/>
      <c r="NC275" s="30"/>
      <c r="ND275" s="30"/>
      <c r="NE275" s="30"/>
      <c r="NF275" s="30"/>
      <c r="NG275" s="30"/>
      <c r="NH275" s="30"/>
      <c r="NI275" s="30"/>
      <c r="NJ275" s="30"/>
      <c r="NK275" s="30"/>
      <c r="NL275" s="30"/>
      <c r="NM275" s="30"/>
      <c r="NN275" s="30"/>
      <c r="NO275" s="30"/>
      <c r="NP275" s="30"/>
      <c r="NQ275" s="30"/>
      <c r="NR275" s="30"/>
      <c r="NS275" s="30"/>
      <c r="NT275" s="30"/>
      <c r="NU275" s="30"/>
      <c r="NV275" s="30"/>
      <c r="NW275" s="30"/>
      <c r="NX275" s="30"/>
      <c r="NY275" s="30"/>
      <c r="NZ275" s="30"/>
      <c r="OA275" s="30"/>
      <c r="OB275" s="30"/>
      <c r="OC275" s="30"/>
      <c r="OD275" s="30"/>
      <c r="OE275" s="30"/>
      <c r="OF275" s="30"/>
      <c r="OG275" s="30"/>
      <c r="OH275" s="30"/>
      <c r="OI275" s="30"/>
      <c r="OJ275" s="30"/>
      <c r="OK275" s="30"/>
      <c r="OL275" s="30"/>
      <c r="OM275" s="30"/>
      <c r="ON275" s="30"/>
      <c r="OO275" s="30"/>
      <c r="OP275" s="30"/>
      <c r="OQ275" s="30"/>
      <c r="OR275" s="30"/>
      <c r="OS275" s="30"/>
      <c r="OT275" s="30"/>
      <c r="OU275" s="30"/>
      <c r="OV275" s="30"/>
      <c r="OW275" s="30"/>
      <c r="OX275" s="30"/>
      <c r="OY275" s="30"/>
      <c r="OZ275" s="30"/>
      <c r="PA275" s="30"/>
      <c r="PB275" s="30"/>
      <c r="PC275" s="30"/>
      <c r="PD275" s="30"/>
      <c r="PE275" s="30"/>
      <c r="PF275" s="30"/>
      <c r="PG275" s="30"/>
      <c r="PH275" s="30"/>
      <c r="PI275" s="30"/>
      <c r="PJ275" s="30"/>
      <c r="PK275" s="30"/>
      <c r="PL275" s="30"/>
      <c r="PM275" s="30"/>
      <c r="PN275" s="30"/>
      <c r="PO275" s="30"/>
      <c r="PP275" s="30"/>
      <c r="PQ275" s="30"/>
      <c r="PR275" s="30"/>
      <c r="PS275" s="30"/>
      <c r="PT275" s="30"/>
      <c r="PU275" s="30"/>
      <c r="PV275" s="30"/>
      <c r="PW275" s="30"/>
      <c r="PX275" s="30"/>
      <c r="PY275" s="30"/>
      <c r="PZ275" s="30"/>
      <c r="QA275" s="30"/>
      <c r="QB275" s="30"/>
      <c r="QC275" s="30"/>
      <c r="QD275" s="30"/>
      <c r="QE275" s="30"/>
      <c r="QF275" s="30"/>
      <c r="QG275" s="30"/>
      <c r="QH275" s="30"/>
      <c r="QI275" s="30"/>
      <c r="QJ275" s="30"/>
      <c r="QK275" s="30"/>
      <c r="QL275" s="30"/>
      <c r="QM275" s="30"/>
      <c r="QN275" s="30"/>
      <c r="QO275" s="30"/>
      <c r="QP275" s="30"/>
      <c r="QQ275" s="30"/>
      <c r="QR275" s="30"/>
      <c r="QS275" s="30"/>
      <c r="QT275" s="30"/>
      <c r="QU275" s="30"/>
      <c r="QV275" s="30"/>
      <c r="QW275" s="30"/>
      <c r="QX275" s="30"/>
      <c r="QY275" s="30"/>
      <c r="QZ275" s="30"/>
      <c r="RA275" s="30"/>
      <c r="RB275" s="30"/>
      <c r="RC275" s="30"/>
      <c r="RD275" s="30"/>
      <c r="RE275" s="30"/>
      <c r="RF275" s="30"/>
      <c r="RG275" s="30"/>
      <c r="RH275" s="30"/>
      <c r="RI275" s="30"/>
      <c r="RJ275" s="30"/>
      <c r="RK275" s="30"/>
      <c r="RL275" s="30"/>
      <c r="RM275" s="30"/>
      <c r="RN275" s="30"/>
      <c r="RO275" s="30"/>
      <c r="RP275" s="30"/>
      <c r="RQ275" s="30"/>
      <c r="RR275" s="30"/>
      <c r="RS275" s="30"/>
      <c r="RT275" s="30"/>
      <c r="RU275" s="30"/>
      <c r="RV275" s="30"/>
      <c r="RW275" s="30"/>
      <c r="RX275" s="30"/>
      <c r="RY275" s="30"/>
      <c r="RZ275" s="30"/>
      <c r="SA275" s="30"/>
      <c r="SB275" s="30"/>
      <c r="SC275" s="30"/>
      <c r="SD275" s="30"/>
      <c r="SE275" s="30"/>
      <c r="SF275" s="30"/>
      <c r="SG275" s="30"/>
      <c r="SH275" s="30"/>
      <c r="SI275" s="30"/>
      <c r="SJ275" s="30"/>
      <c r="SK275" s="30"/>
      <c r="SL275" s="30"/>
      <c r="SM275" s="30"/>
      <c r="SN275" s="30"/>
      <c r="SO275" s="30"/>
      <c r="SP275" s="30"/>
      <c r="SQ275" s="30"/>
      <c r="SR275" s="30"/>
      <c r="SS275" s="30"/>
      <c r="ST275" s="30"/>
      <c r="SU275" s="30"/>
      <c r="SV275" s="30"/>
      <c r="SW275" s="30"/>
      <c r="SX275" s="30"/>
      <c r="SY275" s="30"/>
      <c r="SZ275" s="30"/>
      <c r="TA275" s="30"/>
      <c r="TB275" s="30"/>
      <c r="TC275" s="30"/>
      <c r="TD275" s="30"/>
      <c r="TE275" s="30"/>
    </row>
    <row r="276" spans="1:525" s="24" customFormat="1" ht="63.75" hidden="1" customHeight="1" x14ac:dyDescent="0.25">
      <c r="A276" s="56" t="s">
        <v>543</v>
      </c>
      <c r="B276" s="82">
        <v>7463</v>
      </c>
      <c r="C276" s="56" t="s">
        <v>393</v>
      </c>
      <c r="D276" s="97" t="s">
        <v>544</v>
      </c>
      <c r="E276" s="122">
        <f t="shared" si="129"/>
        <v>0</v>
      </c>
      <c r="F276" s="122"/>
      <c r="G276" s="123"/>
      <c r="H276" s="123"/>
      <c r="I276" s="123"/>
      <c r="J276" s="122">
        <f t="shared" si="130"/>
        <v>0</v>
      </c>
      <c r="K276" s="123"/>
      <c r="L276" s="123"/>
      <c r="M276" s="123"/>
      <c r="N276" s="123"/>
      <c r="O276" s="123"/>
      <c r="P276" s="122">
        <f t="shared" si="131"/>
        <v>0</v>
      </c>
      <c r="Q276" s="232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30"/>
      <c r="JA276" s="30"/>
      <c r="JB276" s="30"/>
      <c r="JC276" s="30"/>
      <c r="JD276" s="30"/>
      <c r="JE276" s="30"/>
      <c r="JF276" s="30"/>
      <c r="JG276" s="30"/>
      <c r="JH276" s="30"/>
      <c r="JI276" s="30"/>
      <c r="JJ276" s="30"/>
      <c r="JK276" s="30"/>
      <c r="JL276" s="30"/>
      <c r="JM276" s="30"/>
      <c r="JN276" s="30"/>
      <c r="JO276" s="30"/>
      <c r="JP276" s="30"/>
      <c r="JQ276" s="30"/>
      <c r="JR276" s="30"/>
      <c r="JS276" s="30"/>
      <c r="JT276" s="30"/>
      <c r="JU276" s="30"/>
      <c r="JV276" s="30"/>
      <c r="JW276" s="30"/>
      <c r="JX276" s="30"/>
      <c r="JY276" s="30"/>
      <c r="JZ276" s="30"/>
      <c r="KA276" s="30"/>
      <c r="KB276" s="30"/>
      <c r="KC276" s="30"/>
      <c r="KD276" s="30"/>
      <c r="KE276" s="30"/>
      <c r="KF276" s="30"/>
      <c r="KG276" s="30"/>
      <c r="KH276" s="30"/>
      <c r="KI276" s="30"/>
      <c r="KJ276" s="30"/>
      <c r="KK276" s="30"/>
      <c r="KL276" s="30"/>
      <c r="KM276" s="30"/>
      <c r="KN276" s="30"/>
      <c r="KO276" s="30"/>
      <c r="KP276" s="30"/>
      <c r="KQ276" s="30"/>
      <c r="KR276" s="30"/>
      <c r="KS276" s="30"/>
      <c r="KT276" s="30"/>
      <c r="KU276" s="30"/>
      <c r="KV276" s="30"/>
      <c r="KW276" s="30"/>
      <c r="KX276" s="30"/>
      <c r="KY276" s="30"/>
      <c r="KZ276" s="30"/>
      <c r="LA276" s="30"/>
      <c r="LB276" s="30"/>
      <c r="LC276" s="30"/>
      <c r="LD276" s="30"/>
      <c r="LE276" s="30"/>
      <c r="LF276" s="30"/>
      <c r="LG276" s="30"/>
      <c r="LH276" s="30"/>
      <c r="LI276" s="30"/>
      <c r="LJ276" s="30"/>
      <c r="LK276" s="30"/>
      <c r="LL276" s="30"/>
      <c r="LM276" s="30"/>
      <c r="LN276" s="30"/>
      <c r="LO276" s="30"/>
      <c r="LP276" s="30"/>
      <c r="LQ276" s="30"/>
      <c r="LR276" s="30"/>
      <c r="LS276" s="30"/>
      <c r="LT276" s="30"/>
      <c r="LU276" s="30"/>
      <c r="LV276" s="30"/>
      <c r="LW276" s="30"/>
      <c r="LX276" s="30"/>
      <c r="LY276" s="30"/>
      <c r="LZ276" s="30"/>
      <c r="MA276" s="30"/>
      <c r="MB276" s="30"/>
      <c r="MC276" s="30"/>
      <c r="MD276" s="30"/>
      <c r="ME276" s="30"/>
      <c r="MF276" s="30"/>
      <c r="MG276" s="30"/>
      <c r="MH276" s="30"/>
      <c r="MI276" s="30"/>
      <c r="MJ276" s="30"/>
      <c r="MK276" s="30"/>
      <c r="ML276" s="30"/>
      <c r="MM276" s="30"/>
      <c r="MN276" s="30"/>
      <c r="MO276" s="30"/>
      <c r="MP276" s="30"/>
      <c r="MQ276" s="30"/>
      <c r="MR276" s="30"/>
      <c r="MS276" s="30"/>
      <c r="MT276" s="30"/>
      <c r="MU276" s="30"/>
      <c r="MV276" s="30"/>
      <c r="MW276" s="30"/>
      <c r="MX276" s="30"/>
      <c r="MY276" s="30"/>
      <c r="MZ276" s="30"/>
      <c r="NA276" s="30"/>
      <c r="NB276" s="30"/>
      <c r="NC276" s="30"/>
      <c r="ND276" s="30"/>
      <c r="NE276" s="30"/>
      <c r="NF276" s="30"/>
      <c r="NG276" s="30"/>
      <c r="NH276" s="30"/>
      <c r="NI276" s="30"/>
      <c r="NJ276" s="30"/>
      <c r="NK276" s="30"/>
      <c r="NL276" s="30"/>
      <c r="NM276" s="30"/>
      <c r="NN276" s="30"/>
      <c r="NO276" s="30"/>
      <c r="NP276" s="30"/>
      <c r="NQ276" s="30"/>
      <c r="NR276" s="30"/>
      <c r="NS276" s="30"/>
      <c r="NT276" s="30"/>
      <c r="NU276" s="30"/>
      <c r="NV276" s="30"/>
      <c r="NW276" s="30"/>
      <c r="NX276" s="30"/>
      <c r="NY276" s="30"/>
      <c r="NZ276" s="30"/>
      <c r="OA276" s="30"/>
      <c r="OB276" s="30"/>
      <c r="OC276" s="30"/>
      <c r="OD276" s="30"/>
      <c r="OE276" s="30"/>
      <c r="OF276" s="30"/>
      <c r="OG276" s="30"/>
      <c r="OH276" s="30"/>
      <c r="OI276" s="30"/>
      <c r="OJ276" s="30"/>
      <c r="OK276" s="30"/>
      <c r="OL276" s="30"/>
      <c r="OM276" s="30"/>
      <c r="ON276" s="30"/>
      <c r="OO276" s="30"/>
      <c r="OP276" s="30"/>
      <c r="OQ276" s="30"/>
      <c r="OR276" s="30"/>
      <c r="OS276" s="30"/>
      <c r="OT276" s="30"/>
      <c r="OU276" s="30"/>
      <c r="OV276" s="30"/>
      <c r="OW276" s="30"/>
      <c r="OX276" s="30"/>
      <c r="OY276" s="30"/>
      <c r="OZ276" s="30"/>
      <c r="PA276" s="30"/>
      <c r="PB276" s="30"/>
      <c r="PC276" s="30"/>
      <c r="PD276" s="30"/>
      <c r="PE276" s="30"/>
      <c r="PF276" s="30"/>
      <c r="PG276" s="30"/>
      <c r="PH276" s="30"/>
      <c r="PI276" s="30"/>
      <c r="PJ276" s="30"/>
      <c r="PK276" s="30"/>
      <c r="PL276" s="30"/>
      <c r="PM276" s="30"/>
      <c r="PN276" s="30"/>
      <c r="PO276" s="30"/>
      <c r="PP276" s="30"/>
      <c r="PQ276" s="30"/>
      <c r="PR276" s="30"/>
      <c r="PS276" s="30"/>
      <c r="PT276" s="30"/>
      <c r="PU276" s="30"/>
      <c r="PV276" s="30"/>
      <c r="PW276" s="30"/>
      <c r="PX276" s="30"/>
      <c r="PY276" s="30"/>
      <c r="PZ276" s="30"/>
      <c r="QA276" s="30"/>
      <c r="QB276" s="30"/>
      <c r="QC276" s="30"/>
      <c r="QD276" s="30"/>
      <c r="QE276" s="30"/>
      <c r="QF276" s="30"/>
      <c r="QG276" s="30"/>
      <c r="QH276" s="30"/>
      <c r="QI276" s="30"/>
      <c r="QJ276" s="30"/>
      <c r="QK276" s="30"/>
      <c r="QL276" s="30"/>
      <c r="QM276" s="30"/>
      <c r="QN276" s="30"/>
      <c r="QO276" s="30"/>
      <c r="QP276" s="30"/>
      <c r="QQ276" s="30"/>
      <c r="QR276" s="30"/>
      <c r="QS276" s="30"/>
      <c r="QT276" s="30"/>
      <c r="QU276" s="30"/>
      <c r="QV276" s="30"/>
      <c r="QW276" s="30"/>
      <c r="QX276" s="30"/>
      <c r="QY276" s="30"/>
      <c r="QZ276" s="30"/>
      <c r="RA276" s="30"/>
      <c r="RB276" s="30"/>
      <c r="RC276" s="30"/>
      <c r="RD276" s="30"/>
      <c r="RE276" s="30"/>
      <c r="RF276" s="30"/>
      <c r="RG276" s="30"/>
      <c r="RH276" s="30"/>
      <c r="RI276" s="30"/>
      <c r="RJ276" s="30"/>
      <c r="RK276" s="30"/>
      <c r="RL276" s="30"/>
      <c r="RM276" s="30"/>
      <c r="RN276" s="30"/>
      <c r="RO276" s="30"/>
      <c r="RP276" s="30"/>
      <c r="RQ276" s="30"/>
      <c r="RR276" s="30"/>
      <c r="RS276" s="30"/>
      <c r="RT276" s="30"/>
      <c r="RU276" s="30"/>
      <c r="RV276" s="30"/>
      <c r="RW276" s="30"/>
      <c r="RX276" s="30"/>
      <c r="RY276" s="30"/>
      <c r="RZ276" s="30"/>
      <c r="SA276" s="30"/>
      <c r="SB276" s="30"/>
      <c r="SC276" s="30"/>
      <c r="SD276" s="30"/>
      <c r="SE276" s="30"/>
      <c r="SF276" s="30"/>
      <c r="SG276" s="30"/>
      <c r="SH276" s="30"/>
      <c r="SI276" s="30"/>
      <c r="SJ276" s="30"/>
      <c r="SK276" s="30"/>
      <c r="SL276" s="30"/>
      <c r="SM276" s="30"/>
      <c r="SN276" s="30"/>
      <c r="SO276" s="30"/>
      <c r="SP276" s="30"/>
      <c r="SQ276" s="30"/>
      <c r="SR276" s="30"/>
      <c r="SS276" s="30"/>
      <c r="ST276" s="30"/>
      <c r="SU276" s="30"/>
      <c r="SV276" s="30"/>
      <c r="SW276" s="30"/>
      <c r="SX276" s="30"/>
      <c r="SY276" s="30"/>
      <c r="SZ276" s="30"/>
      <c r="TA276" s="30"/>
      <c r="TB276" s="30"/>
      <c r="TC276" s="30"/>
      <c r="TD276" s="30"/>
      <c r="TE276" s="30"/>
    </row>
    <row r="277" spans="1:525" s="24" customFormat="1" ht="15.75" hidden="1" customHeight="1" x14ac:dyDescent="0.25">
      <c r="A277" s="74"/>
      <c r="B277" s="95"/>
      <c r="C277" s="74"/>
      <c r="D277" s="75" t="s">
        <v>388</v>
      </c>
      <c r="E277" s="123">
        <f t="shared" si="129"/>
        <v>0</v>
      </c>
      <c r="F277" s="123"/>
      <c r="G277" s="123"/>
      <c r="H277" s="123"/>
      <c r="I277" s="123"/>
      <c r="J277" s="123">
        <f t="shared" si="130"/>
        <v>0</v>
      </c>
      <c r="K277" s="123"/>
      <c r="L277" s="123"/>
      <c r="M277" s="123"/>
      <c r="N277" s="123"/>
      <c r="O277" s="123"/>
      <c r="P277" s="123">
        <f t="shared" si="131"/>
        <v>0</v>
      </c>
      <c r="Q277" s="232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  <c r="IW277" s="30"/>
      <c r="IX277" s="30"/>
      <c r="IY277" s="30"/>
      <c r="IZ277" s="30"/>
      <c r="JA277" s="30"/>
      <c r="JB277" s="30"/>
      <c r="JC277" s="30"/>
      <c r="JD277" s="30"/>
      <c r="JE277" s="30"/>
      <c r="JF277" s="30"/>
      <c r="JG277" s="30"/>
      <c r="JH277" s="30"/>
      <c r="JI277" s="30"/>
      <c r="JJ277" s="30"/>
      <c r="JK277" s="30"/>
      <c r="JL277" s="30"/>
      <c r="JM277" s="30"/>
      <c r="JN277" s="30"/>
      <c r="JO277" s="30"/>
      <c r="JP277" s="30"/>
      <c r="JQ277" s="30"/>
      <c r="JR277" s="30"/>
      <c r="JS277" s="30"/>
      <c r="JT277" s="30"/>
      <c r="JU277" s="30"/>
      <c r="JV277" s="30"/>
      <c r="JW277" s="30"/>
      <c r="JX277" s="30"/>
      <c r="JY277" s="30"/>
      <c r="JZ277" s="30"/>
      <c r="KA277" s="30"/>
      <c r="KB277" s="30"/>
      <c r="KC277" s="30"/>
      <c r="KD277" s="30"/>
      <c r="KE277" s="30"/>
      <c r="KF277" s="30"/>
      <c r="KG277" s="30"/>
      <c r="KH277" s="30"/>
      <c r="KI277" s="30"/>
      <c r="KJ277" s="30"/>
      <c r="KK277" s="30"/>
      <c r="KL277" s="30"/>
      <c r="KM277" s="30"/>
      <c r="KN277" s="30"/>
      <c r="KO277" s="30"/>
      <c r="KP277" s="30"/>
      <c r="KQ277" s="30"/>
      <c r="KR277" s="30"/>
      <c r="KS277" s="30"/>
      <c r="KT277" s="30"/>
      <c r="KU277" s="30"/>
      <c r="KV277" s="30"/>
      <c r="KW277" s="30"/>
      <c r="KX277" s="30"/>
      <c r="KY277" s="30"/>
      <c r="KZ277" s="30"/>
      <c r="LA277" s="30"/>
      <c r="LB277" s="30"/>
      <c r="LC277" s="30"/>
      <c r="LD277" s="30"/>
      <c r="LE277" s="30"/>
      <c r="LF277" s="30"/>
      <c r="LG277" s="30"/>
      <c r="LH277" s="30"/>
      <c r="LI277" s="30"/>
      <c r="LJ277" s="30"/>
      <c r="LK277" s="30"/>
      <c r="LL277" s="30"/>
      <c r="LM277" s="30"/>
      <c r="LN277" s="30"/>
      <c r="LO277" s="30"/>
      <c r="LP277" s="30"/>
      <c r="LQ277" s="30"/>
      <c r="LR277" s="30"/>
      <c r="LS277" s="30"/>
      <c r="LT277" s="30"/>
      <c r="LU277" s="30"/>
      <c r="LV277" s="30"/>
      <c r="LW277" s="30"/>
      <c r="LX277" s="30"/>
      <c r="LY277" s="30"/>
      <c r="LZ277" s="30"/>
      <c r="MA277" s="30"/>
      <c r="MB277" s="30"/>
      <c r="MC277" s="30"/>
      <c r="MD277" s="30"/>
      <c r="ME277" s="30"/>
      <c r="MF277" s="30"/>
      <c r="MG277" s="30"/>
      <c r="MH277" s="30"/>
      <c r="MI277" s="30"/>
      <c r="MJ277" s="30"/>
      <c r="MK277" s="30"/>
      <c r="ML277" s="30"/>
      <c r="MM277" s="30"/>
      <c r="MN277" s="30"/>
      <c r="MO277" s="30"/>
      <c r="MP277" s="30"/>
      <c r="MQ277" s="30"/>
      <c r="MR277" s="30"/>
      <c r="MS277" s="30"/>
      <c r="MT277" s="30"/>
      <c r="MU277" s="30"/>
      <c r="MV277" s="30"/>
      <c r="MW277" s="30"/>
      <c r="MX277" s="30"/>
      <c r="MY277" s="30"/>
      <c r="MZ277" s="30"/>
      <c r="NA277" s="30"/>
      <c r="NB277" s="30"/>
      <c r="NC277" s="30"/>
      <c r="ND277" s="30"/>
      <c r="NE277" s="30"/>
      <c r="NF277" s="30"/>
      <c r="NG277" s="30"/>
      <c r="NH277" s="30"/>
      <c r="NI277" s="30"/>
      <c r="NJ277" s="30"/>
      <c r="NK277" s="30"/>
      <c r="NL277" s="30"/>
      <c r="NM277" s="30"/>
      <c r="NN277" s="30"/>
      <c r="NO277" s="30"/>
      <c r="NP277" s="30"/>
      <c r="NQ277" s="30"/>
      <c r="NR277" s="30"/>
      <c r="NS277" s="30"/>
      <c r="NT277" s="30"/>
      <c r="NU277" s="30"/>
      <c r="NV277" s="30"/>
      <c r="NW277" s="30"/>
      <c r="NX277" s="30"/>
      <c r="NY277" s="30"/>
      <c r="NZ277" s="30"/>
      <c r="OA277" s="30"/>
      <c r="OB277" s="30"/>
      <c r="OC277" s="30"/>
      <c r="OD277" s="30"/>
      <c r="OE277" s="30"/>
      <c r="OF277" s="30"/>
      <c r="OG277" s="30"/>
      <c r="OH277" s="30"/>
      <c r="OI277" s="30"/>
      <c r="OJ277" s="30"/>
      <c r="OK277" s="30"/>
      <c r="OL277" s="30"/>
      <c r="OM277" s="30"/>
      <c r="ON277" s="30"/>
      <c r="OO277" s="30"/>
      <c r="OP277" s="30"/>
      <c r="OQ277" s="30"/>
      <c r="OR277" s="30"/>
      <c r="OS277" s="30"/>
      <c r="OT277" s="30"/>
      <c r="OU277" s="30"/>
      <c r="OV277" s="30"/>
      <c r="OW277" s="30"/>
      <c r="OX277" s="30"/>
      <c r="OY277" s="30"/>
      <c r="OZ277" s="30"/>
      <c r="PA277" s="30"/>
      <c r="PB277" s="30"/>
      <c r="PC277" s="30"/>
      <c r="PD277" s="30"/>
      <c r="PE277" s="30"/>
      <c r="PF277" s="30"/>
      <c r="PG277" s="30"/>
      <c r="PH277" s="30"/>
      <c r="PI277" s="30"/>
      <c r="PJ277" s="30"/>
      <c r="PK277" s="30"/>
      <c r="PL277" s="30"/>
      <c r="PM277" s="30"/>
      <c r="PN277" s="30"/>
      <c r="PO277" s="30"/>
      <c r="PP277" s="30"/>
      <c r="PQ277" s="30"/>
      <c r="PR277" s="30"/>
      <c r="PS277" s="30"/>
      <c r="PT277" s="30"/>
      <c r="PU277" s="30"/>
      <c r="PV277" s="30"/>
      <c r="PW277" s="30"/>
      <c r="PX277" s="30"/>
      <c r="PY277" s="30"/>
      <c r="PZ277" s="30"/>
      <c r="QA277" s="30"/>
      <c r="QB277" s="30"/>
      <c r="QC277" s="30"/>
      <c r="QD277" s="30"/>
      <c r="QE277" s="30"/>
      <c r="QF277" s="30"/>
      <c r="QG277" s="30"/>
      <c r="QH277" s="30"/>
      <c r="QI277" s="30"/>
      <c r="QJ277" s="30"/>
      <c r="QK277" s="30"/>
      <c r="QL277" s="30"/>
      <c r="QM277" s="30"/>
      <c r="QN277" s="30"/>
      <c r="QO277" s="30"/>
      <c r="QP277" s="30"/>
      <c r="QQ277" s="30"/>
      <c r="QR277" s="30"/>
      <c r="QS277" s="30"/>
      <c r="QT277" s="30"/>
      <c r="QU277" s="30"/>
      <c r="QV277" s="30"/>
      <c r="QW277" s="30"/>
      <c r="QX277" s="30"/>
      <c r="QY277" s="30"/>
      <c r="QZ277" s="30"/>
      <c r="RA277" s="30"/>
      <c r="RB277" s="30"/>
      <c r="RC277" s="30"/>
      <c r="RD277" s="30"/>
      <c r="RE277" s="30"/>
      <c r="RF277" s="30"/>
      <c r="RG277" s="30"/>
      <c r="RH277" s="30"/>
      <c r="RI277" s="30"/>
      <c r="RJ277" s="30"/>
      <c r="RK277" s="30"/>
      <c r="RL277" s="30"/>
      <c r="RM277" s="30"/>
      <c r="RN277" s="30"/>
      <c r="RO277" s="30"/>
      <c r="RP277" s="30"/>
      <c r="RQ277" s="30"/>
      <c r="RR277" s="30"/>
      <c r="RS277" s="30"/>
      <c r="RT277" s="30"/>
      <c r="RU277" s="30"/>
      <c r="RV277" s="30"/>
      <c r="RW277" s="30"/>
      <c r="RX277" s="30"/>
      <c r="RY277" s="30"/>
      <c r="RZ277" s="30"/>
      <c r="SA277" s="30"/>
      <c r="SB277" s="30"/>
      <c r="SC277" s="30"/>
      <c r="SD277" s="30"/>
      <c r="SE277" s="30"/>
      <c r="SF277" s="30"/>
      <c r="SG277" s="30"/>
      <c r="SH277" s="30"/>
      <c r="SI277" s="30"/>
      <c r="SJ277" s="30"/>
      <c r="SK277" s="30"/>
      <c r="SL277" s="30"/>
      <c r="SM277" s="30"/>
      <c r="SN277" s="30"/>
      <c r="SO277" s="30"/>
      <c r="SP277" s="30"/>
      <c r="SQ277" s="30"/>
      <c r="SR277" s="30"/>
      <c r="SS277" s="30"/>
      <c r="ST277" s="30"/>
      <c r="SU277" s="30"/>
      <c r="SV277" s="30"/>
      <c r="SW277" s="30"/>
      <c r="SX277" s="30"/>
      <c r="SY277" s="30"/>
      <c r="SZ277" s="30"/>
      <c r="TA277" s="30"/>
      <c r="TB277" s="30"/>
      <c r="TC277" s="30"/>
      <c r="TD277" s="30"/>
      <c r="TE277" s="30"/>
    </row>
    <row r="278" spans="1:525" s="24" customFormat="1" ht="31.5" hidden="1" customHeight="1" x14ac:dyDescent="0.25">
      <c r="A278" s="56" t="s">
        <v>416</v>
      </c>
      <c r="B278" s="82">
        <v>7530</v>
      </c>
      <c r="C278" s="56" t="s">
        <v>233</v>
      </c>
      <c r="D278" s="83" t="s">
        <v>231</v>
      </c>
      <c r="E278" s="122">
        <f t="shared" si="129"/>
        <v>0</v>
      </c>
      <c r="F278" s="122"/>
      <c r="G278" s="123"/>
      <c r="H278" s="123"/>
      <c r="I278" s="123"/>
      <c r="J278" s="122">
        <f t="shared" si="130"/>
        <v>0</v>
      </c>
      <c r="K278" s="122"/>
      <c r="L278" s="122"/>
      <c r="M278" s="122"/>
      <c r="N278" s="122"/>
      <c r="O278" s="122"/>
      <c r="P278" s="122">
        <f t="shared" si="131"/>
        <v>0</v>
      </c>
      <c r="Q278" s="232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  <c r="IW278" s="30"/>
      <c r="IX278" s="30"/>
      <c r="IY278" s="30"/>
      <c r="IZ278" s="30"/>
      <c r="JA278" s="30"/>
      <c r="JB278" s="30"/>
      <c r="JC278" s="30"/>
      <c r="JD278" s="30"/>
      <c r="JE278" s="30"/>
      <c r="JF278" s="30"/>
      <c r="JG278" s="30"/>
      <c r="JH278" s="30"/>
      <c r="JI278" s="30"/>
      <c r="JJ278" s="30"/>
      <c r="JK278" s="30"/>
      <c r="JL278" s="30"/>
      <c r="JM278" s="30"/>
      <c r="JN278" s="30"/>
      <c r="JO278" s="30"/>
      <c r="JP278" s="30"/>
      <c r="JQ278" s="30"/>
      <c r="JR278" s="30"/>
      <c r="JS278" s="30"/>
      <c r="JT278" s="30"/>
      <c r="JU278" s="30"/>
      <c r="JV278" s="30"/>
      <c r="JW278" s="30"/>
      <c r="JX278" s="30"/>
      <c r="JY278" s="30"/>
      <c r="JZ278" s="30"/>
      <c r="KA278" s="30"/>
      <c r="KB278" s="30"/>
      <c r="KC278" s="30"/>
      <c r="KD278" s="30"/>
      <c r="KE278" s="30"/>
      <c r="KF278" s="30"/>
      <c r="KG278" s="30"/>
      <c r="KH278" s="30"/>
      <c r="KI278" s="30"/>
      <c r="KJ278" s="30"/>
      <c r="KK278" s="30"/>
      <c r="KL278" s="30"/>
      <c r="KM278" s="30"/>
      <c r="KN278" s="30"/>
      <c r="KO278" s="30"/>
      <c r="KP278" s="30"/>
      <c r="KQ278" s="30"/>
      <c r="KR278" s="30"/>
      <c r="KS278" s="30"/>
      <c r="KT278" s="30"/>
      <c r="KU278" s="30"/>
      <c r="KV278" s="30"/>
      <c r="KW278" s="30"/>
      <c r="KX278" s="30"/>
      <c r="KY278" s="30"/>
      <c r="KZ278" s="30"/>
      <c r="LA278" s="30"/>
      <c r="LB278" s="30"/>
      <c r="LC278" s="30"/>
      <c r="LD278" s="30"/>
      <c r="LE278" s="30"/>
      <c r="LF278" s="30"/>
      <c r="LG278" s="30"/>
      <c r="LH278" s="30"/>
      <c r="LI278" s="30"/>
      <c r="LJ278" s="30"/>
      <c r="LK278" s="30"/>
      <c r="LL278" s="30"/>
      <c r="LM278" s="30"/>
      <c r="LN278" s="30"/>
      <c r="LO278" s="30"/>
      <c r="LP278" s="30"/>
      <c r="LQ278" s="30"/>
      <c r="LR278" s="30"/>
      <c r="LS278" s="30"/>
      <c r="LT278" s="30"/>
      <c r="LU278" s="30"/>
      <c r="LV278" s="30"/>
      <c r="LW278" s="30"/>
      <c r="LX278" s="30"/>
      <c r="LY278" s="30"/>
      <c r="LZ278" s="30"/>
      <c r="MA278" s="30"/>
      <c r="MB278" s="30"/>
      <c r="MC278" s="30"/>
      <c r="MD278" s="30"/>
      <c r="ME278" s="30"/>
      <c r="MF278" s="30"/>
      <c r="MG278" s="30"/>
      <c r="MH278" s="30"/>
      <c r="MI278" s="30"/>
      <c r="MJ278" s="30"/>
      <c r="MK278" s="30"/>
      <c r="ML278" s="30"/>
      <c r="MM278" s="30"/>
      <c r="MN278" s="30"/>
      <c r="MO278" s="30"/>
      <c r="MP278" s="30"/>
      <c r="MQ278" s="30"/>
      <c r="MR278" s="30"/>
      <c r="MS278" s="30"/>
      <c r="MT278" s="30"/>
      <c r="MU278" s="30"/>
      <c r="MV278" s="30"/>
      <c r="MW278" s="30"/>
      <c r="MX278" s="30"/>
      <c r="MY278" s="30"/>
      <c r="MZ278" s="30"/>
      <c r="NA278" s="30"/>
      <c r="NB278" s="30"/>
      <c r="NC278" s="30"/>
      <c r="ND278" s="30"/>
      <c r="NE278" s="30"/>
      <c r="NF278" s="30"/>
      <c r="NG278" s="30"/>
      <c r="NH278" s="30"/>
      <c r="NI278" s="30"/>
      <c r="NJ278" s="30"/>
      <c r="NK278" s="30"/>
      <c r="NL278" s="30"/>
      <c r="NM278" s="30"/>
      <c r="NN278" s="30"/>
      <c r="NO278" s="30"/>
      <c r="NP278" s="30"/>
      <c r="NQ278" s="30"/>
      <c r="NR278" s="30"/>
      <c r="NS278" s="30"/>
      <c r="NT278" s="30"/>
      <c r="NU278" s="30"/>
      <c r="NV278" s="30"/>
      <c r="NW278" s="30"/>
      <c r="NX278" s="30"/>
      <c r="NY278" s="30"/>
      <c r="NZ278" s="30"/>
      <c r="OA278" s="30"/>
      <c r="OB278" s="30"/>
      <c r="OC278" s="30"/>
      <c r="OD278" s="30"/>
      <c r="OE278" s="30"/>
      <c r="OF278" s="30"/>
      <c r="OG278" s="30"/>
      <c r="OH278" s="30"/>
      <c r="OI278" s="30"/>
      <c r="OJ278" s="30"/>
      <c r="OK278" s="30"/>
      <c r="OL278" s="30"/>
      <c r="OM278" s="30"/>
      <c r="ON278" s="30"/>
      <c r="OO278" s="30"/>
      <c r="OP278" s="30"/>
      <c r="OQ278" s="30"/>
      <c r="OR278" s="30"/>
      <c r="OS278" s="30"/>
      <c r="OT278" s="30"/>
      <c r="OU278" s="30"/>
      <c r="OV278" s="30"/>
      <c r="OW278" s="30"/>
      <c r="OX278" s="30"/>
      <c r="OY278" s="30"/>
      <c r="OZ278" s="30"/>
      <c r="PA278" s="30"/>
      <c r="PB278" s="30"/>
      <c r="PC278" s="30"/>
      <c r="PD278" s="30"/>
      <c r="PE278" s="30"/>
      <c r="PF278" s="30"/>
      <c r="PG278" s="30"/>
      <c r="PH278" s="30"/>
      <c r="PI278" s="30"/>
      <c r="PJ278" s="30"/>
      <c r="PK278" s="30"/>
      <c r="PL278" s="30"/>
      <c r="PM278" s="30"/>
      <c r="PN278" s="30"/>
      <c r="PO278" s="30"/>
      <c r="PP278" s="30"/>
      <c r="PQ278" s="30"/>
      <c r="PR278" s="30"/>
      <c r="PS278" s="30"/>
      <c r="PT278" s="30"/>
      <c r="PU278" s="30"/>
      <c r="PV278" s="30"/>
      <c r="PW278" s="30"/>
      <c r="PX278" s="30"/>
      <c r="PY278" s="30"/>
      <c r="PZ278" s="30"/>
      <c r="QA278" s="30"/>
      <c r="QB278" s="30"/>
      <c r="QC278" s="30"/>
      <c r="QD278" s="30"/>
      <c r="QE278" s="30"/>
      <c r="QF278" s="30"/>
      <c r="QG278" s="30"/>
      <c r="QH278" s="30"/>
      <c r="QI278" s="30"/>
      <c r="QJ278" s="30"/>
      <c r="QK278" s="30"/>
      <c r="QL278" s="30"/>
      <c r="QM278" s="30"/>
      <c r="QN278" s="30"/>
      <c r="QO278" s="30"/>
      <c r="QP278" s="30"/>
      <c r="QQ278" s="30"/>
      <c r="QR278" s="30"/>
      <c r="QS278" s="30"/>
      <c r="QT278" s="30"/>
      <c r="QU278" s="30"/>
      <c r="QV278" s="30"/>
      <c r="QW278" s="30"/>
      <c r="QX278" s="30"/>
      <c r="QY278" s="30"/>
      <c r="QZ278" s="30"/>
      <c r="RA278" s="30"/>
      <c r="RB278" s="30"/>
      <c r="RC278" s="30"/>
      <c r="RD278" s="30"/>
      <c r="RE278" s="30"/>
      <c r="RF278" s="30"/>
      <c r="RG278" s="30"/>
      <c r="RH278" s="30"/>
      <c r="RI278" s="30"/>
      <c r="RJ278" s="30"/>
      <c r="RK278" s="30"/>
      <c r="RL278" s="30"/>
      <c r="RM278" s="30"/>
      <c r="RN278" s="30"/>
      <c r="RO278" s="30"/>
      <c r="RP278" s="30"/>
      <c r="RQ278" s="30"/>
      <c r="RR278" s="30"/>
      <c r="RS278" s="30"/>
      <c r="RT278" s="30"/>
      <c r="RU278" s="30"/>
      <c r="RV278" s="30"/>
      <c r="RW278" s="30"/>
      <c r="RX278" s="30"/>
      <c r="RY278" s="30"/>
      <c r="RZ278" s="30"/>
      <c r="SA278" s="30"/>
      <c r="SB278" s="30"/>
      <c r="SC278" s="30"/>
      <c r="SD278" s="30"/>
      <c r="SE278" s="30"/>
      <c r="SF278" s="30"/>
      <c r="SG278" s="30"/>
      <c r="SH278" s="30"/>
      <c r="SI278" s="30"/>
      <c r="SJ278" s="30"/>
      <c r="SK278" s="30"/>
      <c r="SL278" s="30"/>
      <c r="SM278" s="30"/>
      <c r="SN278" s="30"/>
      <c r="SO278" s="30"/>
      <c r="SP278" s="30"/>
      <c r="SQ278" s="30"/>
      <c r="SR278" s="30"/>
      <c r="SS278" s="30"/>
      <c r="ST278" s="30"/>
      <c r="SU278" s="30"/>
      <c r="SV278" s="30"/>
      <c r="SW278" s="30"/>
      <c r="SX278" s="30"/>
      <c r="SY278" s="30"/>
      <c r="SZ278" s="30"/>
      <c r="TA278" s="30"/>
      <c r="TB278" s="30"/>
      <c r="TC278" s="30"/>
      <c r="TD278" s="30"/>
      <c r="TE278" s="30"/>
    </row>
    <row r="279" spans="1:525" s="22" customFormat="1" ht="20.25" customHeight="1" x14ac:dyDescent="0.25">
      <c r="A279" s="56" t="s">
        <v>199</v>
      </c>
      <c r="B279" s="82" t="str">
        <f>'дод 9'!A225</f>
        <v>7640</v>
      </c>
      <c r="C279" s="56" t="str">
        <f>'дод 9'!B225</f>
        <v>0470</v>
      </c>
      <c r="D279" s="57" t="s">
        <v>413</v>
      </c>
      <c r="E279" s="122">
        <f t="shared" si="119"/>
        <v>2800000</v>
      </c>
      <c r="F279" s="122">
        <v>400000</v>
      </c>
      <c r="G279" s="122"/>
      <c r="H279" s="122"/>
      <c r="I279" s="122">
        <v>2400000</v>
      </c>
      <c r="J279" s="122">
        <f t="shared" si="121"/>
        <v>0</v>
      </c>
      <c r="K279" s="122"/>
      <c r="L279" s="122"/>
      <c r="M279" s="122"/>
      <c r="N279" s="122"/>
      <c r="O279" s="122"/>
      <c r="P279" s="122">
        <f t="shared" si="120"/>
        <v>2800000</v>
      </c>
      <c r="Q279" s="232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</row>
    <row r="280" spans="1:525" s="22" customFormat="1" ht="39" hidden="1" customHeight="1" x14ac:dyDescent="0.25">
      <c r="A280" s="56" t="s">
        <v>326</v>
      </c>
      <c r="B280" s="82" t="str">
        <f>'дод 9'!A229</f>
        <v>7670</v>
      </c>
      <c r="C280" s="56" t="str">
        <f>'дод 9'!B229</f>
        <v>0490</v>
      </c>
      <c r="D280" s="57" t="str">
        <f>'дод 9'!C229</f>
        <v>Внески до статутного капіталу суб'єктів господарювання</v>
      </c>
      <c r="E280" s="122">
        <f t="shared" si="119"/>
        <v>0</v>
      </c>
      <c r="F280" s="122"/>
      <c r="G280" s="122"/>
      <c r="H280" s="122"/>
      <c r="I280" s="122"/>
      <c r="J280" s="122">
        <f t="shared" si="121"/>
        <v>0</v>
      </c>
      <c r="K280" s="122"/>
      <c r="L280" s="122"/>
      <c r="M280" s="122"/>
      <c r="N280" s="122"/>
      <c r="O280" s="122"/>
      <c r="P280" s="122">
        <f t="shared" si="120"/>
        <v>0</v>
      </c>
      <c r="Q280" s="232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</row>
    <row r="281" spans="1:525" s="24" customFormat="1" ht="18.75" hidden="1" customHeight="1" x14ac:dyDescent="0.25">
      <c r="A281" s="74"/>
      <c r="B281" s="95"/>
      <c r="C281" s="95"/>
      <c r="D281" s="75" t="s">
        <v>410</v>
      </c>
      <c r="E281" s="123">
        <f t="shared" si="119"/>
        <v>0</v>
      </c>
      <c r="F281" s="123"/>
      <c r="G281" s="123"/>
      <c r="H281" s="123"/>
      <c r="I281" s="123"/>
      <c r="J281" s="123">
        <f t="shared" si="121"/>
        <v>0</v>
      </c>
      <c r="K281" s="123"/>
      <c r="L281" s="123"/>
      <c r="M281" s="123"/>
      <c r="N281" s="123"/>
      <c r="O281" s="123"/>
      <c r="P281" s="123">
        <f t="shared" si="120"/>
        <v>0</v>
      </c>
      <c r="Q281" s="232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  <c r="IW281" s="30"/>
      <c r="IX281" s="30"/>
      <c r="IY281" s="30"/>
      <c r="IZ281" s="30"/>
      <c r="JA281" s="30"/>
      <c r="JB281" s="30"/>
      <c r="JC281" s="30"/>
      <c r="JD281" s="30"/>
      <c r="JE281" s="30"/>
      <c r="JF281" s="30"/>
      <c r="JG281" s="30"/>
      <c r="JH281" s="30"/>
      <c r="JI281" s="30"/>
      <c r="JJ281" s="30"/>
      <c r="JK281" s="30"/>
      <c r="JL281" s="30"/>
      <c r="JM281" s="30"/>
      <c r="JN281" s="30"/>
      <c r="JO281" s="30"/>
      <c r="JP281" s="30"/>
      <c r="JQ281" s="30"/>
      <c r="JR281" s="30"/>
      <c r="JS281" s="30"/>
      <c r="JT281" s="30"/>
      <c r="JU281" s="30"/>
      <c r="JV281" s="30"/>
      <c r="JW281" s="30"/>
      <c r="JX281" s="30"/>
      <c r="JY281" s="30"/>
      <c r="JZ281" s="30"/>
      <c r="KA281" s="30"/>
      <c r="KB281" s="30"/>
      <c r="KC281" s="30"/>
      <c r="KD281" s="30"/>
      <c r="KE281" s="30"/>
      <c r="KF281" s="30"/>
      <c r="KG281" s="30"/>
      <c r="KH281" s="30"/>
      <c r="KI281" s="30"/>
      <c r="KJ281" s="30"/>
      <c r="KK281" s="30"/>
      <c r="KL281" s="30"/>
      <c r="KM281" s="30"/>
      <c r="KN281" s="30"/>
      <c r="KO281" s="30"/>
      <c r="KP281" s="30"/>
      <c r="KQ281" s="30"/>
      <c r="KR281" s="30"/>
      <c r="KS281" s="30"/>
      <c r="KT281" s="30"/>
      <c r="KU281" s="30"/>
      <c r="KV281" s="30"/>
      <c r="KW281" s="30"/>
      <c r="KX281" s="30"/>
      <c r="KY281" s="30"/>
      <c r="KZ281" s="30"/>
      <c r="LA281" s="30"/>
      <c r="LB281" s="30"/>
      <c r="LC281" s="30"/>
      <c r="LD281" s="30"/>
      <c r="LE281" s="30"/>
      <c r="LF281" s="30"/>
      <c r="LG281" s="30"/>
      <c r="LH281" s="30"/>
      <c r="LI281" s="30"/>
      <c r="LJ281" s="30"/>
      <c r="LK281" s="30"/>
      <c r="LL281" s="30"/>
      <c r="LM281" s="30"/>
      <c r="LN281" s="30"/>
      <c r="LO281" s="30"/>
      <c r="LP281" s="30"/>
      <c r="LQ281" s="30"/>
      <c r="LR281" s="30"/>
      <c r="LS281" s="30"/>
      <c r="LT281" s="30"/>
      <c r="LU281" s="30"/>
      <c r="LV281" s="30"/>
      <c r="LW281" s="30"/>
      <c r="LX281" s="30"/>
      <c r="LY281" s="30"/>
      <c r="LZ281" s="30"/>
      <c r="MA281" s="30"/>
      <c r="MB281" s="30"/>
      <c r="MC281" s="30"/>
      <c r="MD281" s="30"/>
      <c r="ME281" s="30"/>
      <c r="MF281" s="30"/>
      <c r="MG281" s="30"/>
      <c r="MH281" s="30"/>
      <c r="MI281" s="30"/>
      <c r="MJ281" s="30"/>
      <c r="MK281" s="30"/>
      <c r="ML281" s="30"/>
      <c r="MM281" s="30"/>
      <c r="MN281" s="30"/>
      <c r="MO281" s="30"/>
      <c r="MP281" s="30"/>
      <c r="MQ281" s="30"/>
      <c r="MR281" s="30"/>
      <c r="MS281" s="30"/>
      <c r="MT281" s="30"/>
      <c r="MU281" s="30"/>
      <c r="MV281" s="30"/>
      <c r="MW281" s="30"/>
      <c r="MX281" s="30"/>
      <c r="MY281" s="30"/>
      <c r="MZ281" s="30"/>
      <c r="NA281" s="30"/>
      <c r="NB281" s="30"/>
      <c r="NC281" s="30"/>
      <c r="ND281" s="30"/>
      <c r="NE281" s="30"/>
      <c r="NF281" s="30"/>
      <c r="NG281" s="30"/>
      <c r="NH281" s="30"/>
      <c r="NI281" s="30"/>
      <c r="NJ281" s="30"/>
      <c r="NK281" s="30"/>
      <c r="NL281" s="30"/>
      <c r="NM281" s="30"/>
      <c r="NN281" s="30"/>
      <c r="NO281" s="30"/>
      <c r="NP281" s="30"/>
      <c r="NQ281" s="30"/>
      <c r="NR281" s="30"/>
      <c r="NS281" s="30"/>
      <c r="NT281" s="30"/>
      <c r="NU281" s="30"/>
      <c r="NV281" s="30"/>
      <c r="NW281" s="30"/>
      <c r="NX281" s="30"/>
      <c r="NY281" s="30"/>
      <c r="NZ281" s="30"/>
      <c r="OA281" s="30"/>
      <c r="OB281" s="30"/>
      <c r="OC281" s="30"/>
      <c r="OD281" s="30"/>
      <c r="OE281" s="30"/>
      <c r="OF281" s="30"/>
      <c r="OG281" s="30"/>
      <c r="OH281" s="30"/>
      <c r="OI281" s="30"/>
      <c r="OJ281" s="30"/>
      <c r="OK281" s="30"/>
      <c r="OL281" s="30"/>
      <c r="OM281" s="30"/>
      <c r="ON281" s="30"/>
      <c r="OO281" s="30"/>
      <c r="OP281" s="30"/>
      <c r="OQ281" s="30"/>
      <c r="OR281" s="30"/>
      <c r="OS281" s="30"/>
      <c r="OT281" s="30"/>
      <c r="OU281" s="30"/>
      <c r="OV281" s="30"/>
      <c r="OW281" s="30"/>
      <c r="OX281" s="30"/>
      <c r="OY281" s="30"/>
      <c r="OZ281" s="30"/>
      <c r="PA281" s="30"/>
      <c r="PB281" s="30"/>
      <c r="PC281" s="30"/>
      <c r="PD281" s="30"/>
      <c r="PE281" s="30"/>
      <c r="PF281" s="30"/>
      <c r="PG281" s="30"/>
      <c r="PH281" s="30"/>
      <c r="PI281" s="30"/>
      <c r="PJ281" s="30"/>
      <c r="PK281" s="30"/>
      <c r="PL281" s="30"/>
      <c r="PM281" s="30"/>
      <c r="PN281" s="30"/>
      <c r="PO281" s="30"/>
      <c r="PP281" s="30"/>
      <c r="PQ281" s="30"/>
      <c r="PR281" s="30"/>
      <c r="PS281" s="30"/>
      <c r="PT281" s="30"/>
      <c r="PU281" s="30"/>
      <c r="PV281" s="30"/>
      <c r="PW281" s="30"/>
      <c r="PX281" s="30"/>
      <c r="PY281" s="30"/>
      <c r="PZ281" s="30"/>
      <c r="QA281" s="30"/>
      <c r="QB281" s="30"/>
      <c r="QC281" s="30"/>
      <c r="QD281" s="30"/>
      <c r="QE281" s="30"/>
      <c r="QF281" s="30"/>
      <c r="QG281" s="30"/>
      <c r="QH281" s="30"/>
      <c r="QI281" s="30"/>
      <c r="QJ281" s="30"/>
      <c r="QK281" s="30"/>
      <c r="QL281" s="30"/>
      <c r="QM281" s="30"/>
      <c r="QN281" s="30"/>
      <c r="QO281" s="30"/>
      <c r="QP281" s="30"/>
      <c r="QQ281" s="30"/>
      <c r="QR281" s="30"/>
      <c r="QS281" s="30"/>
      <c r="QT281" s="30"/>
      <c r="QU281" s="30"/>
      <c r="QV281" s="30"/>
      <c r="QW281" s="30"/>
      <c r="QX281" s="30"/>
      <c r="QY281" s="30"/>
      <c r="QZ281" s="30"/>
      <c r="RA281" s="30"/>
      <c r="RB281" s="30"/>
      <c r="RC281" s="30"/>
      <c r="RD281" s="30"/>
      <c r="RE281" s="30"/>
      <c r="RF281" s="30"/>
      <c r="RG281" s="30"/>
      <c r="RH281" s="30"/>
      <c r="RI281" s="30"/>
      <c r="RJ281" s="30"/>
      <c r="RK281" s="30"/>
      <c r="RL281" s="30"/>
      <c r="RM281" s="30"/>
      <c r="RN281" s="30"/>
      <c r="RO281" s="30"/>
      <c r="RP281" s="30"/>
      <c r="RQ281" s="30"/>
      <c r="RR281" s="30"/>
      <c r="RS281" s="30"/>
      <c r="RT281" s="30"/>
      <c r="RU281" s="30"/>
      <c r="RV281" s="30"/>
      <c r="RW281" s="30"/>
      <c r="RX281" s="30"/>
      <c r="RY281" s="30"/>
      <c r="RZ281" s="30"/>
      <c r="SA281" s="30"/>
      <c r="SB281" s="30"/>
      <c r="SC281" s="30"/>
      <c r="SD281" s="30"/>
      <c r="SE281" s="30"/>
      <c r="SF281" s="30"/>
      <c r="SG281" s="30"/>
      <c r="SH281" s="30"/>
      <c r="SI281" s="30"/>
      <c r="SJ281" s="30"/>
      <c r="SK281" s="30"/>
      <c r="SL281" s="30"/>
      <c r="SM281" s="30"/>
      <c r="SN281" s="30"/>
      <c r="SO281" s="30"/>
      <c r="SP281" s="30"/>
      <c r="SQ281" s="30"/>
      <c r="SR281" s="30"/>
      <c r="SS281" s="30"/>
      <c r="ST281" s="30"/>
      <c r="SU281" s="30"/>
      <c r="SV281" s="30"/>
      <c r="SW281" s="30"/>
      <c r="SX281" s="30"/>
      <c r="SY281" s="30"/>
      <c r="SZ281" s="30"/>
      <c r="TA281" s="30"/>
      <c r="TB281" s="30"/>
      <c r="TC281" s="30"/>
      <c r="TD281" s="30"/>
      <c r="TE281" s="30"/>
    </row>
    <row r="282" spans="1:525" s="22" customFormat="1" ht="123.75" customHeight="1" x14ac:dyDescent="0.25">
      <c r="A282" s="87" t="s">
        <v>295</v>
      </c>
      <c r="B282" s="42">
        <v>7691</v>
      </c>
      <c r="C282" s="42" t="s">
        <v>81</v>
      </c>
      <c r="D282" s="36" t="str">
        <f>'дод 9'!C232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82" s="122">
        <f t="shared" si="119"/>
        <v>0</v>
      </c>
      <c r="F282" s="122"/>
      <c r="G282" s="122"/>
      <c r="H282" s="122"/>
      <c r="I282" s="122"/>
      <c r="J282" s="122">
        <f t="shared" si="121"/>
        <v>100000</v>
      </c>
      <c r="K282" s="122"/>
      <c r="L282" s="122">
        <v>100000</v>
      </c>
      <c r="M282" s="122"/>
      <c r="N282" s="122"/>
      <c r="O282" s="122"/>
      <c r="P282" s="122">
        <f t="shared" si="120"/>
        <v>100000</v>
      </c>
      <c r="Q282" s="232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  <c r="SQ282" s="23"/>
      <c r="SR282" s="23"/>
      <c r="SS282" s="23"/>
      <c r="ST282" s="23"/>
      <c r="SU282" s="23"/>
      <c r="SV282" s="23"/>
      <c r="SW282" s="23"/>
      <c r="SX282" s="23"/>
      <c r="SY282" s="23"/>
      <c r="SZ282" s="23"/>
      <c r="TA282" s="23"/>
      <c r="TB282" s="23"/>
      <c r="TC282" s="23"/>
      <c r="TD282" s="23"/>
      <c r="TE282" s="23"/>
    </row>
    <row r="283" spans="1:525" s="22" customFormat="1" ht="39" customHeight="1" x14ac:dyDescent="0.25">
      <c r="A283" s="87" t="s">
        <v>375</v>
      </c>
      <c r="B283" s="42" t="str">
        <f>'дод 9'!A242</f>
        <v>8110</v>
      </c>
      <c r="C283" s="42" t="str">
        <f>'дод 9'!B242</f>
        <v>0320</v>
      </c>
      <c r="D283" s="88" t="str">
        <f>'дод 9'!C242</f>
        <v>Заходи із запобігання та ліквідації надзвичайних ситуацій та наслідків стихійного лиха</v>
      </c>
      <c r="E283" s="122">
        <f t="shared" ref="E283" si="132">F283+I283</f>
        <v>0</v>
      </c>
      <c r="F283" s="122"/>
      <c r="G283" s="122"/>
      <c r="H283" s="122"/>
      <c r="I283" s="122"/>
      <c r="J283" s="122">
        <f t="shared" ref="J283" si="133">L283+O283</f>
        <v>20000000</v>
      </c>
      <c r="K283" s="122">
        <v>20000000</v>
      </c>
      <c r="L283" s="122"/>
      <c r="M283" s="122"/>
      <c r="N283" s="122"/>
      <c r="O283" s="122">
        <v>20000000</v>
      </c>
      <c r="P283" s="122">
        <f t="shared" ref="P283" si="134">E283+J283</f>
        <v>20000000</v>
      </c>
      <c r="Q283" s="232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</row>
    <row r="284" spans="1:525" s="22" customFormat="1" ht="15.75" hidden="1" customHeight="1" x14ac:dyDescent="0.25">
      <c r="A284" s="87" t="s">
        <v>374</v>
      </c>
      <c r="B284" s="42" t="str">
        <f>'дод 9'!A246</f>
        <v>8230</v>
      </c>
      <c r="C284" s="42" t="str">
        <f>'дод 9'!B246</f>
        <v>0380</v>
      </c>
      <c r="D284" s="88" t="str">
        <f>'дод 9'!C246</f>
        <v>Інші заходи громадського порядку та безпеки</v>
      </c>
      <c r="E284" s="122">
        <f t="shared" ref="E284" si="135">F284+I284</f>
        <v>0</v>
      </c>
      <c r="F284" s="122"/>
      <c r="G284" s="122"/>
      <c r="H284" s="122"/>
      <c r="I284" s="122"/>
      <c r="J284" s="122">
        <f t="shared" ref="J284" si="136">L284+O284</f>
        <v>0</v>
      </c>
      <c r="K284" s="122"/>
      <c r="L284" s="122"/>
      <c r="M284" s="122"/>
      <c r="N284" s="122"/>
      <c r="O284" s="122"/>
      <c r="P284" s="122">
        <f t="shared" ref="P284" si="137">E284+J284</f>
        <v>0</v>
      </c>
      <c r="Q284" s="232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</row>
    <row r="285" spans="1:525" s="22" customFormat="1" ht="31.5" customHeight="1" x14ac:dyDescent="0.25">
      <c r="A285" s="56" t="s">
        <v>200</v>
      </c>
      <c r="B285" s="82" t="str">
        <f>'дод 9'!A250</f>
        <v>8340</v>
      </c>
      <c r="C285" s="82" t="str">
        <f>'дод 9'!B250</f>
        <v>0540</v>
      </c>
      <c r="D285" s="57" t="str">
        <f>'дод 9'!C250</f>
        <v>Природоохоронні заходи за рахунок цільових фондів</v>
      </c>
      <c r="E285" s="122">
        <f t="shared" si="119"/>
        <v>0</v>
      </c>
      <c r="F285" s="122"/>
      <c r="G285" s="122"/>
      <c r="H285" s="122"/>
      <c r="I285" s="122"/>
      <c r="J285" s="122">
        <f t="shared" si="121"/>
        <v>2323000</v>
      </c>
      <c r="K285" s="122"/>
      <c r="L285" s="122">
        <f>2323000-1100000</f>
        <v>1223000</v>
      </c>
      <c r="M285" s="122"/>
      <c r="N285" s="122"/>
      <c r="O285" s="122">
        <v>1100000</v>
      </c>
      <c r="P285" s="122">
        <f t="shared" si="120"/>
        <v>2323000</v>
      </c>
      <c r="Q285" s="232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</row>
    <row r="286" spans="1:525" s="22" customFormat="1" ht="68.25" hidden="1" customHeight="1" x14ac:dyDescent="0.25">
      <c r="A286" s="56" t="s">
        <v>612</v>
      </c>
      <c r="B286" s="37">
        <v>8741</v>
      </c>
      <c r="C286" s="37">
        <v>610</v>
      </c>
      <c r="D286" s="3" t="s">
        <v>613</v>
      </c>
      <c r="E286" s="122">
        <f>F286</f>
        <v>0</v>
      </c>
      <c r="F286" s="122"/>
      <c r="G286" s="122"/>
      <c r="H286" s="122"/>
      <c r="I286" s="122"/>
      <c r="J286" s="122">
        <f t="shared" si="121"/>
        <v>0</v>
      </c>
      <c r="K286" s="122"/>
      <c r="L286" s="122"/>
      <c r="M286" s="122"/>
      <c r="N286" s="122"/>
      <c r="O286" s="122"/>
      <c r="P286" s="122">
        <f t="shared" si="120"/>
        <v>0</v>
      </c>
      <c r="Q286" s="232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</row>
    <row r="287" spans="1:525" s="22" customFormat="1" ht="69" hidden="1" customHeight="1" x14ac:dyDescent="0.25">
      <c r="A287" s="56" t="s">
        <v>608</v>
      </c>
      <c r="B287" s="82">
        <f>'дод 9'!A257</f>
        <v>8746</v>
      </c>
      <c r="C287" s="82">
        <f>'дод 9'!B257</f>
        <v>640</v>
      </c>
      <c r="D287" s="97" t="str">
        <f>'дод 9'!C257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287" s="122">
        <f>F287</f>
        <v>0</v>
      </c>
      <c r="F287" s="122"/>
      <c r="G287" s="122"/>
      <c r="H287" s="122"/>
      <c r="I287" s="122"/>
      <c r="J287" s="122">
        <f t="shared" ref="J287" si="138">L287+O287</f>
        <v>0</v>
      </c>
      <c r="K287" s="122"/>
      <c r="L287" s="122"/>
      <c r="M287" s="122"/>
      <c r="N287" s="122"/>
      <c r="O287" s="122"/>
      <c r="P287" s="122">
        <f t="shared" ref="P287" si="139">E287+J287</f>
        <v>0</v>
      </c>
      <c r="Q287" s="232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</row>
    <row r="288" spans="1:525" s="22" customFormat="1" ht="38.25" hidden="1" customHeight="1" x14ac:dyDescent="0.25">
      <c r="A288" s="87" t="s">
        <v>602</v>
      </c>
      <c r="B288" s="42">
        <v>8775</v>
      </c>
      <c r="C288" s="87" t="s">
        <v>92</v>
      </c>
      <c r="D288" s="36" t="s">
        <v>598</v>
      </c>
      <c r="E288" s="122">
        <f>F288</f>
        <v>0</v>
      </c>
      <c r="F288" s="122"/>
      <c r="G288" s="122"/>
      <c r="H288" s="122"/>
      <c r="I288" s="122"/>
      <c r="J288" s="122">
        <f t="shared" si="121"/>
        <v>0</v>
      </c>
      <c r="K288" s="122"/>
      <c r="L288" s="122"/>
      <c r="M288" s="122"/>
      <c r="N288" s="122"/>
      <c r="O288" s="122"/>
      <c r="P288" s="122">
        <f t="shared" si="120"/>
        <v>0</v>
      </c>
      <c r="Q288" s="232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</row>
    <row r="289" spans="1:525" s="22" customFormat="1" ht="78.75" hidden="1" customHeight="1" x14ac:dyDescent="0.25">
      <c r="A289" s="56" t="s">
        <v>537</v>
      </c>
      <c r="B289" s="82">
        <v>9730</v>
      </c>
      <c r="C289" s="56" t="s">
        <v>44</v>
      </c>
      <c r="D289" s="57" t="s">
        <v>538</v>
      </c>
      <c r="E289" s="122">
        <f t="shared" si="119"/>
        <v>0</v>
      </c>
      <c r="F289" s="122"/>
      <c r="G289" s="122"/>
      <c r="H289" s="122"/>
      <c r="I289" s="122"/>
      <c r="J289" s="122">
        <f t="shared" si="121"/>
        <v>0</v>
      </c>
      <c r="K289" s="122"/>
      <c r="L289" s="122"/>
      <c r="M289" s="122"/>
      <c r="N289" s="122"/>
      <c r="O289" s="122"/>
      <c r="P289" s="122">
        <f t="shared" si="120"/>
        <v>0</v>
      </c>
      <c r="Q289" s="232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</row>
    <row r="290" spans="1:525" s="22" customFormat="1" ht="36" hidden="1" customHeight="1" x14ac:dyDescent="0.25">
      <c r="A290" s="56" t="s">
        <v>590</v>
      </c>
      <c r="B290" s="82">
        <v>9750</v>
      </c>
      <c r="C290" s="56" t="s">
        <v>44</v>
      </c>
      <c r="D290" s="57" t="s">
        <v>499</v>
      </c>
      <c r="E290" s="122">
        <f t="shared" ref="E290" si="140">F290+I290</f>
        <v>0</v>
      </c>
      <c r="F290" s="122"/>
      <c r="G290" s="122"/>
      <c r="H290" s="122"/>
      <c r="I290" s="122"/>
      <c r="J290" s="122">
        <f t="shared" ref="J290" si="141">L290+O290</f>
        <v>0</v>
      </c>
      <c r="K290" s="122"/>
      <c r="L290" s="122"/>
      <c r="M290" s="122"/>
      <c r="N290" s="122"/>
      <c r="O290" s="122"/>
      <c r="P290" s="122">
        <f t="shared" si="120"/>
        <v>0</v>
      </c>
      <c r="Q290" s="232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</row>
    <row r="291" spans="1:525" s="22" customFormat="1" ht="20.25" customHeight="1" x14ac:dyDescent="0.25">
      <c r="A291" s="56" t="s">
        <v>201</v>
      </c>
      <c r="B291" s="82" t="str">
        <f>'дод 9'!A271</f>
        <v>9770</v>
      </c>
      <c r="C291" s="82" t="str">
        <f>'дод 9'!B271</f>
        <v>0180</v>
      </c>
      <c r="D291" s="57" t="str">
        <f>'дод 9'!C271</f>
        <v>Інші субвенції з місцевого бюджету</v>
      </c>
      <c r="E291" s="122">
        <f t="shared" si="119"/>
        <v>3192750</v>
      </c>
      <c r="F291" s="122">
        <v>3192750</v>
      </c>
      <c r="G291" s="122"/>
      <c r="H291" s="122"/>
      <c r="I291" s="122"/>
      <c r="J291" s="122">
        <f t="shared" si="121"/>
        <v>9807250</v>
      </c>
      <c r="K291" s="122">
        <v>9807250</v>
      </c>
      <c r="L291" s="122"/>
      <c r="M291" s="122"/>
      <c r="N291" s="122"/>
      <c r="O291" s="122">
        <v>9807250</v>
      </c>
      <c r="P291" s="122">
        <f t="shared" si="120"/>
        <v>13000000</v>
      </c>
      <c r="Q291" s="232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</row>
    <row r="292" spans="1:525" s="22" customFormat="1" ht="52.5" hidden="1" customHeight="1" x14ac:dyDescent="0.25">
      <c r="A292" s="56" t="s">
        <v>609</v>
      </c>
      <c r="B292" s="82">
        <f>'дод 9'!A272</f>
        <v>9800</v>
      </c>
      <c r="C292" s="82" t="str">
        <f>'дод 9'!B272</f>
        <v>0180</v>
      </c>
      <c r="D292" s="97" t="str">
        <f>'дод 9'!C272</f>
        <v xml:space="preserve">Субвенція з місцевого бюджету державному бюджету на виконання програм соціально-економічного розвитку регіонів </v>
      </c>
      <c r="E292" s="122">
        <f>F292</f>
        <v>0</v>
      </c>
      <c r="F292" s="122"/>
      <c r="G292" s="122"/>
      <c r="H292" s="122"/>
      <c r="I292" s="122"/>
      <c r="J292" s="122">
        <f t="shared" si="121"/>
        <v>0</v>
      </c>
      <c r="K292" s="122"/>
      <c r="L292" s="122"/>
      <c r="M292" s="122"/>
      <c r="N292" s="122"/>
      <c r="O292" s="122"/>
      <c r="P292" s="122">
        <f t="shared" si="120"/>
        <v>0</v>
      </c>
      <c r="Q292" s="232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</row>
    <row r="293" spans="1:525" s="27" customFormat="1" ht="33.75" customHeight="1" x14ac:dyDescent="0.25">
      <c r="A293" s="94" t="s">
        <v>26</v>
      </c>
      <c r="B293" s="96"/>
      <c r="C293" s="96"/>
      <c r="D293" s="91" t="s">
        <v>33</v>
      </c>
      <c r="E293" s="120">
        <f>E294</f>
        <v>1043300</v>
      </c>
      <c r="F293" s="120">
        <f t="shared" ref="F293:J296" si="142">F294</f>
        <v>1043300</v>
      </c>
      <c r="G293" s="120">
        <f t="shared" si="142"/>
        <v>784400</v>
      </c>
      <c r="H293" s="120">
        <f t="shared" si="142"/>
        <v>48300</v>
      </c>
      <c r="I293" s="120">
        <f t="shared" si="142"/>
        <v>0</v>
      </c>
      <c r="J293" s="120">
        <f t="shared" si="142"/>
        <v>0</v>
      </c>
      <c r="K293" s="120">
        <f t="shared" ref="K293:K296" si="143">K294</f>
        <v>0</v>
      </c>
      <c r="L293" s="120">
        <f t="shared" ref="L293:L296" si="144">L294</f>
        <v>0</v>
      </c>
      <c r="M293" s="120">
        <f t="shared" ref="M293:M296" si="145">M294</f>
        <v>0</v>
      </c>
      <c r="N293" s="120">
        <f t="shared" ref="N293:N296" si="146">N294</f>
        <v>0</v>
      </c>
      <c r="O293" s="120">
        <f t="shared" ref="O293:P296" si="147">O294</f>
        <v>0</v>
      </c>
      <c r="P293" s="120">
        <f t="shared" si="147"/>
        <v>1043300</v>
      </c>
      <c r="Q293" s="2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  <c r="IQ293" s="32"/>
      <c r="IR293" s="32"/>
      <c r="IS293" s="32"/>
      <c r="IT293" s="32"/>
      <c r="IU293" s="32"/>
      <c r="IV293" s="32"/>
      <c r="IW293" s="32"/>
      <c r="IX293" s="32"/>
      <c r="IY293" s="32"/>
      <c r="IZ293" s="32"/>
      <c r="JA293" s="32"/>
      <c r="JB293" s="32"/>
      <c r="JC293" s="32"/>
      <c r="JD293" s="32"/>
      <c r="JE293" s="32"/>
      <c r="JF293" s="32"/>
      <c r="JG293" s="32"/>
      <c r="JH293" s="32"/>
      <c r="JI293" s="32"/>
      <c r="JJ293" s="32"/>
      <c r="JK293" s="32"/>
      <c r="JL293" s="32"/>
      <c r="JM293" s="32"/>
      <c r="JN293" s="32"/>
      <c r="JO293" s="32"/>
      <c r="JP293" s="32"/>
      <c r="JQ293" s="32"/>
      <c r="JR293" s="32"/>
      <c r="JS293" s="32"/>
      <c r="JT293" s="32"/>
      <c r="JU293" s="32"/>
      <c r="JV293" s="32"/>
      <c r="JW293" s="32"/>
      <c r="JX293" s="32"/>
      <c r="JY293" s="32"/>
      <c r="JZ293" s="32"/>
      <c r="KA293" s="32"/>
      <c r="KB293" s="32"/>
      <c r="KC293" s="32"/>
      <c r="KD293" s="32"/>
      <c r="KE293" s="32"/>
      <c r="KF293" s="32"/>
      <c r="KG293" s="32"/>
      <c r="KH293" s="32"/>
      <c r="KI293" s="32"/>
      <c r="KJ293" s="32"/>
      <c r="KK293" s="32"/>
      <c r="KL293" s="32"/>
      <c r="KM293" s="32"/>
      <c r="KN293" s="32"/>
      <c r="KO293" s="32"/>
      <c r="KP293" s="32"/>
      <c r="KQ293" s="32"/>
      <c r="KR293" s="32"/>
      <c r="KS293" s="32"/>
      <c r="KT293" s="32"/>
      <c r="KU293" s="32"/>
      <c r="KV293" s="32"/>
      <c r="KW293" s="32"/>
      <c r="KX293" s="32"/>
      <c r="KY293" s="32"/>
      <c r="KZ293" s="32"/>
      <c r="LA293" s="32"/>
      <c r="LB293" s="32"/>
      <c r="LC293" s="32"/>
      <c r="LD293" s="32"/>
      <c r="LE293" s="32"/>
      <c r="LF293" s="32"/>
      <c r="LG293" s="32"/>
      <c r="LH293" s="32"/>
      <c r="LI293" s="32"/>
      <c r="LJ293" s="32"/>
      <c r="LK293" s="32"/>
      <c r="LL293" s="32"/>
      <c r="LM293" s="32"/>
      <c r="LN293" s="32"/>
      <c r="LO293" s="32"/>
      <c r="LP293" s="32"/>
      <c r="LQ293" s="32"/>
      <c r="LR293" s="32"/>
      <c r="LS293" s="32"/>
      <c r="LT293" s="32"/>
      <c r="LU293" s="32"/>
      <c r="LV293" s="32"/>
      <c r="LW293" s="32"/>
      <c r="LX293" s="32"/>
      <c r="LY293" s="32"/>
      <c r="LZ293" s="32"/>
      <c r="MA293" s="32"/>
      <c r="MB293" s="32"/>
      <c r="MC293" s="32"/>
      <c r="MD293" s="32"/>
      <c r="ME293" s="32"/>
      <c r="MF293" s="32"/>
      <c r="MG293" s="32"/>
      <c r="MH293" s="32"/>
      <c r="MI293" s="32"/>
      <c r="MJ293" s="32"/>
      <c r="MK293" s="32"/>
      <c r="ML293" s="32"/>
      <c r="MM293" s="32"/>
      <c r="MN293" s="32"/>
      <c r="MO293" s="32"/>
      <c r="MP293" s="32"/>
      <c r="MQ293" s="32"/>
      <c r="MR293" s="32"/>
      <c r="MS293" s="32"/>
      <c r="MT293" s="32"/>
      <c r="MU293" s="32"/>
      <c r="MV293" s="32"/>
      <c r="MW293" s="32"/>
      <c r="MX293" s="32"/>
      <c r="MY293" s="32"/>
      <c r="MZ293" s="32"/>
      <c r="NA293" s="32"/>
      <c r="NB293" s="32"/>
      <c r="NC293" s="32"/>
      <c r="ND293" s="32"/>
      <c r="NE293" s="32"/>
      <c r="NF293" s="32"/>
      <c r="NG293" s="32"/>
      <c r="NH293" s="32"/>
      <c r="NI293" s="32"/>
      <c r="NJ293" s="32"/>
      <c r="NK293" s="32"/>
      <c r="NL293" s="32"/>
      <c r="NM293" s="32"/>
      <c r="NN293" s="32"/>
      <c r="NO293" s="32"/>
      <c r="NP293" s="32"/>
      <c r="NQ293" s="32"/>
      <c r="NR293" s="32"/>
      <c r="NS293" s="32"/>
      <c r="NT293" s="32"/>
      <c r="NU293" s="32"/>
      <c r="NV293" s="32"/>
      <c r="NW293" s="32"/>
      <c r="NX293" s="32"/>
      <c r="NY293" s="32"/>
      <c r="NZ293" s="32"/>
      <c r="OA293" s="32"/>
      <c r="OB293" s="32"/>
      <c r="OC293" s="32"/>
      <c r="OD293" s="32"/>
      <c r="OE293" s="32"/>
      <c r="OF293" s="32"/>
      <c r="OG293" s="32"/>
      <c r="OH293" s="32"/>
      <c r="OI293" s="32"/>
      <c r="OJ293" s="32"/>
      <c r="OK293" s="32"/>
      <c r="OL293" s="32"/>
      <c r="OM293" s="32"/>
      <c r="ON293" s="32"/>
      <c r="OO293" s="32"/>
      <c r="OP293" s="32"/>
      <c r="OQ293" s="32"/>
      <c r="OR293" s="32"/>
      <c r="OS293" s="32"/>
      <c r="OT293" s="32"/>
      <c r="OU293" s="32"/>
      <c r="OV293" s="32"/>
      <c r="OW293" s="32"/>
      <c r="OX293" s="32"/>
      <c r="OY293" s="32"/>
      <c r="OZ293" s="32"/>
      <c r="PA293" s="32"/>
      <c r="PB293" s="32"/>
      <c r="PC293" s="32"/>
      <c r="PD293" s="32"/>
      <c r="PE293" s="32"/>
      <c r="PF293" s="32"/>
      <c r="PG293" s="32"/>
      <c r="PH293" s="32"/>
      <c r="PI293" s="32"/>
      <c r="PJ293" s="32"/>
      <c r="PK293" s="32"/>
      <c r="PL293" s="32"/>
      <c r="PM293" s="32"/>
      <c r="PN293" s="32"/>
      <c r="PO293" s="32"/>
      <c r="PP293" s="32"/>
      <c r="PQ293" s="32"/>
      <c r="PR293" s="32"/>
      <c r="PS293" s="32"/>
      <c r="PT293" s="32"/>
      <c r="PU293" s="32"/>
      <c r="PV293" s="32"/>
      <c r="PW293" s="32"/>
      <c r="PX293" s="32"/>
      <c r="PY293" s="32"/>
      <c r="PZ293" s="32"/>
      <c r="QA293" s="32"/>
      <c r="QB293" s="32"/>
      <c r="QC293" s="32"/>
      <c r="QD293" s="32"/>
      <c r="QE293" s="32"/>
      <c r="QF293" s="32"/>
      <c r="QG293" s="32"/>
      <c r="QH293" s="32"/>
      <c r="QI293" s="32"/>
      <c r="QJ293" s="32"/>
      <c r="QK293" s="32"/>
      <c r="QL293" s="32"/>
      <c r="QM293" s="32"/>
      <c r="QN293" s="32"/>
      <c r="QO293" s="32"/>
      <c r="QP293" s="32"/>
      <c r="QQ293" s="32"/>
      <c r="QR293" s="32"/>
      <c r="QS293" s="32"/>
      <c r="QT293" s="32"/>
      <c r="QU293" s="32"/>
      <c r="QV293" s="32"/>
      <c r="QW293" s="32"/>
      <c r="QX293" s="32"/>
      <c r="QY293" s="32"/>
      <c r="QZ293" s="32"/>
      <c r="RA293" s="32"/>
      <c r="RB293" s="32"/>
      <c r="RC293" s="32"/>
      <c r="RD293" s="32"/>
      <c r="RE293" s="32"/>
      <c r="RF293" s="32"/>
      <c r="RG293" s="32"/>
      <c r="RH293" s="32"/>
      <c r="RI293" s="32"/>
      <c r="RJ293" s="32"/>
      <c r="RK293" s="32"/>
      <c r="RL293" s="32"/>
      <c r="RM293" s="32"/>
      <c r="RN293" s="32"/>
      <c r="RO293" s="32"/>
      <c r="RP293" s="32"/>
      <c r="RQ293" s="32"/>
      <c r="RR293" s="32"/>
      <c r="RS293" s="32"/>
      <c r="RT293" s="32"/>
      <c r="RU293" s="32"/>
      <c r="RV293" s="32"/>
      <c r="RW293" s="32"/>
      <c r="RX293" s="32"/>
      <c r="RY293" s="32"/>
      <c r="RZ293" s="32"/>
      <c r="SA293" s="32"/>
      <c r="SB293" s="32"/>
      <c r="SC293" s="32"/>
      <c r="SD293" s="32"/>
      <c r="SE293" s="32"/>
      <c r="SF293" s="32"/>
      <c r="SG293" s="32"/>
      <c r="SH293" s="32"/>
      <c r="SI293" s="32"/>
      <c r="SJ293" s="32"/>
      <c r="SK293" s="32"/>
      <c r="SL293" s="32"/>
      <c r="SM293" s="32"/>
      <c r="SN293" s="32"/>
      <c r="SO293" s="32"/>
      <c r="SP293" s="32"/>
      <c r="SQ293" s="32"/>
      <c r="SR293" s="32"/>
      <c r="SS293" s="32"/>
      <c r="ST293" s="32"/>
      <c r="SU293" s="32"/>
      <c r="SV293" s="32"/>
      <c r="SW293" s="32"/>
      <c r="SX293" s="32"/>
      <c r="SY293" s="32"/>
      <c r="SZ293" s="32"/>
      <c r="TA293" s="32"/>
      <c r="TB293" s="32"/>
      <c r="TC293" s="32"/>
      <c r="TD293" s="32"/>
      <c r="TE293" s="32"/>
    </row>
    <row r="294" spans="1:525" s="34" customFormat="1" ht="36.75" customHeight="1" x14ac:dyDescent="0.25">
      <c r="A294" s="84" t="s">
        <v>116</v>
      </c>
      <c r="B294" s="93"/>
      <c r="C294" s="93"/>
      <c r="D294" s="68" t="s">
        <v>33</v>
      </c>
      <c r="E294" s="121">
        <f>E295</f>
        <v>1043300</v>
      </c>
      <c r="F294" s="121">
        <f t="shared" si="142"/>
        <v>1043300</v>
      </c>
      <c r="G294" s="121">
        <f t="shared" si="142"/>
        <v>784400</v>
      </c>
      <c r="H294" s="121">
        <f t="shared" si="142"/>
        <v>48300</v>
      </c>
      <c r="I294" s="121">
        <f t="shared" si="142"/>
        <v>0</v>
      </c>
      <c r="J294" s="121">
        <f t="shared" si="142"/>
        <v>0</v>
      </c>
      <c r="K294" s="121">
        <f t="shared" si="143"/>
        <v>0</v>
      </c>
      <c r="L294" s="121">
        <f t="shared" si="144"/>
        <v>0</v>
      </c>
      <c r="M294" s="121">
        <f t="shared" si="145"/>
        <v>0</v>
      </c>
      <c r="N294" s="121">
        <f t="shared" si="146"/>
        <v>0</v>
      </c>
      <c r="O294" s="121">
        <f t="shared" si="147"/>
        <v>0</v>
      </c>
      <c r="P294" s="121">
        <f t="shared" si="147"/>
        <v>1043300</v>
      </c>
      <c r="Q294" s="232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  <c r="IW294" s="33"/>
      <c r="IX294" s="33"/>
      <c r="IY294" s="33"/>
      <c r="IZ294" s="33"/>
      <c r="JA294" s="33"/>
      <c r="JB294" s="33"/>
      <c r="JC294" s="33"/>
      <c r="JD294" s="33"/>
      <c r="JE294" s="33"/>
      <c r="JF294" s="33"/>
      <c r="JG294" s="33"/>
      <c r="JH294" s="33"/>
      <c r="JI294" s="33"/>
      <c r="JJ294" s="33"/>
      <c r="JK294" s="33"/>
      <c r="JL294" s="33"/>
      <c r="JM294" s="33"/>
      <c r="JN294" s="33"/>
      <c r="JO294" s="33"/>
      <c r="JP294" s="33"/>
      <c r="JQ294" s="33"/>
      <c r="JR294" s="33"/>
      <c r="JS294" s="33"/>
      <c r="JT294" s="33"/>
      <c r="JU294" s="33"/>
      <c r="JV294" s="33"/>
      <c r="JW294" s="33"/>
      <c r="JX294" s="33"/>
      <c r="JY294" s="33"/>
      <c r="JZ294" s="33"/>
      <c r="KA294" s="33"/>
      <c r="KB294" s="33"/>
      <c r="KC294" s="33"/>
      <c r="KD294" s="33"/>
      <c r="KE294" s="33"/>
      <c r="KF294" s="33"/>
      <c r="KG294" s="33"/>
      <c r="KH294" s="33"/>
      <c r="KI294" s="33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  <c r="MZ294" s="33"/>
      <c r="NA294" s="33"/>
      <c r="NB294" s="33"/>
      <c r="NC294" s="33"/>
      <c r="ND294" s="33"/>
      <c r="NE294" s="33"/>
      <c r="NF294" s="33"/>
      <c r="NG294" s="33"/>
      <c r="NH294" s="33"/>
      <c r="NI294" s="33"/>
      <c r="NJ294" s="33"/>
      <c r="NK294" s="33"/>
      <c r="NL294" s="33"/>
      <c r="NM294" s="33"/>
      <c r="NN294" s="33"/>
      <c r="NO294" s="33"/>
      <c r="NP294" s="33"/>
      <c r="NQ294" s="33"/>
      <c r="NR294" s="33"/>
      <c r="NS294" s="33"/>
      <c r="NT294" s="33"/>
      <c r="NU294" s="33"/>
      <c r="NV294" s="33"/>
      <c r="NW294" s="33"/>
      <c r="NX294" s="33"/>
      <c r="NY294" s="33"/>
      <c r="NZ294" s="33"/>
      <c r="OA294" s="33"/>
      <c r="OB294" s="33"/>
      <c r="OC294" s="33"/>
      <c r="OD294" s="33"/>
      <c r="OE294" s="33"/>
      <c r="OF294" s="33"/>
      <c r="OG294" s="33"/>
      <c r="OH294" s="33"/>
      <c r="OI294" s="33"/>
      <c r="OJ294" s="33"/>
      <c r="OK294" s="33"/>
      <c r="OL294" s="33"/>
      <c r="OM294" s="33"/>
      <c r="ON294" s="33"/>
      <c r="OO294" s="33"/>
      <c r="OP294" s="33"/>
      <c r="OQ294" s="33"/>
      <c r="OR294" s="33"/>
      <c r="OS294" s="33"/>
      <c r="OT294" s="33"/>
      <c r="OU294" s="33"/>
      <c r="OV294" s="33"/>
      <c r="OW294" s="33"/>
      <c r="OX294" s="33"/>
      <c r="OY294" s="33"/>
      <c r="OZ294" s="33"/>
      <c r="PA294" s="33"/>
      <c r="PB294" s="33"/>
      <c r="PC294" s="33"/>
      <c r="PD294" s="33"/>
      <c r="PE294" s="33"/>
      <c r="PF294" s="33"/>
      <c r="PG294" s="33"/>
      <c r="PH294" s="33"/>
      <c r="PI294" s="33"/>
      <c r="PJ294" s="33"/>
      <c r="PK294" s="33"/>
      <c r="PL294" s="33"/>
      <c r="PM294" s="33"/>
      <c r="PN294" s="33"/>
      <c r="PO294" s="33"/>
      <c r="PP294" s="33"/>
      <c r="PQ294" s="33"/>
      <c r="PR294" s="33"/>
      <c r="PS294" s="33"/>
      <c r="PT294" s="33"/>
      <c r="PU294" s="33"/>
      <c r="PV294" s="33"/>
      <c r="PW294" s="33"/>
      <c r="PX294" s="33"/>
      <c r="PY294" s="33"/>
      <c r="PZ294" s="33"/>
      <c r="QA294" s="33"/>
      <c r="QB294" s="33"/>
      <c r="QC294" s="33"/>
      <c r="QD294" s="33"/>
      <c r="QE294" s="33"/>
      <c r="QF294" s="33"/>
      <c r="QG294" s="33"/>
      <c r="QH294" s="33"/>
      <c r="QI294" s="33"/>
      <c r="QJ294" s="33"/>
      <c r="QK294" s="33"/>
      <c r="QL294" s="33"/>
      <c r="QM294" s="33"/>
      <c r="QN294" s="33"/>
      <c r="QO294" s="33"/>
      <c r="QP294" s="33"/>
      <c r="QQ294" s="33"/>
      <c r="QR294" s="33"/>
      <c r="QS294" s="33"/>
      <c r="QT294" s="33"/>
      <c r="QU294" s="33"/>
      <c r="QV294" s="33"/>
      <c r="QW294" s="33"/>
      <c r="QX294" s="33"/>
      <c r="QY294" s="33"/>
      <c r="QZ294" s="33"/>
      <c r="RA294" s="33"/>
      <c r="RB294" s="33"/>
      <c r="RC294" s="33"/>
      <c r="RD294" s="33"/>
      <c r="RE294" s="33"/>
      <c r="RF294" s="33"/>
      <c r="RG294" s="33"/>
      <c r="RH294" s="33"/>
      <c r="RI294" s="33"/>
      <c r="RJ294" s="33"/>
      <c r="RK294" s="33"/>
      <c r="RL294" s="33"/>
      <c r="RM294" s="33"/>
      <c r="RN294" s="33"/>
      <c r="RO294" s="33"/>
      <c r="RP294" s="33"/>
      <c r="RQ294" s="33"/>
      <c r="RR294" s="33"/>
      <c r="RS294" s="33"/>
      <c r="RT294" s="33"/>
      <c r="RU294" s="33"/>
      <c r="RV294" s="33"/>
      <c r="RW294" s="33"/>
      <c r="RX294" s="33"/>
      <c r="RY294" s="33"/>
      <c r="RZ294" s="33"/>
      <c r="SA294" s="33"/>
      <c r="SB294" s="33"/>
      <c r="SC294" s="33"/>
      <c r="SD294" s="33"/>
      <c r="SE294" s="33"/>
      <c r="SF294" s="33"/>
      <c r="SG294" s="33"/>
      <c r="SH294" s="33"/>
      <c r="SI294" s="33"/>
      <c r="SJ294" s="33"/>
      <c r="SK294" s="33"/>
      <c r="SL294" s="33"/>
      <c r="SM294" s="33"/>
      <c r="SN294" s="33"/>
      <c r="SO294" s="33"/>
      <c r="SP294" s="33"/>
      <c r="SQ294" s="33"/>
      <c r="SR294" s="33"/>
      <c r="SS294" s="33"/>
      <c r="ST294" s="33"/>
      <c r="SU294" s="33"/>
      <c r="SV294" s="33"/>
      <c r="SW294" s="33"/>
      <c r="SX294" s="33"/>
      <c r="SY294" s="33"/>
      <c r="SZ294" s="33"/>
      <c r="TA294" s="33"/>
      <c r="TB294" s="33"/>
      <c r="TC294" s="33"/>
      <c r="TD294" s="33"/>
      <c r="TE294" s="33"/>
    </row>
    <row r="295" spans="1:525" s="22" customFormat="1" ht="51.75" customHeight="1" x14ac:dyDescent="0.25">
      <c r="A295" s="56" t="s">
        <v>0</v>
      </c>
      <c r="B295" s="82" t="str">
        <f>'дод 9'!A17</f>
        <v>0160</v>
      </c>
      <c r="C295" s="82" t="str">
        <f>'дод 9'!B17</f>
        <v>0111</v>
      </c>
      <c r="D295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95" s="122">
        <f>F295+I295</f>
        <v>1043300</v>
      </c>
      <c r="F295" s="122">
        <v>1043300</v>
      </c>
      <c r="G295" s="122">
        <v>784400</v>
      </c>
      <c r="H295" s="122">
        <v>48300</v>
      </c>
      <c r="I295" s="122"/>
      <c r="J295" s="122">
        <f>L295+O295</f>
        <v>0</v>
      </c>
      <c r="K295" s="122"/>
      <c r="L295" s="122"/>
      <c r="M295" s="122"/>
      <c r="N295" s="122"/>
      <c r="O295" s="122"/>
      <c r="P295" s="122">
        <f>E295+J295</f>
        <v>1043300</v>
      </c>
      <c r="Q295" s="232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</row>
    <row r="296" spans="1:525" s="27" customFormat="1" ht="33.75" customHeight="1" x14ac:dyDescent="0.25">
      <c r="A296" s="94" t="s">
        <v>26</v>
      </c>
      <c r="B296" s="96"/>
      <c r="C296" s="96"/>
      <c r="D296" s="91" t="s">
        <v>657</v>
      </c>
      <c r="E296" s="120">
        <f>E297</f>
        <v>10567900</v>
      </c>
      <c r="F296" s="120">
        <f t="shared" si="142"/>
        <v>10317900</v>
      </c>
      <c r="G296" s="120">
        <f t="shared" si="142"/>
        <v>7966500</v>
      </c>
      <c r="H296" s="120">
        <f t="shared" si="142"/>
        <v>122300</v>
      </c>
      <c r="I296" s="120">
        <f t="shared" si="142"/>
        <v>250000</v>
      </c>
      <c r="J296" s="120">
        <f t="shared" si="142"/>
        <v>0</v>
      </c>
      <c r="K296" s="120">
        <f t="shared" si="143"/>
        <v>0</v>
      </c>
      <c r="L296" s="120">
        <f t="shared" si="144"/>
        <v>0</v>
      </c>
      <c r="M296" s="120">
        <f t="shared" si="145"/>
        <v>0</v>
      </c>
      <c r="N296" s="120">
        <f t="shared" si="146"/>
        <v>0</v>
      </c>
      <c r="O296" s="120">
        <f t="shared" si="147"/>
        <v>0</v>
      </c>
      <c r="P296" s="120">
        <f t="shared" si="147"/>
        <v>10567900</v>
      </c>
      <c r="Q296" s="2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</row>
    <row r="297" spans="1:525" s="34" customFormat="1" ht="36.75" customHeight="1" x14ac:dyDescent="0.25">
      <c r="A297" s="84" t="s">
        <v>116</v>
      </c>
      <c r="B297" s="93"/>
      <c r="C297" s="93"/>
      <c r="D297" s="68" t="s">
        <v>657</v>
      </c>
      <c r="E297" s="121">
        <f>E298+E299</f>
        <v>10567900</v>
      </c>
      <c r="F297" s="121">
        <f t="shared" ref="F297:P297" si="148">F298+F299</f>
        <v>10317900</v>
      </c>
      <c r="G297" s="121">
        <f t="shared" si="148"/>
        <v>7966500</v>
      </c>
      <c r="H297" s="121">
        <f t="shared" si="148"/>
        <v>122300</v>
      </c>
      <c r="I297" s="121">
        <f t="shared" si="148"/>
        <v>250000</v>
      </c>
      <c r="J297" s="121">
        <f t="shared" si="148"/>
        <v>0</v>
      </c>
      <c r="K297" s="121">
        <f t="shared" si="148"/>
        <v>0</v>
      </c>
      <c r="L297" s="121">
        <f t="shared" si="148"/>
        <v>0</v>
      </c>
      <c r="M297" s="121">
        <f t="shared" si="148"/>
        <v>0</v>
      </c>
      <c r="N297" s="121">
        <f t="shared" si="148"/>
        <v>0</v>
      </c>
      <c r="O297" s="121">
        <f t="shared" si="148"/>
        <v>0</v>
      </c>
      <c r="P297" s="121">
        <f t="shared" si="148"/>
        <v>10567900</v>
      </c>
      <c r="Q297" s="232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  <c r="IW297" s="33"/>
      <c r="IX297" s="33"/>
      <c r="IY297" s="33"/>
      <c r="IZ297" s="33"/>
      <c r="JA297" s="33"/>
      <c r="JB297" s="33"/>
      <c r="JC297" s="33"/>
      <c r="JD297" s="33"/>
      <c r="JE297" s="33"/>
      <c r="JF297" s="33"/>
      <c r="JG297" s="33"/>
      <c r="JH297" s="33"/>
      <c r="JI297" s="33"/>
      <c r="JJ297" s="33"/>
      <c r="JK297" s="33"/>
      <c r="JL297" s="33"/>
      <c r="JM297" s="33"/>
      <c r="JN297" s="33"/>
      <c r="JO297" s="33"/>
      <c r="JP297" s="33"/>
      <c r="JQ297" s="33"/>
      <c r="JR297" s="33"/>
      <c r="JS297" s="33"/>
      <c r="JT297" s="33"/>
      <c r="JU297" s="33"/>
      <c r="JV297" s="33"/>
      <c r="JW297" s="33"/>
      <c r="JX297" s="33"/>
      <c r="JY297" s="33"/>
      <c r="JZ297" s="33"/>
      <c r="KA297" s="33"/>
      <c r="KB297" s="33"/>
      <c r="KC297" s="33"/>
      <c r="KD297" s="33"/>
      <c r="KE297" s="33"/>
      <c r="KF297" s="33"/>
      <c r="KG297" s="33"/>
      <c r="KH297" s="33"/>
      <c r="KI297" s="33"/>
      <c r="KJ297" s="33"/>
      <c r="KK297" s="33"/>
      <c r="KL297" s="33"/>
      <c r="KM297" s="33"/>
      <c r="KN297" s="33"/>
      <c r="KO297" s="33"/>
      <c r="KP297" s="33"/>
      <c r="KQ297" s="33"/>
      <c r="KR297" s="33"/>
      <c r="KS297" s="33"/>
      <c r="KT297" s="33"/>
      <c r="KU297" s="33"/>
      <c r="KV297" s="33"/>
      <c r="KW297" s="33"/>
      <c r="KX297" s="33"/>
      <c r="KY297" s="33"/>
      <c r="KZ297" s="33"/>
      <c r="LA297" s="33"/>
      <c r="LB297" s="33"/>
      <c r="LC297" s="33"/>
      <c r="LD297" s="33"/>
      <c r="LE297" s="33"/>
      <c r="LF297" s="33"/>
      <c r="LG297" s="33"/>
      <c r="LH297" s="33"/>
      <c r="LI297" s="33"/>
      <c r="LJ297" s="33"/>
      <c r="LK297" s="33"/>
      <c r="LL297" s="33"/>
      <c r="LM297" s="33"/>
      <c r="LN297" s="33"/>
      <c r="LO297" s="33"/>
      <c r="LP297" s="33"/>
      <c r="LQ297" s="33"/>
      <c r="LR297" s="33"/>
      <c r="LS297" s="33"/>
      <c r="LT297" s="33"/>
      <c r="LU297" s="33"/>
      <c r="LV297" s="33"/>
      <c r="LW297" s="33"/>
      <c r="LX297" s="33"/>
      <c r="LY297" s="33"/>
      <c r="LZ297" s="33"/>
      <c r="MA297" s="33"/>
      <c r="MB297" s="33"/>
      <c r="MC297" s="33"/>
      <c r="MD297" s="33"/>
      <c r="ME297" s="33"/>
      <c r="MF297" s="33"/>
      <c r="MG297" s="33"/>
      <c r="MH297" s="33"/>
      <c r="MI297" s="33"/>
      <c r="MJ297" s="33"/>
      <c r="MK297" s="33"/>
      <c r="ML297" s="33"/>
      <c r="MM297" s="33"/>
      <c r="MN297" s="33"/>
      <c r="MO297" s="33"/>
      <c r="MP297" s="33"/>
      <c r="MQ297" s="33"/>
      <c r="MR297" s="33"/>
      <c r="MS297" s="33"/>
      <c r="MT297" s="33"/>
      <c r="MU297" s="33"/>
      <c r="MV297" s="33"/>
      <c r="MW297" s="33"/>
      <c r="MX297" s="33"/>
      <c r="MY297" s="33"/>
      <c r="MZ297" s="33"/>
      <c r="NA297" s="33"/>
      <c r="NB297" s="33"/>
      <c r="NC297" s="33"/>
      <c r="ND297" s="33"/>
      <c r="NE297" s="33"/>
      <c r="NF297" s="33"/>
      <c r="NG297" s="33"/>
      <c r="NH297" s="33"/>
      <c r="NI297" s="33"/>
      <c r="NJ297" s="33"/>
      <c r="NK297" s="33"/>
      <c r="NL297" s="33"/>
      <c r="NM297" s="33"/>
      <c r="NN297" s="33"/>
      <c r="NO297" s="33"/>
      <c r="NP297" s="33"/>
      <c r="NQ297" s="33"/>
      <c r="NR297" s="33"/>
      <c r="NS297" s="33"/>
      <c r="NT297" s="33"/>
      <c r="NU297" s="33"/>
      <c r="NV297" s="33"/>
      <c r="NW297" s="33"/>
      <c r="NX297" s="33"/>
      <c r="NY297" s="33"/>
      <c r="NZ297" s="33"/>
      <c r="OA297" s="33"/>
      <c r="OB297" s="33"/>
      <c r="OC297" s="33"/>
      <c r="OD297" s="33"/>
      <c r="OE297" s="33"/>
      <c r="OF297" s="33"/>
      <c r="OG297" s="33"/>
      <c r="OH297" s="33"/>
      <c r="OI297" s="33"/>
      <c r="OJ297" s="33"/>
      <c r="OK297" s="33"/>
      <c r="OL297" s="33"/>
      <c r="OM297" s="33"/>
      <c r="ON297" s="33"/>
      <c r="OO297" s="33"/>
      <c r="OP297" s="33"/>
      <c r="OQ297" s="33"/>
      <c r="OR297" s="33"/>
      <c r="OS297" s="33"/>
      <c r="OT297" s="33"/>
      <c r="OU297" s="33"/>
      <c r="OV297" s="33"/>
      <c r="OW297" s="33"/>
      <c r="OX297" s="33"/>
      <c r="OY297" s="33"/>
      <c r="OZ297" s="33"/>
      <c r="PA297" s="33"/>
      <c r="PB297" s="33"/>
      <c r="PC297" s="33"/>
      <c r="PD297" s="33"/>
      <c r="PE297" s="33"/>
      <c r="PF297" s="33"/>
      <c r="PG297" s="33"/>
      <c r="PH297" s="33"/>
      <c r="PI297" s="33"/>
      <c r="PJ297" s="33"/>
      <c r="PK297" s="33"/>
      <c r="PL297" s="33"/>
      <c r="PM297" s="33"/>
      <c r="PN297" s="33"/>
      <c r="PO297" s="33"/>
      <c r="PP297" s="33"/>
      <c r="PQ297" s="33"/>
      <c r="PR297" s="33"/>
      <c r="PS297" s="33"/>
      <c r="PT297" s="33"/>
      <c r="PU297" s="33"/>
      <c r="PV297" s="33"/>
      <c r="PW297" s="33"/>
      <c r="PX297" s="33"/>
      <c r="PY297" s="33"/>
      <c r="PZ297" s="33"/>
      <c r="QA297" s="33"/>
      <c r="QB297" s="33"/>
      <c r="QC297" s="33"/>
      <c r="QD297" s="33"/>
      <c r="QE297" s="33"/>
      <c r="QF297" s="33"/>
      <c r="QG297" s="33"/>
      <c r="QH297" s="33"/>
      <c r="QI297" s="33"/>
      <c r="QJ297" s="33"/>
      <c r="QK297" s="33"/>
      <c r="QL297" s="33"/>
      <c r="QM297" s="33"/>
      <c r="QN297" s="33"/>
      <c r="QO297" s="33"/>
      <c r="QP297" s="33"/>
      <c r="QQ297" s="33"/>
      <c r="QR297" s="33"/>
      <c r="QS297" s="33"/>
      <c r="QT297" s="33"/>
      <c r="QU297" s="33"/>
      <c r="QV297" s="33"/>
      <c r="QW297" s="33"/>
      <c r="QX297" s="33"/>
      <c r="QY297" s="33"/>
      <c r="QZ297" s="33"/>
      <c r="RA297" s="33"/>
      <c r="RB297" s="33"/>
      <c r="RC297" s="33"/>
      <c r="RD297" s="33"/>
      <c r="RE297" s="33"/>
      <c r="RF297" s="33"/>
      <c r="RG297" s="33"/>
      <c r="RH297" s="33"/>
      <c r="RI297" s="33"/>
      <c r="RJ297" s="33"/>
      <c r="RK297" s="33"/>
      <c r="RL297" s="33"/>
      <c r="RM297" s="33"/>
      <c r="RN297" s="33"/>
      <c r="RO297" s="33"/>
      <c r="RP297" s="33"/>
      <c r="RQ297" s="33"/>
      <c r="RR297" s="33"/>
      <c r="RS297" s="33"/>
      <c r="RT297" s="33"/>
      <c r="RU297" s="33"/>
      <c r="RV297" s="33"/>
      <c r="RW297" s="33"/>
      <c r="RX297" s="33"/>
      <c r="RY297" s="33"/>
      <c r="RZ297" s="33"/>
      <c r="SA297" s="33"/>
      <c r="SB297" s="33"/>
      <c r="SC297" s="33"/>
      <c r="SD297" s="33"/>
      <c r="SE297" s="33"/>
      <c r="SF297" s="33"/>
      <c r="SG297" s="33"/>
      <c r="SH297" s="33"/>
      <c r="SI297" s="33"/>
      <c r="SJ297" s="33"/>
      <c r="SK297" s="33"/>
      <c r="SL297" s="33"/>
      <c r="SM297" s="33"/>
      <c r="SN297" s="33"/>
      <c r="SO297" s="33"/>
      <c r="SP297" s="33"/>
      <c r="SQ297" s="33"/>
      <c r="SR297" s="33"/>
      <c r="SS297" s="33"/>
      <c r="ST297" s="33"/>
      <c r="SU297" s="33"/>
      <c r="SV297" s="33"/>
      <c r="SW297" s="33"/>
      <c r="SX297" s="33"/>
      <c r="SY297" s="33"/>
      <c r="SZ297" s="33"/>
      <c r="TA297" s="33"/>
      <c r="TB297" s="33"/>
      <c r="TC297" s="33"/>
      <c r="TD297" s="33"/>
      <c r="TE297" s="33"/>
    </row>
    <row r="298" spans="1:525" s="22" customFormat="1" ht="51.75" customHeight="1" x14ac:dyDescent="0.25">
      <c r="A298" s="56" t="s">
        <v>0</v>
      </c>
      <c r="B298" s="82" t="str">
        <f>'дод 9'!A17</f>
        <v>0160</v>
      </c>
      <c r="C298" s="82" t="str">
        <f>'дод 9'!B17</f>
        <v>0111</v>
      </c>
      <c r="D298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298" s="122">
        <f>F298+I298</f>
        <v>10047900</v>
      </c>
      <c r="F298" s="122">
        <v>10047900</v>
      </c>
      <c r="G298" s="122">
        <v>7966500</v>
      </c>
      <c r="H298" s="122">
        <v>122300</v>
      </c>
      <c r="I298" s="122"/>
      <c r="J298" s="122">
        <f>L298+O298</f>
        <v>0</v>
      </c>
      <c r="K298" s="122">
        <f>8000-8000</f>
        <v>0</v>
      </c>
      <c r="L298" s="122"/>
      <c r="M298" s="122"/>
      <c r="N298" s="122"/>
      <c r="O298" s="122">
        <f>8000-8000</f>
        <v>0</v>
      </c>
      <c r="P298" s="122">
        <f>E298+J298</f>
        <v>10047900</v>
      </c>
      <c r="Q298" s="232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</row>
    <row r="299" spans="1:525" s="22" customFormat="1" ht="51.75" customHeight="1" x14ac:dyDescent="0.25">
      <c r="A299" s="56" t="s">
        <v>688</v>
      </c>
      <c r="B299" s="82" t="str">
        <f>'дод 9'!A224</f>
        <v>7610</v>
      </c>
      <c r="C299" s="82" t="str">
        <f>'дод 9'!B224</f>
        <v>0411</v>
      </c>
      <c r="D299" s="97" t="str">
        <f>'дод 9'!C224</f>
        <v>Сприяння розвитку малого та середнього підприємництва</v>
      </c>
      <c r="E299" s="122">
        <f>F299+I299</f>
        <v>520000</v>
      </c>
      <c r="F299" s="122">
        <v>270000</v>
      </c>
      <c r="G299" s="122"/>
      <c r="H299" s="122"/>
      <c r="I299" s="122">
        <v>250000</v>
      </c>
      <c r="J299" s="122">
        <f>L299+O299</f>
        <v>0</v>
      </c>
      <c r="K299" s="122">
        <f>8000-8000</f>
        <v>0</v>
      </c>
      <c r="L299" s="122"/>
      <c r="M299" s="122"/>
      <c r="N299" s="122"/>
      <c r="O299" s="122">
        <f>8000-8000</f>
        <v>0</v>
      </c>
      <c r="P299" s="122">
        <f>E299+J299</f>
        <v>520000</v>
      </c>
      <c r="Q299" s="232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</row>
    <row r="300" spans="1:525" s="27" customFormat="1" ht="47.25" customHeight="1" x14ac:dyDescent="0.25">
      <c r="A300" s="94" t="s">
        <v>27</v>
      </c>
      <c r="B300" s="96"/>
      <c r="C300" s="96"/>
      <c r="D300" s="91" t="s">
        <v>32</v>
      </c>
      <c r="E300" s="120">
        <f>E301</f>
        <v>7059780</v>
      </c>
      <c r="F300" s="120">
        <f t="shared" ref="F300:J300" si="149">F301</f>
        <v>7059780</v>
      </c>
      <c r="G300" s="120">
        <f t="shared" si="149"/>
        <v>5265500</v>
      </c>
      <c r="H300" s="120">
        <f t="shared" si="149"/>
        <v>174800</v>
      </c>
      <c r="I300" s="120">
        <f t="shared" si="149"/>
        <v>0</v>
      </c>
      <c r="J300" s="120">
        <f t="shared" si="149"/>
        <v>142614345</v>
      </c>
      <c r="K300" s="120">
        <f t="shared" ref="K300" si="150">K301</f>
        <v>142357455</v>
      </c>
      <c r="L300" s="120">
        <f t="shared" ref="L300" si="151">L301</f>
        <v>152500</v>
      </c>
      <c r="M300" s="120">
        <f t="shared" ref="M300" si="152">M301</f>
        <v>0</v>
      </c>
      <c r="N300" s="120">
        <f t="shared" ref="N300" si="153">N301</f>
        <v>0</v>
      </c>
      <c r="O300" s="120">
        <f t="shared" ref="O300:P300" si="154">O301</f>
        <v>142461845</v>
      </c>
      <c r="P300" s="120">
        <f t="shared" si="154"/>
        <v>149674125</v>
      </c>
      <c r="Q300" s="2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  <c r="IU300" s="32"/>
      <c r="IV300" s="32"/>
      <c r="IW300" s="32"/>
      <c r="IX300" s="32"/>
      <c r="IY300" s="32"/>
      <c r="IZ300" s="32"/>
      <c r="JA300" s="32"/>
      <c r="JB300" s="32"/>
      <c r="JC300" s="32"/>
      <c r="JD300" s="32"/>
      <c r="JE300" s="32"/>
      <c r="JF300" s="32"/>
      <c r="JG300" s="32"/>
      <c r="JH300" s="32"/>
      <c r="JI300" s="32"/>
      <c r="JJ300" s="32"/>
      <c r="JK300" s="32"/>
      <c r="JL300" s="32"/>
      <c r="JM300" s="32"/>
      <c r="JN300" s="32"/>
      <c r="JO300" s="32"/>
      <c r="JP300" s="32"/>
      <c r="JQ300" s="32"/>
      <c r="JR300" s="32"/>
      <c r="JS300" s="32"/>
      <c r="JT300" s="32"/>
      <c r="JU300" s="32"/>
      <c r="JV300" s="32"/>
      <c r="JW300" s="32"/>
      <c r="JX300" s="32"/>
      <c r="JY300" s="32"/>
      <c r="JZ300" s="32"/>
      <c r="KA300" s="32"/>
      <c r="KB300" s="32"/>
      <c r="KC300" s="32"/>
      <c r="KD300" s="32"/>
      <c r="KE300" s="32"/>
      <c r="KF300" s="32"/>
      <c r="KG300" s="32"/>
      <c r="KH300" s="32"/>
      <c r="KI300" s="32"/>
      <c r="KJ300" s="32"/>
      <c r="KK300" s="32"/>
      <c r="KL300" s="32"/>
      <c r="KM300" s="32"/>
      <c r="KN300" s="32"/>
      <c r="KO300" s="32"/>
      <c r="KP300" s="32"/>
      <c r="KQ300" s="32"/>
      <c r="KR300" s="32"/>
      <c r="KS300" s="32"/>
      <c r="KT300" s="32"/>
      <c r="KU300" s="32"/>
      <c r="KV300" s="32"/>
      <c r="KW300" s="32"/>
      <c r="KX300" s="32"/>
      <c r="KY300" s="32"/>
      <c r="KZ300" s="32"/>
      <c r="LA300" s="32"/>
      <c r="LB300" s="32"/>
      <c r="LC300" s="32"/>
      <c r="LD300" s="32"/>
      <c r="LE300" s="32"/>
      <c r="LF300" s="32"/>
      <c r="LG300" s="32"/>
      <c r="LH300" s="32"/>
      <c r="LI300" s="32"/>
      <c r="LJ300" s="32"/>
      <c r="LK300" s="32"/>
      <c r="LL300" s="32"/>
      <c r="LM300" s="32"/>
      <c r="LN300" s="32"/>
      <c r="LO300" s="32"/>
      <c r="LP300" s="32"/>
      <c r="LQ300" s="32"/>
      <c r="LR300" s="32"/>
      <c r="LS300" s="32"/>
      <c r="LT300" s="32"/>
      <c r="LU300" s="32"/>
      <c r="LV300" s="32"/>
      <c r="LW300" s="32"/>
      <c r="LX300" s="32"/>
      <c r="LY300" s="32"/>
      <c r="LZ300" s="32"/>
      <c r="MA300" s="32"/>
      <c r="MB300" s="32"/>
      <c r="MC300" s="32"/>
      <c r="MD300" s="32"/>
      <c r="ME300" s="32"/>
      <c r="MF300" s="32"/>
      <c r="MG300" s="32"/>
      <c r="MH300" s="32"/>
      <c r="MI300" s="32"/>
      <c r="MJ300" s="32"/>
      <c r="MK300" s="32"/>
      <c r="ML300" s="32"/>
      <c r="MM300" s="32"/>
      <c r="MN300" s="32"/>
      <c r="MO300" s="32"/>
      <c r="MP300" s="32"/>
      <c r="MQ300" s="32"/>
      <c r="MR300" s="32"/>
      <c r="MS300" s="32"/>
      <c r="MT300" s="32"/>
      <c r="MU300" s="32"/>
      <c r="MV300" s="32"/>
      <c r="MW300" s="32"/>
      <c r="MX300" s="32"/>
      <c r="MY300" s="32"/>
      <c r="MZ300" s="32"/>
      <c r="NA300" s="32"/>
      <c r="NB300" s="32"/>
      <c r="NC300" s="32"/>
      <c r="ND300" s="32"/>
      <c r="NE300" s="32"/>
      <c r="NF300" s="32"/>
      <c r="NG300" s="32"/>
      <c r="NH300" s="32"/>
      <c r="NI300" s="32"/>
      <c r="NJ300" s="32"/>
      <c r="NK300" s="32"/>
      <c r="NL300" s="32"/>
      <c r="NM300" s="32"/>
      <c r="NN300" s="32"/>
      <c r="NO300" s="32"/>
      <c r="NP300" s="32"/>
      <c r="NQ300" s="32"/>
      <c r="NR300" s="32"/>
      <c r="NS300" s="32"/>
      <c r="NT300" s="32"/>
      <c r="NU300" s="32"/>
      <c r="NV300" s="32"/>
      <c r="NW300" s="32"/>
      <c r="NX300" s="32"/>
      <c r="NY300" s="32"/>
      <c r="NZ300" s="32"/>
      <c r="OA300" s="32"/>
      <c r="OB300" s="32"/>
      <c r="OC300" s="32"/>
      <c r="OD300" s="32"/>
      <c r="OE300" s="32"/>
      <c r="OF300" s="32"/>
      <c r="OG300" s="32"/>
      <c r="OH300" s="32"/>
      <c r="OI300" s="32"/>
      <c r="OJ300" s="32"/>
      <c r="OK300" s="32"/>
      <c r="OL300" s="32"/>
      <c r="OM300" s="32"/>
      <c r="ON300" s="32"/>
      <c r="OO300" s="32"/>
      <c r="OP300" s="32"/>
      <c r="OQ300" s="32"/>
      <c r="OR300" s="32"/>
      <c r="OS300" s="32"/>
      <c r="OT300" s="32"/>
      <c r="OU300" s="32"/>
      <c r="OV300" s="32"/>
      <c r="OW300" s="32"/>
      <c r="OX300" s="32"/>
      <c r="OY300" s="32"/>
      <c r="OZ300" s="32"/>
      <c r="PA300" s="32"/>
      <c r="PB300" s="32"/>
      <c r="PC300" s="32"/>
      <c r="PD300" s="32"/>
      <c r="PE300" s="32"/>
      <c r="PF300" s="32"/>
      <c r="PG300" s="32"/>
      <c r="PH300" s="32"/>
      <c r="PI300" s="32"/>
      <c r="PJ300" s="32"/>
      <c r="PK300" s="32"/>
      <c r="PL300" s="32"/>
      <c r="PM300" s="32"/>
      <c r="PN300" s="32"/>
      <c r="PO300" s="32"/>
      <c r="PP300" s="32"/>
      <c r="PQ300" s="32"/>
      <c r="PR300" s="32"/>
      <c r="PS300" s="32"/>
      <c r="PT300" s="32"/>
      <c r="PU300" s="32"/>
      <c r="PV300" s="32"/>
      <c r="PW300" s="32"/>
      <c r="PX300" s="32"/>
      <c r="PY300" s="32"/>
      <c r="PZ300" s="32"/>
      <c r="QA300" s="32"/>
      <c r="QB300" s="32"/>
      <c r="QC300" s="32"/>
      <c r="QD300" s="32"/>
      <c r="QE300" s="32"/>
      <c r="QF300" s="32"/>
      <c r="QG300" s="32"/>
      <c r="QH300" s="32"/>
      <c r="QI300" s="32"/>
      <c r="QJ300" s="32"/>
      <c r="QK300" s="32"/>
      <c r="QL300" s="32"/>
      <c r="QM300" s="32"/>
      <c r="QN300" s="32"/>
      <c r="QO300" s="32"/>
      <c r="QP300" s="32"/>
      <c r="QQ300" s="32"/>
      <c r="QR300" s="32"/>
      <c r="QS300" s="32"/>
      <c r="QT300" s="32"/>
      <c r="QU300" s="32"/>
      <c r="QV300" s="32"/>
      <c r="QW300" s="32"/>
      <c r="QX300" s="32"/>
      <c r="QY300" s="32"/>
      <c r="QZ300" s="32"/>
      <c r="RA300" s="32"/>
      <c r="RB300" s="32"/>
      <c r="RC300" s="32"/>
      <c r="RD300" s="32"/>
      <c r="RE300" s="32"/>
      <c r="RF300" s="32"/>
      <c r="RG300" s="32"/>
      <c r="RH300" s="32"/>
      <c r="RI300" s="32"/>
      <c r="RJ300" s="32"/>
      <c r="RK300" s="32"/>
      <c r="RL300" s="32"/>
      <c r="RM300" s="32"/>
      <c r="RN300" s="32"/>
      <c r="RO300" s="32"/>
      <c r="RP300" s="32"/>
      <c r="RQ300" s="32"/>
      <c r="RR300" s="32"/>
      <c r="RS300" s="32"/>
      <c r="RT300" s="32"/>
      <c r="RU300" s="32"/>
      <c r="RV300" s="32"/>
      <c r="RW300" s="32"/>
      <c r="RX300" s="32"/>
      <c r="RY300" s="32"/>
      <c r="RZ300" s="32"/>
      <c r="SA300" s="32"/>
      <c r="SB300" s="32"/>
      <c r="SC300" s="32"/>
      <c r="SD300" s="32"/>
      <c r="SE300" s="32"/>
      <c r="SF300" s="32"/>
      <c r="SG300" s="32"/>
      <c r="SH300" s="32"/>
      <c r="SI300" s="32"/>
      <c r="SJ300" s="32"/>
      <c r="SK300" s="32"/>
      <c r="SL300" s="32"/>
      <c r="SM300" s="32"/>
      <c r="SN300" s="32"/>
      <c r="SO300" s="32"/>
      <c r="SP300" s="32"/>
      <c r="SQ300" s="32"/>
      <c r="SR300" s="32"/>
      <c r="SS300" s="32"/>
      <c r="ST300" s="32"/>
      <c r="SU300" s="32"/>
      <c r="SV300" s="32"/>
      <c r="SW300" s="32"/>
      <c r="SX300" s="32"/>
      <c r="SY300" s="32"/>
      <c r="SZ300" s="32"/>
      <c r="TA300" s="32"/>
      <c r="TB300" s="32"/>
      <c r="TC300" s="32"/>
      <c r="TD300" s="32"/>
      <c r="TE300" s="32"/>
    </row>
    <row r="301" spans="1:525" s="34" customFormat="1" ht="47.25" x14ac:dyDescent="0.25">
      <c r="A301" s="84" t="s">
        <v>28</v>
      </c>
      <c r="B301" s="93"/>
      <c r="C301" s="93"/>
      <c r="D301" s="68" t="s">
        <v>411</v>
      </c>
      <c r="E301" s="121">
        <f>SUM(E304+E305+E306+E307+E308+E309+E310+E311+E312+E313+E314+E316+E317+E318+E319+E321+E322+E315+E324+E325)</f>
        <v>7059780</v>
      </c>
      <c r="F301" s="121">
        <f t="shared" ref="F301:P301" si="155">SUM(F304+F305+F306+F307+F308+F309+F310+F311+F312+F313+F314+F316+F317+F318+F319+F321+F322+F315+F324+F325)</f>
        <v>7059780</v>
      </c>
      <c r="G301" s="121">
        <f t="shared" si="155"/>
        <v>5265500</v>
      </c>
      <c r="H301" s="121">
        <f t="shared" si="155"/>
        <v>174800</v>
      </c>
      <c r="I301" s="121">
        <f t="shared" si="155"/>
        <v>0</v>
      </c>
      <c r="J301" s="121">
        <f>SUM(J304+J305+J306+J307+J308+J309+J310+J311+J312+J313+J314+J316+J317+J318+J319+J321+J322+J315+J324+J325)</f>
        <v>142614345</v>
      </c>
      <c r="K301" s="121">
        <f t="shared" si="155"/>
        <v>142357455</v>
      </c>
      <c r="L301" s="121">
        <f t="shared" si="155"/>
        <v>152500</v>
      </c>
      <c r="M301" s="121">
        <f t="shared" si="155"/>
        <v>0</v>
      </c>
      <c r="N301" s="121">
        <f t="shared" si="155"/>
        <v>0</v>
      </c>
      <c r="O301" s="121">
        <f t="shared" si="155"/>
        <v>142461845</v>
      </c>
      <c r="P301" s="121">
        <f t="shared" si="155"/>
        <v>149674125</v>
      </c>
      <c r="Q301" s="232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  <c r="IU301" s="33"/>
      <c r="IV301" s="33"/>
      <c r="IW301" s="33"/>
      <c r="IX301" s="33"/>
      <c r="IY301" s="33"/>
      <c r="IZ301" s="33"/>
      <c r="JA301" s="33"/>
      <c r="JB301" s="33"/>
      <c r="JC301" s="33"/>
      <c r="JD301" s="33"/>
      <c r="JE301" s="33"/>
      <c r="JF301" s="33"/>
      <c r="JG301" s="33"/>
      <c r="JH301" s="33"/>
      <c r="JI301" s="33"/>
      <c r="JJ301" s="33"/>
      <c r="JK301" s="33"/>
      <c r="JL301" s="33"/>
      <c r="JM301" s="33"/>
      <c r="JN301" s="33"/>
      <c r="JO301" s="33"/>
      <c r="JP301" s="33"/>
      <c r="JQ301" s="33"/>
      <c r="JR301" s="33"/>
      <c r="JS301" s="33"/>
      <c r="JT301" s="33"/>
      <c r="JU301" s="33"/>
      <c r="JV301" s="33"/>
      <c r="JW301" s="33"/>
      <c r="JX301" s="33"/>
      <c r="JY301" s="33"/>
      <c r="JZ301" s="33"/>
      <c r="KA301" s="33"/>
      <c r="KB301" s="33"/>
      <c r="KC301" s="33"/>
      <c r="KD301" s="33"/>
      <c r="KE301" s="33"/>
      <c r="KF301" s="33"/>
      <c r="KG301" s="33"/>
      <c r="KH301" s="33"/>
      <c r="KI301" s="33"/>
      <c r="KJ301" s="33"/>
      <c r="KK301" s="33"/>
      <c r="KL301" s="33"/>
      <c r="KM301" s="33"/>
      <c r="KN301" s="33"/>
      <c r="KO301" s="33"/>
      <c r="KP301" s="33"/>
      <c r="KQ301" s="33"/>
      <c r="KR301" s="33"/>
      <c r="KS301" s="33"/>
      <c r="KT301" s="33"/>
      <c r="KU301" s="33"/>
      <c r="KV301" s="33"/>
      <c r="KW301" s="33"/>
      <c r="KX301" s="33"/>
      <c r="KY301" s="33"/>
      <c r="KZ301" s="33"/>
      <c r="LA301" s="33"/>
      <c r="LB301" s="33"/>
      <c r="LC301" s="33"/>
      <c r="LD301" s="33"/>
      <c r="LE301" s="33"/>
      <c r="LF301" s="33"/>
      <c r="LG301" s="33"/>
      <c r="LH301" s="33"/>
      <c r="LI301" s="33"/>
      <c r="LJ301" s="33"/>
      <c r="LK301" s="33"/>
      <c r="LL301" s="33"/>
      <c r="LM301" s="33"/>
      <c r="LN301" s="33"/>
      <c r="LO301" s="33"/>
      <c r="LP301" s="33"/>
      <c r="LQ301" s="33"/>
      <c r="LR301" s="33"/>
      <c r="LS301" s="33"/>
      <c r="LT301" s="33"/>
      <c r="LU301" s="33"/>
      <c r="LV301" s="33"/>
      <c r="LW301" s="33"/>
      <c r="LX301" s="33"/>
      <c r="LY301" s="33"/>
      <c r="LZ301" s="33"/>
      <c r="MA301" s="33"/>
      <c r="MB301" s="33"/>
      <c r="MC301" s="33"/>
      <c r="MD301" s="33"/>
      <c r="ME301" s="33"/>
      <c r="MF301" s="33"/>
      <c r="MG301" s="33"/>
      <c r="MH301" s="33"/>
      <c r="MI301" s="33"/>
      <c r="MJ301" s="33"/>
      <c r="MK301" s="33"/>
      <c r="ML301" s="33"/>
      <c r="MM301" s="33"/>
      <c r="MN301" s="33"/>
      <c r="MO301" s="33"/>
      <c r="MP301" s="33"/>
      <c r="MQ301" s="33"/>
      <c r="MR301" s="33"/>
      <c r="MS301" s="33"/>
      <c r="MT301" s="33"/>
      <c r="MU301" s="33"/>
      <c r="MV301" s="33"/>
      <c r="MW301" s="33"/>
      <c r="MX301" s="33"/>
      <c r="MY301" s="33"/>
      <c r="MZ301" s="33"/>
      <c r="NA301" s="33"/>
      <c r="NB301" s="33"/>
      <c r="NC301" s="33"/>
      <c r="ND301" s="33"/>
      <c r="NE301" s="33"/>
      <c r="NF301" s="33"/>
      <c r="NG301" s="33"/>
      <c r="NH301" s="33"/>
      <c r="NI301" s="33"/>
      <c r="NJ301" s="33"/>
      <c r="NK301" s="33"/>
      <c r="NL301" s="33"/>
      <c r="NM301" s="33"/>
      <c r="NN301" s="33"/>
      <c r="NO301" s="33"/>
      <c r="NP301" s="33"/>
      <c r="NQ301" s="33"/>
      <c r="NR301" s="33"/>
      <c r="NS301" s="33"/>
      <c r="NT301" s="33"/>
      <c r="NU301" s="33"/>
      <c r="NV301" s="33"/>
      <c r="NW301" s="33"/>
      <c r="NX301" s="33"/>
      <c r="NY301" s="33"/>
      <c r="NZ301" s="33"/>
      <c r="OA301" s="33"/>
      <c r="OB301" s="33"/>
      <c r="OC301" s="33"/>
      <c r="OD301" s="33"/>
      <c r="OE301" s="33"/>
      <c r="OF301" s="33"/>
      <c r="OG301" s="33"/>
      <c r="OH301" s="33"/>
      <c r="OI301" s="33"/>
      <c r="OJ301" s="33"/>
      <c r="OK301" s="33"/>
      <c r="OL301" s="33"/>
      <c r="OM301" s="33"/>
      <c r="ON301" s="33"/>
      <c r="OO301" s="33"/>
      <c r="OP301" s="33"/>
      <c r="OQ301" s="33"/>
      <c r="OR301" s="33"/>
      <c r="OS301" s="33"/>
      <c r="OT301" s="33"/>
      <c r="OU301" s="33"/>
      <c r="OV301" s="33"/>
      <c r="OW301" s="33"/>
      <c r="OX301" s="33"/>
      <c r="OY301" s="33"/>
      <c r="OZ301" s="33"/>
      <c r="PA301" s="33"/>
      <c r="PB301" s="33"/>
      <c r="PC301" s="33"/>
      <c r="PD301" s="33"/>
      <c r="PE301" s="33"/>
      <c r="PF301" s="33"/>
      <c r="PG301" s="33"/>
      <c r="PH301" s="33"/>
      <c r="PI301" s="33"/>
      <c r="PJ301" s="33"/>
      <c r="PK301" s="33"/>
      <c r="PL301" s="33"/>
      <c r="PM301" s="33"/>
      <c r="PN301" s="33"/>
      <c r="PO301" s="33"/>
      <c r="PP301" s="33"/>
      <c r="PQ301" s="33"/>
      <c r="PR301" s="33"/>
      <c r="PS301" s="33"/>
      <c r="PT301" s="33"/>
      <c r="PU301" s="33"/>
      <c r="PV301" s="33"/>
      <c r="PW301" s="33"/>
      <c r="PX301" s="33"/>
      <c r="PY301" s="33"/>
      <c r="PZ301" s="33"/>
      <c r="QA301" s="33"/>
      <c r="QB301" s="33"/>
      <c r="QC301" s="33"/>
      <c r="QD301" s="33"/>
      <c r="QE301" s="33"/>
      <c r="QF301" s="33"/>
      <c r="QG301" s="33"/>
      <c r="QH301" s="33"/>
      <c r="QI301" s="33"/>
      <c r="QJ301" s="33"/>
      <c r="QK301" s="33"/>
      <c r="QL301" s="33"/>
      <c r="QM301" s="33"/>
      <c r="QN301" s="33"/>
      <c r="QO301" s="33"/>
      <c r="QP301" s="33"/>
      <c r="QQ301" s="33"/>
      <c r="QR301" s="33"/>
      <c r="QS301" s="33"/>
      <c r="QT301" s="33"/>
      <c r="QU301" s="33"/>
      <c r="QV301" s="33"/>
      <c r="QW301" s="33"/>
      <c r="QX301" s="33"/>
      <c r="QY301" s="33"/>
      <c r="QZ301" s="33"/>
      <c r="RA301" s="33"/>
      <c r="RB301" s="33"/>
      <c r="RC301" s="33"/>
      <c r="RD301" s="33"/>
      <c r="RE301" s="33"/>
      <c r="RF301" s="33"/>
      <c r="RG301" s="33"/>
      <c r="RH301" s="33"/>
      <c r="RI301" s="33"/>
      <c r="RJ301" s="33"/>
      <c r="RK301" s="33"/>
      <c r="RL301" s="33"/>
      <c r="RM301" s="33"/>
      <c r="RN301" s="33"/>
      <c r="RO301" s="33"/>
      <c r="RP301" s="33"/>
      <c r="RQ301" s="33"/>
      <c r="RR301" s="33"/>
      <c r="RS301" s="33"/>
      <c r="RT301" s="33"/>
      <c r="RU301" s="33"/>
      <c r="RV301" s="33"/>
      <c r="RW301" s="33"/>
      <c r="RX301" s="33"/>
      <c r="RY301" s="33"/>
      <c r="RZ301" s="33"/>
      <c r="SA301" s="33"/>
      <c r="SB301" s="33"/>
      <c r="SC301" s="33"/>
      <c r="SD301" s="33"/>
      <c r="SE301" s="33"/>
      <c r="SF301" s="33"/>
      <c r="SG301" s="33"/>
      <c r="SH301" s="33"/>
      <c r="SI301" s="33"/>
      <c r="SJ301" s="33"/>
      <c r="SK301" s="33"/>
      <c r="SL301" s="33"/>
      <c r="SM301" s="33"/>
      <c r="SN301" s="33"/>
      <c r="SO301" s="33"/>
      <c r="SP301" s="33"/>
      <c r="SQ301" s="33"/>
      <c r="SR301" s="33"/>
      <c r="SS301" s="33"/>
      <c r="ST301" s="33"/>
      <c r="SU301" s="33"/>
      <c r="SV301" s="33"/>
      <c r="SW301" s="33"/>
      <c r="SX301" s="33"/>
      <c r="SY301" s="33"/>
      <c r="SZ301" s="33"/>
      <c r="TA301" s="33"/>
      <c r="TB301" s="33"/>
      <c r="TC301" s="33"/>
      <c r="TD301" s="33"/>
      <c r="TE301" s="33"/>
    </row>
    <row r="302" spans="1:525" s="34" customFormat="1" ht="63" hidden="1" customHeight="1" x14ac:dyDescent="0.25">
      <c r="A302" s="84"/>
      <c r="B302" s="93"/>
      <c r="C302" s="93"/>
      <c r="D302" s="68" t="s">
        <v>615</v>
      </c>
      <c r="E302" s="121">
        <f>E320</f>
        <v>0</v>
      </c>
      <c r="F302" s="121">
        <f>F320</f>
        <v>0</v>
      </c>
      <c r="G302" s="121">
        <f t="shared" ref="G302:O302" si="156">G320</f>
        <v>0</v>
      </c>
      <c r="H302" s="121">
        <f t="shared" si="156"/>
        <v>0</v>
      </c>
      <c r="I302" s="121">
        <f t="shared" si="156"/>
        <v>0</v>
      </c>
      <c r="J302" s="121">
        <f>J320</f>
        <v>0</v>
      </c>
      <c r="K302" s="121">
        <f t="shared" si="156"/>
        <v>0</v>
      </c>
      <c r="L302" s="121">
        <f t="shared" si="156"/>
        <v>0</v>
      </c>
      <c r="M302" s="121">
        <f t="shared" si="156"/>
        <v>0</v>
      </c>
      <c r="N302" s="121">
        <f t="shared" si="156"/>
        <v>0</v>
      </c>
      <c r="O302" s="121">
        <f t="shared" si="156"/>
        <v>0</v>
      </c>
      <c r="P302" s="121">
        <f>P320</f>
        <v>0</v>
      </c>
      <c r="Q302" s="232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33"/>
      <c r="IA302" s="33"/>
      <c r="IB302" s="33"/>
      <c r="IC302" s="33"/>
      <c r="ID302" s="33"/>
      <c r="IE302" s="33"/>
      <c r="IF302" s="33"/>
      <c r="IG302" s="33"/>
      <c r="IH302" s="33"/>
      <c r="II302" s="33"/>
      <c r="IJ302" s="33"/>
      <c r="IK302" s="33"/>
      <c r="IL302" s="33"/>
      <c r="IM302" s="33"/>
      <c r="IN302" s="33"/>
      <c r="IO302" s="33"/>
      <c r="IP302" s="33"/>
      <c r="IQ302" s="33"/>
      <c r="IR302" s="33"/>
      <c r="IS302" s="33"/>
      <c r="IT302" s="33"/>
      <c r="IU302" s="33"/>
      <c r="IV302" s="33"/>
      <c r="IW302" s="33"/>
      <c r="IX302" s="33"/>
      <c r="IY302" s="33"/>
      <c r="IZ302" s="33"/>
      <c r="JA302" s="33"/>
      <c r="JB302" s="33"/>
      <c r="JC302" s="33"/>
      <c r="JD302" s="33"/>
      <c r="JE302" s="33"/>
      <c r="JF302" s="33"/>
      <c r="JG302" s="33"/>
      <c r="JH302" s="33"/>
      <c r="JI302" s="33"/>
      <c r="JJ302" s="33"/>
      <c r="JK302" s="33"/>
      <c r="JL302" s="33"/>
      <c r="JM302" s="33"/>
      <c r="JN302" s="33"/>
      <c r="JO302" s="33"/>
      <c r="JP302" s="33"/>
      <c r="JQ302" s="33"/>
      <c r="JR302" s="33"/>
      <c r="JS302" s="33"/>
      <c r="JT302" s="33"/>
      <c r="JU302" s="33"/>
      <c r="JV302" s="33"/>
      <c r="JW302" s="33"/>
      <c r="JX302" s="33"/>
      <c r="JY302" s="33"/>
      <c r="JZ302" s="33"/>
      <c r="KA302" s="33"/>
      <c r="KB302" s="33"/>
      <c r="KC302" s="33"/>
      <c r="KD302" s="33"/>
      <c r="KE302" s="33"/>
      <c r="KF302" s="33"/>
      <c r="KG302" s="33"/>
      <c r="KH302" s="33"/>
      <c r="KI302" s="33"/>
      <c r="KJ302" s="33"/>
      <c r="KK302" s="33"/>
      <c r="KL302" s="33"/>
      <c r="KM302" s="33"/>
      <c r="KN302" s="33"/>
      <c r="KO302" s="33"/>
      <c r="KP302" s="33"/>
      <c r="KQ302" s="33"/>
      <c r="KR302" s="33"/>
      <c r="KS302" s="33"/>
      <c r="KT302" s="33"/>
      <c r="KU302" s="33"/>
      <c r="KV302" s="33"/>
      <c r="KW302" s="33"/>
      <c r="KX302" s="33"/>
      <c r="KY302" s="33"/>
      <c r="KZ302" s="33"/>
      <c r="LA302" s="33"/>
      <c r="LB302" s="33"/>
      <c r="LC302" s="33"/>
      <c r="LD302" s="33"/>
      <c r="LE302" s="33"/>
      <c r="LF302" s="33"/>
      <c r="LG302" s="33"/>
      <c r="LH302" s="33"/>
      <c r="LI302" s="33"/>
      <c r="LJ302" s="33"/>
      <c r="LK302" s="33"/>
      <c r="LL302" s="33"/>
      <c r="LM302" s="33"/>
      <c r="LN302" s="33"/>
      <c r="LO302" s="33"/>
      <c r="LP302" s="33"/>
      <c r="LQ302" s="33"/>
      <c r="LR302" s="33"/>
      <c r="LS302" s="33"/>
      <c r="LT302" s="33"/>
      <c r="LU302" s="33"/>
      <c r="LV302" s="33"/>
      <c r="LW302" s="33"/>
      <c r="LX302" s="33"/>
      <c r="LY302" s="33"/>
      <c r="LZ302" s="33"/>
      <c r="MA302" s="33"/>
      <c r="MB302" s="33"/>
      <c r="MC302" s="33"/>
      <c r="MD302" s="33"/>
      <c r="ME302" s="33"/>
      <c r="MF302" s="33"/>
      <c r="MG302" s="33"/>
      <c r="MH302" s="33"/>
      <c r="MI302" s="33"/>
      <c r="MJ302" s="33"/>
      <c r="MK302" s="33"/>
      <c r="ML302" s="33"/>
      <c r="MM302" s="33"/>
      <c r="MN302" s="33"/>
      <c r="MO302" s="33"/>
      <c r="MP302" s="33"/>
      <c r="MQ302" s="33"/>
      <c r="MR302" s="33"/>
      <c r="MS302" s="33"/>
      <c r="MT302" s="33"/>
      <c r="MU302" s="33"/>
      <c r="MV302" s="33"/>
      <c r="MW302" s="33"/>
      <c r="MX302" s="33"/>
      <c r="MY302" s="33"/>
      <c r="MZ302" s="33"/>
      <c r="NA302" s="33"/>
      <c r="NB302" s="33"/>
      <c r="NC302" s="33"/>
      <c r="ND302" s="33"/>
      <c r="NE302" s="33"/>
      <c r="NF302" s="33"/>
      <c r="NG302" s="33"/>
      <c r="NH302" s="33"/>
      <c r="NI302" s="33"/>
      <c r="NJ302" s="33"/>
      <c r="NK302" s="33"/>
      <c r="NL302" s="33"/>
      <c r="NM302" s="33"/>
      <c r="NN302" s="33"/>
      <c r="NO302" s="33"/>
      <c r="NP302" s="33"/>
      <c r="NQ302" s="33"/>
      <c r="NR302" s="33"/>
      <c r="NS302" s="33"/>
      <c r="NT302" s="33"/>
      <c r="NU302" s="33"/>
      <c r="NV302" s="33"/>
      <c r="NW302" s="33"/>
      <c r="NX302" s="33"/>
      <c r="NY302" s="33"/>
      <c r="NZ302" s="33"/>
      <c r="OA302" s="33"/>
      <c r="OB302" s="33"/>
      <c r="OC302" s="33"/>
      <c r="OD302" s="33"/>
      <c r="OE302" s="33"/>
      <c r="OF302" s="33"/>
      <c r="OG302" s="33"/>
      <c r="OH302" s="33"/>
      <c r="OI302" s="33"/>
      <c r="OJ302" s="33"/>
      <c r="OK302" s="33"/>
      <c r="OL302" s="33"/>
      <c r="OM302" s="33"/>
      <c r="ON302" s="33"/>
      <c r="OO302" s="33"/>
      <c r="OP302" s="33"/>
      <c r="OQ302" s="33"/>
      <c r="OR302" s="33"/>
      <c r="OS302" s="33"/>
      <c r="OT302" s="33"/>
      <c r="OU302" s="33"/>
      <c r="OV302" s="33"/>
      <c r="OW302" s="33"/>
      <c r="OX302" s="33"/>
      <c r="OY302" s="33"/>
      <c r="OZ302" s="33"/>
      <c r="PA302" s="33"/>
      <c r="PB302" s="33"/>
      <c r="PC302" s="33"/>
      <c r="PD302" s="33"/>
      <c r="PE302" s="33"/>
      <c r="PF302" s="33"/>
      <c r="PG302" s="33"/>
      <c r="PH302" s="33"/>
      <c r="PI302" s="33"/>
      <c r="PJ302" s="33"/>
      <c r="PK302" s="33"/>
      <c r="PL302" s="33"/>
      <c r="PM302" s="33"/>
      <c r="PN302" s="33"/>
      <c r="PO302" s="33"/>
      <c r="PP302" s="33"/>
      <c r="PQ302" s="33"/>
      <c r="PR302" s="33"/>
      <c r="PS302" s="33"/>
      <c r="PT302" s="33"/>
      <c r="PU302" s="33"/>
      <c r="PV302" s="33"/>
      <c r="PW302" s="33"/>
      <c r="PX302" s="33"/>
      <c r="PY302" s="33"/>
      <c r="PZ302" s="33"/>
      <c r="QA302" s="33"/>
      <c r="QB302" s="33"/>
      <c r="QC302" s="33"/>
      <c r="QD302" s="33"/>
      <c r="QE302" s="33"/>
      <c r="QF302" s="33"/>
      <c r="QG302" s="33"/>
      <c r="QH302" s="33"/>
      <c r="QI302" s="33"/>
      <c r="QJ302" s="33"/>
      <c r="QK302" s="33"/>
      <c r="QL302" s="33"/>
      <c r="QM302" s="33"/>
      <c r="QN302" s="33"/>
      <c r="QO302" s="33"/>
      <c r="QP302" s="33"/>
      <c r="QQ302" s="33"/>
      <c r="QR302" s="33"/>
      <c r="QS302" s="33"/>
      <c r="QT302" s="33"/>
      <c r="QU302" s="33"/>
      <c r="QV302" s="33"/>
      <c r="QW302" s="33"/>
      <c r="QX302" s="33"/>
      <c r="QY302" s="33"/>
      <c r="QZ302" s="33"/>
      <c r="RA302" s="33"/>
      <c r="RB302" s="33"/>
      <c r="RC302" s="33"/>
      <c r="RD302" s="33"/>
      <c r="RE302" s="33"/>
      <c r="RF302" s="33"/>
      <c r="RG302" s="33"/>
      <c r="RH302" s="33"/>
      <c r="RI302" s="33"/>
      <c r="RJ302" s="33"/>
      <c r="RK302" s="33"/>
      <c r="RL302" s="33"/>
      <c r="RM302" s="33"/>
      <c r="RN302" s="33"/>
      <c r="RO302" s="33"/>
      <c r="RP302" s="33"/>
      <c r="RQ302" s="33"/>
      <c r="RR302" s="33"/>
      <c r="RS302" s="33"/>
      <c r="RT302" s="33"/>
      <c r="RU302" s="33"/>
      <c r="RV302" s="33"/>
      <c r="RW302" s="33"/>
      <c r="RX302" s="33"/>
      <c r="RY302" s="33"/>
      <c r="RZ302" s="33"/>
      <c r="SA302" s="33"/>
      <c r="SB302" s="33"/>
      <c r="SC302" s="33"/>
      <c r="SD302" s="33"/>
      <c r="SE302" s="33"/>
      <c r="SF302" s="33"/>
      <c r="SG302" s="33"/>
      <c r="SH302" s="33"/>
      <c r="SI302" s="33"/>
      <c r="SJ302" s="33"/>
      <c r="SK302" s="33"/>
      <c r="SL302" s="33"/>
      <c r="SM302" s="33"/>
      <c r="SN302" s="33"/>
      <c r="SO302" s="33"/>
      <c r="SP302" s="33"/>
      <c r="SQ302" s="33"/>
      <c r="SR302" s="33"/>
      <c r="SS302" s="33"/>
      <c r="ST302" s="33"/>
      <c r="SU302" s="33"/>
      <c r="SV302" s="33"/>
      <c r="SW302" s="33"/>
      <c r="SX302" s="33"/>
      <c r="SY302" s="33"/>
      <c r="SZ302" s="33"/>
      <c r="TA302" s="33"/>
      <c r="TB302" s="33"/>
      <c r="TC302" s="33"/>
      <c r="TD302" s="33"/>
      <c r="TE302" s="33"/>
    </row>
    <row r="303" spans="1:525" s="34" customFormat="1" ht="17.25" customHeight="1" x14ac:dyDescent="0.25">
      <c r="A303" s="84"/>
      <c r="B303" s="93"/>
      <c r="C303" s="93"/>
      <c r="D303" s="73" t="s">
        <v>410</v>
      </c>
      <c r="E303" s="121">
        <f>E323</f>
        <v>0</v>
      </c>
      <c r="F303" s="121">
        <f t="shared" ref="F303:P303" si="157">F323</f>
        <v>0</v>
      </c>
      <c r="G303" s="121">
        <f t="shared" si="157"/>
        <v>0</v>
      </c>
      <c r="H303" s="121">
        <f t="shared" si="157"/>
        <v>0</v>
      </c>
      <c r="I303" s="121">
        <f t="shared" si="157"/>
        <v>0</v>
      </c>
      <c r="J303" s="121">
        <f t="shared" si="157"/>
        <v>92214546</v>
      </c>
      <c r="K303" s="121">
        <f t="shared" si="157"/>
        <v>92214546</v>
      </c>
      <c r="L303" s="121">
        <f t="shared" si="157"/>
        <v>0</v>
      </c>
      <c r="M303" s="121">
        <f t="shared" si="157"/>
        <v>0</v>
      </c>
      <c r="N303" s="121">
        <f t="shared" si="157"/>
        <v>0</v>
      </c>
      <c r="O303" s="121">
        <f t="shared" si="157"/>
        <v>92214546</v>
      </c>
      <c r="P303" s="121">
        <f t="shared" si="157"/>
        <v>92214546</v>
      </c>
      <c r="Q303" s="232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  <c r="IW303" s="33"/>
      <c r="IX303" s="33"/>
      <c r="IY303" s="33"/>
      <c r="IZ303" s="33"/>
      <c r="JA303" s="33"/>
      <c r="JB303" s="33"/>
      <c r="JC303" s="33"/>
      <c r="JD303" s="33"/>
      <c r="JE303" s="33"/>
      <c r="JF303" s="33"/>
      <c r="JG303" s="33"/>
      <c r="JH303" s="33"/>
      <c r="JI303" s="33"/>
      <c r="JJ303" s="33"/>
      <c r="JK303" s="33"/>
      <c r="JL303" s="33"/>
      <c r="JM303" s="33"/>
      <c r="JN303" s="33"/>
      <c r="JO303" s="33"/>
      <c r="JP303" s="33"/>
      <c r="JQ303" s="33"/>
      <c r="JR303" s="33"/>
      <c r="JS303" s="33"/>
      <c r="JT303" s="33"/>
      <c r="JU303" s="33"/>
      <c r="JV303" s="33"/>
      <c r="JW303" s="33"/>
      <c r="JX303" s="33"/>
      <c r="JY303" s="33"/>
      <c r="JZ303" s="33"/>
      <c r="KA303" s="33"/>
      <c r="KB303" s="33"/>
      <c r="KC303" s="33"/>
      <c r="KD303" s="33"/>
      <c r="KE303" s="33"/>
      <c r="KF303" s="33"/>
      <c r="KG303" s="33"/>
      <c r="KH303" s="33"/>
      <c r="KI303" s="33"/>
      <c r="KJ303" s="33"/>
      <c r="KK303" s="33"/>
      <c r="KL303" s="33"/>
      <c r="KM303" s="33"/>
      <c r="KN303" s="33"/>
      <c r="KO303" s="33"/>
      <c r="KP303" s="33"/>
      <c r="KQ303" s="33"/>
      <c r="KR303" s="33"/>
      <c r="KS303" s="33"/>
      <c r="KT303" s="33"/>
      <c r="KU303" s="33"/>
      <c r="KV303" s="33"/>
      <c r="KW303" s="33"/>
      <c r="KX303" s="33"/>
      <c r="KY303" s="33"/>
      <c r="KZ303" s="33"/>
      <c r="LA303" s="33"/>
      <c r="LB303" s="33"/>
      <c r="LC303" s="33"/>
      <c r="LD303" s="33"/>
      <c r="LE303" s="33"/>
      <c r="LF303" s="33"/>
      <c r="LG303" s="33"/>
      <c r="LH303" s="33"/>
      <c r="LI303" s="33"/>
      <c r="LJ303" s="33"/>
      <c r="LK303" s="33"/>
      <c r="LL303" s="33"/>
      <c r="LM303" s="33"/>
      <c r="LN303" s="33"/>
      <c r="LO303" s="33"/>
      <c r="LP303" s="33"/>
      <c r="LQ303" s="33"/>
      <c r="LR303" s="33"/>
      <c r="LS303" s="33"/>
      <c r="LT303" s="33"/>
      <c r="LU303" s="33"/>
      <c r="LV303" s="33"/>
      <c r="LW303" s="33"/>
      <c r="LX303" s="33"/>
      <c r="LY303" s="33"/>
      <c r="LZ303" s="33"/>
      <c r="MA303" s="33"/>
      <c r="MB303" s="33"/>
      <c r="MC303" s="33"/>
      <c r="MD303" s="33"/>
      <c r="ME303" s="33"/>
      <c r="MF303" s="33"/>
      <c r="MG303" s="33"/>
      <c r="MH303" s="33"/>
      <c r="MI303" s="33"/>
      <c r="MJ303" s="33"/>
      <c r="MK303" s="33"/>
      <c r="ML303" s="33"/>
      <c r="MM303" s="33"/>
      <c r="MN303" s="33"/>
      <c r="MO303" s="33"/>
      <c r="MP303" s="33"/>
      <c r="MQ303" s="33"/>
      <c r="MR303" s="33"/>
      <c r="MS303" s="33"/>
      <c r="MT303" s="33"/>
      <c r="MU303" s="33"/>
      <c r="MV303" s="33"/>
      <c r="MW303" s="33"/>
      <c r="MX303" s="33"/>
      <c r="MY303" s="33"/>
      <c r="MZ303" s="33"/>
      <c r="NA303" s="33"/>
      <c r="NB303" s="33"/>
      <c r="NC303" s="33"/>
      <c r="ND303" s="33"/>
      <c r="NE303" s="33"/>
      <c r="NF303" s="33"/>
      <c r="NG303" s="33"/>
      <c r="NH303" s="33"/>
      <c r="NI303" s="33"/>
      <c r="NJ303" s="33"/>
      <c r="NK303" s="33"/>
      <c r="NL303" s="33"/>
      <c r="NM303" s="33"/>
      <c r="NN303" s="33"/>
      <c r="NO303" s="33"/>
      <c r="NP303" s="33"/>
      <c r="NQ303" s="33"/>
      <c r="NR303" s="33"/>
      <c r="NS303" s="33"/>
      <c r="NT303" s="33"/>
      <c r="NU303" s="33"/>
      <c r="NV303" s="33"/>
      <c r="NW303" s="33"/>
      <c r="NX303" s="33"/>
      <c r="NY303" s="33"/>
      <c r="NZ303" s="33"/>
      <c r="OA303" s="33"/>
      <c r="OB303" s="33"/>
      <c r="OC303" s="33"/>
      <c r="OD303" s="33"/>
      <c r="OE303" s="33"/>
      <c r="OF303" s="33"/>
      <c r="OG303" s="33"/>
      <c r="OH303" s="33"/>
      <c r="OI303" s="33"/>
      <c r="OJ303" s="33"/>
      <c r="OK303" s="33"/>
      <c r="OL303" s="33"/>
      <c r="OM303" s="33"/>
      <c r="ON303" s="33"/>
      <c r="OO303" s="33"/>
      <c r="OP303" s="33"/>
      <c r="OQ303" s="33"/>
      <c r="OR303" s="33"/>
      <c r="OS303" s="33"/>
      <c r="OT303" s="33"/>
      <c r="OU303" s="33"/>
      <c r="OV303" s="33"/>
      <c r="OW303" s="33"/>
      <c r="OX303" s="33"/>
      <c r="OY303" s="33"/>
      <c r="OZ303" s="33"/>
      <c r="PA303" s="33"/>
      <c r="PB303" s="33"/>
      <c r="PC303" s="33"/>
      <c r="PD303" s="33"/>
      <c r="PE303" s="33"/>
      <c r="PF303" s="33"/>
      <c r="PG303" s="33"/>
      <c r="PH303" s="33"/>
      <c r="PI303" s="33"/>
      <c r="PJ303" s="33"/>
      <c r="PK303" s="33"/>
      <c r="PL303" s="33"/>
      <c r="PM303" s="33"/>
      <c r="PN303" s="33"/>
      <c r="PO303" s="33"/>
      <c r="PP303" s="33"/>
      <c r="PQ303" s="33"/>
      <c r="PR303" s="33"/>
      <c r="PS303" s="33"/>
      <c r="PT303" s="33"/>
      <c r="PU303" s="33"/>
      <c r="PV303" s="33"/>
      <c r="PW303" s="33"/>
      <c r="PX303" s="33"/>
      <c r="PY303" s="33"/>
      <c r="PZ303" s="33"/>
      <c r="QA303" s="33"/>
      <c r="QB303" s="33"/>
      <c r="QC303" s="33"/>
      <c r="QD303" s="33"/>
      <c r="QE303" s="33"/>
      <c r="QF303" s="33"/>
      <c r="QG303" s="33"/>
      <c r="QH303" s="33"/>
      <c r="QI303" s="33"/>
      <c r="QJ303" s="33"/>
      <c r="QK303" s="33"/>
      <c r="QL303" s="33"/>
      <c r="QM303" s="33"/>
      <c r="QN303" s="33"/>
      <c r="QO303" s="33"/>
      <c r="QP303" s="33"/>
      <c r="QQ303" s="33"/>
      <c r="QR303" s="33"/>
      <c r="QS303" s="33"/>
      <c r="QT303" s="33"/>
      <c r="QU303" s="33"/>
      <c r="QV303" s="33"/>
      <c r="QW303" s="33"/>
      <c r="QX303" s="33"/>
      <c r="QY303" s="33"/>
      <c r="QZ303" s="33"/>
      <c r="RA303" s="33"/>
      <c r="RB303" s="33"/>
      <c r="RC303" s="33"/>
      <c r="RD303" s="33"/>
      <c r="RE303" s="33"/>
      <c r="RF303" s="33"/>
      <c r="RG303" s="33"/>
      <c r="RH303" s="33"/>
      <c r="RI303" s="33"/>
      <c r="RJ303" s="33"/>
      <c r="RK303" s="33"/>
      <c r="RL303" s="33"/>
      <c r="RM303" s="33"/>
      <c r="RN303" s="33"/>
      <c r="RO303" s="33"/>
      <c r="RP303" s="33"/>
      <c r="RQ303" s="33"/>
      <c r="RR303" s="33"/>
      <c r="RS303" s="33"/>
      <c r="RT303" s="33"/>
      <c r="RU303" s="33"/>
      <c r="RV303" s="33"/>
      <c r="RW303" s="33"/>
      <c r="RX303" s="33"/>
      <c r="RY303" s="33"/>
      <c r="RZ303" s="33"/>
      <c r="SA303" s="33"/>
      <c r="SB303" s="33"/>
      <c r="SC303" s="33"/>
      <c r="SD303" s="33"/>
      <c r="SE303" s="33"/>
      <c r="SF303" s="33"/>
      <c r="SG303" s="33"/>
      <c r="SH303" s="33"/>
      <c r="SI303" s="33"/>
      <c r="SJ303" s="33"/>
      <c r="SK303" s="33"/>
      <c r="SL303" s="33"/>
      <c r="SM303" s="33"/>
      <c r="SN303" s="33"/>
      <c r="SO303" s="33"/>
      <c r="SP303" s="33"/>
      <c r="SQ303" s="33"/>
      <c r="SR303" s="33"/>
      <c r="SS303" s="33"/>
      <c r="ST303" s="33"/>
      <c r="SU303" s="33"/>
      <c r="SV303" s="33"/>
      <c r="SW303" s="33"/>
      <c r="SX303" s="33"/>
      <c r="SY303" s="33"/>
      <c r="SZ303" s="33"/>
      <c r="TA303" s="33"/>
      <c r="TB303" s="33"/>
      <c r="TC303" s="33"/>
      <c r="TD303" s="33"/>
      <c r="TE303" s="33"/>
    </row>
    <row r="304" spans="1:525" s="22" customFormat="1" ht="47.25" x14ac:dyDescent="0.25">
      <c r="A304" s="56" t="s">
        <v>137</v>
      </c>
      <c r="B304" s="82" t="str">
        <f>'дод 9'!A17</f>
        <v>0160</v>
      </c>
      <c r="C304" s="82" t="str">
        <f>'дод 9'!B17</f>
        <v>0111</v>
      </c>
      <c r="D304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04" s="122">
        <f t="shared" ref="E304:E324" si="158">F304+I304</f>
        <v>6598700</v>
      </c>
      <c r="F304" s="122">
        <v>6598700</v>
      </c>
      <c r="G304" s="122">
        <v>5265500</v>
      </c>
      <c r="H304" s="122">
        <v>174800</v>
      </c>
      <c r="I304" s="122"/>
      <c r="J304" s="122">
        <f>L304+O304</f>
        <v>152500</v>
      </c>
      <c r="K304" s="122"/>
      <c r="L304" s="122">
        <v>152500</v>
      </c>
      <c r="M304" s="122"/>
      <c r="N304" s="122"/>
      <c r="O304" s="122"/>
      <c r="P304" s="122">
        <f t="shared" ref="P304:P324" si="159">E304+J304</f>
        <v>6751200</v>
      </c>
      <c r="Q304" s="232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</row>
    <row r="305" spans="1:525" s="22" customFormat="1" ht="15.75" hidden="1" x14ac:dyDescent="0.25">
      <c r="A305" s="56" t="s">
        <v>589</v>
      </c>
      <c r="B305" s="82">
        <v>1010</v>
      </c>
      <c r="C305" s="56" t="s">
        <v>48</v>
      </c>
      <c r="D305" s="57" t="s">
        <v>483</v>
      </c>
      <c r="E305" s="122">
        <f t="shared" si="158"/>
        <v>0</v>
      </c>
      <c r="F305" s="122"/>
      <c r="G305" s="122"/>
      <c r="H305" s="122"/>
      <c r="I305" s="122"/>
      <c r="J305" s="122">
        <f>L305+O305</f>
        <v>0</v>
      </c>
      <c r="K305" s="122"/>
      <c r="L305" s="122"/>
      <c r="M305" s="122"/>
      <c r="N305" s="122"/>
      <c r="O305" s="122"/>
      <c r="P305" s="122">
        <f t="shared" si="159"/>
        <v>0</v>
      </c>
      <c r="Q305" s="232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</row>
    <row r="306" spans="1:525" s="22" customFormat="1" ht="31.5" hidden="1" x14ac:dyDescent="0.25">
      <c r="A306" s="56" t="s">
        <v>591</v>
      </c>
      <c r="B306" s="82">
        <v>1021</v>
      </c>
      <c r="C306" s="56" t="s">
        <v>50</v>
      </c>
      <c r="D306" s="57" t="s">
        <v>452</v>
      </c>
      <c r="E306" s="122">
        <f t="shared" ref="E306:E307" si="160">F306+I306</f>
        <v>0</v>
      </c>
      <c r="F306" s="122"/>
      <c r="G306" s="122"/>
      <c r="H306" s="122"/>
      <c r="I306" s="122"/>
      <c r="J306" s="122">
        <f>L306+O306</f>
        <v>0</v>
      </c>
      <c r="K306" s="122"/>
      <c r="L306" s="122"/>
      <c r="M306" s="122"/>
      <c r="N306" s="122"/>
      <c r="O306" s="122"/>
      <c r="P306" s="122">
        <f t="shared" si="159"/>
        <v>0</v>
      </c>
      <c r="Q306" s="232">
        <v>13</v>
      </c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</row>
    <row r="307" spans="1:525" s="22" customFormat="1" ht="63" hidden="1" x14ac:dyDescent="0.25">
      <c r="A307" s="56" t="s">
        <v>592</v>
      </c>
      <c r="B307" s="82">
        <v>1022</v>
      </c>
      <c r="C307" s="56" t="s">
        <v>54</v>
      </c>
      <c r="D307" s="57" t="s">
        <v>454</v>
      </c>
      <c r="E307" s="122">
        <f t="shared" si="160"/>
        <v>0</v>
      </c>
      <c r="F307" s="122"/>
      <c r="G307" s="122"/>
      <c r="H307" s="122"/>
      <c r="I307" s="122"/>
      <c r="J307" s="122">
        <f>L307+O307</f>
        <v>0</v>
      </c>
      <c r="K307" s="122"/>
      <c r="L307" s="122"/>
      <c r="M307" s="122"/>
      <c r="N307" s="122"/>
      <c r="O307" s="122"/>
      <c r="P307" s="122">
        <f t="shared" si="159"/>
        <v>0</v>
      </c>
      <c r="Q307" s="232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</row>
    <row r="308" spans="1:525" s="22" customFormat="1" ht="31.5" hidden="1" x14ac:dyDescent="0.25">
      <c r="A308" s="56" t="s">
        <v>593</v>
      </c>
      <c r="B308" s="82">
        <v>2010</v>
      </c>
      <c r="C308" s="56" t="s">
        <v>60</v>
      </c>
      <c r="D308" s="57" t="s">
        <v>573</v>
      </c>
      <c r="E308" s="122"/>
      <c r="F308" s="122"/>
      <c r="G308" s="122"/>
      <c r="H308" s="122"/>
      <c r="I308" s="122"/>
      <c r="J308" s="122">
        <f>L308+O308</f>
        <v>0</v>
      </c>
      <c r="K308" s="122"/>
      <c r="L308" s="122"/>
      <c r="M308" s="122"/>
      <c r="N308" s="122"/>
      <c r="O308" s="122"/>
      <c r="P308" s="122">
        <f t="shared" si="159"/>
        <v>0</v>
      </c>
      <c r="Q308" s="232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</row>
    <row r="309" spans="1:525" s="22" customFormat="1" ht="23.25" hidden="1" customHeight="1" x14ac:dyDescent="0.25">
      <c r="A309" s="56" t="s">
        <v>202</v>
      </c>
      <c r="B309" s="82" t="str">
        <f>'дод 9'!A171</f>
        <v>6030</v>
      </c>
      <c r="C309" s="82" t="str">
        <f>'дод 9'!B171</f>
        <v>0620</v>
      </c>
      <c r="D309" s="57" t="str">
        <f>'дод 9'!C171</f>
        <v>Організація благоустрою населених пунктів</v>
      </c>
      <c r="E309" s="122">
        <f t="shared" si="158"/>
        <v>0</v>
      </c>
      <c r="F309" s="122"/>
      <c r="G309" s="122"/>
      <c r="H309" s="122"/>
      <c r="I309" s="122"/>
      <c r="J309" s="122">
        <f t="shared" ref="J309:J333" si="161">L309+O309</f>
        <v>0</v>
      </c>
      <c r="K309" s="122"/>
      <c r="L309" s="122"/>
      <c r="M309" s="122"/>
      <c r="N309" s="122"/>
      <c r="O309" s="122"/>
      <c r="P309" s="122">
        <f t="shared" si="159"/>
        <v>0</v>
      </c>
      <c r="Q309" s="232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  <c r="SQ309" s="23"/>
      <c r="SR309" s="23"/>
      <c r="SS309" s="23"/>
      <c r="ST309" s="23"/>
      <c r="SU309" s="23"/>
      <c r="SV309" s="23"/>
      <c r="SW309" s="23"/>
      <c r="SX309" s="23"/>
      <c r="SY309" s="23"/>
      <c r="SZ309" s="23"/>
      <c r="TA309" s="23"/>
      <c r="TB309" s="23"/>
      <c r="TC309" s="23"/>
      <c r="TD309" s="23"/>
      <c r="TE309" s="23"/>
    </row>
    <row r="310" spans="1:525" s="22" customFormat="1" ht="65.25" customHeight="1" x14ac:dyDescent="0.25">
      <c r="A310" s="56" t="s">
        <v>203</v>
      </c>
      <c r="B310" s="82" t="str">
        <f>'дод 9'!A175</f>
        <v>6084</v>
      </c>
      <c r="C310" s="82" t="str">
        <f>'дод 9'!B175</f>
        <v>0610</v>
      </c>
      <c r="D310" s="57" t="str">
        <f>'дод 9'!C175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10" s="122">
        <f t="shared" si="158"/>
        <v>0</v>
      </c>
      <c r="F310" s="122"/>
      <c r="G310" s="122"/>
      <c r="H310" s="122"/>
      <c r="I310" s="122"/>
      <c r="J310" s="122">
        <f t="shared" si="161"/>
        <v>104390</v>
      </c>
      <c r="K310" s="122"/>
      <c r="L310" s="122"/>
      <c r="M310" s="122"/>
      <c r="N310" s="122"/>
      <c r="O310" s="122">
        <v>104390</v>
      </c>
      <c r="P310" s="122">
        <f t="shared" si="159"/>
        <v>104390</v>
      </c>
      <c r="Q310" s="232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</row>
    <row r="311" spans="1:525" s="22" customFormat="1" ht="31.5" x14ac:dyDescent="0.25">
      <c r="A311" s="56" t="s">
        <v>272</v>
      </c>
      <c r="B311" s="82" t="str">
        <f>'дод 9'!A187</f>
        <v>7310</v>
      </c>
      <c r="C311" s="82" t="str">
        <f>'дод 9'!B187</f>
        <v>0443</v>
      </c>
      <c r="D311" s="57" t="str">
        <f>'дод 9'!C187</f>
        <v>Будівництво1 об'єктів житлово-комунального господарства</v>
      </c>
      <c r="E311" s="122">
        <f t="shared" si="158"/>
        <v>0</v>
      </c>
      <c r="F311" s="122"/>
      <c r="G311" s="122"/>
      <c r="H311" s="122"/>
      <c r="I311" s="122"/>
      <c r="J311" s="122">
        <f t="shared" si="161"/>
        <v>4200000</v>
      </c>
      <c r="K311" s="122">
        <v>4200000</v>
      </c>
      <c r="L311" s="122"/>
      <c r="M311" s="122"/>
      <c r="N311" s="122"/>
      <c r="O311" s="122">
        <v>4200000</v>
      </c>
      <c r="P311" s="122">
        <f t="shared" si="159"/>
        <v>4200000</v>
      </c>
      <c r="Q311" s="232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</row>
    <row r="312" spans="1:525" s="22" customFormat="1" ht="15.75" x14ac:dyDescent="0.25">
      <c r="A312" s="56" t="s">
        <v>273</v>
      </c>
      <c r="B312" s="82" t="str">
        <f>'дод 9'!A188</f>
        <v>7321</v>
      </c>
      <c r="C312" s="82" t="str">
        <f>'дод 9'!B188</f>
        <v>0443</v>
      </c>
      <c r="D312" s="6" t="str">
        <f>'дод 9'!C188</f>
        <v>Будівництво1 освітніх установ та закладів</v>
      </c>
      <c r="E312" s="122">
        <f t="shared" si="158"/>
        <v>0</v>
      </c>
      <c r="F312" s="122"/>
      <c r="G312" s="122"/>
      <c r="H312" s="122"/>
      <c r="I312" s="122"/>
      <c r="J312" s="122">
        <f t="shared" si="161"/>
        <v>3000000</v>
      </c>
      <c r="K312" s="122">
        <v>3000000</v>
      </c>
      <c r="L312" s="122"/>
      <c r="M312" s="122"/>
      <c r="N312" s="122"/>
      <c r="O312" s="122">
        <v>3000000</v>
      </c>
      <c r="P312" s="122">
        <f t="shared" si="159"/>
        <v>3000000</v>
      </c>
      <c r="Q312" s="232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</row>
    <row r="313" spans="1:525" s="22" customFormat="1" ht="15.75" hidden="1" x14ac:dyDescent="0.25">
      <c r="A313" s="56" t="s">
        <v>275</v>
      </c>
      <c r="B313" s="82" t="str">
        <f>'дод 9'!A190</f>
        <v>7322</v>
      </c>
      <c r="C313" s="82" t="str">
        <f>'дод 9'!B190</f>
        <v>0443</v>
      </c>
      <c r="D313" s="6" t="str">
        <f>'дод 9'!C190</f>
        <v>Будівництво1 медичних установ та закладів</v>
      </c>
      <c r="E313" s="122">
        <f t="shared" si="158"/>
        <v>0</v>
      </c>
      <c r="F313" s="122"/>
      <c r="G313" s="122"/>
      <c r="H313" s="122"/>
      <c r="I313" s="122"/>
      <c r="J313" s="122">
        <f t="shared" si="161"/>
        <v>0</v>
      </c>
      <c r="K313" s="122"/>
      <c r="L313" s="122"/>
      <c r="M313" s="122"/>
      <c r="N313" s="122"/>
      <c r="O313" s="122"/>
      <c r="P313" s="122">
        <f t="shared" si="159"/>
        <v>0</v>
      </c>
      <c r="Q313" s="232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</row>
    <row r="314" spans="1:525" s="22" customFormat="1" ht="15.75" hidden="1" x14ac:dyDescent="0.25">
      <c r="A314" s="56" t="s">
        <v>528</v>
      </c>
      <c r="B314" s="82">
        <v>7324</v>
      </c>
      <c r="C314" s="82">
        <v>443</v>
      </c>
      <c r="D314" s="6" t="str">
        <f>'дод 9'!C192</f>
        <v>Будівництво1 установ та закладів культури</v>
      </c>
      <c r="E314" s="122">
        <f t="shared" si="158"/>
        <v>0</v>
      </c>
      <c r="F314" s="122"/>
      <c r="G314" s="122"/>
      <c r="H314" s="122"/>
      <c r="I314" s="122"/>
      <c r="J314" s="122">
        <f t="shared" si="161"/>
        <v>0</v>
      </c>
      <c r="K314" s="122"/>
      <c r="L314" s="122"/>
      <c r="M314" s="122"/>
      <c r="N314" s="122"/>
      <c r="O314" s="122"/>
      <c r="P314" s="122">
        <f t="shared" si="159"/>
        <v>0</v>
      </c>
      <c r="Q314" s="232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</row>
    <row r="315" spans="1:525" s="22" customFormat="1" ht="31.5" hidden="1" x14ac:dyDescent="0.25">
      <c r="A315" s="56" t="s">
        <v>354</v>
      </c>
      <c r="B315" s="82">
        <f>'дод 9'!A193</f>
        <v>7325</v>
      </c>
      <c r="C315" s="56" t="s">
        <v>110</v>
      </c>
      <c r="D315" s="6" t="str">
        <f>'дод 9'!C193</f>
        <v>Будівництво1 споруд, установ та закладів фізичної культури і спорту</v>
      </c>
      <c r="E315" s="122">
        <f t="shared" si="158"/>
        <v>0</v>
      </c>
      <c r="F315" s="122"/>
      <c r="G315" s="122"/>
      <c r="H315" s="122"/>
      <c r="I315" s="122"/>
      <c r="J315" s="122">
        <f t="shared" si="161"/>
        <v>0</v>
      </c>
      <c r="K315" s="122"/>
      <c r="L315" s="122"/>
      <c r="M315" s="122"/>
      <c r="N315" s="122"/>
      <c r="O315" s="122"/>
      <c r="P315" s="122">
        <f t="shared" si="159"/>
        <v>0</v>
      </c>
      <c r="Q315" s="232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</row>
    <row r="316" spans="1:525" s="22" customFormat="1" ht="27" customHeight="1" x14ac:dyDescent="0.25">
      <c r="A316" s="56" t="s">
        <v>277</v>
      </c>
      <c r="B316" s="82" t="str">
        <f>'дод 9'!A194</f>
        <v>7330</v>
      </c>
      <c r="C316" s="82" t="str">
        <f>'дод 9'!B194</f>
        <v>0443</v>
      </c>
      <c r="D316" s="6" t="str">
        <f>'дод 9'!C194</f>
        <v>Будівництво1 інших об'єктів комунальної власності</v>
      </c>
      <c r="E316" s="122">
        <f t="shared" si="158"/>
        <v>0</v>
      </c>
      <c r="F316" s="122"/>
      <c r="G316" s="122"/>
      <c r="H316" s="122"/>
      <c r="I316" s="122"/>
      <c r="J316" s="122">
        <f t="shared" si="161"/>
        <v>5000000</v>
      </c>
      <c r="K316" s="122">
        <v>5000000</v>
      </c>
      <c r="L316" s="122"/>
      <c r="M316" s="122"/>
      <c r="N316" s="122"/>
      <c r="O316" s="122">
        <v>5000000</v>
      </c>
      <c r="P316" s="122">
        <f t="shared" si="159"/>
        <v>5000000</v>
      </c>
      <c r="Q316" s="232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</row>
    <row r="317" spans="1:525" s="22" customFormat="1" ht="31.5" hidden="1" x14ac:dyDescent="0.25">
      <c r="A317" s="56" t="s">
        <v>415</v>
      </c>
      <c r="B317" s="82">
        <v>7340</v>
      </c>
      <c r="C317" s="56" t="s">
        <v>110</v>
      </c>
      <c r="D317" s="57" t="s">
        <v>1</v>
      </c>
      <c r="E317" s="122">
        <f t="shared" si="158"/>
        <v>0</v>
      </c>
      <c r="F317" s="122"/>
      <c r="G317" s="122"/>
      <c r="H317" s="122"/>
      <c r="I317" s="122"/>
      <c r="J317" s="122">
        <f t="shared" si="161"/>
        <v>0</v>
      </c>
      <c r="K317" s="122"/>
      <c r="L317" s="122"/>
      <c r="M317" s="122"/>
      <c r="N317" s="122"/>
      <c r="O317" s="122"/>
      <c r="P317" s="122">
        <f t="shared" si="159"/>
        <v>0</v>
      </c>
      <c r="Q317" s="232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  <c r="SQ317" s="23"/>
      <c r="SR317" s="23"/>
      <c r="SS317" s="23"/>
      <c r="ST317" s="23"/>
      <c r="SU317" s="23"/>
      <c r="SV317" s="23"/>
      <c r="SW317" s="23"/>
      <c r="SX317" s="23"/>
      <c r="SY317" s="23"/>
      <c r="SZ317" s="23"/>
      <c r="TA317" s="23"/>
      <c r="TB317" s="23"/>
      <c r="TC317" s="23"/>
      <c r="TD317" s="23"/>
      <c r="TE317" s="23"/>
    </row>
    <row r="318" spans="1:525" s="22" customFormat="1" ht="53.25" customHeight="1" x14ac:dyDescent="0.25">
      <c r="A318" s="56" t="s">
        <v>366</v>
      </c>
      <c r="B318" s="82">
        <f>'дод 9'!A197</f>
        <v>7361</v>
      </c>
      <c r="C318" s="82" t="str">
        <f>'дод 9'!B197</f>
        <v>0490</v>
      </c>
      <c r="D318" s="57" t="str">
        <f>'дод 9'!C197</f>
        <v>Співфінансування інвестиційних проектів, що реалізуються за рахунок коштів державного фонду регіонального розвитку</v>
      </c>
      <c r="E318" s="122">
        <f t="shared" ref="E318" si="162">F318+I318</f>
        <v>0</v>
      </c>
      <c r="F318" s="122"/>
      <c r="G318" s="122"/>
      <c r="H318" s="122"/>
      <c r="I318" s="122"/>
      <c r="J318" s="122">
        <f t="shared" ref="J318" si="163">L318+O318</f>
        <v>4500000</v>
      </c>
      <c r="K318" s="122">
        <v>4500000</v>
      </c>
      <c r="L318" s="122"/>
      <c r="M318" s="122"/>
      <c r="N318" s="122"/>
      <c r="O318" s="122">
        <v>4500000</v>
      </c>
      <c r="P318" s="122">
        <f t="shared" si="159"/>
        <v>4500000</v>
      </c>
      <c r="Q318" s="232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  <c r="IW318" s="23"/>
      <c r="IX318" s="23"/>
      <c r="IY318" s="23"/>
      <c r="IZ318" s="23"/>
      <c r="JA318" s="23"/>
      <c r="JB318" s="23"/>
      <c r="JC318" s="23"/>
      <c r="JD318" s="23"/>
      <c r="JE318" s="23"/>
      <c r="JF318" s="23"/>
      <c r="JG318" s="23"/>
      <c r="JH318" s="23"/>
      <c r="JI318" s="23"/>
      <c r="JJ318" s="23"/>
      <c r="JK318" s="23"/>
      <c r="JL318" s="23"/>
      <c r="JM318" s="23"/>
      <c r="JN318" s="23"/>
      <c r="JO318" s="23"/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  <c r="JZ318" s="23"/>
      <c r="KA318" s="23"/>
      <c r="KB318" s="23"/>
      <c r="KC318" s="23"/>
      <c r="KD318" s="23"/>
      <c r="KE318" s="23"/>
      <c r="KF318" s="23"/>
      <c r="KG318" s="23"/>
      <c r="KH318" s="23"/>
      <c r="KI318" s="23"/>
      <c r="KJ318" s="23"/>
      <c r="KK318" s="23"/>
      <c r="KL318" s="23"/>
      <c r="KM318" s="23"/>
      <c r="KN318" s="23"/>
      <c r="KO318" s="23"/>
      <c r="KP318" s="23"/>
      <c r="KQ318" s="23"/>
      <c r="KR318" s="23"/>
      <c r="KS318" s="23"/>
      <c r="KT318" s="23"/>
      <c r="KU318" s="23"/>
      <c r="KV318" s="23"/>
      <c r="KW318" s="23"/>
      <c r="KX318" s="23"/>
      <c r="KY318" s="23"/>
      <c r="KZ318" s="23"/>
      <c r="LA318" s="23"/>
      <c r="LB318" s="23"/>
      <c r="LC318" s="23"/>
      <c r="LD318" s="23"/>
      <c r="LE318" s="23"/>
      <c r="LF318" s="23"/>
      <c r="LG318" s="23"/>
      <c r="LH318" s="23"/>
      <c r="LI318" s="23"/>
      <c r="LJ318" s="23"/>
      <c r="LK318" s="23"/>
      <c r="LL318" s="23"/>
      <c r="LM318" s="23"/>
      <c r="LN318" s="23"/>
      <c r="LO318" s="23"/>
      <c r="LP318" s="23"/>
      <c r="LQ318" s="23"/>
      <c r="LR318" s="23"/>
      <c r="LS318" s="23"/>
      <c r="LT318" s="23"/>
      <c r="LU318" s="23"/>
      <c r="LV318" s="23"/>
      <c r="LW318" s="23"/>
      <c r="LX318" s="23"/>
      <c r="LY318" s="23"/>
      <c r="LZ318" s="23"/>
      <c r="MA318" s="23"/>
      <c r="MB318" s="23"/>
      <c r="MC318" s="23"/>
      <c r="MD318" s="23"/>
      <c r="ME318" s="23"/>
      <c r="MF318" s="23"/>
      <c r="MG318" s="23"/>
      <c r="MH318" s="23"/>
      <c r="MI318" s="23"/>
      <c r="MJ318" s="23"/>
      <c r="MK318" s="23"/>
      <c r="ML318" s="23"/>
      <c r="MM318" s="23"/>
      <c r="MN318" s="23"/>
      <c r="MO318" s="23"/>
      <c r="MP318" s="23"/>
      <c r="MQ318" s="23"/>
      <c r="MR318" s="23"/>
      <c r="MS318" s="23"/>
      <c r="MT318" s="23"/>
      <c r="MU318" s="23"/>
      <c r="MV318" s="23"/>
      <c r="MW318" s="23"/>
      <c r="MX318" s="23"/>
      <c r="MY318" s="23"/>
      <c r="MZ318" s="23"/>
      <c r="NA318" s="23"/>
      <c r="NB318" s="23"/>
      <c r="NC318" s="23"/>
      <c r="ND318" s="23"/>
      <c r="NE318" s="23"/>
      <c r="NF318" s="23"/>
      <c r="NG318" s="23"/>
      <c r="NH318" s="23"/>
      <c r="NI318" s="23"/>
      <c r="NJ318" s="23"/>
      <c r="NK318" s="23"/>
      <c r="NL318" s="23"/>
      <c r="NM318" s="23"/>
      <c r="NN318" s="23"/>
      <c r="NO318" s="23"/>
      <c r="NP318" s="23"/>
      <c r="NQ318" s="23"/>
      <c r="NR318" s="23"/>
      <c r="NS318" s="23"/>
      <c r="NT318" s="23"/>
      <c r="NU318" s="23"/>
      <c r="NV318" s="23"/>
      <c r="NW318" s="23"/>
      <c r="NX318" s="23"/>
      <c r="NY318" s="23"/>
      <c r="NZ318" s="23"/>
      <c r="OA318" s="23"/>
      <c r="OB318" s="23"/>
      <c r="OC318" s="23"/>
      <c r="OD318" s="23"/>
      <c r="OE318" s="23"/>
      <c r="OF318" s="23"/>
      <c r="OG318" s="23"/>
      <c r="OH318" s="23"/>
      <c r="OI318" s="23"/>
      <c r="OJ318" s="23"/>
      <c r="OK318" s="23"/>
      <c r="OL318" s="23"/>
      <c r="OM318" s="23"/>
      <c r="ON318" s="23"/>
      <c r="OO318" s="23"/>
      <c r="OP318" s="23"/>
      <c r="OQ318" s="23"/>
      <c r="OR318" s="23"/>
      <c r="OS318" s="23"/>
      <c r="OT318" s="23"/>
      <c r="OU318" s="23"/>
      <c r="OV318" s="23"/>
      <c r="OW318" s="23"/>
      <c r="OX318" s="23"/>
      <c r="OY318" s="23"/>
      <c r="OZ318" s="23"/>
      <c r="PA318" s="23"/>
      <c r="PB318" s="23"/>
      <c r="PC318" s="23"/>
      <c r="PD318" s="23"/>
      <c r="PE318" s="23"/>
      <c r="PF318" s="23"/>
      <c r="PG318" s="23"/>
      <c r="PH318" s="23"/>
      <c r="PI318" s="23"/>
      <c r="PJ318" s="23"/>
      <c r="PK318" s="23"/>
      <c r="PL318" s="23"/>
      <c r="PM318" s="23"/>
      <c r="PN318" s="23"/>
      <c r="PO318" s="23"/>
      <c r="PP318" s="23"/>
      <c r="PQ318" s="23"/>
      <c r="PR318" s="23"/>
      <c r="PS318" s="23"/>
      <c r="PT318" s="23"/>
      <c r="PU318" s="23"/>
      <c r="PV318" s="23"/>
      <c r="PW318" s="23"/>
      <c r="PX318" s="23"/>
      <c r="PY318" s="23"/>
      <c r="PZ318" s="23"/>
      <c r="QA318" s="23"/>
      <c r="QB318" s="23"/>
      <c r="QC318" s="23"/>
      <c r="QD318" s="23"/>
      <c r="QE318" s="23"/>
      <c r="QF318" s="23"/>
      <c r="QG318" s="23"/>
      <c r="QH318" s="23"/>
      <c r="QI318" s="23"/>
      <c r="QJ318" s="23"/>
      <c r="QK318" s="23"/>
      <c r="QL318" s="23"/>
      <c r="QM318" s="23"/>
      <c r="QN318" s="23"/>
      <c r="QO318" s="23"/>
      <c r="QP318" s="23"/>
      <c r="QQ318" s="23"/>
      <c r="QR318" s="23"/>
      <c r="QS318" s="23"/>
      <c r="QT318" s="23"/>
      <c r="QU318" s="23"/>
      <c r="QV318" s="23"/>
      <c r="QW318" s="23"/>
      <c r="QX318" s="23"/>
      <c r="QY318" s="23"/>
      <c r="QZ318" s="23"/>
      <c r="RA318" s="23"/>
      <c r="RB318" s="23"/>
      <c r="RC318" s="23"/>
      <c r="RD318" s="23"/>
      <c r="RE318" s="23"/>
      <c r="RF318" s="23"/>
      <c r="RG318" s="23"/>
      <c r="RH318" s="23"/>
      <c r="RI318" s="23"/>
      <c r="RJ318" s="23"/>
      <c r="RK318" s="23"/>
      <c r="RL318" s="23"/>
      <c r="RM318" s="23"/>
      <c r="RN318" s="23"/>
      <c r="RO318" s="23"/>
      <c r="RP318" s="23"/>
      <c r="RQ318" s="23"/>
      <c r="RR318" s="23"/>
      <c r="RS318" s="23"/>
      <c r="RT318" s="23"/>
      <c r="RU318" s="23"/>
      <c r="RV318" s="23"/>
      <c r="RW318" s="23"/>
      <c r="RX318" s="23"/>
      <c r="RY318" s="23"/>
      <c r="RZ318" s="23"/>
      <c r="SA318" s="23"/>
      <c r="SB318" s="23"/>
      <c r="SC318" s="23"/>
      <c r="SD318" s="23"/>
      <c r="SE318" s="23"/>
      <c r="SF318" s="23"/>
      <c r="SG318" s="23"/>
      <c r="SH318" s="23"/>
      <c r="SI318" s="23"/>
      <c r="SJ318" s="23"/>
      <c r="SK318" s="23"/>
      <c r="SL318" s="23"/>
      <c r="SM318" s="23"/>
      <c r="SN318" s="23"/>
      <c r="SO318" s="23"/>
      <c r="SP318" s="23"/>
      <c r="SQ318" s="23"/>
      <c r="SR318" s="23"/>
      <c r="SS318" s="23"/>
      <c r="ST318" s="23"/>
      <c r="SU318" s="23"/>
      <c r="SV318" s="23"/>
      <c r="SW318" s="23"/>
      <c r="SX318" s="23"/>
      <c r="SY318" s="23"/>
      <c r="SZ318" s="23"/>
      <c r="TA318" s="23"/>
      <c r="TB318" s="23"/>
      <c r="TC318" s="23"/>
      <c r="TD318" s="23"/>
      <c r="TE318" s="23"/>
    </row>
    <row r="319" spans="1:525" s="22" customFormat="1" ht="47.25" hidden="1" x14ac:dyDescent="0.25">
      <c r="A319" s="56" t="s">
        <v>361</v>
      </c>
      <c r="B319" s="82">
        <v>7363</v>
      </c>
      <c r="C319" s="56" t="s">
        <v>81</v>
      </c>
      <c r="D319" s="57" t="s">
        <v>650</v>
      </c>
      <c r="E319" s="122">
        <f t="shared" si="158"/>
        <v>0</v>
      </c>
      <c r="F319" s="122"/>
      <c r="G319" s="122"/>
      <c r="H319" s="122"/>
      <c r="I319" s="122"/>
      <c r="J319" s="122">
        <f t="shared" si="161"/>
        <v>0</v>
      </c>
      <c r="K319" s="122"/>
      <c r="L319" s="122"/>
      <c r="M319" s="122"/>
      <c r="N319" s="122"/>
      <c r="O319" s="122"/>
      <c r="P319" s="122">
        <f t="shared" si="159"/>
        <v>0</v>
      </c>
      <c r="Q319" s="232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  <c r="IW319" s="23"/>
      <c r="IX319" s="23"/>
      <c r="IY319" s="23"/>
      <c r="IZ319" s="23"/>
      <c r="JA319" s="23"/>
      <c r="JB319" s="23"/>
      <c r="JC319" s="23"/>
      <c r="JD319" s="23"/>
      <c r="JE319" s="23"/>
      <c r="JF319" s="23"/>
      <c r="JG319" s="23"/>
      <c r="JH319" s="23"/>
      <c r="JI319" s="23"/>
      <c r="JJ319" s="23"/>
      <c r="JK319" s="23"/>
      <c r="JL319" s="23"/>
      <c r="JM319" s="23"/>
      <c r="JN319" s="23"/>
      <c r="JO319" s="23"/>
      <c r="JP319" s="23"/>
      <c r="JQ319" s="23"/>
      <c r="JR319" s="23"/>
      <c r="JS319" s="23"/>
      <c r="JT319" s="23"/>
      <c r="JU319" s="23"/>
      <c r="JV319" s="23"/>
      <c r="JW319" s="23"/>
      <c r="JX319" s="23"/>
      <c r="JY319" s="23"/>
      <c r="JZ319" s="23"/>
      <c r="KA319" s="23"/>
      <c r="KB319" s="23"/>
      <c r="KC319" s="23"/>
      <c r="KD319" s="23"/>
      <c r="KE319" s="23"/>
      <c r="KF319" s="23"/>
      <c r="KG319" s="23"/>
      <c r="KH319" s="23"/>
      <c r="KI319" s="23"/>
      <c r="KJ319" s="23"/>
      <c r="KK319" s="23"/>
      <c r="KL319" s="23"/>
      <c r="KM319" s="23"/>
      <c r="KN319" s="23"/>
      <c r="KO319" s="23"/>
      <c r="KP319" s="23"/>
      <c r="KQ319" s="23"/>
      <c r="KR319" s="23"/>
      <c r="KS319" s="23"/>
      <c r="KT319" s="23"/>
      <c r="KU319" s="23"/>
      <c r="KV319" s="23"/>
      <c r="KW319" s="23"/>
      <c r="KX319" s="23"/>
      <c r="KY319" s="23"/>
      <c r="KZ319" s="23"/>
      <c r="LA319" s="23"/>
      <c r="LB319" s="23"/>
      <c r="LC319" s="23"/>
      <c r="LD319" s="23"/>
      <c r="LE319" s="23"/>
      <c r="LF319" s="23"/>
      <c r="LG319" s="23"/>
      <c r="LH319" s="23"/>
      <c r="LI319" s="23"/>
      <c r="LJ319" s="23"/>
      <c r="LK319" s="23"/>
      <c r="LL319" s="23"/>
      <c r="LM319" s="23"/>
      <c r="LN319" s="23"/>
      <c r="LO319" s="23"/>
      <c r="LP319" s="23"/>
      <c r="LQ319" s="23"/>
      <c r="LR319" s="23"/>
      <c r="LS319" s="23"/>
      <c r="LT319" s="23"/>
      <c r="LU319" s="23"/>
      <c r="LV319" s="23"/>
      <c r="LW319" s="23"/>
      <c r="LX319" s="23"/>
      <c r="LY319" s="23"/>
      <c r="LZ319" s="23"/>
      <c r="MA319" s="23"/>
      <c r="MB319" s="23"/>
      <c r="MC319" s="23"/>
      <c r="MD319" s="23"/>
      <c r="ME319" s="23"/>
      <c r="MF319" s="23"/>
      <c r="MG319" s="23"/>
      <c r="MH319" s="23"/>
      <c r="MI319" s="23"/>
      <c r="MJ319" s="23"/>
      <c r="MK319" s="23"/>
      <c r="ML319" s="23"/>
      <c r="MM319" s="23"/>
      <c r="MN319" s="23"/>
      <c r="MO319" s="23"/>
      <c r="MP319" s="23"/>
      <c r="MQ319" s="23"/>
      <c r="MR319" s="23"/>
      <c r="MS319" s="23"/>
      <c r="MT319" s="23"/>
      <c r="MU319" s="23"/>
      <c r="MV319" s="23"/>
      <c r="MW319" s="23"/>
      <c r="MX319" s="23"/>
      <c r="MY319" s="23"/>
      <c r="MZ319" s="23"/>
      <c r="NA319" s="23"/>
      <c r="NB319" s="23"/>
      <c r="NC319" s="23"/>
      <c r="ND319" s="23"/>
      <c r="NE319" s="23"/>
      <c r="NF319" s="23"/>
      <c r="NG319" s="23"/>
      <c r="NH319" s="23"/>
      <c r="NI319" s="23"/>
      <c r="NJ319" s="23"/>
      <c r="NK319" s="23"/>
      <c r="NL319" s="23"/>
      <c r="NM319" s="23"/>
      <c r="NN319" s="23"/>
      <c r="NO319" s="23"/>
      <c r="NP319" s="23"/>
      <c r="NQ319" s="23"/>
      <c r="NR319" s="23"/>
      <c r="NS319" s="23"/>
      <c r="NT319" s="23"/>
      <c r="NU319" s="23"/>
      <c r="NV319" s="23"/>
      <c r="NW319" s="23"/>
      <c r="NX319" s="23"/>
      <c r="NY319" s="23"/>
      <c r="NZ319" s="23"/>
      <c r="OA319" s="23"/>
      <c r="OB319" s="23"/>
      <c r="OC319" s="23"/>
      <c r="OD319" s="23"/>
      <c r="OE319" s="23"/>
      <c r="OF319" s="23"/>
      <c r="OG319" s="23"/>
      <c r="OH319" s="23"/>
      <c r="OI319" s="23"/>
      <c r="OJ319" s="23"/>
      <c r="OK319" s="23"/>
      <c r="OL319" s="23"/>
      <c r="OM319" s="23"/>
      <c r="ON319" s="23"/>
      <c r="OO319" s="23"/>
      <c r="OP319" s="23"/>
      <c r="OQ319" s="23"/>
      <c r="OR319" s="23"/>
      <c r="OS319" s="23"/>
      <c r="OT319" s="23"/>
      <c r="OU319" s="23"/>
      <c r="OV319" s="23"/>
      <c r="OW319" s="23"/>
      <c r="OX319" s="23"/>
      <c r="OY319" s="23"/>
      <c r="OZ319" s="23"/>
      <c r="PA319" s="23"/>
      <c r="PB319" s="23"/>
      <c r="PC319" s="23"/>
      <c r="PD319" s="23"/>
      <c r="PE319" s="23"/>
      <c r="PF319" s="23"/>
      <c r="PG319" s="23"/>
      <c r="PH319" s="23"/>
      <c r="PI319" s="23"/>
      <c r="PJ319" s="23"/>
      <c r="PK319" s="23"/>
      <c r="PL319" s="23"/>
      <c r="PM319" s="23"/>
      <c r="PN319" s="23"/>
      <c r="PO319" s="23"/>
      <c r="PP319" s="23"/>
      <c r="PQ319" s="23"/>
      <c r="PR319" s="23"/>
      <c r="PS319" s="23"/>
      <c r="PT319" s="23"/>
      <c r="PU319" s="23"/>
      <c r="PV319" s="23"/>
      <c r="PW319" s="23"/>
      <c r="PX319" s="23"/>
      <c r="PY319" s="23"/>
      <c r="PZ319" s="23"/>
      <c r="QA319" s="23"/>
      <c r="QB319" s="23"/>
      <c r="QC319" s="23"/>
      <c r="QD319" s="23"/>
      <c r="QE319" s="23"/>
      <c r="QF319" s="23"/>
      <c r="QG319" s="23"/>
      <c r="QH319" s="23"/>
      <c r="QI319" s="23"/>
      <c r="QJ319" s="23"/>
      <c r="QK319" s="23"/>
      <c r="QL319" s="23"/>
      <c r="QM319" s="23"/>
      <c r="QN319" s="23"/>
      <c r="QO319" s="23"/>
      <c r="QP319" s="23"/>
      <c r="QQ319" s="23"/>
      <c r="QR319" s="23"/>
      <c r="QS319" s="23"/>
      <c r="QT319" s="23"/>
      <c r="QU319" s="23"/>
      <c r="QV319" s="23"/>
      <c r="QW319" s="23"/>
      <c r="QX319" s="23"/>
      <c r="QY319" s="23"/>
      <c r="QZ319" s="23"/>
      <c r="RA319" s="23"/>
      <c r="RB319" s="23"/>
      <c r="RC319" s="23"/>
      <c r="RD319" s="23"/>
      <c r="RE319" s="23"/>
      <c r="RF319" s="23"/>
      <c r="RG319" s="23"/>
      <c r="RH319" s="23"/>
      <c r="RI319" s="23"/>
      <c r="RJ319" s="23"/>
      <c r="RK319" s="23"/>
      <c r="RL319" s="23"/>
      <c r="RM319" s="23"/>
      <c r="RN319" s="23"/>
      <c r="RO319" s="23"/>
      <c r="RP319" s="23"/>
      <c r="RQ319" s="23"/>
      <c r="RR319" s="23"/>
      <c r="RS319" s="23"/>
      <c r="RT319" s="23"/>
      <c r="RU319" s="23"/>
      <c r="RV319" s="23"/>
      <c r="RW319" s="23"/>
      <c r="RX319" s="23"/>
      <c r="RY319" s="23"/>
      <c r="RZ319" s="23"/>
      <c r="SA319" s="23"/>
      <c r="SB319" s="23"/>
      <c r="SC319" s="23"/>
      <c r="SD319" s="23"/>
      <c r="SE319" s="23"/>
      <c r="SF319" s="23"/>
      <c r="SG319" s="23"/>
      <c r="SH319" s="23"/>
      <c r="SI319" s="23"/>
      <c r="SJ319" s="23"/>
      <c r="SK319" s="23"/>
      <c r="SL319" s="23"/>
      <c r="SM319" s="23"/>
      <c r="SN319" s="23"/>
      <c r="SO319" s="23"/>
      <c r="SP319" s="23"/>
      <c r="SQ319" s="23"/>
      <c r="SR319" s="23"/>
      <c r="SS319" s="23"/>
      <c r="ST319" s="23"/>
      <c r="SU319" s="23"/>
      <c r="SV319" s="23"/>
      <c r="SW319" s="23"/>
      <c r="SX319" s="23"/>
      <c r="SY319" s="23"/>
      <c r="SZ319" s="23"/>
      <c r="TA319" s="23"/>
      <c r="TB319" s="23"/>
      <c r="TC319" s="23"/>
      <c r="TD319" s="23"/>
      <c r="TE319" s="23"/>
    </row>
    <row r="320" spans="1:525" s="24" customFormat="1" ht="63" hidden="1" x14ac:dyDescent="0.25">
      <c r="A320" s="74"/>
      <c r="B320" s="95"/>
      <c r="C320" s="74"/>
      <c r="D320" s="77" t="s">
        <v>615</v>
      </c>
      <c r="E320" s="123">
        <f t="shared" si="158"/>
        <v>0</v>
      </c>
      <c r="F320" s="123"/>
      <c r="G320" s="123"/>
      <c r="H320" s="123"/>
      <c r="I320" s="123"/>
      <c r="J320" s="123">
        <f t="shared" ref="J320" si="164">L320+O320</f>
        <v>0</v>
      </c>
      <c r="K320" s="123"/>
      <c r="L320" s="123"/>
      <c r="M320" s="123"/>
      <c r="N320" s="123"/>
      <c r="O320" s="123"/>
      <c r="P320" s="123">
        <f t="shared" ref="P320" si="165">E320+J320</f>
        <v>0</v>
      </c>
      <c r="Q320" s="232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  <c r="IV320" s="30"/>
      <c r="IW320" s="30"/>
      <c r="IX320" s="30"/>
      <c r="IY320" s="30"/>
      <c r="IZ320" s="30"/>
      <c r="JA320" s="30"/>
      <c r="JB320" s="30"/>
      <c r="JC320" s="30"/>
      <c r="JD320" s="30"/>
      <c r="JE320" s="30"/>
      <c r="JF320" s="30"/>
      <c r="JG320" s="30"/>
      <c r="JH320" s="30"/>
      <c r="JI320" s="30"/>
      <c r="JJ320" s="30"/>
      <c r="JK320" s="30"/>
      <c r="JL320" s="30"/>
      <c r="JM320" s="30"/>
      <c r="JN320" s="30"/>
      <c r="JO320" s="30"/>
      <c r="JP320" s="30"/>
      <c r="JQ320" s="30"/>
      <c r="JR320" s="30"/>
      <c r="JS320" s="30"/>
      <c r="JT320" s="30"/>
      <c r="JU320" s="30"/>
      <c r="JV320" s="30"/>
      <c r="JW320" s="30"/>
      <c r="JX320" s="30"/>
      <c r="JY320" s="30"/>
      <c r="JZ320" s="30"/>
      <c r="KA320" s="30"/>
      <c r="KB320" s="30"/>
      <c r="KC320" s="30"/>
      <c r="KD320" s="30"/>
      <c r="KE320" s="30"/>
      <c r="KF320" s="30"/>
      <c r="KG320" s="30"/>
      <c r="KH320" s="30"/>
      <c r="KI320" s="30"/>
      <c r="KJ320" s="30"/>
      <c r="KK320" s="30"/>
      <c r="KL320" s="30"/>
      <c r="KM320" s="30"/>
      <c r="KN320" s="30"/>
      <c r="KO320" s="30"/>
      <c r="KP320" s="30"/>
      <c r="KQ320" s="30"/>
      <c r="KR320" s="30"/>
      <c r="KS320" s="30"/>
      <c r="KT320" s="30"/>
      <c r="KU320" s="30"/>
      <c r="KV320" s="30"/>
      <c r="KW320" s="30"/>
      <c r="KX320" s="30"/>
      <c r="KY320" s="30"/>
      <c r="KZ320" s="30"/>
      <c r="LA320" s="30"/>
      <c r="LB320" s="30"/>
      <c r="LC320" s="30"/>
      <c r="LD320" s="30"/>
      <c r="LE320" s="30"/>
      <c r="LF320" s="30"/>
      <c r="LG320" s="30"/>
      <c r="LH320" s="30"/>
      <c r="LI320" s="30"/>
      <c r="LJ320" s="30"/>
      <c r="LK320" s="30"/>
      <c r="LL320" s="30"/>
      <c r="LM320" s="30"/>
      <c r="LN320" s="30"/>
      <c r="LO320" s="30"/>
      <c r="LP320" s="30"/>
      <c r="LQ320" s="30"/>
      <c r="LR320" s="30"/>
      <c r="LS320" s="30"/>
      <c r="LT320" s="30"/>
      <c r="LU320" s="30"/>
      <c r="LV320" s="30"/>
      <c r="LW320" s="30"/>
      <c r="LX320" s="30"/>
      <c r="LY320" s="30"/>
      <c r="LZ320" s="30"/>
      <c r="MA320" s="30"/>
      <c r="MB320" s="30"/>
      <c r="MC320" s="30"/>
      <c r="MD320" s="30"/>
      <c r="ME320" s="30"/>
      <c r="MF320" s="30"/>
      <c r="MG320" s="30"/>
      <c r="MH320" s="30"/>
      <c r="MI320" s="30"/>
      <c r="MJ320" s="30"/>
      <c r="MK320" s="30"/>
      <c r="ML320" s="30"/>
      <c r="MM320" s="30"/>
      <c r="MN320" s="30"/>
      <c r="MO320" s="30"/>
      <c r="MP320" s="30"/>
      <c r="MQ320" s="30"/>
      <c r="MR320" s="30"/>
      <c r="MS320" s="30"/>
      <c r="MT320" s="30"/>
      <c r="MU320" s="30"/>
      <c r="MV320" s="30"/>
      <c r="MW320" s="30"/>
      <c r="MX320" s="30"/>
      <c r="MY320" s="30"/>
      <c r="MZ320" s="30"/>
      <c r="NA320" s="30"/>
      <c r="NB320" s="30"/>
      <c r="NC320" s="30"/>
      <c r="ND320" s="30"/>
      <c r="NE320" s="30"/>
      <c r="NF320" s="30"/>
      <c r="NG320" s="30"/>
      <c r="NH320" s="30"/>
      <c r="NI320" s="30"/>
      <c r="NJ320" s="30"/>
      <c r="NK320" s="30"/>
      <c r="NL320" s="30"/>
      <c r="NM320" s="30"/>
      <c r="NN320" s="30"/>
      <c r="NO320" s="30"/>
      <c r="NP320" s="30"/>
      <c r="NQ320" s="30"/>
      <c r="NR320" s="30"/>
      <c r="NS320" s="30"/>
      <c r="NT320" s="30"/>
      <c r="NU320" s="30"/>
      <c r="NV320" s="30"/>
      <c r="NW320" s="30"/>
      <c r="NX320" s="30"/>
      <c r="NY320" s="30"/>
      <c r="NZ320" s="30"/>
      <c r="OA320" s="30"/>
      <c r="OB320" s="30"/>
      <c r="OC320" s="30"/>
      <c r="OD320" s="30"/>
      <c r="OE320" s="30"/>
      <c r="OF320" s="30"/>
      <c r="OG320" s="30"/>
      <c r="OH320" s="30"/>
      <c r="OI320" s="30"/>
      <c r="OJ320" s="30"/>
      <c r="OK320" s="30"/>
      <c r="OL320" s="30"/>
      <c r="OM320" s="30"/>
      <c r="ON320" s="30"/>
      <c r="OO320" s="30"/>
      <c r="OP320" s="30"/>
      <c r="OQ320" s="30"/>
      <c r="OR320" s="30"/>
      <c r="OS320" s="30"/>
      <c r="OT320" s="30"/>
      <c r="OU320" s="30"/>
      <c r="OV320" s="30"/>
      <c r="OW320" s="30"/>
      <c r="OX320" s="30"/>
      <c r="OY320" s="30"/>
      <c r="OZ320" s="30"/>
      <c r="PA320" s="30"/>
      <c r="PB320" s="30"/>
      <c r="PC320" s="30"/>
      <c r="PD320" s="30"/>
      <c r="PE320" s="30"/>
      <c r="PF320" s="30"/>
      <c r="PG320" s="30"/>
      <c r="PH320" s="30"/>
      <c r="PI320" s="30"/>
      <c r="PJ320" s="30"/>
      <c r="PK320" s="30"/>
      <c r="PL320" s="30"/>
      <c r="PM320" s="30"/>
      <c r="PN320" s="30"/>
      <c r="PO320" s="30"/>
      <c r="PP320" s="30"/>
      <c r="PQ320" s="30"/>
      <c r="PR320" s="30"/>
      <c r="PS320" s="30"/>
      <c r="PT320" s="30"/>
      <c r="PU320" s="30"/>
      <c r="PV320" s="30"/>
      <c r="PW320" s="30"/>
      <c r="PX320" s="30"/>
      <c r="PY320" s="30"/>
      <c r="PZ320" s="30"/>
      <c r="QA320" s="30"/>
      <c r="QB320" s="30"/>
      <c r="QC320" s="30"/>
      <c r="QD320" s="30"/>
      <c r="QE320" s="30"/>
      <c r="QF320" s="30"/>
      <c r="QG320" s="30"/>
      <c r="QH320" s="30"/>
      <c r="QI320" s="30"/>
      <c r="QJ320" s="30"/>
      <c r="QK320" s="30"/>
      <c r="QL320" s="30"/>
      <c r="QM320" s="30"/>
      <c r="QN320" s="30"/>
      <c r="QO320" s="30"/>
      <c r="QP320" s="30"/>
      <c r="QQ320" s="30"/>
      <c r="QR320" s="30"/>
      <c r="QS320" s="30"/>
      <c r="QT320" s="30"/>
      <c r="QU320" s="30"/>
      <c r="QV320" s="30"/>
      <c r="QW320" s="30"/>
      <c r="QX320" s="30"/>
      <c r="QY320" s="30"/>
      <c r="QZ320" s="30"/>
      <c r="RA320" s="30"/>
      <c r="RB320" s="30"/>
      <c r="RC320" s="30"/>
      <c r="RD320" s="30"/>
      <c r="RE320" s="30"/>
      <c r="RF320" s="30"/>
      <c r="RG320" s="30"/>
      <c r="RH320" s="30"/>
      <c r="RI320" s="30"/>
      <c r="RJ320" s="30"/>
      <c r="RK320" s="30"/>
      <c r="RL320" s="30"/>
      <c r="RM320" s="30"/>
      <c r="RN320" s="30"/>
      <c r="RO320" s="30"/>
      <c r="RP320" s="30"/>
      <c r="RQ320" s="30"/>
      <c r="RR320" s="30"/>
      <c r="RS320" s="30"/>
      <c r="RT320" s="30"/>
      <c r="RU320" s="30"/>
      <c r="RV320" s="30"/>
      <c r="RW320" s="30"/>
      <c r="RX320" s="30"/>
      <c r="RY320" s="30"/>
      <c r="RZ320" s="30"/>
      <c r="SA320" s="30"/>
      <c r="SB320" s="30"/>
      <c r="SC320" s="30"/>
      <c r="SD320" s="30"/>
      <c r="SE320" s="30"/>
      <c r="SF320" s="30"/>
      <c r="SG320" s="30"/>
      <c r="SH320" s="30"/>
      <c r="SI320" s="30"/>
      <c r="SJ320" s="30"/>
      <c r="SK320" s="30"/>
      <c r="SL320" s="30"/>
      <c r="SM320" s="30"/>
      <c r="SN320" s="30"/>
      <c r="SO320" s="30"/>
      <c r="SP320" s="30"/>
      <c r="SQ320" s="30"/>
      <c r="SR320" s="30"/>
      <c r="SS320" s="30"/>
      <c r="ST320" s="30"/>
      <c r="SU320" s="30"/>
      <c r="SV320" s="30"/>
      <c r="SW320" s="30"/>
      <c r="SX320" s="30"/>
      <c r="SY320" s="30"/>
      <c r="SZ320" s="30"/>
      <c r="TA320" s="30"/>
      <c r="TB320" s="30"/>
      <c r="TC320" s="30"/>
      <c r="TD320" s="30"/>
      <c r="TE320" s="30"/>
    </row>
    <row r="321" spans="1:525" s="22" customFormat="1" ht="31.5" hidden="1" customHeight="1" x14ac:dyDescent="0.25">
      <c r="A321" s="56" t="s">
        <v>417</v>
      </c>
      <c r="B321" s="82">
        <v>7370</v>
      </c>
      <c r="C321" s="56" t="s">
        <v>81</v>
      </c>
      <c r="D321" s="57" t="s">
        <v>418</v>
      </c>
      <c r="E321" s="122">
        <f>F321+I321</f>
        <v>0</v>
      </c>
      <c r="F321" s="122"/>
      <c r="G321" s="122"/>
      <c r="H321" s="122"/>
      <c r="I321" s="122"/>
      <c r="J321" s="122">
        <f t="shared" si="161"/>
        <v>0</v>
      </c>
      <c r="K321" s="122"/>
      <c r="L321" s="122"/>
      <c r="M321" s="122"/>
      <c r="N321" s="122"/>
      <c r="O321" s="122"/>
      <c r="P321" s="122">
        <f t="shared" si="159"/>
        <v>0</v>
      </c>
      <c r="Q321" s="232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</row>
    <row r="322" spans="1:525" s="22" customFormat="1" ht="21" customHeight="1" x14ac:dyDescent="0.25">
      <c r="A322" s="56" t="s">
        <v>143</v>
      </c>
      <c r="B322" s="82" t="str">
        <f>'дод 9'!A225</f>
        <v>7640</v>
      </c>
      <c r="C322" s="82" t="str">
        <f>'дод 9'!B225</f>
        <v>0470</v>
      </c>
      <c r="D322" s="57" t="str">
        <f>'дод 9'!C225</f>
        <v>Заходи з енергозбереження, у т. ч. за рахунок:</v>
      </c>
      <c r="E322" s="122">
        <f t="shared" si="158"/>
        <v>461080</v>
      </c>
      <c r="F322" s="122">
        <v>461080</v>
      </c>
      <c r="G322" s="122"/>
      <c r="H322" s="122"/>
      <c r="I322" s="122"/>
      <c r="J322" s="122">
        <f t="shared" si="161"/>
        <v>125657455</v>
      </c>
      <c r="K322" s="122">
        <f>92214546+18442909+15000000</f>
        <v>125657455</v>
      </c>
      <c r="L322" s="124"/>
      <c r="M322" s="122"/>
      <c r="N322" s="122"/>
      <c r="O322" s="122">
        <f>92214546+18442909+15000000</f>
        <v>125657455</v>
      </c>
      <c r="P322" s="122">
        <f t="shared" si="159"/>
        <v>126118535</v>
      </c>
      <c r="Q322" s="232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  <c r="SQ322" s="23"/>
      <c r="SR322" s="23"/>
      <c r="SS322" s="23"/>
      <c r="ST322" s="23"/>
      <c r="SU322" s="23"/>
      <c r="SV322" s="23"/>
      <c r="SW322" s="23"/>
      <c r="SX322" s="23"/>
      <c r="SY322" s="23"/>
      <c r="SZ322" s="23"/>
      <c r="TA322" s="23"/>
      <c r="TB322" s="23"/>
      <c r="TC322" s="23"/>
      <c r="TD322" s="23"/>
      <c r="TE322" s="23"/>
    </row>
    <row r="323" spans="1:525" s="24" customFormat="1" ht="17.25" customHeight="1" x14ac:dyDescent="0.25">
      <c r="A323" s="74"/>
      <c r="B323" s="95"/>
      <c r="C323" s="95"/>
      <c r="D323" s="75" t="s">
        <v>410</v>
      </c>
      <c r="E323" s="123">
        <f t="shared" si="158"/>
        <v>0</v>
      </c>
      <c r="F323" s="123"/>
      <c r="G323" s="123"/>
      <c r="H323" s="123"/>
      <c r="I323" s="123"/>
      <c r="J323" s="123">
        <f t="shared" si="161"/>
        <v>92214546</v>
      </c>
      <c r="K323" s="123">
        <v>92214546</v>
      </c>
      <c r="L323" s="126"/>
      <c r="M323" s="123"/>
      <c r="N323" s="123"/>
      <c r="O323" s="123">
        <v>92214546</v>
      </c>
      <c r="P323" s="123">
        <f t="shared" si="159"/>
        <v>92214546</v>
      </c>
      <c r="Q323" s="232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  <c r="IW323" s="30"/>
      <c r="IX323" s="30"/>
      <c r="IY323" s="30"/>
      <c r="IZ323" s="30"/>
      <c r="JA323" s="30"/>
      <c r="JB323" s="30"/>
      <c r="JC323" s="30"/>
      <c r="JD323" s="30"/>
      <c r="JE323" s="30"/>
      <c r="JF323" s="30"/>
      <c r="JG323" s="30"/>
      <c r="JH323" s="30"/>
      <c r="JI323" s="30"/>
      <c r="JJ323" s="30"/>
      <c r="JK323" s="30"/>
      <c r="JL323" s="30"/>
      <c r="JM323" s="30"/>
      <c r="JN323" s="30"/>
      <c r="JO323" s="30"/>
      <c r="JP323" s="30"/>
      <c r="JQ323" s="30"/>
      <c r="JR323" s="30"/>
      <c r="JS323" s="30"/>
      <c r="JT323" s="30"/>
      <c r="JU323" s="30"/>
      <c r="JV323" s="30"/>
      <c r="JW323" s="30"/>
      <c r="JX323" s="30"/>
      <c r="JY323" s="30"/>
      <c r="JZ323" s="30"/>
      <c r="KA323" s="30"/>
      <c r="KB323" s="30"/>
      <c r="KC323" s="30"/>
      <c r="KD323" s="30"/>
      <c r="KE323" s="30"/>
      <c r="KF323" s="30"/>
      <c r="KG323" s="30"/>
      <c r="KH323" s="30"/>
      <c r="KI323" s="30"/>
      <c r="KJ323" s="30"/>
      <c r="KK323" s="30"/>
      <c r="KL323" s="30"/>
      <c r="KM323" s="30"/>
      <c r="KN323" s="30"/>
      <c r="KO323" s="30"/>
      <c r="KP323" s="30"/>
      <c r="KQ323" s="30"/>
      <c r="KR323" s="30"/>
      <c r="KS323" s="30"/>
      <c r="KT323" s="30"/>
      <c r="KU323" s="30"/>
      <c r="KV323" s="30"/>
      <c r="KW323" s="30"/>
      <c r="KX323" s="30"/>
      <c r="KY323" s="30"/>
      <c r="KZ323" s="30"/>
      <c r="LA323" s="30"/>
      <c r="LB323" s="30"/>
      <c r="LC323" s="30"/>
      <c r="LD323" s="30"/>
      <c r="LE323" s="30"/>
      <c r="LF323" s="30"/>
      <c r="LG323" s="30"/>
      <c r="LH323" s="30"/>
      <c r="LI323" s="30"/>
      <c r="LJ323" s="30"/>
      <c r="LK323" s="30"/>
      <c r="LL323" s="30"/>
      <c r="LM323" s="30"/>
      <c r="LN323" s="30"/>
      <c r="LO323" s="30"/>
      <c r="LP323" s="30"/>
      <c r="LQ323" s="30"/>
      <c r="LR323" s="30"/>
      <c r="LS323" s="30"/>
      <c r="LT323" s="30"/>
      <c r="LU323" s="30"/>
      <c r="LV323" s="30"/>
      <c r="LW323" s="30"/>
      <c r="LX323" s="30"/>
      <c r="LY323" s="30"/>
      <c r="LZ323" s="30"/>
      <c r="MA323" s="30"/>
      <c r="MB323" s="30"/>
      <c r="MC323" s="30"/>
      <c r="MD323" s="30"/>
      <c r="ME323" s="30"/>
      <c r="MF323" s="30"/>
      <c r="MG323" s="30"/>
      <c r="MH323" s="30"/>
      <c r="MI323" s="30"/>
      <c r="MJ323" s="30"/>
      <c r="MK323" s="30"/>
      <c r="ML323" s="30"/>
      <c r="MM323" s="30"/>
      <c r="MN323" s="30"/>
      <c r="MO323" s="30"/>
      <c r="MP323" s="30"/>
      <c r="MQ323" s="30"/>
      <c r="MR323" s="30"/>
      <c r="MS323" s="30"/>
      <c r="MT323" s="30"/>
      <c r="MU323" s="30"/>
      <c r="MV323" s="30"/>
      <c r="MW323" s="30"/>
      <c r="MX323" s="30"/>
      <c r="MY323" s="30"/>
      <c r="MZ323" s="30"/>
      <c r="NA323" s="30"/>
      <c r="NB323" s="30"/>
      <c r="NC323" s="30"/>
      <c r="ND323" s="30"/>
      <c r="NE323" s="30"/>
      <c r="NF323" s="30"/>
      <c r="NG323" s="30"/>
      <c r="NH323" s="30"/>
      <c r="NI323" s="30"/>
      <c r="NJ323" s="30"/>
      <c r="NK323" s="30"/>
      <c r="NL323" s="30"/>
      <c r="NM323" s="30"/>
      <c r="NN323" s="30"/>
      <c r="NO323" s="30"/>
      <c r="NP323" s="30"/>
      <c r="NQ323" s="30"/>
      <c r="NR323" s="30"/>
      <c r="NS323" s="30"/>
      <c r="NT323" s="30"/>
      <c r="NU323" s="30"/>
      <c r="NV323" s="30"/>
      <c r="NW323" s="30"/>
      <c r="NX323" s="30"/>
      <c r="NY323" s="30"/>
      <c r="NZ323" s="30"/>
      <c r="OA323" s="30"/>
      <c r="OB323" s="30"/>
      <c r="OC323" s="30"/>
      <c r="OD323" s="30"/>
      <c r="OE323" s="30"/>
      <c r="OF323" s="30"/>
      <c r="OG323" s="30"/>
      <c r="OH323" s="30"/>
      <c r="OI323" s="30"/>
      <c r="OJ323" s="30"/>
      <c r="OK323" s="30"/>
      <c r="OL323" s="30"/>
      <c r="OM323" s="30"/>
      <c r="ON323" s="30"/>
      <c r="OO323" s="30"/>
      <c r="OP323" s="30"/>
      <c r="OQ323" s="30"/>
      <c r="OR323" s="30"/>
      <c r="OS323" s="30"/>
      <c r="OT323" s="30"/>
      <c r="OU323" s="30"/>
      <c r="OV323" s="30"/>
      <c r="OW323" s="30"/>
      <c r="OX323" s="30"/>
      <c r="OY323" s="30"/>
      <c r="OZ323" s="30"/>
      <c r="PA323" s="30"/>
      <c r="PB323" s="30"/>
      <c r="PC323" s="30"/>
      <c r="PD323" s="30"/>
      <c r="PE323" s="30"/>
      <c r="PF323" s="30"/>
      <c r="PG323" s="30"/>
      <c r="PH323" s="30"/>
      <c r="PI323" s="30"/>
      <c r="PJ323" s="30"/>
      <c r="PK323" s="30"/>
      <c r="PL323" s="30"/>
      <c r="PM323" s="30"/>
      <c r="PN323" s="30"/>
      <c r="PO323" s="30"/>
      <c r="PP323" s="30"/>
      <c r="PQ323" s="30"/>
      <c r="PR323" s="30"/>
      <c r="PS323" s="30"/>
      <c r="PT323" s="30"/>
      <c r="PU323" s="30"/>
      <c r="PV323" s="30"/>
      <c r="PW323" s="30"/>
      <c r="PX323" s="30"/>
      <c r="PY323" s="30"/>
      <c r="PZ323" s="30"/>
      <c r="QA323" s="30"/>
      <c r="QB323" s="30"/>
      <c r="QC323" s="30"/>
      <c r="QD323" s="30"/>
      <c r="QE323" s="30"/>
      <c r="QF323" s="30"/>
      <c r="QG323" s="30"/>
      <c r="QH323" s="30"/>
      <c r="QI323" s="30"/>
      <c r="QJ323" s="30"/>
      <c r="QK323" s="30"/>
      <c r="QL323" s="30"/>
      <c r="QM323" s="30"/>
      <c r="QN323" s="30"/>
      <c r="QO323" s="30"/>
      <c r="QP323" s="30"/>
      <c r="QQ323" s="30"/>
      <c r="QR323" s="30"/>
      <c r="QS323" s="30"/>
      <c r="QT323" s="30"/>
      <c r="QU323" s="30"/>
      <c r="QV323" s="30"/>
      <c r="QW323" s="30"/>
      <c r="QX323" s="30"/>
      <c r="QY323" s="30"/>
      <c r="QZ323" s="30"/>
      <c r="RA323" s="30"/>
      <c r="RB323" s="30"/>
      <c r="RC323" s="30"/>
      <c r="RD323" s="30"/>
      <c r="RE323" s="30"/>
      <c r="RF323" s="30"/>
      <c r="RG323" s="30"/>
      <c r="RH323" s="30"/>
      <c r="RI323" s="30"/>
      <c r="RJ323" s="30"/>
      <c r="RK323" s="30"/>
      <c r="RL323" s="30"/>
      <c r="RM323" s="30"/>
      <c r="RN323" s="30"/>
      <c r="RO323" s="30"/>
      <c r="RP323" s="30"/>
      <c r="RQ323" s="30"/>
      <c r="RR323" s="30"/>
      <c r="RS323" s="30"/>
      <c r="RT323" s="30"/>
      <c r="RU323" s="30"/>
      <c r="RV323" s="30"/>
      <c r="RW323" s="30"/>
      <c r="RX323" s="30"/>
      <c r="RY323" s="30"/>
      <c r="RZ323" s="30"/>
      <c r="SA323" s="30"/>
      <c r="SB323" s="30"/>
      <c r="SC323" s="30"/>
      <c r="SD323" s="30"/>
      <c r="SE323" s="30"/>
      <c r="SF323" s="30"/>
      <c r="SG323" s="30"/>
      <c r="SH323" s="30"/>
      <c r="SI323" s="30"/>
      <c r="SJ323" s="30"/>
      <c r="SK323" s="30"/>
      <c r="SL323" s="30"/>
      <c r="SM323" s="30"/>
      <c r="SN323" s="30"/>
      <c r="SO323" s="30"/>
      <c r="SP323" s="30"/>
      <c r="SQ323" s="30"/>
      <c r="SR323" s="30"/>
      <c r="SS323" s="30"/>
      <c r="ST323" s="30"/>
      <c r="SU323" s="30"/>
      <c r="SV323" s="30"/>
      <c r="SW323" s="30"/>
      <c r="SX323" s="30"/>
      <c r="SY323" s="30"/>
      <c r="SZ323" s="30"/>
      <c r="TA323" s="30"/>
      <c r="TB323" s="30"/>
      <c r="TC323" s="30"/>
      <c r="TD323" s="30"/>
      <c r="TE323" s="30"/>
    </row>
    <row r="324" spans="1:525" s="22" customFormat="1" ht="126" hidden="1" customHeight="1" x14ac:dyDescent="0.25">
      <c r="A324" s="56" t="s">
        <v>364</v>
      </c>
      <c r="B324" s="82">
        <v>7691</v>
      </c>
      <c r="C324" s="37" t="s">
        <v>81</v>
      </c>
      <c r="D324" s="57" t="s">
        <v>309</v>
      </c>
      <c r="E324" s="122">
        <f t="shared" si="158"/>
        <v>0</v>
      </c>
      <c r="F324" s="122"/>
      <c r="G324" s="122"/>
      <c r="H324" s="122"/>
      <c r="I324" s="122"/>
      <c r="J324" s="122">
        <f t="shared" si="161"/>
        <v>0</v>
      </c>
      <c r="K324" s="122"/>
      <c r="L324" s="124"/>
      <c r="M324" s="122"/>
      <c r="N324" s="122"/>
      <c r="O324" s="122"/>
      <c r="P324" s="122">
        <f t="shared" si="159"/>
        <v>0</v>
      </c>
      <c r="Q324" s="232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  <c r="SQ324" s="23"/>
      <c r="SR324" s="23"/>
      <c r="SS324" s="23"/>
      <c r="ST324" s="23"/>
      <c r="SU324" s="23"/>
      <c r="SV324" s="23"/>
      <c r="SW324" s="23"/>
      <c r="SX324" s="23"/>
      <c r="SY324" s="23"/>
      <c r="SZ324" s="23"/>
      <c r="TA324" s="23"/>
      <c r="TB324" s="23"/>
      <c r="TC324" s="23"/>
      <c r="TD324" s="23"/>
      <c r="TE324" s="23"/>
    </row>
    <row r="325" spans="1:525" s="22" customFormat="1" ht="31.5" hidden="1" customHeight="1" x14ac:dyDescent="0.25">
      <c r="A325" s="56" t="s">
        <v>498</v>
      </c>
      <c r="B325" s="82">
        <v>9750</v>
      </c>
      <c r="C325" s="56" t="s">
        <v>44</v>
      </c>
      <c r="D325" s="57" t="s">
        <v>499</v>
      </c>
      <c r="E325" s="122">
        <f t="shared" ref="E325" si="166">F325+I325</f>
        <v>0</v>
      </c>
      <c r="F325" s="122"/>
      <c r="G325" s="122"/>
      <c r="H325" s="122"/>
      <c r="I325" s="122"/>
      <c r="J325" s="122">
        <f t="shared" ref="J325" si="167">L325+O325</f>
        <v>0</v>
      </c>
      <c r="K325" s="122"/>
      <c r="L325" s="124"/>
      <c r="M325" s="122"/>
      <c r="N325" s="122"/>
      <c r="O325" s="122"/>
      <c r="P325" s="122">
        <f t="shared" ref="P325" si="168">E325+J325</f>
        <v>0</v>
      </c>
      <c r="Q325" s="232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</row>
    <row r="326" spans="1:525" s="27" customFormat="1" ht="33.75" customHeight="1" x14ac:dyDescent="0.25">
      <c r="A326" s="94" t="s">
        <v>204</v>
      </c>
      <c r="B326" s="96"/>
      <c r="C326" s="96"/>
      <c r="D326" s="91" t="s">
        <v>39</v>
      </c>
      <c r="E326" s="120">
        <f>E327</f>
        <v>1383000</v>
      </c>
      <c r="F326" s="120">
        <f t="shared" ref="F326:J326" si="169">F327</f>
        <v>1383000</v>
      </c>
      <c r="G326" s="120">
        <f t="shared" si="169"/>
        <v>1048700</v>
      </c>
      <c r="H326" s="120">
        <f t="shared" si="169"/>
        <v>34600</v>
      </c>
      <c r="I326" s="120">
        <f t="shared" si="169"/>
        <v>0</v>
      </c>
      <c r="J326" s="120">
        <f t="shared" si="169"/>
        <v>0</v>
      </c>
      <c r="K326" s="120">
        <f t="shared" ref="K326" si="170">K327</f>
        <v>0</v>
      </c>
      <c r="L326" s="120">
        <f t="shared" ref="L326" si="171">L327</f>
        <v>0</v>
      </c>
      <c r="M326" s="120">
        <f t="shared" ref="M326" si="172">M327</f>
        <v>0</v>
      </c>
      <c r="N326" s="120">
        <f t="shared" ref="N326" si="173">N327</f>
        <v>0</v>
      </c>
      <c r="O326" s="120">
        <f t="shared" ref="O326:P326" si="174">O327</f>
        <v>0</v>
      </c>
      <c r="P326" s="120">
        <f t="shared" si="174"/>
        <v>1383000</v>
      </c>
      <c r="Q326" s="2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  <c r="IQ326" s="32"/>
      <c r="IR326" s="32"/>
      <c r="IS326" s="32"/>
      <c r="IT326" s="32"/>
      <c r="IU326" s="32"/>
      <c r="IV326" s="32"/>
      <c r="IW326" s="32"/>
      <c r="IX326" s="32"/>
      <c r="IY326" s="32"/>
      <c r="IZ326" s="32"/>
      <c r="JA326" s="32"/>
      <c r="JB326" s="32"/>
      <c r="JC326" s="32"/>
      <c r="JD326" s="32"/>
      <c r="JE326" s="32"/>
      <c r="JF326" s="32"/>
      <c r="JG326" s="32"/>
      <c r="JH326" s="32"/>
      <c r="JI326" s="32"/>
      <c r="JJ326" s="32"/>
      <c r="JK326" s="32"/>
      <c r="JL326" s="32"/>
      <c r="JM326" s="32"/>
      <c r="JN326" s="32"/>
      <c r="JO326" s="32"/>
      <c r="JP326" s="32"/>
      <c r="JQ326" s="32"/>
      <c r="JR326" s="32"/>
      <c r="JS326" s="32"/>
      <c r="JT326" s="32"/>
      <c r="JU326" s="32"/>
      <c r="JV326" s="32"/>
      <c r="JW326" s="32"/>
      <c r="JX326" s="32"/>
      <c r="JY326" s="32"/>
      <c r="JZ326" s="32"/>
      <c r="KA326" s="32"/>
      <c r="KB326" s="32"/>
      <c r="KC326" s="32"/>
      <c r="KD326" s="32"/>
      <c r="KE326" s="32"/>
      <c r="KF326" s="32"/>
      <c r="KG326" s="32"/>
      <c r="KH326" s="32"/>
      <c r="KI326" s="32"/>
      <c r="KJ326" s="32"/>
      <c r="KK326" s="32"/>
      <c r="KL326" s="32"/>
      <c r="KM326" s="32"/>
      <c r="KN326" s="32"/>
      <c r="KO326" s="32"/>
      <c r="KP326" s="32"/>
      <c r="KQ326" s="32"/>
      <c r="KR326" s="32"/>
      <c r="KS326" s="32"/>
      <c r="KT326" s="32"/>
      <c r="KU326" s="32"/>
      <c r="KV326" s="32"/>
      <c r="KW326" s="32"/>
      <c r="KX326" s="32"/>
      <c r="KY326" s="32"/>
      <c r="KZ326" s="32"/>
      <c r="LA326" s="32"/>
      <c r="LB326" s="32"/>
      <c r="LC326" s="32"/>
      <c r="LD326" s="32"/>
      <c r="LE326" s="32"/>
      <c r="LF326" s="32"/>
      <c r="LG326" s="32"/>
      <c r="LH326" s="32"/>
      <c r="LI326" s="32"/>
      <c r="LJ326" s="32"/>
      <c r="LK326" s="32"/>
      <c r="LL326" s="32"/>
      <c r="LM326" s="32"/>
      <c r="LN326" s="32"/>
      <c r="LO326" s="32"/>
      <c r="LP326" s="32"/>
      <c r="LQ326" s="32"/>
      <c r="LR326" s="32"/>
      <c r="LS326" s="32"/>
      <c r="LT326" s="32"/>
      <c r="LU326" s="32"/>
      <c r="LV326" s="32"/>
      <c r="LW326" s="32"/>
      <c r="LX326" s="32"/>
      <c r="LY326" s="32"/>
      <c r="LZ326" s="32"/>
      <c r="MA326" s="32"/>
      <c r="MB326" s="32"/>
      <c r="MC326" s="32"/>
      <c r="MD326" s="32"/>
      <c r="ME326" s="32"/>
      <c r="MF326" s="32"/>
      <c r="MG326" s="32"/>
      <c r="MH326" s="32"/>
      <c r="MI326" s="32"/>
      <c r="MJ326" s="32"/>
      <c r="MK326" s="32"/>
      <c r="ML326" s="32"/>
      <c r="MM326" s="32"/>
      <c r="MN326" s="32"/>
      <c r="MO326" s="32"/>
      <c r="MP326" s="32"/>
      <c r="MQ326" s="32"/>
      <c r="MR326" s="32"/>
      <c r="MS326" s="32"/>
      <c r="MT326" s="32"/>
      <c r="MU326" s="32"/>
      <c r="MV326" s="32"/>
      <c r="MW326" s="32"/>
      <c r="MX326" s="32"/>
      <c r="MY326" s="32"/>
      <c r="MZ326" s="32"/>
      <c r="NA326" s="32"/>
      <c r="NB326" s="32"/>
      <c r="NC326" s="32"/>
      <c r="ND326" s="32"/>
      <c r="NE326" s="32"/>
      <c r="NF326" s="32"/>
      <c r="NG326" s="32"/>
      <c r="NH326" s="32"/>
      <c r="NI326" s="32"/>
      <c r="NJ326" s="32"/>
      <c r="NK326" s="32"/>
      <c r="NL326" s="32"/>
      <c r="NM326" s="32"/>
      <c r="NN326" s="32"/>
      <c r="NO326" s="32"/>
      <c r="NP326" s="32"/>
      <c r="NQ326" s="32"/>
      <c r="NR326" s="32"/>
      <c r="NS326" s="32"/>
      <c r="NT326" s="32"/>
      <c r="NU326" s="32"/>
      <c r="NV326" s="32"/>
      <c r="NW326" s="32"/>
      <c r="NX326" s="32"/>
      <c r="NY326" s="32"/>
      <c r="NZ326" s="32"/>
      <c r="OA326" s="32"/>
      <c r="OB326" s="32"/>
      <c r="OC326" s="32"/>
      <c r="OD326" s="32"/>
      <c r="OE326" s="32"/>
      <c r="OF326" s="32"/>
      <c r="OG326" s="32"/>
      <c r="OH326" s="32"/>
      <c r="OI326" s="32"/>
      <c r="OJ326" s="32"/>
      <c r="OK326" s="32"/>
      <c r="OL326" s="32"/>
      <c r="OM326" s="32"/>
      <c r="ON326" s="32"/>
      <c r="OO326" s="32"/>
      <c r="OP326" s="32"/>
      <c r="OQ326" s="32"/>
      <c r="OR326" s="32"/>
      <c r="OS326" s="32"/>
      <c r="OT326" s="32"/>
      <c r="OU326" s="32"/>
      <c r="OV326" s="32"/>
      <c r="OW326" s="32"/>
      <c r="OX326" s="32"/>
      <c r="OY326" s="32"/>
      <c r="OZ326" s="32"/>
      <c r="PA326" s="32"/>
      <c r="PB326" s="32"/>
      <c r="PC326" s="32"/>
      <c r="PD326" s="32"/>
      <c r="PE326" s="32"/>
      <c r="PF326" s="32"/>
      <c r="PG326" s="32"/>
      <c r="PH326" s="32"/>
      <c r="PI326" s="32"/>
      <c r="PJ326" s="32"/>
      <c r="PK326" s="32"/>
      <c r="PL326" s="32"/>
      <c r="PM326" s="32"/>
      <c r="PN326" s="32"/>
      <c r="PO326" s="32"/>
      <c r="PP326" s="32"/>
      <c r="PQ326" s="32"/>
      <c r="PR326" s="32"/>
      <c r="PS326" s="32"/>
      <c r="PT326" s="32"/>
      <c r="PU326" s="32"/>
      <c r="PV326" s="32"/>
      <c r="PW326" s="32"/>
      <c r="PX326" s="32"/>
      <c r="PY326" s="32"/>
      <c r="PZ326" s="32"/>
      <c r="QA326" s="32"/>
      <c r="QB326" s="32"/>
      <c r="QC326" s="32"/>
      <c r="QD326" s="32"/>
      <c r="QE326" s="32"/>
      <c r="QF326" s="32"/>
      <c r="QG326" s="32"/>
      <c r="QH326" s="32"/>
      <c r="QI326" s="32"/>
      <c r="QJ326" s="32"/>
      <c r="QK326" s="32"/>
      <c r="QL326" s="32"/>
      <c r="QM326" s="32"/>
      <c r="QN326" s="32"/>
      <c r="QO326" s="32"/>
      <c r="QP326" s="32"/>
      <c r="QQ326" s="32"/>
      <c r="QR326" s="32"/>
      <c r="QS326" s="32"/>
      <c r="QT326" s="32"/>
      <c r="QU326" s="32"/>
      <c r="QV326" s="32"/>
      <c r="QW326" s="32"/>
      <c r="QX326" s="32"/>
      <c r="QY326" s="32"/>
      <c r="QZ326" s="32"/>
      <c r="RA326" s="32"/>
      <c r="RB326" s="32"/>
      <c r="RC326" s="32"/>
      <c r="RD326" s="32"/>
      <c r="RE326" s="32"/>
      <c r="RF326" s="32"/>
      <c r="RG326" s="32"/>
      <c r="RH326" s="32"/>
      <c r="RI326" s="32"/>
      <c r="RJ326" s="32"/>
      <c r="RK326" s="32"/>
      <c r="RL326" s="32"/>
      <c r="RM326" s="32"/>
      <c r="RN326" s="32"/>
      <c r="RO326" s="32"/>
      <c r="RP326" s="32"/>
      <c r="RQ326" s="32"/>
      <c r="RR326" s="32"/>
      <c r="RS326" s="32"/>
      <c r="RT326" s="32"/>
      <c r="RU326" s="32"/>
      <c r="RV326" s="32"/>
      <c r="RW326" s="32"/>
      <c r="RX326" s="32"/>
      <c r="RY326" s="32"/>
      <c r="RZ326" s="32"/>
      <c r="SA326" s="32"/>
      <c r="SB326" s="32"/>
      <c r="SC326" s="32"/>
      <c r="SD326" s="32"/>
      <c r="SE326" s="32"/>
      <c r="SF326" s="32"/>
      <c r="SG326" s="32"/>
      <c r="SH326" s="32"/>
      <c r="SI326" s="32"/>
      <c r="SJ326" s="32"/>
      <c r="SK326" s="32"/>
      <c r="SL326" s="32"/>
      <c r="SM326" s="32"/>
      <c r="SN326" s="32"/>
      <c r="SO326" s="32"/>
      <c r="SP326" s="32"/>
      <c r="SQ326" s="32"/>
      <c r="SR326" s="32"/>
      <c r="SS326" s="32"/>
      <c r="ST326" s="32"/>
      <c r="SU326" s="32"/>
      <c r="SV326" s="32"/>
      <c r="SW326" s="32"/>
      <c r="SX326" s="32"/>
      <c r="SY326" s="32"/>
      <c r="SZ326" s="32"/>
      <c r="TA326" s="32"/>
      <c r="TB326" s="32"/>
      <c r="TC326" s="32"/>
      <c r="TD326" s="32"/>
      <c r="TE326" s="32"/>
    </row>
    <row r="327" spans="1:525" s="34" customFormat="1" ht="35.25" customHeight="1" x14ac:dyDescent="0.25">
      <c r="A327" s="84" t="s">
        <v>205</v>
      </c>
      <c r="B327" s="93"/>
      <c r="C327" s="93"/>
      <c r="D327" s="68" t="s">
        <v>39</v>
      </c>
      <c r="E327" s="121">
        <f>E328+E329+E331+E332+E333+E330</f>
        <v>1383000</v>
      </c>
      <c r="F327" s="121">
        <f t="shared" ref="F327:P327" si="175">F328+F329+F331+F332+F333+F330</f>
        <v>1383000</v>
      </c>
      <c r="G327" s="121">
        <f t="shared" si="175"/>
        <v>1048700</v>
      </c>
      <c r="H327" s="121">
        <f t="shared" si="175"/>
        <v>34600</v>
      </c>
      <c r="I327" s="121">
        <f t="shared" si="175"/>
        <v>0</v>
      </c>
      <c r="J327" s="121">
        <f t="shared" si="175"/>
        <v>0</v>
      </c>
      <c r="K327" s="121">
        <f t="shared" si="175"/>
        <v>0</v>
      </c>
      <c r="L327" s="121">
        <f t="shared" si="175"/>
        <v>0</v>
      </c>
      <c r="M327" s="121">
        <f t="shared" si="175"/>
        <v>0</v>
      </c>
      <c r="N327" s="121">
        <f t="shared" si="175"/>
        <v>0</v>
      </c>
      <c r="O327" s="121">
        <f t="shared" si="175"/>
        <v>0</v>
      </c>
      <c r="P327" s="121">
        <f t="shared" si="175"/>
        <v>1383000</v>
      </c>
      <c r="Q327" s="232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  <c r="IV327" s="33"/>
      <c r="IW327" s="33"/>
      <c r="IX327" s="33"/>
      <c r="IY327" s="33"/>
      <c r="IZ327" s="33"/>
      <c r="JA327" s="33"/>
      <c r="JB327" s="33"/>
      <c r="JC327" s="33"/>
      <c r="JD327" s="33"/>
      <c r="JE327" s="33"/>
      <c r="JF327" s="33"/>
      <c r="JG327" s="33"/>
      <c r="JH327" s="33"/>
      <c r="JI327" s="33"/>
      <c r="JJ327" s="33"/>
      <c r="JK327" s="33"/>
      <c r="JL327" s="33"/>
      <c r="JM327" s="33"/>
      <c r="JN327" s="33"/>
      <c r="JO327" s="33"/>
      <c r="JP327" s="33"/>
      <c r="JQ327" s="33"/>
      <c r="JR327" s="33"/>
      <c r="JS327" s="33"/>
      <c r="JT327" s="33"/>
      <c r="JU327" s="33"/>
      <c r="JV327" s="33"/>
      <c r="JW327" s="33"/>
      <c r="JX327" s="33"/>
      <c r="JY327" s="33"/>
      <c r="JZ327" s="33"/>
      <c r="KA327" s="33"/>
      <c r="KB327" s="33"/>
      <c r="KC327" s="33"/>
      <c r="KD327" s="33"/>
      <c r="KE327" s="33"/>
      <c r="KF327" s="33"/>
      <c r="KG327" s="33"/>
      <c r="KH327" s="33"/>
      <c r="KI327" s="33"/>
      <c r="KJ327" s="33"/>
      <c r="KK327" s="33"/>
      <c r="KL327" s="33"/>
      <c r="KM327" s="33"/>
      <c r="KN327" s="33"/>
      <c r="KO327" s="33"/>
      <c r="KP327" s="33"/>
      <c r="KQ327" s="33"/>
      <c r="KR327" s="33"/>
      <c r="KS327" s="33"/>
      <c r="KT327" s="33"/>
      <c r="KU327" s="33"/>
      <c r="KV327" s="33"/>
      <c r="KW327" s="33"/>
      <c r="KX327" s="33"/>
      <c r="KY327" s="33"/>
      <c r="KZ327" s="33"/>
      <c r="LA327" s="33"/>
      <c r="LB327" s="33"/>
      <c r="LC327" s="33"/>
      <c r="LD327" s="33"/>
      <c r="LE327" s="33"/>
      <c r="LF327" s="33"/>
      <c r="LG327" s="33"/>
      <c r="LH327" s="33"/>
      <c r="LI327" s="33"/>
      <c r="LJ327" s="33"/>
      <c r="LK327" s="33"/>
      <c r="LL327" s="33"/>
      <c r="LM327" s="33"/>
      <c r="LN327" s="33"/>
      <c r="LO327" s="33"/>
      <c r="LP327" s="33"/>
      <c r="LQ327" s="33"/>
      <c r="LR327" s="33"/>
      <c r="LS327" s="33"/>
      <c r="LT327" s="33"/>
      <c r="LU327" s="33"/>
      <c r="LV327" s="33"/>
      <c r="LW327" s="33"/>
      <c r="LX327" s="33"/>
      <c r="LY327" s="33"/>
      <c r="LZ327" s="33"/>
      <c r="MA327" s="33"/>
      <c r="MB327" s="33"/>
      <c r="MC327" s="33"/>
      <c r="MD327" s="33"/>
      <c r="ME327" s="33"/>
      <c r="MF327" s="33"/>
      <c r="MG327" s="33"/>
      <c r="MH327" s="33"/>
      <c r="MI327" s="33"/>
      <c r="MJ327" s="33"/>
      <c r="MK327" s="33"/>
      <c r="ML327" s="33"/>
      <c r="MM327" s="33"/>
      <c r="MN327" s="33"/>
      <c r="MO327" s="33"/>
      <c r="MP327" s="33"/>
      <c r="MQ327" s="33"/>
      <c r="MR327" s="33"/>
      <c r="MS327" s="33"/>
      <c r="MT327" s="33"/>
      <c r="MU327" s="33"/>
      <c r="MV327" s="33"/>
      <c r="MW327" s="33"/>
      <c r="MX327" s="33"/>
      <c r="MY327" s="33"/>
      <c r="MZ327" s="33"/>
      <c r="NA327" s="33"/>
      <c r="NB327" s="33"/>
      <c r="NC327" s="33"/>
      <c r="ND327" s="33"/>
      <c r="NE327" s="33"/>
      <c r="NF327" s="33"/>
      <c r="NG327" s="33"/>
      <c r="NH327" s="33"/>
      <c r="NI327" s="33"/>
      <c r="NJ327" s="33"/>
      <c r="NK327" s="33"/>
      <c r="NL327" s="33"/>
      <c r="NM327" s="33"/>
      <c r="NN327" s="33"/>
      <c r="NO327" s="33"/>
      <c r="NP327" s="33"/>
      <c r="NQ327" s="33"/>
      <c r="NR327" s="33"/>
      <c r="NS327" s="33"/>
      <c r="NT327" s="33"/>
      <c r="NU327" s="33"/>
      <c r="NV327" s="33"/>
      <c r="NW327" s="33"/>
      <c r="NX327" s="33"/>
      <c r="NY327" s="33"/>
      <c r="NZ327" s="33"/>
      <c r="OA327" s="33"/>
      <c r="OB327" s="33"/>
      <c r="OC327" s="33"/>
      <c r="OD327" s="33"/>
      <c r="OE327" s="33"/>
      <c r="OF327" s="33"/>
      <c r="OG327" s="33"/>
      <c r="OH327" s="33"/>
      <c r="OI327" s="33"/>
      <c r="OJ327" s="33"/>
      <c r="OK327" s="33"/>
      <c r="OL327" s="33"/>
      <c r="OM327" s="33"/>
      <c r="ON327" s="33"/>
      <c r="OO327" s="33"/>
      <c r="OP327" s="33"/>
      <c r="OQ327" s="33"/>
      <c r="OR327" s="33"/>
      <c r="OS327" s="33"/>
      <c r="OT327" s="33"/>
      <c r="OU327" s="33"/>
      <c r="OV327" s="33"/>
      <c r="OW327" s="33"/>
      <c r="OX327" s="33"/>
      <c r="OY327" s="33"/>
      <c r="OZ327" s="33"/>
      <c r="PA327" s="33"/>
      <c r="PB327" s="33"/>
      <c r="PC327" s="33"/>
      <c r="PD327" s="33"/>
      <c r="PE327" s="33"/>
      <c r="PF327" s="33"/>
      <c r="PG327" s="33"/>
      <c r="PH327" s="33"/>
      <c r="PI327" s="33"/>
      <c r="PJ327" s="33"/>
      <c r="PK327" s="33"/>
      <c r="PL327" s="33"/>
      <c r="PM327" s="33"/>
      <c r="PN327" s="33"/>
      <c r="PO327" s="33"/>
      <c r="PP327" s="33"/>
      <c r="PQ327" s="33"/>
      <c r="PR327" s="33"/>
      <c r="PS327" s="33"/>
      <c r="PT327" s="33"/>
      <c r="PU327" s="33"/>
      <c r="PV327" s="33"/>
      <c r="PW327" s="33"/>
      <c r="PX327" s="33"/>
      <c r="PY327" s="33"/>
      <c r="PZ327" s="33"/>
      <c r="QA327" s="33"/>
      <c r="QB327" s="33"/>
      <c r="QC327" s="33"/>
      <c r="QD327" s="33"/>
      <c r="QE327" s="33"/>
      <c r="QF327" s="33"/>
      <c r="QG327" s="33"/>
      <c r="QH327" s="33"/>
      <c r="QI327" s="33"/>
      <c r="QJ327" s="33"/>
      <c r="QK327" s="33"/>
      <c r="QL327" s="33"/>
      <c r="QM327" s="33"/>
      <c r="QN327" s="33"/>
      <c r="QO327" s="33"/>
      <c r="QP327" s="33"/>
      <c r="QQ327" s="33"/>
      <c r="QR327" s="33"/>
      <c r="QS327" s="33"/>
      <c r="QT327" s="33"/>
      <c r="QU327" s="33"/>
      <c r="QV327" s="33"/>
      <c r="QW327" s="33"/>
      <c r="QX327" s="33"/>
      <c r="QY327" s="33"/>
      <c r="QZ327" s="33"/>
      <c r="RA327" s="33"/>
      <c r="RB327" s="33"/>
      <c r="RC327" s="33"/>
      <c r="RD327" s="33"/>
      <c r="RE327" s="33"/>
      <c r="RF327" s="33"/>
      <c r="RG327" s="33"/>
      <c r="RH327" s="33"/>
      <c r="RI327" s="33"/>
      <c r="RJ327" s="33"/>
      <c r="RK327" s="33"/>
      <c r="RL327" s="33"/>
      <c r="RM327" s="33"/>
      <c r="RN327" s="33"/>
      <c r="RO327" s="33"/>
      <c r="RP327" s="33"/>
      <c r="RQ327" s="33"/>
      <c r="RR327" s="33"/>
      <c r="RS327" s="33"/>
      <c r="RT327" s="33"/>
      <c r="RU327" s="33"/>
      <c r="RV327" s="33"/>
      <c r="RW327" s="33"/>
      <c r="RX327" s="33"/>
      <c r="RY327" s="33"/>
      <c r="RZ327" s="33"/>
      <c r="SA327" s="33"/>
      <c r="SB327" s="33"/>
      <c r="SC327" s="33"/>
      <c r="SD327" s="33"/>
      <c r="SE327" s="33"/>
      <c r="SF327" s="33"/>
      <c r="SG327" s="33"/>
      <c r="SH327" s="33"/>
      <c r="SI327" s="33"/>
      <c r="SJ327" s="33"/>
      <c r="SK327" s="33"/>
      <c r="SL327" s="33"/>
      <c r="SM327" s="33"/>
      <c r="SN327" s="33"/>
      <c r="SO327" s="33"/>
      <c r="SP327" s="33"/>
      <c r="SQ327" s="33"/>
      <c r="SR327" s="33"/>
      <c r="SS327" s="33"/>
      <c r="ST327" s="33"/>
      <c r="SU327" s="33"/>
      <c r="SV327" s="33"/>
      <c r="SW327" s="33"/>
      <c r="SX327" s="33"/>
      <c r="SY327" s="33"/>
      <c r="SZ327" s="33"/>
      <c r="TA327" s="33"/>
      <c r="TB327" s="33"/>
      <c r="TC327" s="33"/>
      <c r="TD327" s="33"/>
      <c r="TE327" s="33"/>
    </row>
    <row r="328" spans="1:525" s="22" customFormat="1" ht="47.25" x14ac:dyDescent="0.25">
      <c r="A328" s="56" t="s">
        <v>206</v>
      </c>
      <c r="B328" s="82" t="str">
        <f>'дод 9'!A17</f>
        <v>0160</v>
      </c>
      <c r="C328" s="82" t="str">
        <f>'дод 9'!B17</f>
        <v>0111</v>
      </c>
      <c r="D328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28" s="122">
        <f t="shared" ref="E328:E333" si="176">F328+I328</f>
        <v>1359000</v>
      </c>
      <c r="F328" s="122">
        <v>1359000</v>
      </c>
      <c r="G328" s="122">
        <v>1048700</v>
      </c>
      <c r="H328" s="122">
        <v>34600</v>
      </c>
      <c r="I328" s="122"/>
      <c r="J328" s="122">
        <f t="shared" si="161"/>
        <v>0</v>
      </c>
      <c r="K328" s="122"/>
      <c r="L328" s="122"/>
      <c r="M328" s="122"/>
      <c r="N328" s="122"/>
      <c r="O328" s="122"/>
      <c r="P328" s="122">
        <f t="shared" ref="P328:P333" si="177">E328+J328</f>
        <v>1359000</v>
      </c>
      <c r="Q328" s="232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  <c r="SQ328" s="23"/>
      <c r="SR328" s="23"/>
      <c r="SS328" s="23"/>
      <c r="ST328" s="23"/>
      <c r="SU328" s="23"/>
      <c r="SV328" s="23"/>
      <c r="SW328" s="23"/>
      <c r="SX328" s="23"/>
      <c r="SY328" s="23"/>
      <c r="SZ328" s="23"/>
      <c r="TA328" s="23"/>
      <c r="TB328" s="23"/>
      <c r="TC328" s="23"/>
      <c r="TD328" s="23"/>
      <c r="TE328" s="23"/>
    </row>
    <row r="329" spans="1:525" s="22" customFormat="1" ht="31.5" x14ac:dyDescent="0.25">
      <c r="A329" s="56" t="s">
        <v>306</v>
      </c>
      <c r="B329" s="82" t="str">
        <f>'дод 9'!A176</f>
        <v>6090</v>
      </c>
      <c r="C329" s="82" t="str">
        <f>'дод 9'!B176</f>
        <v>0640</v>
      </c>
      <c r="D329" s="57" t="str">
        <f>'дод 9'!C176</f>
        <v>Інша діяльність у сфері житлово-комунального господарства</v>
      </c>
      <c r="E329" s="122">
        <f t="shared" si="176"/>
        <v>24000</v>
      </c>
      <c r="F329" s="122">
        <v>24000</v>
      </c>
      <c r="G329" s="122"/>
      <c r="H329" s="122"/>
      <c r="I329" s="122"/>
      <c r="J329" s="122">
        <f t="shared" si="161"/>
        <v>0</v>
      </c>
      <c r="K329" s="122"/>
      <c r="L329" s="122"/>
      <c r="M329" s="122"/>
      <c r="N329" s="122"/>
      <c r="O329" s="122"/>
      <c r="P329" s="122">
        <f t="shared" si="177"/>
        <v>24000</v>
      </c>
      <c r="Q329" s="232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</row>
    <row r="330" spans="1:525" s="22" customFormat="1" ht="31.5" hidden="1" x14ac:dyDescent="0.25">
      <c r="A330" s="56" t="s">
        <v>570</v>
      </c>
      <c r="B330" s="82">
        <v>7340</v>
      </c>
      <c r="C330" s="56" t="s">
        <v>110</v>
      </c>
      <c r="D330" s="57" t="str">
        <f>'дод 9'!C195</f>
        <v>Проектування, реставрація та охорона пам'яток архітектури</v>
      </c>
      <c r="E330" s="122">
        <f t="shared" si="176"/>
        <v>0</v>
      </c>
      <c r="F330" s="122"/>
      <c r="G330" s="122"/>
      <c r="H330" s="122"/>
      <c r="I330" s="122"/>
      <c r="J330" s="122">
        <f t="shared" si="161"/>
        <v>0</v>
      </c>
      <c r="K330" s="122"/>
      <c r="L330" s="122"/>
      <c r="M330" s="122"/>
      <c r="N330" s="122"/>
      <c r="O330" s="122"/>
      <c r="P330" s="122">
        <f t="shared" si="177"/>
        <v>0</v>
      </c>
      <c r="Q330" s="232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  <c r="SQ330" s="23"/>
      <c r="SR330" s="23"/>
      <c r="SS330" s="23"/>
      <c r="ST330" s="23"/>
      <c r="SU330" s="23"/>
      <c r="SV330" s="23"/>
      <c r="SW330" s="23"/>
      <c r="SX330" s="23"/>
      <c r="SY330" s="23"/>
      <c r="SZ330" s="23"/>
      <c r="TA330" s="23"/>
      <c r="TB330" s="23"/>
      <c r="TC330" s="23"/>
      <c r="TD330" s="23"/>
      <c r="TE330" s="23"/>
    </row>
    <row r="331" spans="1:525" s="22" customFormat="1" ht="31.5" hidden="1" customHeight="1" x14ac:dyDescent="0.25">
      <c r="A331" s="56" t="s">
        <v>442</v>
      </c>
      <c r="B331" s="56" t="s">
        <v>443</v>
      </c>
      <c r="C331" s="56" t="s">
        <v>110</v>
      </c>
      <c r="D331" s="57" t="s">
        <v>444</v>
      </c>
      <c r="E331" s="122">
        <f t="shared" si="176"/>
        <v>0</v>
      </c>
      <c r="F331" s="122"/>
      <c r="G331" s="122"/>
      <c r="H331" s="122"/>
      <c r="I331" s="122"/>
      <c r="J331" s="122">
        <f t="shared" si="161"/>
        <v>0</v>
      </c>
      <c r="K331" s="122">
        <f>900000-900000</f>
        <v>0</v>
      </c>
      <c r="L331" s="122"/>
      <c r="M331" s="122"/>
      <c r="N331" s="122"/>
      <c r="O331" s="122">
        <f>900000-900000</f>
        <v>0</v>
      </c>
      <c r="P331" s="122">
        <f t="shared" si="177"/>
        <v>0</v>
      </c>
      <c r="Q331" s="232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  <c r="IW331" s="23"/>
      <c r="IX331" s="23"/>
      <c r="IY331" s="23"/>
      <c r="IZ331" s="23"/>
      <c r="JA331" s="23"/>
      <c r="JB331" s="23"/>
      <c r="JC331" s="23"/>
      <c r="JD331" s="23"/>
      <c r="JE331" s="23"/>
      <c r="JF331" s="23"/>
      <c r="JG331" s="23"/>
      <c r="JH331" s="23"/>
      <c r="JI331" s="23"/>
      <c r="JJ331" s="23"/>
      <c r="JK331" s="23"/>
      <c r="JL331" s="23"/>
      <c r="JM331" s="23"/>
      <c r="JN331" s="23"/>
      <c r="JO331" s="23"/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  <c r="JZ331" s="23"/>
      <c r="KA331" s="23"/>
      <c r="KB331" s="23"/>
      <c r="KC331" s="23"/>
      <c r="KD331" s="23"/>
      <c r="KE331" s="23"/>
      <c r="KF331" s="23"/>
      <c r="KG331" s="23"/>
      <c r="KH331" s="23"/>
      <c r="KI331" s="23"/>
      <c r="KJ331" s="23"/>
      <c r="KK331" s="23"/>
      <c r="KL331" s="23"/>
      <c r="KM331" s="23"/>
      <c r="KN331" s="23"/>
      <c r="KO331" s="23"/>
      <c r="KP331" s="23"/>
      <c r="KQ331" s="23"/>
      <c r="KR331" s="23"/>
      <c r="KS331" s="23"/>
      <c r="KT331" s="23"/>
      <c r="KU331" s="23"/>
      <c r="KV331" s="23"/>
      <c r="KW331" s="23"/>
      <c r="KX331" s="23"/>
      <c r="KY331" s="23"/>
      <c r="KZ331" s="23"/>
      <c r="LA331" s="23"/>
      <c r="LB331" s="23"/>
      <c r="LC331" s="23"/>
      <c r="LD331" s="23"/>
      <c r="LE331" s="23"/>
      <c r="LF331" s="23"/>
      <c r="LG331" s="23"/>
      <c r="LH331" s="23"/>
      <c r="LI331" s="23"/>
      <c r="LJ331" s="23"/>
      <c r="LK331" s="23"/>
      <c r="LL331" s="23"/>
      <c r="LM331" s="23"/>
      <c r="LN331" s="23"/>
      <c r="LO331" s="23"/>
      <c r="LP331" s="23"/>
      <c r="LQ331" s="23"/>
      <c r="LR331" s="23"/>
      <c r="LS331" s="23"/>
      <c r="LT331" s="23"/>
      <c r="LU331" s="23"/>
      <c r="LV331" s="23"/>
      <c r="LW331" s="23"/>
      <c r="LX331" s="23"/>
      <c r="LY331" s="23"/>
      <c r="LZ331" s="23"/>
      <c r="MA331" s="23"/>
      <c r="MB331" s="23"/>
      <c r="MC331" s="23"/>
      <c r="MD331" s="23"/>
      <c r="ME331" s="23"/>
      <c r="MF331" s="23"/>
      <c r="MG331" s="23"/>
      <c r="MH331" s="23"/>
      <c r="MI331" s="23"/>
      <c r="MJ331" s="23"/>
      <c r="MK331" s="23"/>
      <c r="ML331" s="23"/>
      <c r="MM331" s="23"/>
      <c r="MN331" s="23"/>
      <c r="MO331" s="23"/>
      <c r="MP331" s="23"/>
      <c r="MQ331" s="23"/>
      <c r="MR331" s="23"/>
      <c r="MS331" s="23"/>
      <c r="MT331" s="23"/>
      <c r="MU331" s="23"/>
      <c r="MV331" s="23"/>
      <c r="MW331" s="23"/>
      <c r="MX331" s="23"/>
      <c r="MY331" s="23"/>
      <c r="MZ331" s="23"/>
      <c r="NA331" s="23"/>
      <c r="NB331" s="23"/>
      <c r="NC331" s="23"/>
      <c r="ND331" s="23"/>
      <c r="NE331" s="23"/>
      <c r="NF331" s="23"/>
      <c r="NG331" s="23"/>
      <c r="NH331" s="23"/>
      <c r="NI331" s="23"/>
      <c r="NJ331" s="23"/>
      <c r="NK331" s="23"/>
      <c r="NL331" s="23"/>
      <c r="NM331" s="23"/>
      <c r="NN331" s="23"/>
      <c r="NO331" s="23"/>
      <c r="NP331" s="23"/>
      <c r="NQ331" s="23"/>
      <c r="NR331" s="23"/>
      <c r="NS331" s="23"/>
      <c r="NT331" s="23"/>
      <c r="NU331" s="23"/>
      <c r="NV331" s="23"/>
      <c r="NW331" s="23"/>
      <c r="NX331" s="23"/>
      <c r="NY331" s="23"/>
      <c r="NZ331" s="23"/>
      <c r="OA331" s="23"/>
      <c r="OB331" s="23"/>
      <c r="OC331" s="23"/>
      <c r="OD331" s="23"/>
      <c r="OE331" s="23"/>
      <c r="OF331" s="23"/>
      <c r="OG331" s="23"/>
      <c r="OH331" s="23"/>
      <c r="OI331" s="23"/>
      <c r="OJ331" s="23"/>
      <c r="OK331" s="23"/>
      <c r="OL331" s="23"/>
      <c r="OM331" s="23"/>
      <c r="ON331" s="23"/>
      <c r="OO331" s="23"/>
      <c r="OP331" s="23"/>
      <c r="OQ331" s="23"/>
      <c r="OR331" s="23"/>
      <c r="OS331" s="23"/>
      <c r="OT331" s="23"/>
      <c r="OU331" s="23"/>
      <c r="OV331" s="23"/>
      <c r="OW331" s="23"/>
      <c r="OX331" s="23"/>
      <c r="OY331" s="23"/>
      <c r="OZ331" s="23"/>
      <c r="PA331" s="23"/>
      <c r="PB331" s="23"/>
      <c r="PC331" s="23"/>
      <c r="PD331" s="23"/>
      <c r="PE331" s="23"/>
      <c r="PF331" s="23"/>
      <c r="PG331" s="23"/>
      <c r="PH331" s="23"/>
      <c r="PI331" s="23"/>
      <c r="PJ331" s="23"/>
      <c r="PK331" s="23"/>
      <c r="PL331" s="23"/>
      <c r="PM331" s="23"/>
      <c r="PN331" s="23"/>
      <c r="PO331" s="23"/>
      <c r="PP331" s="23"/>
      <c r="PQ331" s="23"/>
      <c r="PR331" s="23"/>
      <c r="PS331" s="23"/>
      <c r="PT331" s="23"/>
      <c r="PU331" s="23"/>
      <c r="PV331" s="23"/>
      <c r="PW331" s="23"/>
      <c r="PX331" s="23"/>
      <c r="PY331" s="23"/>
      <c r="PZ331" s="23"/>
      <c r="QA331" s="23"/>
      <c r="QB331" s="23"/>
      <c r="QC331" s="23"/>
      <c r="QD331" s="23"/>
      <c r="QE331" s="23"/>
      <c r="QF331" s="23"/>
      <c r="QG331" s="23"/>
      <c r="QH331" s="23"/>
      <c r="QI331" s="23"/>
      <c r="QJ331" s="23"/>
      <c r="QK331" s="23"/>
      <c r="QL331" s="23"/>
      <c r="QM331" s="23"/>
      <c r="QN331" s="23"/>
      <c r="QO331" s="23"/>
      <c r="QP331" s="23"/>
      <c r="QQ331" s="23"/>
      <c r="QR331" s="23"/>
      <c r="QS331" s="23"/>
      <c r="QT331" s="23"/>
      <c r="QU331" s="23"/>
      <c r="QV331" s="23"/>
      <c r="QW331" s="23"/>
      <c r="QX331" s="23"/>
      <c r="QY331" s="23"/>
      <c r="QZ331" s="23"/>
      <c r="RA331" s="23"/>
      <c r="RB331" s="23"/>
      <c r="RC331" s="23"/>
      <c r="RD331" s="23"/>
      <c r="RE331" s="23"/>
      <c r="RF331" s="23"/>
      <c r="RG331" s="23"/>
      <c r="RH331" s="23"/>
      <c r="RI331" s="23"/>
      <c r="RJ331" s="23"/>
      <c r="RK331" s="23"/>
      <c r="RL331" s="23"/>
      <c r="RM331" s="23"/>
      <c r="RN331" s="23"/>
      <c r="RO331" s="23"/>
      <c r="RP331" s="23"/>
      <c r="RQ331" s="23"/>
      <c r="RR331" s="23"/>
      <c r="RS331" s="23"/>
      <c r="RT331" s="23"/>
      <c r="RU331" s="23"/>
      <c r="RV331" s="23"/>
      <c r="RW331" s="23"/>
      <c r="RX331" s="23"/>
      <c r="RY331" s="23"/>
      <c r="RZ331" s="23"/>
      <c r="SA331" s="23"/>
      <c r="SB331" s="23"/>
      <c r="SC331" s="23"/>
      <c r="SD331" s="23"/>
      <c r="SE331" s="23"/>
      <c r="SF331" s="23"/>
      <c r="SG331" s="23"/>
      <c r="SH331" s="23"/>
      <c r="SI331" s="23"/>
      <c r="SJ331" s="23"/>
      <c r="SK331" s="23"/>
      <c r="SL331" s="23"/>
      <c r="SM331" s="23"/>
      <c r="SN331" s="23"/>
      <c r="SO331" s="23"/>
      <c r="SP331" s="23"/>
      <c r="SQ331" s="23"/>
      <c r="SR331" s="23"/>
      <c r="SS331" s="23"/>
      <c r="ST331" s="23"/>
      <c r="SU331" s="23"/>
      <c r="SV331" s="23"/>
      <c r="SW331" s="23"/>
      <c r="SX331" s="23"/>
      <c r="SY331" s="23"/>
      <c r="SZ331" s="23"/>
      <c r="TA331" s="23"/>
      <c r="TB331" s="23"/>
      <c r="TC331" s="23"/>
      <c r="TD331" s="23"/>
      <c r="TE331" s="23"/>
    </row>
    <row r="332" spans="1:525" s="22" customFormat="1" ht="31.5" hidden="1" x14ac:dyDescent="0.25">
      <c r="A332" s="56" t="s">
        <v>521</v>
      </c>
      <c r="B332" s="56" t="s">
        <v>522</v>
      </c>
      <c r="C332" s="56" t="s">
        <v>81</v>
      </c>
      <c r="D332" s="57" t="str">
        <f>'дод 9'!C203</f>
        <v>Реалізація інших заходів щодо соціально-економічного розвитку територій</v>
      </c>
      <c r="E332" s="122">
        <f t="shared" si="176"/>
        <v>0</v>
      </c>
      <c r="F332" s="122"/>
      <c r="G332" s="122"/>
      <c r="H332" s="122"/>
      <c r="I332" s="122"/>
      <c r="J332" s="122">
        <f t="shared" ref="J332" si="178">L332+O332</f>
        <v>0</v>
      </c>
      <c r="K332" s="122"/>
      <c r="L332" s="122"/>
      <c r="M332" s="122"/>
      <c r="N332" s="122"/>
      <c r="O332" s="122"/>
      <c r="P332" s="122">
        <f t="shared" si="177"/>
        <v>0</v>
      </c>
      <c r="Q332" s="232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  <c r="IW332" s="23"/>
      <c r="IX332" s="23"/>
      <c r="IY332" s="23"/>
      <c r="IZ332" s="23"/>
      <c r="JA332" s="23"/>
      <c r="JB332" s="23"/>
      <c r="JC332" s="23"/>
      <c r="JD332" s="23"/>
      <c r="JE332" s="23"/>
      <c r="JF332" s="23"/>
      <c r="JG332" s="23"/>
      <c r="JH332" s="23"/>
      <c r="JI332" s="23"/>
      <c r="JJ332" s="23"/>
      <c r="JK332" s="23"/>
      <c r="JL332" s="23"/>
      <c r="JM332" s="23"/>
      <c r="JN332" s="23"/>
      <c r="JO332" s="23"/>
      <c r="JP332" s="23"/>
      <c r="JQ332" s="23"/>
      <c r="JR332" s="23"/>
      <c r="JS332" s="23"/>
      <c r="JT332" s="23"/>
      <c r="JU332" s="23"/>
      <c r="JV332" s="23"/>
      <c r="JW332" s="23"/>
      <c r="JX332" s="23"/>
      <c r="JY332" s="23"/>
      <c r="JZ332" s="23"/>
      <c r="KA332" s="23"/>
      <c r="KB332" s="23"/>
      <c r="KC332" s="23"/>
      <c r="KD332" s="23"/>
      <c r="KE332" s="23"/>
      <c r="KF332" s="23"/>
      <c r="KG332" s="23"/>
      <c r="KH332" s="23"/>
      <c r="KI332" s="23"/>
      <c r="KJ332" s="23"/>
      <c r="KK332" s="23"/>
      <c r="KL332" s="23"/>
      <c r="KM332" s="23"/>
      <c r="KN332" s="23"/>
      <c r="KO332" s="23"/>
      <c r="KP332" s="23"/>
      <c r="KQ332" s="23"/>
      <c r="KR332" s="23"/>
      <c r="KS332" s="23"/>
      <c r="KT332" s="23"/>
      <c r="KU332" s="23"/>
      <c r="KV332" s="23"/>
      <c r="KW332" s="23"/>
      <c r="KX332" s="23"/>
      <c r="KY332" s="23"/>
      <c r="KZ332" s="23"/>
      <c r="LA332" s="23"/>
      <c r="LB332" s="23"/>
      <c r="LC332" s="23"/>
      <c r="LD332" s="23"/>
      <c r="LE332" s="23"/>
      <c r="LF332" s="23"/>
      <c r="LG332" s="23"/>
      <c r="LH332" s="23"/>
      <c r="LI332" s="23"/>
      <c r="LJ332" s="23"/>
      <c r="LK332" s="23"/>
      <c r="LL332" s="23"/>
      <c r="LM332" s="23"/>
      <c r="LN332" s="23"/>
      <c r="LO332" s="23"/>
      <c r="LP332" s="23"/>
      <c r="LQ332" s="23"/>
      <c r="LR332" s="23"/>
      <c r="LS332" s="23"/>
      <c r="LT332" s="23"/>
      <c r="LU332" s="23"/>
      <c r="LV332" s="23"/>
      <c r="LW332" s="23"/>
      <c r="LX332" s="23"/>
      <c r="LY332" s="23"/>
      <c r="LZ332" s="23"/>
      <c r="MA332" s="23"/>
      <c r="MB332" s="23"/>
      <c r="MC332" s="23"/>
      <c r="MD332" s="23"/>
      <c r="ME332" s="23"/>
      <c r="MF332" s="23"/>
      <c r="MG332" s="23"/>
      <c r="MH332" s="23"/>
      <c r="MI332" s="23"/>
      <c r="MJ332" s="23"/>
      <c r="MK332" s="23"/>
      <c r="ML332" s="23"/>
      <c r="MM332" s="23"/>
      <c r="MN332" s="23"/>
      <c r="MO332" s="23"/>
      <c r="MP332" s="23"/>
      <c r="MQ332" s="23"/>
      <c r="MR332" s="23"/>
      <c r="MS332" s="23"/>
      <c r="MT332" s="23"/>
      <c r="MU332" s="23"/>
      <c r="MV332" s="23"/>
      <c r="MW332" s="23"/>
      <c r="MX332" s="23"/>
      <c r="MY332" s="23"/>
      <c r="MZ332" s="23"/>
      <c r="NA332" s="23"/>
      <c r="NB332" s="23"/>
      <c r="NC332" s="23"/>
      <c r="ND332" s="23"/>
      <c r="NE332" s="23"/>
      <c r="NF332" s="23"/>
      <c r="NG332" s="23"/>
      <c r="NH332" s="23"/>
      <c r="NI332" s="23"/>
      <c r="NJ332" s="23"/>
      <c r="NK332" s="23"/>
      <c r="NL332" s="23"/>
      <c r="NM332" s="23"/>
      <c r="NN332" s="23"/>
      <c r="NO332" s="23"/>
      <c r="NP332" s="23"/>
      <c r="NQ332" s="23"/>
      <c r="NR332" s="23"/>
      <c r="NS332" s="23"/>
      <c r="NT332" s="23"/>
      <c r="NU332" s="23"/>
      <c r="NV332" s="23"/>
      <c r="NW332" s="23"/>
      <c r="NX332" s="23"/>
      <c r="NY332" s="23"/>
      <c r="NZ332" s="23"/>
      <c r="OA332" s="23"/>
      <c r="OB332" s="23"/>
      <c r="OC332" s="23"/>
      <c r="OD332" s="23"/>
      <c r="OE332" s="23"/>
      <c r="OF332" s="23"/>
      <c r="OG332" s="23"/>
      <c r="OH332" s="23"/>
      <c r="OI332" s="23"/>
      <c r="OJ332" s="23"/>
      <c r="OK332" s="23"/>
      <c r="OL332" s="23"/>
      <c r="OM332" s="23"/>
      <c r="ON332" s="23"/>
      <c r="OO332" s="23"/>
      <c r="OP332" s="23"/>
      <c r="OQ332" s="23"/>
      <c r="OR332" s="23"/>
      <c r="OS332" s="23"/>
      <c r="OT332" s="23"/>
      <c r="OU332" s="23"/>
      <c r="OV332" s="23"/>
      <c r="OW332" s="23"/>
      <c r="OX332" s="23"/>
      <c r="OY332" s="23"/>
      <c r="OZ332" s="23"/>
      <c r="PA332" s="23"/>
      <c r="PB332" s="23"/>
      <c r="PC332" s="23"/>
      <c r="PD332" s="23"/>
      <c r="PE332" s="23"/>
      <c r="PF332" s="23"/>
      <c r="PG332" s="23"/>
      <c r="PH332" s="23"/>
      <c r="PI332" s="23"/>
      <c r="PJ332" s="23"/>
      <c r="PK332" s="23"/>
      <c r="PL332" s="23"/>
      <c r="PM332" s="23"/>
      <c r="PN332" s="23"/>
      <c r="PO332" s="23"/>
      <c r="PP332" s="23"/>
      <c r="PQ332" s="23"/>
      <c r="PR332" s="23"/>
      <c r="PS332" s="23"/>
      <c r="PT332" s="23"/>
      <c r="PU332" s="23"/>
      <c r="PV332" s="23"/>
      <c r="PW332" s="23"/>
      <c r="PX332" s="23"/>
      <c r="PY332" s="23"/>
      <c r="PZ332" s="23"/>
      <c r="QA332" s="23"/>
      <c r="QB332" s="23"/>
      <c r="QC332" s="23"/>
      <c r="QD332" s="23"/>
      <c r="QE332" s="23"/>
      <c r="QF332" s="23"/>
      <c r="QG332" s="23"/>
      <c r="QH332" s="23"/>
      <c r="QI332" s="23"/>
      <c r="QJ332" s="23"/>
      <c r="QK332" s="23"/>
      <c r="QL332" s="23"/>
      <c r="QM332" s="23"/>
      <c r="QN332" s="23"/>
      <c r="QO332" s="23"/>
      <c r="QP332" s="23"/>
      <c r="QQ332" s="23"/>
      <c r="QR332" s="23"/>
      <c r="QS332" s="23"/>
      <c r="QT332" s="23"/>
      <c r="QU332" s="23"/>
      <c r="QV332" s="23"/>
      <c r="QW332" s="23"/>
      <c r="QX332" s="23"/>
      <c r="QY332" s="23"/>
      <c r="QZ332" s="23"/>
      <c r="RA332" s="23"/>
      <c r="RB332" s="23"/>
      <c r="RC332" s="23"/>
      <c r="RD332" s="23"/>
      <c r="RE332" s="23"/>
      <c r="RF332" s="23"/>
      <c r="RG332" s="23"/>
      <c r="RH332" s="23"/>
      <c r="RI332" s="23"/>
      <c r="RJ332" s="23"/>
      <c r="RK332" s="23"/>
      <c r="RL332" s="23"/>
      <c r="RM332" s="23"/>
      <c r="RN332" s="23"/>
      <c r="RO332" s="23"/>
      <c r="RP332" s="23"/>
      <c r="RQ332" s="23"/>
      <c r="RR332" s="23"/>
      <c r="RS332" s="23"/>
      <c r="RT332" s="23"/>
      <c r="RU332" s="23"/>
      <c r="RV332" s="23"/>
      <c r="RW332" s="23"/>
      <c r="RX332" s="23"/>
      <c r="RY332" s="23"/>
      <c r="RZ332" s="23"/>
      <c r="SA332" s="23"/>
      <c r="SB332" s="23"/>
      <c r="SC332" s="23"/>
      <c r="SD332" s="23"/>
      <c r="SE332" s="23"/>
      <c r="SF332" s="23"/>
      <c r="SG332" s="23"/>
      <c r="SH332" s="23"/>
      <c r="SI332" s="23"/>
      <c r="SJ332" s="23"/>
      <c r="SK332" s="23"/>
      <c r="SL332" s="23"/>
      <c r="SM332" s="23"/>
      <c r="SN332" s="23"/>
      <c r="SO332" s="23"/>
      <c r="SP332" s="23"/>
      <c r="SQ332" s="23"/>
      <c r="SR332" s="23"/>
      <c r="SS332" s="23"/>
      <c r="ST332" s="23"/>
      <c r="SU332" s="23"/>
      <c r="SV332" s="23"/>
      <c r="SW332" s="23"/>
      <c r="SX332" s="23"/>
      <c r="SY332" s="23"/>
      <c r="SZ332" s="23"/>
      <c r="TA332" s="23"/>
      <c r="TB332" s="23"/>
      <c r="TC332" s="23"/>
      <c r="TD332" s="23"/>
      <c r="TE332" s="23"/>
    </row>
    <row r="333" spans="1:525" s="22" customFormat="1" ht="123" hidden="1" customHeight="1" x14ac:dyDescent="0.25">
      <c r="A333" s="87" t="s">
        <v>294</v>
      </c>
      <c r="B333" s="42" t="str">
        <f>'дод 9'!A232</f>
        <v>7691</v>
      </c>
      <c r="C333" s="42" t="str">
        <f>'дод 9'!B232</f>
        <v>0490</v>
      </c>
      <c r="D333" s="36" t="str">
        <f>'дод 9'!C232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33" s="122">
        <f t="shared" si="176"/>
        <v>0</v>
      </c>
      <c r="F333" s="122"/>
      <c r="G333" s="122"/>
      <c r="H333" s="122"/>
      <c r="I333" s="122"/>
      <c r="J333" s="122">
        <f t="shared" si="161"/>
        <v>0</v>
      </c>
      <c r="K333" s="122"/>
      <c r="L333" s="122"/>
      <c r="M333" s="122"/>
      <c r="N333" s="122"/>
      <c r="O333" s="122"/>
      <c r="P333" s="122">
        <f t="shared" si="177"/>
        <v>0</v>
      </c>
      <c r="Q333" s="232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  <c r="IW333" s="23"/>
      <c r="IX333" s="23"/>
      <c r="IY333" s="23"/>
      <c r="IZ333" s="23"/>
      <c r="JA333" s="23"/>
      <c r="JB333" s="23"/>
      <c r="JC333" s="23"/>
      <c r="JD333" s="23"/>
      <c r="JE333" s="23"/>
      <c r="JF333" s="23"/>
      <c r="JG333" s="23"/>
      <c r="JH333" s="23"/>
      <c r="JI333" s="23"/>
      <c r="JJ333" s="23"/>
      <c r="JK333" s="23"/>
      <c r="JL333" s="23"/>
      <c r="JM333" s="23"/>
      <c r="JN333" s="23"/>
      <c r="JO333" s="23"/>
      <c r="JP333" s="23"/>
      <c r="JQ333" s="23"/>
      <c r="JR333" s="23"/>
      <c r="JS333" s="23"/>
      <c r="JT333" s="23"/>
      <c r="JU333" s="23"/>
      <c r="JV333" s="23"/>
      <c r="JW333" s="23"/>
      <c r="JX333" s="23"/>
      <c r="JY333" s="23"/>
      <c r="JZ333" s="23"/>
      <c r="KA333" s="23"/>
      <c r="KB333" s="23"/>
      <c r="KC333" s="23"/>
      <c r="KD333" s="23"/>
      <c r="KE333" s="23"/>
      <c r="KF333" s="23"/>
      <c r="KG333" s="23"/>
      <c r="KH333" s="23"/>
      <c r="KI333" s="23"/>
      <c r="KJ333" s="23"/>
      <c r="KK333" s="23"/>
      <c r="KL333" s="23"/>
      <c r="KM333" s="23"/>
      <c r="KN333" s="23"/>
      <c r="KO333" s="23"/>
      <c r="KP333" s="23"/>
      <c r="KQ333" s="23"/>
      <c r="KR333" s="23"/>
      <c r="KS333" s="23"/>
      <c r="KT333" s="23"/>
      <c r="KU333" s="23"/>
      <c r="KV333" s="23"/>
      <c r="KW333" s="23"/>
      <c r="KX333" s="23"/>
      <c r="KY333" s="23"/>
      <c r="KZ333" s="23"/>
      <c r="LA333" s="23"/>
      <c r="LB333" s="23"/>
      <c r="LC333" s="23"/>
      <c r="LD333" s="23"/>
      <c r="LE333" s="23"/>
      <c r="LF333" s="23"/>
      <c r="LG333" s="23"/>
      <c r="LH333" s="23"/>
      <c r="LI333" s="23"/>
      <c r="LJ333" s="23"/>
      <c r="LK333" s="23"/>
      <c r="LL333" s="23"/>
      <c r="LM333" s="23"/>
      <c r="LN333" s="23"/>
      <c r="LO333" s="23"/>
      <c r="LP333" s="23"/>
      <c r="LQ333" s="23"/>
      <c r="LR333" s="23"/>
      <c r="LS333" s="23"/>
      <c r="LT333" s="23"/>
      <c r="LU333" s="23"/>
      <c r="LV333" s="23"/>
      <c r="LW333" s="23"/>
      <c r="LX333" s="23"/>
      <c r="LY333" s="23"/>
      <c r="LZ333" s="23"/>
      <c r="MA333" s="23"/>
      <c r="MB333" s="23"/>
      <c r="MC333" s="23"/>
      <c r="MD333" s="23"/>
      <c r="ME333" s="23"/>
      <c r="MF333" s="23"/>
      <c r="MG333" s="23"/>
      <c r="MH333" s="23"/>
      <c r="MI333" s="23"/>
      <c r="MJ333" s="23"/>
      <c r="MK333" s="23"/>
      <c r="ML333" s="23"/>
      <c r="MM333" s="23"/>
      <c r="MN333" s="23"/>
      <c r="MO333" s="23"/>
      <c r="MP333" s="23"/>
      <c r="MQ333" s="23"/>
      <c r="MR333" s="23"/>
      <c r="MS333" s="23"/>
      <c r="MT333" s="23"/>
      <c r="MU333" s="23"/>
      <c r="MV333" s="23"/>
      <c r="MW333" s="23"/>
      <c r="MX333" s="23"/>
      <c r="MY333" s="23"/>
      <c r="MZ333" s="23"/>
      <c r="NA333" s="23"/>
      <c r="NB333" s="23"/>
      <c r="NC333" s="23"/>
      <c r="ND333" s="23"/>
      <c r="NE333" s="23"/>
      <c r="NF333" s="23"/>
      <c r="NG333" s="23"/>
      <c r="NH333" s="23"/>
      <c r="NI333" s="23"/>
      <c r="NJ333" s="23"/>
      <c r="NK333" s="23"/>
      <c r="NL333" s="23"/>
      <c r="NM333" s="23"/>
      <c r="NN333" s="23"/>
      <c r="NO333" s="23"/>
      <c r="NP333" s="23"/>
      <c r="NQ333" s="23"/>
      <c r="NR333" s="23"/>
      <c r="NS333" s="23"/>
      <c r="NT333" s="23"/>
      <c r="NU333" s="23"/>
      <c r="NV333" s="23"/>
      <c r="NW333" s="23"/>
      <c r="NX333" s="23"/>
      <c r="NY333" s="23"/>
      <c r="NZ333" s="23"/>
      <c r="OA333" s="23"/>
      <c r="OB333" s="23"/>
      <c r="OC333" s="23"/>
      <c r="OD333" s="23"/>
      <c r="OE333" s="23"/>
      <c r="OF333" s="23"/>
      <c r="OG333" s="23"/>
      <c r="OH333" s="23"/>
      <c r="OI333" s="23"/>
      <c r="OJ333" s="23"/>
      <c r="OK333" s="23"/>
      <c r="OL333" s="23"/>
      <c r="OM333" s="23"/>
      <c r="ON333" s="23"/>
      <c r="OO333" s="23"/>
      <c r="OP333" s="23"/>
      <c r="OQ333" s="23"/>
      <c r="OR333" s="23"/>
      <c r="OS333" s="23"/>
      <c r="OT333" s="23"/>
      <c r="OU333" s="23"/>
      <c r="OV333" s="23"/>
      <c r="OW333" s="23"/>
      <c r="OX333" s="23"/>
      <c r="OY333" s="23"/>
      <c r="OZ333" s="23"/>
      <c r="PA333" s="23"/>
      <c r="PB333" s="23"/>
      <c r="PC333" s="23"/>
      <c r="PD333" s="23"/>
      <c r="PE333" s="23"/>
      <c r="PF333" s="23"/>
      <c r="PG333" s="23"/>
      <c r="PH333" s="23"/>
      <c r="PI333" s="23"/>
      <c r="PJ333" s="23"/>
      <c r="PK333" s="23"/>
      <c r="PL333" s="23"/>
      <c r="PM333" s="23"/>
      <c r="PN333" s="23"/>
      <c r="PO333" s="23"/>
      <c r="PP333" s="23"/>
      <c r="PQ333" s="23"/>
      <c r="PR333" s="23"/>
      <c r="PS333" s="23"/>
      <c r="PT333" s="23"/>
      <c r="PU333" s="23"/>
      <c r="PV333" s="23"/>
      <c r="PW333" s="23"/>
      <c r="PX333" s="23"/>
      <c r="PY333" s="23"/>
      <c r="PZ333" s="23"/>
      <c r="QA333" s="23"/>
      <c r="QB333" s="23"/>
      <c r="QC333" s="23"/>
      <c r="QD333" s="23"/>
      <c r="QE333" s="23"/>
      <c r="QF333" s="23"/>
      <c r="QG333" s="23"/>
      <c r="QH333" s="23"/>
      <c r="QI333" s="23"/>
      <c r="QJ333" s="23"/>
      <c r="QK333" s="23"/>
      <c r="QL333" s="23"/>
      <c r="QM333" s="23"/>
      <c r="QN333" s="23"/>
      <c r="QO333" s="23"/>
      <c r="QP333" s="23"/>
      <c r="QQ333" s="23"/>
      <c r="QR333" s="23"/>
      <c r="QS333" s="23"/>
      <c r="QT333" s="23"/>
      <c r="QU333" s="23"/>
      <c r="QV333" s="23"/>
      <c r="QW333" s="23"/>
      <c r="QX333" s="23"/>
      <c r="QY333" s="23"/>
      <c r="QZ333" s="23"/>
      <c r="RA333" s="23"/>
      <c r="RB333" s="23"/>
      <c r="RC333" s="23"/>
      <c r="RD333" s="23"/>
      <c r="RE333" s="23"/>
      <c r="RF333" s="23"/>
      <c r="RG333" s="23"/>
      <c r="RH333" s="23"/>
      <c r="RI333" s="23"/>
      <c r="RJ333" s="23"/>
      <c r="RK333" s="23"/>
      <c r="RL333" s="23"/>
      <c r="RM333" s="23"/>
      <c r="RN333" s="23"/>
      <c r="RO333" s="23"/>
      <c r="RP333" s="23"/>
      <c r="RQ333" s="23"/>
      <c r="RR333" s="23"/>
      <c r="RS333" s="23"/>
      <c r="RT333" s="23"/>
      <c r="RU333" s="23"/>
      <c r="RV333" s="23"/>
      <c r="RW333" s="23"/>
      <c r="RX333" s="23"/>
      <c r="RY333" s="23"/>
      <c r="RZ333" s="23"/>
      <c r="SA333" s="23"/>
      <c r="SB333" s="23"/>
      <c r="SC333" s="23"/>
      <c r="SD333" s="23"/>
      <c r="SE333" s="23"/>
      <c r="SF333" s="23"/>
      <c r="SG333" s="23"/>
      <c r="SH333" s="23"/>
      <c r="SI333" s="23"/>
      <c r="SJ333" s="23"/>
      <c r="SK333" s="23"/>
      <c r="SL333" s="23"/>
      <c r="SM333" s="23"/>
      <c r="SN333" s="23"/>
      <c r="SO333" s="23"/>
      <c r="SP333" s="23"/>
      <c r="SQ333" s="23"/>
      <c r="SR333" s="23"/>
      <c r="SS333" s="23"/>
      <c r="ST333" s="23"/>
      <c r="SU333" s="23"/>
      <c r="SV333" s="23"/>
      <c r="SW333" s="23"/>
      <c r="SX333" s="23"/>
      <c r="SY333" s="23"/>
      <c r="SZ333" s="23"/>
      <c r="TA333" s="23"/>
      <c r="TB333" s="23"/>
      <c r="TC333" s="23"/>
      <c r="TD333" s="23"/>
      <c r="TE333" s="23"/>
    </row>
    <row r="334" spans="1:525" s="27" customFormat="1" ht="38.25" customHeight="1" x14ac:dyDescent="0.25">
      <c r="A334" s="94" t="s">
        <v>209</v>
      </c>
      <c r="B334" s="96"/>
      <c r="C334" s="96"/>
      <c r="D334" s="91" t="s">
        <v>41</v>
      </c>
      <c r="E334" s="120">
        <f>E335</f>
        <v>4573900</v>
      </c>
      <c r="F334" s="120">
        <f t="shared" ref="F334:J335" si="179">F335</f>
        <v>4573900</v>
      </c>
      <c r="G334" s="120">
        <f t="shared" si="179"/>
        <v>3466200</v>
      </c>
      <c r="H334" s="120">
        <f t="shared" si="179"/>
        <v>99600</v>
      </c>
      <c r="I334" s="120">
        <f t="shared" si="179"/>
        <v>0</v>
      </c>
      <c r="J334" s="120">
        <f t="shared" si="179"/>
        <v>0</v>
      </c>
      <c r="K334" s="120">
        <f t="shared" ref="K334:K335" si="180">K335</f>
        <v>0</v>
      </c>
      <c r="L334" s="120">
        <f t="shared" ref="L334:L335" si="181">L335</f>
        <v>0</v>
      </c>
      <c r="M334" s="120">
        <f t="shared" ref="M334:M335" si="182">M335</f>
        <v>0</v>
      </c>
      <c r="N334" s="120">
        <f t="shared" ref="N334:N335" si="183">N335</f>
        <v>0</v>
      </c>
      <c r="O334" s="120">
        <f t="shared" ref="O334:P335" si="184">O335</f>
        <v>0</v>
      </c>
      <c r="P334" s="120">
        <f t="shared" si="184"/>
        <v>4573900</v>
      </c>
      <c r="Q334" s="2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  <c r="IU334" s="32"/>
      <c r="IV334" s="32"/>
      <c r="IW334" s="32"/>
      <c r="IX334" s="32"/>
      <c r="IY334" s="32"/>
      <c r="IZ334" s="32"/>
      <c r="JA334" s="32"/>
      <c r="JB334" s="32"/>
      <c r="JC334" s="32"/>
      <c r="JD334" s="32"/>
      <c r="JE334" s="32"/>
      <c r="JF334" s="32"/>
      <c r="JG334" s="32"/>
      <c r="JH334" s="32"/>
      <c r="JI334" s="32"/>
      <c r="JJ334" s="32"/>
      <c r="JK334" s="32"/>
      <c r="JL334" s="32"/>
      <c r="JM334" s="32"/>
      <c r="JN334" s="32"/>
      <c r="JO334" s="32"/>
      <c r="JP334" s="32"/>
      <c r="JQ334" s="32"/>
      <c r="JR334" s="32"/>
      <c r="JS334" s="32"/>
      <c r="JT334" s="32"/>
      <c r="JU334" s="32"/>
      <c r="JV334" s="32"/>
      <c r="JW334" s="32"/>
      <c r="JX334" s="32"/>
      <c r="JY334" s="32"/>
      <c r="JZ334" s="32"/>
      <c r="KA334" s="32"/>
      <c r="KB334" s="32"/>
      <c r="KC334" s="32"/>
      <c r="KD334" s="32"/>
      <c r="KE334" s="32"/>
      <c r="KF334" s="32"/>
      <c r="KG334" s="32"/>
      <c r="KH334" s="32"/>
      <c r="KI334" s="32"/>
      <c r="KJ334" s="32"/>
      <c r="KK334" s="32"/>
      <c r="KL334" s="32"/>
      <c r="KM334" s="32"/>
      <c r="KN334" s="32"/>
      <c r="KO334" s="32"/>
      <c r="KP334" s="32"/>
      <c r="KQ334" s="32"/>
      <c r="KR334" s="32"/>
      <c r="KS334" s="32"/>
      <c r="KT334" s="32"/>
      <c r="KU334" s="32"/>
      <c r="KV334" s="32"/>
      <c r="KW334" s="32"/>
      <c r="KX334" s="32"/>
      <c r="KY334" s="32"/>
      <c r="KZ334" s="32"/>
      <c r="LA334" s="32"/>
      <c r="LB334" s="32"/>
      <c r="LC334" s="32"/>
      <c r="LD334" s="32"/>
      <c r="LE334" s="32"/>
      <c r="LF334" s="32"/>
      <c r="LG334" s="32"/>
      <c r="LH334" s="32"/>
      <c r="LI334" s="32"/>
      <c r="LJ334" s="32"/>
      <c r="LK334" s="32"/>
      <c r="LL334" s="32"/>
      <c r="LM334" s="32"/>
      <c r="LN334" s="32"/>
      <c r="LO334" s="32"/>
      <c r="LP334" s="32"/>
      <c r="LQ334" s="32"/>
      <c r="LR334" s="32"/>
      <c r="LS334" s="32"/>
      <c r="LT334" s="32"/>
      <c r="LU334" s="32"/>
      <c r="LV334" s="32"/>
      <c r="LW334" s="32"/>
      <c r="LX334" s="32"/>
      <c r="LY334" s="32"/>
      <c r="LZ334" s="32"/>
      <c r="MA334" s="32"/>
      <c r="MB334" s="32"/>
      <c r="MC334" s="32"/>
      <c r="MD334" s="32"/>
      <c r="ME334" s="32"/>
      <c r="MF334" s="32"/>
      <c r="MG334" s="32"/>
      <c r="MH334" s="32"/>
      <c r="MI334" s="32"/>
      <c r="MJ334" s="32"/>
      <c r="MK334" s="32"/>
      <c r="ML334" s="32"/>
      <c r="MM334" s="32"/>
      <c r="MN334" s="32"/>
      <c r="MO334" s="32"/>
      <c r="MP334" s="32"/>
      <c r="MQ334" s="32"/>
      <c r="MR334" s="32"/>
      <c r="MS334" s="32"/>
      <c r="MT334" s="32"/>
      <c r="MU334" s="32"/>
      <c r="MV334" s="32"/>
      <c r="MW334" s="32"/>
      <c r="MX334" s="32"/>
      <c r="MY334" s="32"/>
      <c r="MZ334" s="32"/>
      <c r="NA334" s="32"/>
      <c r="NB334" s="32"/>
      <c r="NC334" s="32"/>
      <c r="ND334" s="32"/>
      <c r="NE334" s="32"/>
      <c r="NF334" s="32"/>
      <c r="NG334" s="32"/>
      <c r="NH334" s="32"/>
      <c r="NI334" s="32"/>
      <c r="NJ334" s="32"/>
      <c r="NK334" s="32"/>
      <c r="NL334" s="32"/>
      <c r="NM334" s="32"/>
      <c r="NN334" s="32"/>
      <c r="NO334" s="32"/>
      <c r="NP334" s="32"/>
      <c r="NQ334" s="32"/>
      <c r="NR334" s="32"/>
      <c r="NS334" s="32"/>
      <c r="NT334" s="32"/>
      <c r="NU334" s="32"/>
      <c r="NV334" s="32"/>
      <c r="NW334" s="32"/>
      <c r="NX334" s="32"/>
      <c r="NY334" s="32"/>
      <c r="NZ334" s="32"/>
      <c r="OA334" s="32"/>
      <c r="OB334" s="32"/>
      <c r="OC334" s="32"/>
      <c r="OD334" s="32"/>
      <c r="OE334" s="32"/>
      <c r="OF334" s="32"/>
      <c r="OG334" s="32"/>
      <c r="OH334" s="32"/>
      <c r="OI334" s="32"/>
      <c r="OJ334" s="32"/>
      <c r="OK334" s="32"/>
      <c r="OL334" s="32"/>
      <c r="OM334" s="32"/>
      <c r="ON334" s="32"/>
      <c r="OO334" s="32"/>
      <c r="OP334" s="32"/>
      <c r="OQ334" s="32"/>
      <c r="OR334" s="32"/>
      <c r="OS334" s="32"/>
      <c r="OT334" s="32"/>
      <c r="OU334" s="32"/>
      <c r="OV334" s="32"/>
      <c r="OW334" s="32"/>
      <c r="OX334" s="32"/>
      <c r="OY334" s="32"/>
      <c r="OZ334" s="32"/>
      <c r="PA334" s="32"/>
      <c r="PB334" s="32"/>
      <c r="PC334" s="32"/>
      <c r="PD334" s="32"/>
      <c r="PE334" s="32"/>
      <c r="PF334" s="32"/>
      <c r="PG334" s="32"/>
      <c r="PH334" s="32"/>
      <c r="PI334" s="32"/>
      <c r="PJ334" s="32"/>
      <c r="PK334" s="32"/>
      <c r="PL334" s="32"/>
      <c r="PM334" s="32"/>
      <c r="PN334" s="32"/>
      <c r="PO334" s="32"/>
      <c r="PP334" s="32"/>
      <c r="PQ334" s="32"/>
      <c r="PR334" s="32"/>
      <c r="PS334" s="32"/>
      <c r="PT334" s="32"/>
      <c r="PU334" s="32"/>
      <c r="PV334" s="32"/>
      <c r="PW334" s="32"/>
      <c r="PX334" s="32"/>
      <c r="PY334" s="32"/>
      <c r="PZ334" s="32"/>
      <c r="QA334" s="32"/>
      <c r="QB334" s="32"/>
      <c r="QC334" s="32"/>
      <c r="QD334" s="32"/>
      <c r="QE334" s="32"/>
      <c r="QF334" s="32"/>
      <c r="QG334" s="32"/>
      <c r="QH334" s="32"/>
      <c r="QI334" s="32"/>
      <c r="QJ334" s="32"/>
      <c r="QK334" s="32"/>
      <c r="QL334" s="32"/>
      <c r="QM334" s="32"/>
      <c r="QN334" s="32"/>
      <c r="QO334" s="32"/>
      <c r="QP334" s="32"/>
      <c r="QQ334" s="32"/>
      <c r="QR334" s="32"/>
      <c r="QS334" s="32"/>
      <c r="QT334" s="32"/>
      <c r="QU334" s="32"/>
      <c r="QV334" s="32"/>
      <c r="QW334" s="32"/>
      <c r="QX334" s="32"/>
      <c r="QY334" s="32"/>
      <c r="QZ334" s="32"/>
      <c r="RA334" s="32"/>
      <c r="RB334" s="32"/>
      <c r="RC334" s="32"/>
      <c r="RD334" s="32"/>
      <c r="RE334" s="32"/>
      <c r="RF334" s="32"/>
      <c r="RG334" s="32"/>
      <c r="RH334" s="32"/>
      <c r="RI334" s="32"/>
      <c r="RJ334" s="32"/>
      <c r="RK334" s="32"/>
      <c r="RL334" s="32"/>
      <c r="RM334" s="32"/>
      <c r="RN334" s="32"/>
      <c r="RO334" s="32"/>
      <c r="RP334" s="32"/>
      <c r="RQ334" s="32"/>
      <c r="RR334" s="32"/>
      <c r="RS334" s="32"/>
      <c r="RT334" s="32"/>
      <c r="RU334" s="32"/>
      <c r="RV334" s="32"/>
      <c r="RW334" s="32"/>
      <c r="RX334" s="32"/>
      <c r="RY334" s="32"/>
      <c r="RZ334" s="32"/>
      <c r="SA334" s="32"/>
      <c r="SB334" s="32"/>
      <c r="SC334" s="32"/>
      <c r="SD334" s="32"/>
      <c r="SE334" s="32"/>
      <c r="SF334" s="32"/>
      <c r="SG334" s="32"/>
      <c r="SH334" s="32"/>
      <c r="SI334" s="32"/>
      <c r="SJ334" s="32"/>
      <c r="SK334" s="32"/>
      <c r="SL334" s="32"/>
      <c r="SM334" s="32"/>
      <c r="SN334" s="32"/>
      <c r="SO334" s="32"/>
      <c r="SP334" s="32"/>
      <c r="SQ334" s="32"/>
      <c r="SR334" s="32"/>
      <c r="SS334" s="32"/>
      <c r="ST334" s="32"/>
      <c r="SU334" s="32"/>
      <c r="SV334" s="32"/>
      <c r="SW334" s="32"/>
      <c r="SX334" s="32"/>
      <c r="SY334" s="32"/>
      <c r="SZ334" s="32"/>
      <c r="TA334" s="32"/>
      <c r="TB334" s="32"/>
      <c r="TC334" s="32"/>
      <c r="TD334" s="32"/>
      <c r="TE334" s="32"/>
    </row>
    <row r="335" spans="1:525" s="34" customFormat="1" ht="35.25" customHeight="1" x14ac:dyDescent="0.25">
      <c r="A335" s="84" t="s">
        <v>207</v>
      </c>
      <c r="B335" s="93"/>
      <c r="C335" s="93"/>
      <c r="D335" s="68" t="s">
        <v>41</v>
      </c>
      <c r="E335" s="121">
        <f>E336</f>
        <v>4573900</v>
      </c>
      <c r="F335" s="121">
        <f t="shared" si="179"/>
        <v>4573900</v>
      </c>
      <c r="G335" s="121">
        <f t="shared" si="179"/>
        <v>3466200</v>
      </c>
      <c r="H335" s="121">
        <f t="shared" si="179"/>
        <v>99600</v>
      </c>
      <c r="I335" s="121">
        <f t="shared" si="179"/>
        <v>0</v>
      </c>
      <c r="J335" s="121">
        <f t="shared" si="179"/>
        <v>0</v>
      </c>
      <c r="K335" s="121">
        <f t="shared" si="180"/>
        <v>0</v>
      </c>
      <c r="L335" s="121">
        <f t="shared" si="181"/>
        <v>0</v>
      </c>
      <c r="M335" s="121">
        <f t="shared" si="182"/>
        <v>0</v>
      </c>
      <c r="N335" s="121">
        <f t="shared" si="183"/>
        <v>0</v>
      </c>
      <c r="O335" s="121">
        <f t="shared" si="184"/>
        <v>0</v>
      </c>
      <c r="P335" s="121">
        <f t="shared" si="184"/>
        <v>4573900</v>
      </c>
      <c r="Q335" s="233">
        <v>14</v>
      </c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  <c r="HP335" s="33"/>
      <c r="HQ335" s="33"/>
      <c r="HR335" s="33"/>
      <c r="HS335" s="33"/>
      <c r="HT335" s="33"/>
      <c r="HU335" s="33"/>
      <c r="HV335" s="33"/>
      <c r="HW335" s="33"/>
      <c r="HX335" s="33"/>
      <c r="HY335" s="33"/>
      <c r="HZ335" s="33"/>
      <c r="IA335" s="33"/>
      <c r="IB335" s="33"/>
      <c r="IC335" s="33"/>
      <c r="ID335" s="33"/>
      <c r="IE335" s="33"/>
      <c r="IF335" s="33"/>
      <c r="IG335" s="33"/>
      <c r="IH335" s="33"/>
      <c r="II335" s="33"/>
      <c r="IJ335" s="33"/>
      <c r="IK335" s="33"/>
      <c r="IL335" s="33"/>
      <c r="IM335" s="33"/>
      <c r="IN335" s="33"/>
      <c r="IO335" s="33"/>
      <c r="IP335" s="33"/>
      <c r="IQ335" s="33"/>
      <c r="IR335" s="33"/>
      <c r="IS335" s="33"/>
      <c r="IT335" s="33"/>
      <c r="IU335" s="33"/>
      <c r="IV335" s="33"/>
      <c r="IW335" s="33"/>
      <c r="IX335" s="33"/>
      <c r="IY335" s="33"/>
      <c r="IZ335" s="33"/>
      <c r="JA335" s="33"/>
      <c r="JB335" s="33"/>
      <c r="JC335" s="33"/>
      <c r="JD335" s="33"/>
      <c r="JE335" s="33"/>
      <c r="JF335" s="33"/>
      <c r="JG335" s="33"/>
      <c r="JH335" s="33"/>
      <c r="JI335" s="33"/>
      <c r="JJ335" s="33"/>
      <c r="JK335" s="33"/>
      <c r="JL335" s="33"/>
      <c r="JM335" s="33"/>
      <c r="JN335" s="33"/>
      <c r="JO335" s="33"/>
      <c r="JP335" s="33"/>
      <c r="JQ335" s="33"/>
      <c r="JR335" s="33"/>
      <c r="JS335" s="33"/>
      <c r="JT335" s="33"/>
      <c r="JU335" s="33"/>
      <c r="JV335" s="33"/>
      <c r="JW335" s="33"/>
      <c r="JX335" s="33"/>
      <c r="JY335" s="33"/>
      <c r="JZ335" s="33"/>
      <c r="KA335" s="33"/>
      <c r="KB335" s="33"/>
      <c r="KC335" s="33"/>
      <c r="KD335" s="33"/>
      <c r="KE335" s="33"/>
      <c r="KF335" s="33"/>
      <c r="KG335" s="33"/>
      <c r="KH335" s="33"/>
      <c r="KI335" s="33"/>
      <c r="KJ335" s="33"/>
      <c r="KK335" s="33"/>
      <c r="KL335" s="33"/>
      <c r="KM335" s="33"/>
      <c r="KN335" s="33"/>
      <c r="KO335" s="33"/>
      <c r="KP335" s="33"/>
      <c r="KQ335" s="33"/>
      <c r="KR335" s="33"/>
      <c r="KS335" s="33"/>
      <c r="KT335" s="33"/>
      <c r="KU335" s="33"/>
      <c r="KV335" s="33"/>
      <c r="KW335" s="33"/>
      <c r="KX335" s="33"/>
      <c r="KY335" s="33"/>
      <c r="KZ335" s="33"/>
      <c r="LA335" s="33"/>
      <c r="LB335" s="33"/>
      <c r="LC335" s="33"/>
      <c r="LD335" s="33"/>
      <c r="LE335" s="33"/>
      <c r="LF335" s="33"/>
      <c r="LG335" s="33"/>
      <c r="LH335" s="33"/>
      <c r="LI335" s="33"/>
      <c r="LJ335" s="33"/>
      <c r="LK335" s="33"/>
      <c r="LL335" s="33"/>
      <c r="LM335" s="33"/>
      <c r="LN335" s="33"/>
      <c r="LO335" s="33"/>
      <c r="LP335" s="33"/>
      <c r="LQ335" s="33"/>
      <c r="LR335" s="33"/>
      <c r="LS335" s="33"/>
      <c r="LT335" s="33"/>
      <c r="LU335" s="33"/>
      <c r="LV335" s="33"/>
      <c r="LW335" s="33"/>
      <c r="LX335" s="33"/>
      <c r="LY335" s="33"/>
      <c r="LZ335" s="33"/>
      <c r="MA335" s="33"/>
      <c r="MB335" s="33"/>
      <c r="MC335" s="33"/>
      <c r="MD335" s="33"/>
      <c r="ME335" s="33"/>
      <c r="MF335" s="33"/>
      <c r="MG335" s="33"/>
      <c r="MH335" s="33"/>
      <c r="MI335" s="33"/>
      <c r="MJ335" s="33"/>
      <c r="MK335" s="33"/>
      <c r="ML335" s="33"/>
      <c r="MM335" s="33"/>
      <c r="MN335" s="33"/>
      <c r="MO335" s="33"/>
      <c r="MP335" s="33"/>
      <c r="MQ335" s="33"/>
      <c r="MR335" s="33"/>
      <c r="MS335" s="33"/>
      <c r="MT335" s="33"/>
      <c r="MU335" s="33"/>
      <c r="MV335" s="33"/>
      <c r="MW335" s="33"/>
      <c r="MX335" s="33"/>
      <c r="MY335" s="33"/>
      <c r="MZ335" s="33"/>
      <c r="NA335" s="33"/>
      <c r="NB335" s="33"/>
      <c r="NC335" s="33"/>
      <c r="ND335" s="33"/>
      <c r="NE335" s="33"/>
      <c r="NF335" s="33"/>
      <c r="NG335" s="33"/>
      <c r="NH335" s="33"/>
      <c r="NI335" s="33"/>
      <c r="NJ335" s="33"/>
      <c r="NK335" s="33"/>
      <c r="NL335" s="33"/>
      <c r="NM335" s="33"/>
      <c r="NN335" s="33"/>
      <c r="NO335" s="33"/>
      <c r="NP335" s="33"/>
      <c r="NQ335" s="33"/>
      <c r="NR335" s="33"/>
      <c r="NS335" s="33"/>
      <c r="NT335" s="33"/>
      <c r="NU335" s="33"/>
      <c r="NV335" s="33"/>
      <c r="NW335" s="33"/>
      <c r="NX335" s="33"/>
      <c r="NY335" s="33"/>
      <c r="NZ335" s="33"/>
      <c r="OA335" s="33"/>
      <c r="OB335" s="33"/>
      <c r="OC335" s="33"/>
      <c r="OD335" s="33"/>
      <c r="OE335" s="33"/>
      <c r="OF335" s="33"/>
      <c r="OG335" s="33"/>
      <c r="OH335" s="33"/>
      <c r="OI335" s="33"/>
      <c r="OJ335" s="33"/>
      <c r="OK335" s="33"/>
      <c r="OL335" s="33"/>
      <c r="OM335" s="33"/>
      <c r="ON335" s="33"/>
      <c r="OO335" s="33"/>
      <c r="OP335" s="33"/>
      <c r="OQ335" s="33"/>
      <c r="OR335" s="33"/>
      <c r="OS335" s="33"/>
      <c r="OT335" s="33"/>
      <c r="OU335" s="33"/>
      <c r="OV335" s="33"/>
      <c r="OW335" s="33"/>
      <c r="OX335" s="33"/>
      <c r="OY335" s="33"/>
      <c r="OZ335" s="33"/>
      <c r="PA335" s="33"/>
      <c r="PB335" s="33"/>
      <c r="PC335" s="33"/>
      <c r="PD335" s="33"/>
      <c r="PE335" s="33"/>
      <c r="PF335" s="33"/>
      <c r="PG335" s="33"/>
      <c r="PH335" s="33"/>
      <c r="PI335" s="33"/>
      <c r="PJ335" s="33"/>
      <c r="PK335" s="33"/>
      <c r="PL335" s="33"/>
      <c r="PM335" s="33"/>
      <c r="PN335" s="33"/>
      <c r="PO335" s="33"/>
      <c r="PP335" s="33"/>
      <c r="PQ335" s="33"/>
      <c r="PR335" s="33"/>
      <c r="PS335" s="33"/>
      <c r="PT335" s="33"/>
      <c r="PU335" s="33"/>
      <c r="PV335" s="33"/>
      <c r="PW335" s="33"/>
      <c r="PX335" s="33"/>
      <c r="PY335" s="33"/>
      <c r="PZ335" s="33"/>
      <c r="QA335" s="33"/>
      <c r="QB335" s="33"/>
      <c r="QC335" s="33"/>
      <c r="QD335" s="33"/>
      <c r="QE335" s="33"/>
      <c r="QF335" s="33"/>
      <c r="QG335" s="33"/>
      <c r="QH335" s="33"/>
      <c r="QI335" s="33"/>
      <c r="QJ335" s="33"/>
      <c r="QK335" s="33"/>
      <c r="QL335" s="33"/>
      <c r="QM335" s="33"/>
      <c r="QN335" s="33"/>
      <c r="QO335" s="33"/>
      <c r="QP335" s="33"/>
      <c r="QQ335" s="33"/>
      <c r="QR335" s="33"/>
      <c r="QS335" s="33"/>
      <c r="QT335" s="33"/>
      <c r="QU335" s="33"/>
      <c r="QV335" s="33"/>
      <c r="QW335" s="33"/>
      <c r="QX335" s="33"/>
      <c r="QY335" s="33"/>
      <c r="QZ335" s="33"/>
      <c r="RA335" s="33"/>
      <c r="RB335" s="33"/>
      <c r="RC335" s="33"/>
      <c r="RD335" s="33"/>
      <c r="RE335" s="33"/>
      <c r="RF335" s="33"/>
      <c r="RG335" s="33"/>
      <c r="RH335" s="33"/>
      <c r="RI335" s="33"/>
      <c r="RJ335" s="33"/>
      <c r="RK335" s="33"/>
      <c r="RL335" s="33"/>
      <c r="RM335" s="33"/>
      <c r="RN335" s="33"/>
      <c r="RO335" s="33"/>
      <c r="RP335" s="33"/>
      <c r="RQ335" s="33"/>
      <c r="RR335" s="33"/>
      <c r="RS335" s="33"/>
      <c r="RT335" s="33"/>
      <c r="RU335" s="33"/>
      <c r="RV335" s="33"/>
      <c r="RW335" s="33"/>
      <c r="RX335" s="33"/>
      <c r="RY335" s="33"/>
      <c r="RZ335" s="33"/>
      <c r="SA335" s="33"/>
      <c r="SB335" s="33"/>
      <c r="SC335" s="33"/>
      <c r="SD335" s="33"/>
      <c r="SE335" s="33"/>
      <c r="SF335" s="33"/>
      <c r="SG335" s="33"/>
      <c r="SH335" s="33"/>
      <c r="SI335" s="33"/>
      <c r="SJ335" s="33"/>
      <c r="SK335" s="33"/>
      <c r="SL335" s="33"/>
      <c r="SM335" s="33"/>
      <c r="SN335" s="33"/>
      <c r="SO335" s="33"/>
      <c r="SP335" s="33"/>
      <c r="SQ335" s="33"/>
      <c r="SR335" s="33"/>
      <c r="SS335" s="33"/>
      <c r="ST335" s="33"/>
      <c r="SU335" s="33"/>
      <c r="SV335" s="33"/>
      <c r="SW335" s="33"/>
      <c r="SX335" s="33"/>
      <c r="SY335" s="33"/>
      <c r="SZ335" s="33"/>
      <c r="TA335" s="33"/>
      <c r="TB335" s="33"/>
      <c r="TC335" s="33"/>
      <c r="TD335" s="33"/>
      <c r="TE335" s="33"/>
    </row>
    <row r="336" spans="1:525" s="22" customFormat="1" ht="49.5" customHeight="1" x14ac:dyDescent="0.25">
      <c r="A336" s="56" t="s">
        <v>208</v>
      </c>
      <c r="B336" s="82" t="str">
        <f>'дод 9'!A17</f>
        <v>0160</v>
      </c>
      <c r="C336" s="82" t="str">
        <f>'дод 9'!B17</f>
        <v>0111</v>
      </c>
      <c r="D336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36" s="122">
        <f>F336+I336</f>
        <v>4573900</v>
      </c>
      <c r="F336" s="122">
        <v>4573900</v>
      </c>
      <c r="G336" s="122">
        <v>3466200</v>
      </c>
      <c r="H336" s="122">
        <v>99600</v>
      </c>
      <c r="I336" s="122"/>
      <c r="J336" s="122">
        <f>L336+O336</f>
        <v>0</v>
      </c>
      <c r="K336" s="122"/>
      <c r="L336" s="122"/>
      <c r="M336" s="122"/>
      <c r="N336" s="122"/>
      <c r="O336" s="122"/>
      <c r="P336" s="122">
        <f>E336+J336</f>
        <v>4573900</v>
      </c>
      <c r="Q336" s="23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  <c r="IS336" s="23"/>
      <c r="IT336" s="23"/>
      <c r="IU336" s="23"/>
      <c r="IV336" s="23"/>
      <c r="IW336" s="23"/>
      <c r="IX336" s="23"/>
      <c r="IY336" s="23"/>
      <c r="IZ336" s="23"/>
      <c r="JA336" s="23"/>
      <c r="JB336" s="23"/>
      <c r="JC336" s="23"/>
      <c r="JD336" s="23"/>
      <c r="JE336" s="23"/>
      <c r="JF336" s="23"/>
      <c r="JG336" s="23"/>
      <c r="JH336" s="23"/>
      <c r="JI336" s="23"/>
      <c r="JJ336" s="23"/>
      <c r="JK336" s="23"/>
      <c r="JL336" s="23"/>
      <c r="JM336" s="23"/>
      <c r="JN336" s="23"/>
      <c r="JO336" s="23"/>
      <c r="JP336" s="23"/>
      <c r="JQ336" s="23"/>
      <c r="JR336" s="23"/>
      <c r="JS336" s="23"/>
      <c r="JT336" s="23"/>
      <c r="JU336" s="23"/>
      <c r="JV336" s="23"/>
      <c r="JW336" s="23"/>
      <c r="JX336" s="23"/>
      <c r="JY336" s="23"/>
      <c r="JZ336" s="23"/>
      <c r="KA336" s="23"/>
      <c r="KB336" s="23"/>
      <c r="KC336" s="23"/>
      <c r="KD336" s="23"/>
      <c r="KE336" s="23"/>
      <c r="KF336" s="23"/>
      <c r="KG336" s="23"/>
      <c r="KH336" s="23"/>
      <c r="KI336" s="23"/>
      <c r="KJ336" s="23"/>
      <c r="KK336" s="23"/>
      <c r="KL336" s="23"/>
      <c r="KM336" s="23"/>
      <c r="KN336" s="23"/>
      <c r="KO336" s="23"/>
      <c r="KP336" s="23"/>
      <c r="KQ336" s="23"/>
      <c r="KR336" s="23"/>
      <c r="KS336" s="23"/>
      <c r="KT336" s="23"/>
      <c r="KU336" s="23"/>
      <c r="KV336" s="23"/>
      <c r="KW336" s="23"/>
      <c r="KX336" s="23"/>
      <c r="KY336" s="23"/>
      <c r="KZ336" s="23"/>
      <c r="LA336" s="23"/>
      <c r="LB336" s="23"/>
      <c r="LC336" s="23"/>
      <c r="LD336" s="23"/>
      <c r="LE336" s="23"/>
      <c r="LF336" s="23"/>
      <c r="LG336" s="23"/>
      <c r="LH336" s="23"/>
      <c r="LI336" s="23"/>
      <c r="LJ336" s="23"/>
      <c r="LK336" s="23"/>
      <c r="LL336" s="23"/>
      <c r="LM336" s="23"/>
      <c r="LN336" s="23"/>
      <c r="LO336" s="23"/>
      <c r="LP336" s="23"/>
      <c r="LQ336" s="23"/>
      <c r="LR336" s="23"/>
      <c r="LS336" s="23"/>
      <c r="LT336" s="23"/>
      <c r="LU336" s="23"/>
      <c r="LV336" s="23"/>
      <c r="LW336" s="23"/>
      <c r="LX336" s="23"/>
      <c r="LY336" s="23"/>
      <c r="LZ336" s="23"/>
      <c r="MA336" s="23"/>
      <c r="MB336" s="23"/>
      <c r="MC336" s="23"/>
      <c r="MD336" s="23"/>
      <c r="ME336" s="23"/>
      <c r="MF336" s="23"/>
      <c r="MG336" s="23"/>
      <c r="MH336" s="23"/>
      <c r="MI336" s="23"/>
      <c r="MJ336" s="23"/>
      <c r="MK336" s="23"/>
      <c r="ML336" s="23"/>
      <c r="MM336" s="23"/>
      <c r="MN336" s="23"/>
      <c r="MO336" s="23"/>
      <c r="MP336" s="23"/>
      <c r="MQ336" s="23"/>
      <c r="MR336" s="23"/>
      <c r="MS336" s="23"/>
      <c r="MT336" s="23"/>
      <c r="MU336" s="23"/>
      <c r="MV336" s="23"/>
      <c r="MW336" s="23"/>
      <c r="MX336" s="23"/>
      <c r="MY336" s="23"/>
      <c r="MZ336" s="23"/>
      <c r="NA336" s="23"/>
      <c r="NB336" s="23"/>
      <c r="NC336" s="23"/>
      <c r="ND336" s="23"/>
      <c r="NE336" s="23"/>
      <c r="NF336" s="23"/>
      <c r="NG336" s="23"/>
      <c r="NH336" s="23"/>
      <c r="NI336" s="23"/>
      <c r="NJ336" s="23"/>
      <c r="NK336" s="23"/>
      <c r="NL336" s="23"/>
      <c r="NM336" s="23"/>
      <c r="NN336" s="23"/>
      <c r="NO336" s="23"/>
      <c r="NP336" s="23"/>
      <c r="NQ336" s="23"/>
      <c r="NR336" s="23"/>
      <c r="NS336" s="23"/>
      <c r="NT336" s="23"/>
      <c r="NU336" s="23"/>
      <c r="NV336" s="23"/>
      <c r="NW336" s="23"/>
      <c r="NX336" s="23"/>
      <c r="NY336" s="23"/>
      <c r="NZ336" s="23"/>
      <c r="OA336" s="23"/>
      <c r="OB336" s="23"/>
      <c r="OC336" s="23"/>
      <c r="OD336" s="23"/>
      <c r="OE336" s="23"/>
      <c r="OF336" s="23"/>
      <c r="OG336" s="23"/>
      <c r="OH336" s="23"/>
      <c r="OI336" s="23"/>
      <c r="OJ336" s="23"/>
      <c r="OK336" s="23"/>
      <c r="OL336" s="23"/>
      <c r="OM336" s="23"/>
      <c r="ON336" s="23"/>
      <c r="OO336" s="23"/>
      <c r="OP336" s="23"/>
      <c r="OQ336" s="23"/>
      <c r="OR336" s="23"/>
      <c r="OS336" s="23"/>
      <c r="OT336" s="23"/>
      <c r="OU336" s="23"/>
      <c r="OV336" s="23"/>
      <c r="OW336" s="23"/>
      <c r="OX336" s="23"/>
      <c r="OY336" s="23"/>
      <c r="OZ336" s="23"/>
      <c r="PA336" s="23"/>
      <c r="PB336" s="23"/>
      <c r="PC336" s="23"/>
      <c r="PD336" s="23"/>
      <c r="PE336" s="23"/>
      <c r="PF336" s="23"/>
      <c r="PG336" s="23"/>
      <c r="PH336" s="23"/>
      <c r="PI336" s="23"/>
      <c r="PJ336" s="23"/>
      <c r="PK336" s="23"/>
      <c r="PL336" s="23"/>
      <c r="PM336" s="23"/>
      <c r="PN336" s="23"/>
      <c r="PO336" s="23"/>
      <c r="PP336" s="23"/>
      <c r="PQ336" s="23"/>
      <c r="PR336" s="23"/>
      <c r="PS336" s="23"/>
      <c r="PT336" s="23"/>
      <c r="PU336" s="23"/>
      <c r="PV336" s="23"/>
      <c r="PW336" s="23"/>
      <c r="PX336" s="23"/>
      <c r="PY336" s="23"/>
      <c r="PZ336" s="23"/>
      <c r="QA336" s="23"/>
      <c r="QB336" s="23"/>
      <c r="QC336" s="23"/>
      <c r="QD336" s="23"/>
      <c r="QE336" s="23"/>
      <c r="QF336" s="23"/>
      <c r="QG336" s="23"/>
      <c r="QH336" s="23"/>
      <c r="QI336" s="23"/>
      <c r="QJ336" s="23"/>
      <c r="QK336" s="23"/>
      <c r="QL336" s="23"/>
      <c r="QM336" s="23"/>
      <c r="QN336" s="23"/>
      <c r="QO336" s="23"/>
      <c r="QP336" s="23"/>
      <c r="QQ336" s="23"/>
      <c r="QR336" s="23"/>
      <c r="QS336" s="23"/>
      <c r="QT336" s="23"/>
      <c r="QU336" s="23"/>
      <c r="QV336" s="23"/>
      <c r="QW336" s="23"/>
      <c r="QX336" s="23"/>
      <c r="QY336" s="23"/>
      <c r="QZ336" s="23"/>
      <c r="RA336" s="23"/>
      <c r="RB336" s="23"/>
      <c r="RC336" s="23"/>
      <c r="RD336" s="23"/>
      <c r="RE336" s="23"/>
      <c r="RF336" s="23"/>
      <c r="RG336" s="23"/>
      <c r="RH336" s="23"/>
      <c r="RI336" s="23"/>
      <c r="RJ336" s="23"/>
      <c r="RK336" s="23"/>
      <c r="RL336" s="23"/>
      <c r="RM336" s="23"/>
      <c r="RN336" s="23"/>
      <c r="RO336" s="23"/>
      <c r="RP336" s="23"/>
      <c r="RQ336" s="23"/>
      <c r="RR336" s="23"/>
      <c r="RS336" s="23"/>
      <c r="RT336" s="23"/>
      <c r="RU336" s="23"/>
      <c r="RV336" s="23"/>
      <c r="RW336" s="23"/>
      <c r="RX336" s="23"/>
      <c r="RY336" s="23"/>
      <c r="RZ336" s="23"/>
      <c r="SA336" s="23"/>
      <c r="SB336" s="23"/>
      <c r="SC336" s="23"/>
      <c r="SD336" s="23"/>
      <c r="SE336" s="23"/>
      <c r="SF336" s="23"/>
      <c r="SG336" s="23"/>
      <c r="SH336" s="23"/>
      <c r="SI336" s="23"/>
      <c r="SJ336" s="23"/>
      <c r="SK336" s="23"/>
      <c r="SL336" s="23"/>
      <c r="SM336" s="23"/>
      <c r="SN336" s="23"/>
      <c r="SO336" s="23"/>
      <c r="SP336" s="23"/>
      <c r="SQ336" s="23"/>
      <c r="SR336" s="23"/>
      <c r="SS336" s="23"/>
      <c r="ST336" s="23"/>
      <c r="SU336" s="23"/>
      <c r="SV336" s="23"/>
      <c r="SW336" s="23"/>
      <c r="SX336" s="23"/>
      <c r="SY336" s="23"/>
      <c r="SZ336" s="23"/>
      <c r="TA336" s="23"/>
      <c r="TB336" s="23"/>
      <c r="TC336" s="23"/>
      <c r="TD336" s="23"/>
      <c r="TE336" s="23"/>
    </row>
    <row r="337" spans="1:525" s="27" customFormat="1" ht="33.75" customHeight="1" x14ac:dyDescent="0.25">
      <c r="A337" s="94" t="s">
        <v>210</v>
      </c>
      <c r="B337" s="96"/>
      <c r="C337" s="96"/>
      <c r="D337" s="91" t="s">
        <v>38</v>
      </c>
      <c r="E337" s="120">
        <f>E338</f>
        <v>2935400</v>
      </c>
      <c r="F337" s="120">
        <f t="shared" ref="F337:J337" si="185">F338</f>
        <v>2935400</v>
      </c>
      <c r="G337" s="120">
        <f t="shared" si="185"/>
        <v>2161900</v>
      </c>
      <c r="H337" s="120">
        <f t="shared" si="185"/>
        <v>209200</v>
      </c>
      <c r="I337" s="120">
        <f t="shared" si="185"/>
        <v>0</v>
      </c>
      <c r="J337" s="120">
        <f t="shared" si="185"/>
        <v>0</v>
      </c>
      <c r="K337" s="120">
        <f t="shared" ref="K337" si="186">K338</f>
        <v>0</v>
      </c>
      <c r="L337" s="120">
        <f t="shared" ref="L337" si="187">L338</f>
        <v>0</v>
      </c>
      <c r="M337" s="120">
        <f t="shared" ref="M337" si="188">M338</f>
        <v>0</v>
      </c>
      <c r="N337" s="120">
        <f t="shared" ref="N337" si="189">N338</f>
        <v>0</v>
      </c>
      <c r="O337" s="120">
        <f t="shared" ref="O337" si="190">O338</f>
        <v>0</v>
      </c>
      <c r="P337" s="120">
        <f>P338</f>
        <v>2935400</v>
      </c>
      <c r="Q337" s="233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  <c r="SQ337" s="32"/>
      <c r="SR337" s="32"/>
      <c r="SS337" s="32"/>
      <c r="ST337" s="32"/>
      <c r="SU337" s="32"/>
      <c r="SV337" s="32"/>
      <c r="SW337" s="32"/>
      <c r="SX337" s="32"/>
      <c r="SY337" s="32"/>
      <c r="SZ337" s="32"/>
      <c r="TA337" s="32"/>
      <c r="TB337" s="32"/>
      <c r="TC337" s="32"/>
      <c r="TD337" s="32"/>
      <c r="TE337" s="32"/>
    </row>
    <row r="338" spans="1:525" s="34" customFormat="1" ht="32.25" customHeight="1" x14ac:dyDescent="0.25">
      <c r="A338" s="84" t="s">
        <v>211</v>
      </c>
      <c r="B338" s="93"/>
      <c r="C338" s="93"/>
      <c r="D338" s="68" t="s">
        <v>38</v>
      </c>
      <c r="E338" s="121">
        <f>E339+E340++E341+E342+E343+E344</f>
        <v>2935400</v>
      </c>
      <c r="F338" s="121">
        <f t="shared" ref="F338:P338" si="191">F339+F340++F341+F342+F343+F344</f>
        <v>2935400</v>
      </c>
      <c r="G338" s="121">
        <f t="shared" si="191"/>
        <v>2161900</v>
      </c>
      <c r="H338" s="121">
        <f t="shared" si="191"/>
        <v>209200</v>
      </c>
      <c r="I338" s="121">
        <f t="shared" si="191"/>
        <v>0</v>
      </c>
      <c r="J338" s="121">
        <f t="shared" si="191"/>
        <v>0</v>
      </c>
      <c r="K338" s="121">
        <f>K339+K340++K341+K342+K343+K344</f>
        <v>0</v>
      </c>
      <c r="L338" s="121">
        <f t="shared" si="191"/>
        <v>0</v>
      </c>
      <c r="M338" s="121">
        <f t="shared" si="191"/>
        <v>0</v>
      </c>
      <c r="N338" s="121">
        <f t="shared" si="191"/>
        <v>0</v>
      </c>
      <c r="O338" s="121">
        <f t="shared" si="191"/>
        <v>0</v>
      </c>
      <c r="P338" s="121">
        <f t="shared" si="191"/>
        <v>2935400</v>
      </c>
      <c r="Q338" s="2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  <c r="HP338" s="33"/>
      <c r="HQ338" s="33"/>
      <c r="HR338" s="33"/>
      <c r="HS338" s="33"/>
      <c r="HT338" s="33"/>
      <c r="HU338" s="33"/>
      <c r="HV338" s="33"/>
      <c r="HW338" s="33"/>
      <c r="HX338" s="33"/>
      <c r="HY338" s="33"/>
      <c r="HZ338" s="33"/>
      <c r="IA338" s="33"/>
      <c r="IB338" s="33"/>
      <c r="IC338" s="33"/>
      <c r="ID338" s="33"/>
      <c r="IE338" s="33"/>
      <c r="IF338" s="33"/>
      <c r="IG338" s="33"/>
      <c r="IH338" s="33"/>
      <c r="II338" s="33"/>
      <c r="IJ338" s="33"/>
      <c r="IK338" s="33"/>
      <c r="IL338" s="33"/>
      <c r="IM338" s="33"/>
      <c r="IN338" s="33"/>
      <c r="IO338" s="33"/>
      <c r="IP338" s="33"/>
      <c r="IQ338" s="33"/>
      <c r="IR338" s="33"/>
      <c r="IS338" s="33"/>
      <c r="IT338" s="33"/>
      <c r="IU338" s="33"/>
      <c r="IV338" s="33"/>
      <c r="IW338" s="33"/>
      <c r="IX338" s="33"/>
      <c r="IY338" s="33"/>
      <c r="IZ338" s="33"/>
      <c r="JA338" s="33"/>
      <c r="JB338" s="33"/>
      <c r="JC338" s="33"/>
      <c r="JD338" s="33"/>
      <c r="JE338" s="33"/>
      <c r="JF338" s="33"/>
      <c r="JG338" s="33"/>
      <c r="JH338" s="33"/>
      <c r="JI338" s="33"/>
      <c r="JJ338" s="33"/>
      <c r="JK338" s="33"/>
      <c r="JL338" s="33"/>
      <c r="JM338" s="33"/>
      <c r="JN338" s="33"/>
      <c r="JO338" s="33"/>
      <c r="JP338" s="33"/>
      <c r="JQ338" s="33"/>
      <c r="JR338" s="33"/>
      <c r="JS338" s="33"/>
      <c r="JT338" s="33"/>
      <c r="JU338" s="33"/>
      <c r="JV338" s="33"/>
      <c r="JW338" s="33"/>
      <c r="JX338" s="33"/>
      <c r="JY338" s="33"/>
      <c r="JZ338" s="33"/>
      <c r="KA338" s="33"/>
      <c r="KB338" s="33"/>
      <c r="KC338" s="33"/>
      <c r="KD338" s="33"/>
      <c r="KE338" s="33"/>
      <c r="KF338" s="33"/>
      <c r="KG338" s="33"/>
      <c r="KH338" s="33"/>
      <c r="KI338" s="33"/>
      <c r="KJ338" s="33"/>
      <c r="KK338" s="33"/>
      <c r="KL338" s="33"/>
      <c r="KM338" s="33"/>
      <c r="KN338" s="33"/>
      <c r="KO338" s="33"/>
      <c r="KP338" s="33"/>
      <c r="KQ338" s="33"/>
      <c r="KR338" s="33"/>
      <c r="KS338" s="33"/>
      <c r="KT338" s="33"/>
      <c r="KU338" s="33"/>
      <c r="KV338" s="33"/>
      <c r="KW338" s="33"/>
      <c r="KX338" s="33"/>
      <c r="KY338" s="33"/>
      <c r="KZ338" s="33"/>
      <c r="LA338" s="33"/>
      <c r="LB338" s="33"/>
      <c r="LC338" s="33"/>
      <c r="LD338" s="33"/>
      <c r="LE338" s="33"/>
      <c r="LF338" s="33"/>
      <c r="LG338" s="33"/>
      <c r="LH338" s="33"/>
      <c r="LI338" s="33"/>
      <c r="LJ338" s="33"/>
      <c r="LK338" s="33"/>
      <c r="LL338" s="33"/>
      <c r="LM338" s="33"/>
      <c r="LN338" s="33"/>
      <c r="LO338" s="33"/>
      <c r="LP338" s="33"/>
      <c r="LQ338" s="33"/>
      <c r="LR338" s="33"/>
      <c r="LS338" s="33"/>
      <c r="LT338" s="33"/>
      <c r="LU338" s="33"/>
      <c r="LV338" s="33"/>
      <c r="LW338" s="33"/>
      <c r="LX338" s="33"/>
      <c r="LY338" s="33"/>
      <c r="LZ338" s="33"/>
      <c r="MA338" s="33"/>
      <c r="MB338" s="33"/>
      <c r="MC338" s="33"/>
      <c r="MD338" s="33"/>
      <c r="ME338" s="33"/>
      <c r="MF338" s="33"/>
      <c r="MG338" s="33"/>
      <c r="MH338" s="33"/>
      <c r="MI338" s="33"/>
      <c r="MJ338" s="33"/>
      <c r="MK338" s="33"/>
      <c r="ML338" s="33"/>
      <c r="MM338" s="33"/>
      <c r="MN338" s="33"/>
      <c r="MO338" s="33"/>
      <c r="MP338" s="33"/>
      <c r="MQ338" s="33"/>
      <c r="MR338" s="33"/>
      <c r="MS338" s="33"/>
      <c r="MT338" s="33"/>
      <c r="MU338" s="33"/>
      <c r="MV338" s="33"/>
      <c r="MW338" s="33"/>
      <c r="MX338" s="33"/>
      <c r="MY338" s="33"/>
      <c r="MZ338" s="33"/>
      <c r="NA338" s="33"/>
      <c r="NB338" s="33"/>
      <c r="NC338" s="33"/>
      <c r="ND338" s="33"/>
      <c r="NE338" s="33"/>
      <c r="NF338" s="33"/>
      <c r="NG338" s="33"/>
      <c r="NH338" s="33"/>
      <c r="NI338" s="33"/>
      <c r="NJ338" s="33"/>
      <c r="NK338" s="33"/>
      <c r="NL338" s="33"/>
      <c r="NM338" s="33"/>
      <c r="NN338" s="33"/>
      <c r="NO338" s="33"/>
      <c r="NP338" s="33"/>
      <c r="NQ338" s="33"/>
      <c r="NR338" s="33"/>
      <c r="NS338" s="33"/>
      <c r="NT338" s="33"/>
      <c r="NU338" s="33"/>
      <c r="NV338" s="33"/>
      <c r="NW338" s="33"/>
      <c r="NX338" s="33"/>
      <c r="NY338" s="33"/>
      <c r="NZ338" s="33"/>
      <c r="OA338" s="33"/>
      <c r="OB338" s="33"/>
      <c r="OC338" s="33"/>
      <c r="OD338" s="33"/>
      <c r="OE338" s="33"/>
      <c r="OF338" s="33"/>
      <c r="OG338" s="33"/>
      <c r="OH338" s="33"/>
      <c r="OI338" s="33"/>
      <c r="OJ338" s="33"/>
      <c r="OK338" s="33"/>
      <c r="OL338" s="33"/>
      <c r="OM338" s="33"/>
      <c r="ON338" s="33"/>
      <c r="OO338" s="33"/>
      <c r="OP338" s="33"/>
      <c r="OQ338" s="33"/>
      <c r="OR338" s="33"/>
      <c r="OS338" s="33"/>
      <c r="OT338" s="33"/>
      <c r="OU338" s="33"/>
      <c r="OV338" s="33"/>
      <c r="OW338" s="33"/>
      <c r="OX338" s="33"/>
      <c r="OY338" s="33"/>
      <c r="OZ338" s="33"/>
      <c r="PA338" s="33"/>
      <c r="PB338" s="33"/>
      <c r="PC338" s="33"/>
      <c r="PD338" s="33"/>
      <c r="PE338" s="33"/>
      <c r="PF338" s="33"/>
      <c r="PG338" s="33"/>
      <c r="PH338" s="33"/>
      <c r="PI338" s="33"/>
      <c r="PJ338" s="33"/>
      <c r="PK338" s="33"/>
      <c r="PL338" s="33"/>
      <c r="PM338" s="33"/>
      <c r="PN338" s="33"/>
      <c r="PO338" s="33"/>
      <c r="PP338" s="33"/>
      <c r="PQ338" s="33"/>
      <c r="PR338" s="33"/>
      <c r="PS338" s="33"/>
      <c r="PT338" s="33"/>
      <c r="PU338" s="33"/>
      <c r="PV338" s="33"/>
      <c r="PW338" s="33"/>
      <c r="PX338" s="33"/>
      <c r="PY338" s="33"/>
      <c r="PZ338" s="33"/>
      <c r="QA338" s="33"/>
      <c r="QB338" s="33"/>
      <c r="QC338" s="33"/>
      <c r="QD338" s="33"/>
      <c r="QE338" s="33"/>
      <c r="QF338" s="33"/>
      <c r="QG338" s="33"/>
      <c r="QH338" s="33"/>
      <c r="QI338" s="33"/>
      <c r="QJ338" s="33"/>
      <c r="QK338" s="33"/>
      <c r="QL338" s="33"/>
      <c r="QM338" s="33"/>
      <c r="QN338" s="33"/>
      <c r="QO338" s="33"/>
      <c r="QP338" s="33"/>
      <c r="QQ338" s="33"/>
      <c r="QR338" s="33"/>
      <c r="QS338" s="33"/>
      <c r="QT338" s="33"/>
      <c r="QU338" s="33"/>
      <c r="QV338" s="33"/>
      <c r="QW338" s="33"/>
      <c r="QX338" s="33"/>
      <c r="QY338" s="33"/>
      <c r="QZ338" s="33"/>
      <c r="RA338" s="33"/>
      <c r="RB338" s="33"/>
      <c r="RC338" s="33"/>
      <c r="RD338" s="33"/>
      <c r="RE338" s="33"/>
      <c r="RF338" s="33"/>
      <c r="RG338" s="33"/>
      <c r="RH338" s="33"/>
      <c r="RI338" s="33"/>
      <c r="RJ338" s="33"/>
      <c r="RK338" s="33"/>
      <c r="RL338" s="33"/>
      <c r="RM338" s="33"/>
      <c r="RN338" s="33"/>
      <c r="RO338" s="33"/>
      <c r="RP338" s="33"/>
      <c r="RQ338" s="33"/>
      <c r="RR338" s="33"/>
      <c r="RS338" s="33"/>
      <c r="RT338" s="33"/>
      <c r="RU338" s="33"/>
      <c r="RV338" s="33"/>
      <c r="RW338" s="33"/>
      <c r="RX338" s="33"/>
      <c r="RY338" s="33"/>
      <c r="RZ338" s="33"/>
      <c r="SA338" s="33"/>
      <c r="SB338" s="33"/>
      <c r="SC338" s="33"/>
      <c r="SD338" s="33"/>
      <c r="SE338" s="33"/>
      <c r="SF338" s="33"/>
      <c r="SG338" s="33"/>
      <c r="SH338" s="33"/>
      <c r="SI338" s="33"/>
      <c r="SJ338" s="33"/>
      <c r="SK338" s="33"/>
      <c r="SL338" s="33"/>
      <c r="SM338" s="33"/>
      <c r="SN338" s="33"/>
      <c r="SO338" s="33"/>
      <c r="SP338" s="33"/>
      <c r="SQ338" s="33"/>
      <c r="SR338" s="33"/>
      <c r="SS338" s="33"/>
      <c r="ST338" s="33"/>
      <c r="SU338" s="33"/>
      <c r="SV338" s="33"/>
      <c r="SW338" s="33"/>
      <c r="SX338" s="33"/>
      <c r="SY338" s="33"/>
      <c r="SZ338" s="33"/>
      <c r="TA338" s="33"/>
      <c r="TB338" s="33"/>
      <c r="TC338" s="33"/>
      <c r="TD338" s="33"/>
      <c r="TE338" s="33"/>
    </row>
    <row r="339" spans="1:525" s="22" customFormat="1" ht="50.25" customHeight="1" x14ac:dyDescent="0.25">
      <c r="A339" s="56" t="s">
        <v>212</v>
      </c>
      <c r="B339" s="82" t="str">
        <f>'дод 9'!A17</f>
        <v>0160</v>
      </c>
      <c r="C339" s="82" t="str">
        <f>'дод 9'!B17</f>
        <v>0111</v>
      </c>
      <c r="D339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39" s="122">
        <f t="shared" ref="E339:E344" si="192">F339+I339</f>
        <v>2935400</v>
      </c>
      <c r="F339" s="122">
        <v>2935400</v>
      </c>
      <c r="G339" s="122">
        <v>2161900</v>
      </c>
      <c r="H339" s="122">
        <v>209200</v>
      </c>
      <c r="I339" s="122"/>
      <c r="J339" s="122">
        <f>L339+O339</f>
        <v>0</v>
      </c>
      <c r="K339" s="122"/>
      <c r="L339" s="122"/>
      <c r="M339" s="122"/>
      <c r="N339" s="122"/>
      <c r="O339" s="122"/>
      <c r="P339" s="122">
        <f t="shared" ref="P339:P344" si="193">E339+J339</f>
        <v>2935400</v>
      </c>
      <c r="Q339" s="23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  <c r="IS339" s="23"/>
      <c r="IT339" s="23"/>
      <c r="IU339" s="23"/>
      <c r="IV339" s="23"/>
      <c r="IW339" s="23"/>
      <c r="IX339" s="23"/>
      <c r="IY339" s="23"/>
      <c r="IZ339" s="23"/>
      <c r="JA339" s="23"/>
      <c r="JB339" s="23"/>
      <c r="JC339" s="23"/>
      <c r="JD339" s="23"/>
      <c r="JE339" s="23"/>
      <c r="JF339" s="23"/>
      <c r="JG339" s="23"/>
      <c r="JH339" s="23"/>
      <c r="JI339" s="23"/>
      <c r="JJ339" s="23"/>
      <c r="JK339" s="23"/>
      <c r="JL339" s="23"/>
      <c r="JM339" s="23"/>
      <c r="JN339" s="23"/>
      <c r="JO339" s="23"/>
      <c r="JP339" s="23"/>
      <c r="JQ339" s="23"/>
      <c r="JR339" s="23"/>
      <c r="JS339" s="23"/>
      <c r="JT339" s="23"/>
      <c r="JU339" s="23"/>
      <c r="JV339" s="23"/>
      <c r="JW339" s="23"/>
      <c r="JX339" s="23"/>
      <c r="JY339" s="23"/>
      <c r="JZ339" s="23"/>
      <c r="KA339" s="23"/>
      <c r="KB339" s="23"/>
      <c r="KC339" s="23"/>
      <c r="KD339" s="23"/>
      <c r="KE339" s="23"/>
      <c r="KF339" s="23"/>
      <c r="KG339" s="23"/>
      <c r="KH339" s="23"/>
      <c r="KI339" s="23"/>
      <c r="KJ339" s="23"/>
      <c r="KK339" s="23"/>
      <c r="KL339" s="23"/>
      <c r="KM339" s="23"/>
      <c r="KN339" s="23"/>
      <c r="KO339" s="23"/>
      <c r="KP339" s="23"/>
      <c r="KQ339" s="23"/>
      <c r="KR339" s="23"/>
      <c r="KS339" s="23"/>
      <c r="KT339" s="23"/>
      <c r="KU339" s="23"/>
      <c r="KV339" s="23"/>
      <c r="KW339" s="23"/>
      <c r="KX339" s="23"/>
      <c r="KY339" s="23"/>
      <c r="KZ339" s="23"/>
      <c r="LA339" s="23"/>
      <c r="LB339" s="23"/>
      <c r="LC339" s="23"/>
      <c r="LD339" s="23"/>
      <c r="LE339" s="23"/>
      <c r="LF339" s="23"/>
      <c r="LG339" s="23"/>
      <c r="LH339" s="23"/>
      <c r="LI339" s="23"/>
      <c r="LJ339" s="23"/>
      <c r="LK339" s="23"/>
      <c r="LL339" s="23"/>
      <c r="LM339" s="23"/>
      <c r="LN339" s="23"/>
      <c r="LO339" s="23"/>
      <c r="LP339" s="23"/>
      <c r="LQ339" s="23"/>
      <c r="LR339" s="23"/>
      <c r="LS339" s="23"/>
      <c r="LT339" s="23"/>
      <c r="LU339" s="23"/>
      <c r="LV339" s="23"/>
      <c r="LW339" s="23"/>
      <c r="LX339" s="23"/>
      <c r="LY339" s="23"/>
      <c r="LZ339" s="23"/>
      <c r="MA339" s="23"/>
      <c r="MB339" s="23"/>
      <c r="MC339" s="23"/>
      <c r="MD339" s="23"/>
      <c r="ME339" s="23"/>
      <c r="MF339" s="23"/>
      <c r="MG339" s="23"/>
      <c r="MH339" s="23"/>
      <c r="MI339" s="23"/>
      <c r="MJ339" s="23"/>
      <c r="MK339" s="23"/>
      <c r="ML339" s="23"/>
      <c r="MM339" s="23"/>
      <c r="MN339" s="23"/>
      <c r="MO339" s="23"/>
      <c r="MP339" s="23"/>
      <c r="MQ339" s="23"/>
      <c r="MR339" s="23"/>
      <c r="MS339" s="23"/>
      <c r="MT339" s="23"/>
      <c r="MU339" s="23"/>
      <c r="MV339" s="23"/>
      <c r="MW339" s="23"/>
      <c r="MX339" s="23"/>
      <c r="MY339" s="23"/>
      <c r="MZ339" s="23"/>
      <c r="NA339" s="23"/>
      <c r="NB339" s="23"/>
      <c r="NC339" s="23"/>
      <c r="ND339" s="23"/>
      <c r="NE339" s="23"/>
      <c r="NF339" s="23"/>
      <c r="NG339" s="23"/>
      <c r="NH339" s="23"/>
      <c r="NI339" s="23"/>
      <c r="NJ339" s="23"/>
      <c r="NK339" s="23"/>
      <c r="NL339" s="23"/>
      <c r="NM339" s="23"/>
      <c r="NN339" s="23"/>
      <c r="NO339" s="23"/>
      <c r="NP339" s="23"/>
      <c r="NQ339" s="23"/>
      <c r="NR339" s="23"/>
      <c r="NS339" s="23"/>
      <c r="NT339" s="23"/>
      <c r="NU339" s="23"/>
      <c r="NV339" s="23"/>
      <c r="NW339" s="23"/>
      <c r="NX339" s="23"/>
      <c r="NY339" s="23"/>
      <c r="NZ339" s="23"/>
      <c r="OA339" s="23"/>
      <c r="OB339" s="23"/>
      <c r="OC339" s="23"/>
      <c r="OD339" s="23"/>
      <c r="OE339" s="23"/>
      <c r="OF339" s="23"/>
      <c r="OG339" s="23"/>
      <c r="OH339" s="23"/>
      <c r="OI339" s="23"/>
      <c r="OJ339" s="23"/>
      <c r="OK339" s="23"/>
      <c r="OL339" s="23"/>
      <c r="OM339" s="23"/>
      <c r="ON339" s="23"/>
      <c r="OO339" s="23"/>
      <c r="OP339" s="23"/>
      <c r="OQ339" s="23"/>
      <c r="OR339" s="23"/>
      <c r="OS339" s="23"/>
      <c r="OT339" s="23"/>
      <c r="OU339" s="23"/>
      <c r="OV339" s="23"/>
      <c r="OW339" s="23"/>
      <c r="OX339" s="23"/>
      <c r="OY339" s="23"/>
      <c r="OZ339" s="23"/>
      <c r="PA339" s="23"/>
      <c r="PB339" s="23"/>
      <c r="PC339" s="23"/>
      <c r="PD339" s="23"/>
      <c r="PE339" s="23"/>
      <c r="PF339" s="23"/>
      <c r="PG339" s="23"/>
      <c r="PH339" s="23"/>
      <c r="PI339" s="23"/>
      <c r="PJ339" s="23"/>
      <c r="PK339" s="23"/>
      <c r="PL339" s="23"/>
      <c r="PM339" s="23"/>
      <c r="PN339" s="23"/>
      <c r="PO339" s="23"/>
      <c r="PP339" s="23"/>
      <c r="PQ339" s="23"/>
      <c r="PR339" s="23"/>
      <c r="PS339" s="23"/>
      <c r="PT339" s="23"/>
      <c r="PU339" s="23"/>
      <c r="PV339" s="23"/>
      <c r="PW339" s="23"/>
      <c r="PX339" s="23"/>
      <c r="PY339" s="23"/>
      <c r="PZ339" s="23"/>
      <c r="QA339" s="23"/>
      <c r="QB339" s="23"/>
      <c r="QC339" s="23"/>
      <c r="QD339" s="23"/>
      <c r="QE339" s="23"/>
      <c r="QF339" s="23"/>
      <c r="QG339" s="23"/>
      <c r="QH339" s="23"/>
      <c r="QI339" s="23"/>
      <c r="QJ339" s="23"/>
      <c r="QK339" s="23"/>
      <c r="QL339" s="23"/>
      <c r="QM339" s="23"/>
      <c r="QN339" s="23"/>
      <c r="QO339" s="23"/>
      <c r="QP339" s="23"/>
      <c r="QQ339" s="23"/>
      <c r="QR339" s="23"/>
      <c r="QS339" s="23"/>
      <c r="QT339" s="23"/>
      <c r="QU339" s="23"/>
      <c r="QV339" s="23"/>
      <c r="QW339" s="23"/>
      <c r="QX339" s="23"/>
      <c r="QY339" s="23"/>
      <c r="QZ339" s="23"/>
      <c r="RA339" s="23"/>
      <c r="RB339" s="23"/>
      <c r="RC339" s="23"/>
      <c r="RD339" s="23"/>
      <c r="RE339" s="23"/>
      <c r="RF339" s="23"/>
      <c r="RG339" s="23"/>
      <c r="RH339" s="23"/>
      <c r="RI339" s="23"/>
      <c r="RJ339" s="23"/>
      <c r="RK339" s="23"/>
      <c r="RL339" s="23"/>
      <c r="RM339" s="23"/>
      <c r="RN339" s="23"/>
      <c r="RO339" s="23"/>
      <c r="RP339" s="23"/>
      <c r="RQ339" s="23"/>
      <c r="RR339" s="23"/>
      <c r="RS339" s="23"/>
      <c r="RT339" s="23"/>
      <c r="RU339" s="23"/>
      <c r="RV339" s="23"/>
      <c r="RW339" s="23"/>
      <c r="RX339" s="23"/>
      <c r="RY339" s="23"/>
      <c r="RZ339" s="23"/>
      <c r="SA339" s="23"/>
      <c r="SB339" s="23"/>
      <c r="SC339" s="23"/>
      <c r="SD339" s="23"/>
      <c r="SE339" s="23"/>
      <c r="SF339" s="23"/>
      <c r="SG339" s="23"/>
      <c r="SH339" s="23"/>
      <c r="SI339" s="23"/>
      <c r="SJ339" s="23"/>
      <c r="SK339" s="23"/>
      <c r="SL339" s="23"/>
      <c r="SM339" s="23"/>
      <c r="SN339" s="23"/>
      <c r="SO339" s="23"/>
      <c r="SP339" s="23"/>
      <c r="SQ339" s="23"/>
      <c r="SR339" s="23"/>
      <c r="SS339" s="23"/>
      <c r="ST339" s="23"/>
      <c r="SU339" s="23"/>
      <c r="SV339" s="23"/>
      <c r="SW339" s="23"/>
      <c r="SX339" s="23"/>
      <c r="SY339" s="23"/>
      <c r="SZ339" s="23"/>
      <c r="TA339" s="23"/>
      <c r="TB339" s="23"/>
      <c r="TC339" s="23"/>
      <c r="TD339" s="23"/>
      <c r="TE339" s="23"/>
    </row>
    <row r="340" spans="1:525" s="25" customFormat="1" ht="21" hidden="1" customHeight="1" x14ac:dyDescent="0.25">
      <c r="A340" s="56" t="s">
        <v>213</v>
      </c>
      <c r="B340" s="82" t="str">
        <f>'дод 9'!A183</f>
        <v>7130</v>
      </c>
      <c r="C340" s="82" t="str">
        <f>'дод 9'!B183</f>
        <v>0421</v>
      </c>
      <c r="D340" s="57" t="str">
        <f>'дод 9'!C183</f>
        <v>Здійснення заходів із землеустрою</v>
      </c>
      <c r="E340" s="122">
        <f t="shared" si="192"/>
        <v>0</v>
      </c>
      <c r="F340" s="122"/>
      <c r="G340" s="122"/>
      <c r="H340" s="122"/>
      <c r="I340" s="122"/>
      <c r="J340" s="122">
        <f t="shared" ref="J340:J344" si="194">L340+O340</f>
        <v>0</v>
      </c>
      <c r="K340" s="122"/>
      <c r="L340" s="122"/>
      <c r="M340" s="122"/>
      <c r="N340" s="122"/>
      <c r="O340" s="122"/>
      <c r="P340" s="122">
        <f t="shared" si="193"/>
        <v>0</v>
      </c>
      <c r="Q340" s="233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  <c r="IW340" s="31"/>
      <c r="IX340" s="31"/>
      <c r="IY340" s="31"/>
      <c r="IZ340" s="31"/>
      <c r="JA340" s="31"/>
      <c r="JB340" s="31"/>
      <c r="JC340" s="31"/>
      <c r="JD340" s="31"/>
      <c r="JE340" s="31"/>
      <c r="JF340" s="31"/>
      <c r="JG340" s="31"/>
      <c r="JH340" s="31"/>
      <c r="JI340" s="31"/>
      <c r="JJ340" s="31"/>
      <c r="JK340" s="31"/>
      <c r="JL340" s="31"/>
      <c r="JM340" s="31"/>
      <c r="JN340" s="31"/>
      <c r="JO340" s="31"/>
      <c r="JP340" s="31"/>
      <c r="JQ340" s="31"/>
      <c r="JR340" s="31"/>
      <c r="JS340" s="31"/>
      <c r="JT340" s="31"/>
      <c r="JU340" s="31"/>
      <c r="JV340" s="31"/>
      <c r="JW340" s="31"/>
      <c r="JX340" s="31"/>
      <c r="JY340" s="31"/>
      <c r="JZ340" s="31"/>
      <c r="KA340" s="31"/>
      <c r="KB340" s="31"/>
      <c r="KC340" s="31"/>
      <c r="KD340" s="31"/>
      <c r="KE340" s="31"/>
      <c r="KF340" s="31"/>
      <c r="KG340" s="31"/>
      <c r="KH340" s="31"/>
      <c r="KI340" s="31"/>
      <c r="KJ340" s="31"/>
      <c r="KK340" s="31"/>
      <c r="KL340" s="31"/>
      <c r="KM340" s="31"/>
      <c r="KN340" s="31"/>
      <c r="KO340" s="31"/>
      <c r="KP340" s="31"/>
      <c r="KQ340" s="31"/>
      <c r="KR340" s="31"/>
      <c r="KS340" s="31"/>
      <c r="KT340" s="31"/>
      <c r="KU340" s="31"/>
      <c r="KV340" s="31"/>
      <c r="KW340" s="31"/>
      <c r="KX340" s="31"/>
      <c r="KY340" s="31"/>
      <c r="KZ340" s="31"/>
      <c r="LA340" s="31"/>
      <c r="LB340" s="31"/>
      <c r="LC340" s="31"/>
      <c r="LD340" s="31"/>
      <c r="LE340" s="31"/>
      <c r="LF340" s="31"/>
      <c r="LG340" s="31"/>
      <c r="LH340" s="31"/>
      <c r="LI340" s="31"/>
      <c r="LJ340" s="31"/>
      <c r="LK340" s="31"/>
      <c r="LL340" s="31"/>
      <c r="LM340" s="31"/>
      <c r="LN340" s="31"/>
      <c r="LO340" s="31"/>
      <c r="LP340" s="31"/>
      <c r="LQ340" s="31"/>
      <c r="LR340" s="31"/>
      <c r="LS340" s="31"/>
      <c r="LT340" s="31"/>
      <c r="LU340" s="31"/>
      <c r="LV340" s="31"/>
      <c r="LW340" s="31"/>
      <c r="LX340" s="31"/>
      <c r="LY340" s="31"/>
      <c r="LZ340" s="31"/>
      <c r="MA340" s="31"/>
      <c r="MB340" s="31"/>
      <c r="MC340" s="31"/>
      <c r="MD340" s="31"/>
      <c r="ME340" s="31"/>
      <c r="MF340" s="31"/>
      <c r="MG340" s="31"/>
      <c r="MH340" s="31"/>
      <c r="MI340" s="31"/>
      <c r="MJ340" s="31"/>
      <c r="MK340" s="31"/>
      <c r="ML340" s="31"/>
      <c r="MM340" s="31"/>
      <c r="MN340" s="31"/>
      <c r="MO340" s="31"/>
      <c r="MP340" s="31"/>
      <c r="MQ340" s="31"/>
      <c r="MR340" s="31"/>
      <c r="MS340" s="31"/>
      <c r="MT340" s="31"/>
      <c r="MU340" s="31"/>
      <c r="MV340" s="31"/>
      <c r="MW340" s="31"/>
      <c r="MX340" s="31"/>
      <c r="MY340" s="31"/>
      <c r="MZ340" s="31"/>
      <c r="NA340" s="31"/>
      <c r="NB340" s="31"/>
      <c r="NC340" s="31"/>
      <c r="ND340" s="31"/>
      <c r="NE340" s="31"/>
      <c r="NF340" s="31"/>
      <c r="NG340" s="31"/>
      <c r="NH340" s="31"/>
      <c r="NI340" s="31"/>
      <c r="NJ340" s="31"/>
      <c r="NK340" s="31"/>
      <c r="NL340" s="31"/>
      <c r="NM340" s="31"/>
      <c r="NN340" s="31"/>
      <c r="NO340" s="31"/>
      <c r="NP340" s="31"/>
      <c r="NQ340" s="31"/>
      <c r="NR340" s="31"/>
      <c r="NS340" s="31"/>
      <c r="NT340" s="31"/>
      <c r="NU340" s="31"/>
      <c r="NV340" s="31"/>
      <c r="NW340" s="31"/>
      <c r="NX340" s="31"/>
      <c r="NY340" s="31"/>
      <c r="NZ340" s="31"/>
      <c r="OA340" s="31"/>
      <c r="OB340" s="31"/>
      <c r="OC340" s="31"/>
      <c r="OD340" s="31"/>
      <c r="OE340" s="31"/>
      <c r="OF340" s="31"/>
      <c r="OG340" s="31"/>
      <c r="OH340" s="31"/>
      <c r="OI340" s="31"/>
      <c r="OJ340" s="31"/>
      <c r="OK340" s="31"/>
      <c r="OL340" s="31"/>
      <c r="OM340" s="31"/>
      <c r="ON340" s="31"/>
      <c r="OO340" s="31"/>
      <c r="OP340" s="31"/>
      <c r="OQ340" s="31"/>
      <c r="OR340" s="31"/>
      <c r="OS340" s="31"/>
      <c r="OT340" s="31"/>
      <c r="OU340" s="31"/>
      <c r="OV340" s="31"/>
      <c r="OW340" s="31"/>
      <c r="OX340" s="31"/>
      <c r="OY340" s="31"/>
      <c r="OZ340" s="31"/>
      <c r="PA340" s="31"/>
      <c r="PB340" s="31"/>
      <c r="PC340" s="31"/>
      <c r="PD340" s="31"/>
      <c r="PE340" s="31"/>
      <c r="PF340" s="31"/>
      <c r="PG340" s="31"/>
      <c r="PH340" s="31"/>
      <c r="PI340" s="31"/>
      <c r="PJ340" s="31"/>
      <c r="PK340" s="31"/>
      <c r="PL340" s="31"/>
      <c r="PM340" s="31"/>
      <c r="PN340" s="31"/>
      <c r="PO340" s="31"/>
      <c r="PP340" s="31"/>
      <c r="PQ340" s="31"/>
      <c r="PR340" s="31"/>
      <c r="PS340" s="31"/>
      <c r="PT340" s="31"/>
      <c r="PU340" s="31"/>
      <c r="PV340" s="31"/>
      <c r="PW340" s="31"/>
      <c r="PX340" s="31"/>
      <c r="PY340" s="31"/>
      <c r="PZ340" s="31"/>
      <c r="QA340" s="31"/>
      <c r="QB340" s="31"/>
      <c r="QC340" s="31"/>
      <c r="QD340" s="31"/>
      <c r="QE340" s="31"/>
      <c r="QF340" s="31"/>
      <c r="QG340" s="31"/>
      <c r="QH340" s="31"/>
      <c r="QI340" s="31"/>
      <c r="QJ340" s="31"/>
      <c r="QK340" s="31"/>
      <c r="QL340" s="31"/>
      <c r="QM340" s="31"/>
      <c r="QN340" s="31"/>
      <c r="QO340" s="31"/>
      <c r="QP340" s="31"/>
      <c r="QQ340" s="31"/>
      <c r="QR340" s="31"/>
      <c r="QS340" s="31"/>
      <c r="QT340" s="31"/>
      <c r="QU340" s="31"/>
      <c r="QV340" s="31"/>
      <c r="QW340" s="31"/>
      <c r="QX340" s="31"/>
      <c r="QY340" s="31"/>
      <c r="QZ340" s="31"/>
      <c r="RA340" s="31"/>
      <c r="RB340" s="31"/>
      <c r="RC340" s="31"/>
      <c r="RD340" s="31"/>
      <c r="RE340" s="31"/>
      <c r="RF340" s="31"/>
      <c r="RG340" s="31"/>
      <c r="RH340" s="31"/>
      <c r="RI340" s="31"/>
      <c r="RJ340" s="31"/>
      <c r="RK340" s="31"/>
      <c r="RL340" s="31"/>
      <c r="RM340" s="31"/>
      <c r="RN340" s="31"/>
      <c r="RO340" s="31"/>
      <c r="RP340" s="31"/>
      <c r="RQ340" s="31"/>
      <c r="RR340" s="31"/>
      <c r="RS340" s="31"/>
      <c r="RT340" s="31"/>
      <c r="RU340" s="31"/>
      <c r="RV340" s="31"/>
      <c r="RW340" s="31"/>
      <c r="RX340" s="31"/>
      <c r="RY340" s="31"/>
      <c r="RZ340" s="31"/>
      <c r="SA340" s="31"/>
      <c r="SB340" s="31"/>
      <c r="SC340" s="31"/>
      <c r="SD340" s="31"/>
      <c r="SE340" s="31"/>
      <c r="SF340" s="31"/>
      <c r="SG340" s="31"/>
      <c r="SH340" s="31"/>
      <c r="SI340" s="31"/>
      <c r="SJ340" s="31"/>
      <c r="SK340" s="31"/>
      <c r="SL340" s="31"/>
      <c r="SM340" s="31"/>
      <c r="SN340" s="31"/>
      <c r="SO340" s="31"/>
      <c r="SP340" s="31"/>
      <c r="SQ340" s="31"/>
      <c r="SR340" s="31"/>
      <c r="SS340" s="31"/>
      <c r="ST340" s="31"/>
      <c r="SU340" s="31"/>
      <c r="SV340" s="31"/>
      <c r="SW340" s="31"/>
      <c r="SX340" s="31"/>
      <c r="SY340" s="31"/>
      <c r="SZ340" s="31"/>
      <c r="TA340" s="31"/>
      <c r="TB340" s="31"/>
      <c r="TC340" s="31"/>
      <c r="TD340" s="31"/>
      <c r="TE340" s="31"/>
    </row>
    <row r="341" spans="1:525" s="22" customFormat="1" ht="36" hidden="1" customHeight="1" x14ac:dyDescent="0.25">
      <c r="A341" s="87" t="s">
        <v>214</v>
      </c>
      <c r="B341" s="42" t="str">
        <f>'дод 9'!A224</f>
        <v>7610</v>
      </c>
      <c r="C341" s="42" t="str">
        <f>'дод 9'!B224</f>
        <v>0411</v>
      </c>
      <c r="D341" s="36" t="str">
        <f>'дод 9'!C224</f>
        <v>Сприяння розвитку малого та середнього підприємництва</v>
      </c>
      <c r="E341" s="122">
        <f t="shared" si="192"/>
        <v>0</v>
      </c>
      <c r="F341" s="122"/>
      <c r="G341" s="122"/>
      <c r="H341" s="122"/>
      <c r="I341" s="122"/>
      <c r="J341" s="122">
        <f t="shared" si="194"/>
        <v>0</v>
      </c>
      <c r="K341" s="122"/>
      <c r="L341" s="122"/>
      <c r="M341" s="122"/>
      <c r="N341" s="122"/>
      <c r="O341" s="122"/>
      <c r="P341" s="122">
        <f t="shared" si="193"/>
        <v>0</v>
      </c>
      <c r="Q341" s="23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  <c r="IW341" s="23"/>
      <c r="IX341" s="23"/>
      <c r="IY341" s="23"/>
      <c r="IZ341" s="23"/>
      <c r="JA341" s="23"/>
      <c r="JB341" s="23"/>
      <c r="JC341" s="23"/>
      <c r="JD341" s="23"/>
      <c r="JE341" s="23"/>
      <c r="JF341" s="23"/>
      <c r="JG341" s="23"/>
      <c r="JH341" s="23"/>
      <c r="JI341" s="23"/>
      <c r="JJ341" s="23"/>
      <c r="JK341" s="23"/>
      <c r="JL341" s="23"/>
      <c r="JM341" s="23"/>
      <c r="JN341" s="23"/>
      <c r="JO341" s="23"/>
      <c r="JP341" s="23"/>
      <c r="JQ341" s="23"/>
      <c r="JR341" s="23"/>
      <c r="JS341" s="23"/>
      <c r="JT341" s="23"/>
      <c r="JU341" s="23"/>
      <c r="JV341" s="23"/>
      <c r="JW341" s="23"/>
      <c r="JX341" s="23"/>
      <c r="JY341" s="23"/>
      <c r="JZ341" s="23"/>
      <c r="KA341" s="23"/>
      <c r="KB341" s="23"/>
      <c r="KC341" s="23"/>
      <c r="KD341" s="23"/>
      <c r="KE341" s="23"/>
      <c r="KF341" s="23"/>
      <c r="KG341" s="23"/>
      <c r="KH341" s="23"/>
      <c r="KI341" s="23"/>
      <c r="KJ341" s="23"/>
      <c r="KK341" s="23"/>
      <c r="KL341" s="23"/>
      <c r="KM341" s="23"/>
      <c r="KN341" s="23"/>
      <c r="KO341" s="23"/>
      <c r="KP341" s="23"/>
      <c r="KQ341" s="23"/>
      <c r="KR341" s="23"/>
      <c r="KS341" s="23"/>
      <c r="KT341" s="23"/>
      <c r="KU341" s="23"/>
      <c r="KV341" s="23"/>
      <c r="KW341" s="23"/>
      <c r="KX341" s="23"/>
      <c r="KY341" s="23"/>
      <c r="KZ341" s="23"/>
      <c r="LA341" s="23"/>
      <c r="LB341" s="23"/>
      <c r="LC341" s="23"/>
      <c r="LD341" s="23"/>
      <c r="LE341" s="23"/>
      <c r="LF341" s="23"/>
      <c r="LG341" s="23"/>
      <c r="LH341" s="23"/>
      <c r="LI341" s="23"/>
      <c r="LJ341" s="23"/>
      <c r="LK341" s="23"/>
      <c r="LL341" s="23"/>
      <c r="LM341" s="23"/>
      <c r="LN341" s="23"/>
      <c r="LO341" s="23"/>
      <c r="LP341" s="23"/>
      <c r="LQ341" s="23"/>
      <c r="LR341" s="23"/>
      <c r="LS341" s="23"/>
      <c r="LT341" s="23"/>
      <c r="LU341" s="23"/>
      <c r="LV341" s="23"/>
      <c r="LW341" s="23"/>
      <c r="LX341" s="23"/>
      <c r="LY341" s="23"/>
      <c r="LZ341" s="23"/>
      <c r="MA341" s="23"/>
      <c r="MB341" s="23"/>
      <c r="MC341" s="23"/>
      <c r="MD341" s="23"/>
      <c r="ME341" s="23"/>
      <c r="MF341" s="23"/>
      <c r="MG341" s="23"/>
      <c r="MH341" s="23"/>
      <c r="MI341" s="23"/>
      <c r="MJ341" s="23"/>
      <c r="MK341" s="23"/>
      <c r="ML341" s="23"/>
      <c r="MM341" s="23"/>
      <c r="MN341" s="23"/>
      <c r="MO341" s="23"/>
      <c r="MP341" s="23"/>
      <c r="MQ341" s="23"/>
      <c r="MR341" s="23"/>
      <c r="MS341" s="23"/>
      <c r="MT341" s="23"/>
      <c r="MU341" s="23"/>
      <c r="MV341" s="23"/>
      <c r="MW341" s="23"/>
      <c r="MX341" s="23"/>
      <c r="MY341" s="23"/>
      <c r="MZ341" s="23"/>
      <c r="NA341" s="23"/>
      <c r="NB341" s="23"/>
      <c r="NC341" s="23"/>
      <c r="ND341" s="23"/>
      <c r="NE341" s="23"/>
      <c r="NF341" s="23"/>
      <c r="NG341" s="23"/>
      <c r="NH341" s="23"/>
      <c r="NI341" s="23"/>
      <c r="NJ341" s="23"/>
      <c r="NK341" s="23"/>
      <c r="NL341" s="23"/>
      <c r="NM341" s="23"/>
      <c r="NN341" s="23"/>
      <c r="NO341" s="23"/>
      <c r="NP341" s="23"/>
      <c r="NQ341" s="23"/>
      <c r="NR341" s="23"/>
      <c r="NS341" s="23"/>
      <c r="NT341" s="23"/>
      <c r="NU341" s="23"/>
      <c r="NV341" s="23"/>
      <c r="NW341" s="23"/>
      <c r="NX341" s="23"/>
      <c r="NY341" s="23"/>
      <c r="NZ341" s="23"/>
      <c r="OA341" s="23"/>
      <c r="OB341" s="23"/>
      <c r="OC341" s="23"/>
      <c r="OD341" s="23"/>
      <c r="OE341" s="23"/>
      <c r="OF341" s="23"/>
      <c r="OG341" s="23"/>
      <c r="OH341" s="23"/>
      <c r="OI341" s="23"/>
      <c r="OJ341" s="23"/>
      <c r="OK341" s="23"/>
      <c r="OL341" s="23"/>
      <c r="OM341" s="23"/>
      <c r="ON341" s="23"/>
      <c r="OO341" s="23"/>
      <c r="OP341" s="23"/>
      <c r="OQ341" s="23"/>
      <c r="OR341" s="23"/>
      <c r="OS341" s="23"/>
      <c r="OT341" s="23"/>
      <c r="OU341" s="23"/>
      <c r="OV341" s="23"/>
      <c r="OW341" s="23"/>
      <c r="OX341" s="23"/>
      <c r="OY341" s="23"/>
      <c r="OZ341" s="23"/>
      <c r="PA341" s="23"/>
      <c r="PB341" s="23"/>
      <c r="PC341" s="23"/>
      <c r="PD341" s="23"/>
      <c r="PE341" s="23"/>
      <c r="PF341" s="23"/>
      <c r="PG341" s="23"/>
      <c r="PH341" s="23"/>
      <c r="PI341" s="23"/>
      <c r="PJ341" s="23"/>
      <c r="PK341" s="23"/>
      <c r="PL341" s="23"/>
      <c r="PM341" s="23"/>
      <c r="PN341" s="23"/>
      <c r="PO341" s="23"/>
      <c r="PP341" s="23"/>
      <c r="PQ341" s="23"/>
      <c r="PR341" s="23"/>
      <c r="PS341" s="23"/>
      <c r="PT341" s="23"/>
      <c r="PU341" s="23"/>
      <c r="PV341" s="23"/>
      <c r="PW341" s="23"/>
      <c r="PX341" s="23"/>
      <c r="PY341" s="23"/>
      <c r="PZ341" s="23"/>
      <c r="QA341" s="23"/>
      <c r="QB341" s="23"/>
      <c r="QC341" s="23"/>
      <c r="QD341" s="23"/>
      <c r="QE341" s="23"/>
      <c r="QF341" s="23"/>
      <c r="QG341" s="23"/>
      <c r="QH341" s="23"/>
      <c r="QI341" s="23"/>
      <c r="QJ341" s="23"/>
      <c r="QK341" s="23"/>
      <c r="QL341" s="23"/>
      <c r="QM341" s="23"/>
      <c r="QN341" s="23"/>
      <c r="QO341" s="23"/>
      <c r="QP341" s="23"/>
      <c r="QQ341" s="23"/>
      <c r="QR341" s="23"/>
      <c r="QS341" s="23"/>
      <c r="QT341" s="23"/>
      <c r="QU341" s="23"/>
      <c r="QV341" s="23"/>
      <c r="QW341" s="23"/>
      <c r="QX341" s="23"/>
      <c r="QY341" s="23"/>
      <c r="QZ341" s="23"/>
      <c r="RA341" s="23"/>
      <c r="RB341" s="23"/>
      <c r="RC341" s="23"/>
      <c r="RD341" s="23"/>
      <c r="RE341" s="23"/>
      <c r="RF341" s="23"/>
      <c r="RG341" s="23"/>
      <c r="RH341" s="23"/>
      <c r="RI341" s="23"/>
      <c r="RJ341" s="23"/>
      <c r="RK341" s="23"/>
      <c r="RL341" s="23"/>
      <c r="RM341" s="23"/>
      <c r="RN341" s="23"/>
      <c r="RO341" s="23"/>
      <c r="RP341" s="23"/>
      <c r="RQ341" s="23"/>
      <c r="RR341" s="23"/>
      <c r="RS341" s="23"/>
      <c r="RT341" s="23"/>
      <c r="RU341" s="23"/>
      <c r="RV341" s="23"/>
      <c r="RW341" s="23"/>
      <c r="RX341" s="23"/>
      <c r="RY341" s="23"/>
      <c r="RZ341" s="23"/>
      <c r="SA341" s="23"/>
      <c r="SB341" s="23"/>
      <c r="SC341" s="23"/>
      <c r="SD341" s="23"/>
      <c r="SE341" s="23"/>
      <c r="SF341" s="23"/>
      <c r="SG341" s="23"/>
      <c r="SH341" s="23"/>
      <c r="SI341" s="23"/>
      <c r="SJ341" s="23"/>
      <c r="SK341" s="23"/>
      <c r="SL341" s="23"/>
      <c r="SM341" s="23"/>
      <c r="SN341" s="23"/>
      <c r="SO341" s="23"/>
      <c r="SP341" s="23"/>
      <c r="SQ341" s="23"/>
      <c r="SR341" s="23"/>
      <c r="SS341" s="23"/>
      <c r="ST341" s="23"/>
      <c r="SU341" s="23"/>
      <c r="SV341" s="23"/>
      <c r="SW341" s="23"/>
      <c r="SX341" s="23"/>
      <c r="SY341" s="23"/>
      <c r="SZ341" s="23"/>
      <c r="TA341" s="23"/>
      <c r="TB341" s="23"/>
      <c r="TC341" s="23"/>
      <c r="TD341" s="23"/>
      <c r="TE341" s="23"/>
    </row>
    <row r="342" spans="1:525" s="22" customFormat="1" ht="32.25" hidden="1" customHeight="1" x14ac:dyDescent="0.25">
      <c r="A342" s="87" t="s">
        <v>263</v>
      </c>
      <c r="B342" s="42" t="str">
        <f>'дод 9'!A227</f>
        <v>7650</v>
      </c>
      <c r="C342" s="42" t="str">
        <f>'дод 9'!B227</f>
        <v>0490</v>
      </c>
      <c r="D342" s="36" t="str">
        <f>'дод 9'!C227</f>
        <v>Проведення експертної грошової оцінки земельної ділянки чи права на неї</v>
      </c>
      <c r="E342" s="122">
        <f t="shared" si="192"/>
        <v>0</v>
      </c>
      <c r="F342" s="122"/>
      <c r="G342" s="122"/>
      <c r="H342" s="122"/>
      <c r="I342" s="122"/>
      <c r="J342" s="122">
        <f t="shared" si="194"/>
        <v>0</v>
      </c>
      <c r="K342" s="122"/>
      <c r="L342" s="122"/>
      <c r="M342" s="122"/>
      <c r="N342" s="122"/>
      <c r="O342" s="122"/>
      <c r="P342" s="122">
        <f t="shared" si="193"/>
        <v>0</v>
      </c>
      <c r="Q342" s="23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  <c r="IW342" s="23"/>
      <c r="IX342" s="23"/>
      <c r="IY342" s="23"/>
      <c r="IZ342" s="23"/>
      <c r="JA342" s="23"/>
      <c r="JB342" s="23"/>
      <c r="JC342" s="23"/>
      <c r="JD342" s="23"/>
      <c r="JE342" s="23"/>
      <c r="JF342" s="23"/>
      <c r="JG342" s="23"/>
      <c r="JH342" s="23"/>
      <c r="JI342" s="23"/>
      <c r="JJ342" s="23"/>
      <c r="JK342" s="23"/>
      <c r="JL342" s="23"/>
      <c r="JM342" s="23"/>
      <c r="JN342" s="23"/>
      <c r="JO342" s="23"/>
      <c r="JP342" s="23"/>
      <c r="JQ342" s="23"/>
      <c r="JR342" s="23"/>
      <c r="JS342" s="23"/>
      <c r="JT342" s="23"/>
      <c r="JU342" s="23"/>
      <c r="JV342" s="23"/>
      <c r="JW342" s="23"/>
      <c r="JX342" s="23"/>
      <c r="JY342" s="23"/>
      <c r="JZ342" s="23"/>
      <c r="KA342" s="23"/>
      <c r="KB342" s="23"/>
      <c r="KC342" s="23"/>
      <c r="KD342" s="23"/>
      <c r="KE342" s="23"/>
      <c r="KF342" s="23"/>
      <c r="KG342" s="23"/>
      <c r="KH342" s="23"/>
      <c r="KI342" s="23"/>
      <c r="KJ342" s="23"/>
      <c r="KK342" s="23"/>
      <c r="KL342" s="23"/>
      <c r="KM342" s="23"/>
      <c r="KN342" s="23"/>
      <c r="KO342" s="23"/>
      <c r="KP342" s="23"/>
      <c r="KQ342" s="23"/>
      <c r="KR342" s="23"/>
      <c r="KS342" s="23"/>
      <c r="KT342" s="23"/>
      <c r="KU342" s="23"/>
      <c r="KV342" s="23"/>
      <c r="KW342" s="23"/>
      <c r="KX342" s="23"/>
      <c r="KY342" s="23"/>
      <c r="KZ342" s="23"/>
      <c r="LA342" s="23"/>
      <c r="LB342" s="23"/>
      <c r="LC342" s="23"/>
      <c r="LD342" s="23"/>
      <c r="LE342" s="23"/>
      <c r="LF342" s="23"/>
      <c r="LG342" s="23"/>
      <c r="LH342" s="23"/>
      <c r="LI342" s="23"/>
      <c r="LJ342" s="23"/>
      <c r="LK342" s="23"/>
      <c r="LL342" s="23"/>
      <c r="LM342" s="23"/>
      <c r="LN342" s="23"/>
      <c r="LO342" s="23"/>
      <c r="LP342" s="23"/>
      <c r="LQ342" s="23"/>
      <c r="LR342" s="23"/>
      <c r="LS342" s="23"/>
      <c r="LT342" s="23"/>
      <c r="LU342" s="23"/>
      <c r="LV342" s="23"/>
      <c r="LW342" s="23"/>
      <c r="LX342" s="23"/>
      <c r="LY342" s="23"/>
      <c r="LZ342" s="23"/>
      <c r="MA342" s="23"/>
      <c r="MB342" s="23"/>
      <c r="MC342" s="23"/>
      <c r="MD342" s="23"/>
      <c r="ME342" s="23"/>
      <c r="MF342" s="23"/>
      <c r="MG342" s="23"/>
      <c r="MH342" s="23"/>
      <c r="MI342" s="23"/>
      <c r="MJ342" s="23"/>
      <c r="MK342" s="23"/>
      <c r="ML342" s="23"/>
      <c r="MM342" s="23"/>
      <c r="MN342" s="23"/>
      <c r="MO342" s="23"/>
      <c r="MP342" s="23"/>
      <c r="MQ342" s="23"/>
      <c r="MR342" s="23"/>
      <c r="MS342" s="23"/>
      <c r="MT342" s="23"/>
      <c r="MU342" s="23"/>
      <c r="MV342" s="23"/>
      <c r="MW342" s="23"/>
      <c r="MX342" s="23"/>
      <c r="MY342" s="23"/>
      <c r="MZ342" s="23"/>
      <c r="NA342" s="23"/>
      <c r="NB342" s="23"/>
      <c r="NC342" s="23"/>
      <c r="ND342" s="23"/>
      <c r="NE342" s="23"/>
      <c r="NF342" s="23"/>
      <c r="NG342" s="23"/>
      <c r="NH342" s="23"/>
      <c r="NI342" s="23"/>
      <c r="NJ342" s="23"/>
      <c r="NK342" s="23"/>
      <c r="NL342" s="23"/>
      <c r="NM342" s="23"/>
      <c r="NN342" s="23"/>
      <c r="NO342" s="23"/>
      <c r="NP342" s="23"/>
      <c r="NQ342" s="23"/>
      <c r="NR342" s="23"/>
      <c r="NS342" s="23"/>
      <c r="NT342" s="23"/>
      <c r="NU342" s="23"/>
      <c r="NV342" s="23"/>
      <c r="NW342" s="23"/>
      <c r="NX342" s="23"/>
      <c r="NY342" s="23"/>
      <c r="NZ342" s="23"/>
      <c r="OA342" s="23"/>
      <c r="OB342" s="23"/>
      <c r="OC342" s="23"/>
      <c r="OD342" s="23"/>
      <c r="OE342" s="23"/>
      <c r="OF342" s="23"/>
      <c r="OG342" s="23"/>
      <c r="OH342" s="23"/>
      <c r="OI342" s="23"/>
      <c r="OJ342" s="23"/>
      <c r="OK342" s="23"/>
      <c r="OL342" s="23"/>
      <c r="OM342" s="23"/>
      <c r="ON342" s="23"/>
      <c r="OO342" s="23"/>
      <c r="OP342" s="23"/>
      <c r="OQ342" s="23"/>
      <c r="OR342" s="23"/>
      <c r="OS342" s="23"/>
      <c r="OT342" s="23"/>
      <c r="OU342" s="23"/>
      <c r="OV342" s="23"/>
      <c r="OW342" s="23"/>
      <c r="OX342" s="23"/>
      <c r="OY342" s="23"/>
      <c r="OZ342" s="23"/>
      <c r="PA342" s="23"/>
      <c r="PB342" s="23"/>
      <c r="PC342" s="23"/>
      <c r="PD342" s="23"/>
      <c r="PE342" s="23"/>
      <c r="PF342" s="23"/>
      <c r="PG342" s="23"/>
      <c r="PH342" s="23"/>
      <c r="PI342" s="23"/>
      <c r="PJ342" s="23"/>
      <c r="PK342" s="23"/>
      <c r="PL342" s="23"/>
      <c r="PM342" s="23"/>
      <c r="PN342" s="23"/>
      <c r="PO342" s="23"/>
      <c r="PP342" s="23"/>
      <c r="PQ342" s="23"/>
      <c r="PR342" s="23"/>
      <c r="PS342" s="23"/>
      <c r="PT342" s="23"/>
      <c r="PU342" s="23"/>
      <c r="PV342" s="23"/>
      <c r="PW342" s="23"/>
      <c r="PX342" s="23"/>
      <c r="PY342" s="23"/>
      <c r="PZ342" s="23"/>
      <c r="QA342" s="23"/>
      <c r="QB342" s="23"/>
      <c r="QC342" s="23"/>
      <c r="QD342" s="23"/>
      <c r="QE342" s="23"/>
      <c r="QF342" s="23"/>
      <c r="QG342" s="23"/>
      <c r="QH342" s="23"/>
      <c r="QI342" s="23"/>
      <c r="QJ342" s="23"/>
      <c r="QK342" s="23"/>
      <c r="QL342" s="23"/>
      <c r="QM342" s="23"/>
      <c r="QN342" s="23"/>
      <c r="QO342" s="23"/>
      <c r="QP342" s="23"/>
      <c r="QQ342" s="23"/>
      <c r="QR342" s="23"/>
      <c r="QS342" s="23"/>
      <c r="QT342" s="23"/>
      <c r="QU342" s="23"/>
      <c r="QV342" s="23"/>
      <c r="QW342" s="23"/>
      <c r="QX342" s="23"/>
      <c r="QY342" s="23"/>
      <c r="QZ342" s="23"/>
      <c r="RA342" s="23"/>
      <c r="RB342" s="23"/>
      <c r="RC342" s="23"/>
      <c r="RD342" s="23"/>
      <c r="RE342" s="23"/>
      <c r="RF342" s="23"/>
      <c r="RG342" s="23"/>
      <c r="RH342" s="23"/>
      <c r="RI342" s="23"/>
      <c r="RJ342" s="23"/>
      <c r="RK342" s="23"/>
      <c r="RL342" s="23"/>
      <c r="RM342" s="23"/>
      <c r="RN342" s="23"/>
      <c r="RO342" s="23"/>
      <c r="RP342" s="23"/>
      <c r="RQ342" s="23"/>
      <c r="RR342" s="23"/>
      <c r="RS342" s="23"/>
      <c r="RT342" s="23"/>
      <c r="RU342" s="23"/>
      <c r="RV342" s="23"/>
      <c r="RW342" s="23"/>
      <c r="RX342" s="23"/>
      <c r="RY342" s="23"/>
      <c r="RZ342" s="23"/>
      <c r="SA342" s="23"/>
      <c r="SB342" s="23"/>
      <c r="SC342" s="23"/>
      <c r="SD342" s="23"/>
      <c r="SE342" s="23"/>
      <c r="SF342" s="23"/>
      <c r="SG342" s="23"/>
      <c r="SH342" s="23"/>
      <c r="SI342" s="23"/>
      <c r="SJ342" s="23"/>
      <c r="SK342" s="23"/>
      <c r="SL342" s="23"/>
      <c r="SM342" s="23"/>
      <c r="SN342" s="23"/>
      <c r="SO342" s="23"/>
      <c r="SP342" s="23"/>
      <c r="SQ342" s="23"/>
      <c r="SR342" s="23"/>
      <c r="SS342" s="23"/>
      <c r="ST342" s="23"/>
      <c r="SU342" s="23"/>
      <c r="SV342" s="23"/>
      <c r="SW342" s="23"/>
      <c r="SX342" s="23"/>
      <c r="SY342" s="23"/>
      <c r="SZ342" s="23"/>
      <c r="TA342" s="23"/>
      <c r="TB342" s="23"/>
      <c r="TC342" s="23"/>
      <c r="TD342" s="23"/>
      <c r="TE342" s="23"/>
    </row>
    <row r="343" spans="1:525" s="22" customFormat="1" ht="63" hidden="1" x14ac:dyDescent="0.25">
      <c r="A343" s="87" t="s">
        <v>265</v>
      </c>
      <c r="B343" s="42" t="str">
        <f>'дод 9'!A228</f>
        <v>7660</v>
      </c>
      <c r="C343" s="42" t="str">
        <f>'дод 9'!B228</f>
        <v>0490</v>
      </c>
      <c r="D343" s="36" t="str">
        <f>'дод 9'!C228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43" s="122">
        <f t="shared" si="192"/>
        <v>0</v>
      </c>
      <c r="F343" s="122"/>
      <c r="G343" s="122"/>
      <c r="H343" s="122"/>
      <c r="I343" s="122"/>
      <c r="J343" s="122">
        <f t="shared" si="194"/>
        <v>0</v>
      </c>
      <c r="K343" s="122"/>
      <c r="L343" s="122"/>
      <c r="M343" s="122"/>
      <c r="N343" s="122"/>
      <c r="O343" s="122"/>
      <c r="P343" s="122">
        <f t="shared" si="193"/>
        <v>0</v>
      </c>
      <c r="Q343" s="23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  <c r="IW343" s="23"/>
      <c r="IX343" s="23"/>
      <c r="IY343" s="23"/>
      <c r="IZ343" s="23"/>
      <c r="JA343" s="23"/>
      <c r="JB343" s="23"/>
      <c r="JC343" s="23"/>
      <c r="JD343" s="23"/>
      <c r="JE343" s="23"/>
      <c r="JF343" s="23"/>
      <c r="JG343" s="23"/>
      <c r="JH343" s="23"/>
      <c r="JI343" s="23"/>
      <c r="JJ343" s="23"/>
      <c r="JK343" s="23"/>
      <c r="JL343" s="23"/>
      <c r="JM343" s="23"/>
      <c r="JN343" s="23"/>
      <c r="JO343" s="23"/>
      <c r="JP343" s="23"/>
      <c r="JQ343" s="23"/>
      <c r="JR343" s="23"/>
      <c r="JS343" s="23"/>
      <c r="JT343" s="23"/>
      <c r="JU343" s="23"/>
      <c r="JV343" s="23"/>
      <c r="JW343" s="23"/>
      <c r="JX343" s="23"/>
      <c r="JY343" s="23"/>
      <c r="JZ343" s="23"/>
      <c r="KA343" s="23"/>
      <c r="KB343" s="23"/>
      <c r="KC343" s="23"/>
      <c r="KD343" s="23"/>
      <c r="KE343" s="23"/>
      <c r="KF343" s="23"/>
      <c r="KG343" s="23"/>
      <c r="KH343" s="23"/>
      <c r="KI343" s="23"/>
      <c r="KJ343" s="23"/>
      <c r="KK343" s="23"/>
      <c r="KL343" s="23"/>
      <c r="KM343" s="23"/>
      <c r="KN343" s="23"/>
      <c r="KO343" s="23"/>
      <c r="KP343" s="23"/>
      <c r="KQ343" s="23"/>
      <c r="KR343" s="23"/>
      <c r="KS343" s="23"/>
      <c r="KT343" s="23"/>
      <c r="KU343" s="23"/>
      <c r="KV343" s="23"/>
      <c r="KW343" s="23"/>
      <c r="KX343" s="23"/>
      <c r="KY343" s="23"/>
      <c r="KZ343" s="23"/>
      <c r="LA343" s="23"/>
      <c r="LB343" s="23"/>
      <c r="LC343" s="23"/>
      <c r="LD343" s="23"/>
      <c r="LE343" s="23"/>
      <c r="LF343" s="23"/>
      <c r="LG343" s="23"/>
      <c r="LH343" s="23"/>
      <c r="LI343" s="23"/>
      <c r="LJ343" s="23"/>
      <c r="LK343" s="23"/>
      <c r="LL343" s="23"/>
      <c r="LM343" s="23"/>
      <c r="LN343" s="23"/>
      <c r="LO343" s="23"/>
      <c r="LP343" s="23"/>
      <c r="LQ343" s="23"/>
      <c r="LR343" s="23"/>
      <c r="LS343" s="23"/>
      <c r="LT343" s="23"/>
      <c r="LU343" s="23"/>
      <c r="LV343" s="23"/>
      <c r="LW343" s="23"/>
      <c r="LX343" s="23"/>
      <c r="LY343" s="23"/>
      <c r="LZ343" s="23"/>
      <c r="MA343" s="23"/>
      <c r="MB343" s="23"/>
      <c r="MC343" s="23"/>
      <c r="MD343" s="23"/>
      <c r="ME343" s="23"/>
      <c r="MF343" s="23"/>
      <c r="MG343" s="23"/>
      <c r="MH343" s="23"/>
      <c r="MI343" s="23"/>
      <c r="MJ343" s="23"/>
      <c r="MK343" s="23"/>
      <c r="ML343" s="23"/>
      <c r="MM343" s="23"/>
      <c r="MN343" s="23"/>
      <c r="MO343" s="23"/>
      <c r="MP343" s="23"/>
      <c r="MQ343" s="23"/>
      <c r="MR343" s="23"/>
      <c r="MS343" s="23"/>
      <c r="MT343" s="23"/>
      <c r="MU343" s="23"/>
      <c r="MV343" s="23"/>
      <c r="MW343" s="23"/>
      <c r="MX343" s="23"/>
      <c r="MY343" s="23"/>
      <c r="MZ343" s="23"/>
      <c r="NA343" s="23"/>
      <c r="NB343" s="23"/>
      <c r="NC343" s="23"/>
      <c r="ND343" s="23"/>
      <c r="NE343" s="23"/>
      <c r="NF343" s="23"/>
      <c r="NG343" s="23"/>
      <c r="NH343" s="23"/>
      <c r="NI343" s="23"/>
      <c r="NJ343" s="23"/>
      <c r="NK343" s="23"/>
      <c r="NL343" s="23"/>
      <c r="NM343" s="23"/>
      <c r="NN343" s="23"/>
      <c r="NO343" s="23"/>
      <c r="NP343" s="23"/>
      <c r="NQ343" s="23"/>
      <c r="NR343" s="23"/>
      <c r="NS343" s="23"/>
      <c r="NT343" s="23"/>
      <c r="NU343" s="23"/>
      <c r="NV343" s="23"/>
      <c r="NW343" s="23"/>
      <c r="NX343" s="23"/>
      <c r="NY343" s="23"/>
      <c r="NZ343" s="23"/>
      <c r="OA343" s="23"/>
      <c r="OB343" s="23"/>
      <c r="OC343" s="23"/>
      <c r="OD343" s="23"/>
      <c r="OE343" s="23"/>
      <c r="OF343" s="23"/>
      <c r="OG343" s="23"/>
      <c r="OH343" s="23"/>
      <c r="OI343" s="23"/>
      <c r="OJ343" s="23"/>
      <c r="OK343" s="23"/>
      <c r="OL343" s="23"/>
      <c r="OM343" s="23"/>
      <c r="ON343" s="23"/>
      <c r="OO343" s="23"/>
      <c r="OP343" s="23"/>
      <c r="OQ343" s="23"/>
      <c r="OR343" s="23"/>
      <c r="OS343" s="23"/>
      <c r="OT343" s="23"/>
      <c r="OU343" s="23"/>
      <c r="OV343" s="23"/>
      <c r="OW343" s="23"/>
      <c r="OX343" s="23"/>
      <c r="OY343" s="23"/>
      <c r="OZ343" s="23"/>
      <c r="PA343" s="23"/>
      <c r="PB343" s="23"/>
      <c r="PC343" s="23"/>
      <c r="PD343" s="23"/>
      <c r="PE343" s="23"/>
      <c r="PF343" s="23"/>
      <c r="PG343" s="23"/>
      <c r="PH343" s="23"/>
      <c r="PI343" s="23"/>
      <c r="PJ343" s="23"/>
      <c r="PK343" s="23"/>
      <c r="PL343" s="23"/>
      <c r="PM343" s="23"/>
      <c r="PN343" s="23"/>
      <c r="PO343" s="23"/>
      <c r="PP343" s="23"/>
      <c r="PQ343" s="23"/>
      <c r="PR343" s="23"/>
      <c r="PS343" s="23"/>
      <c r="PT343" s="23"/>
      <c r="PU343" s="23"/>
      <c r="PV343" s="23"/>
      <c r="PW343" s="23"/>
      <c r="PX343" s="23"/>
      <c r="PY343" s="23"/>
      <c r="PZ343" s="23"/>
      <c r="QA343" s="23"/>
      <c r="QB343" s="23"/>
      <c r="QC343" s="23"/>
      <c r="QD343" s="23"/>
      <c r="QE343" s="23"/>
      <c r="QF343" s="23"/>
      <c r="QG343" s="23"/>
      <c r="QH343" s="23"/>
      <c r="QI343" s="23"/>
      <c r="QJ343" s="23"/>
      <c r="QK343" s="23"/>
      <c r="QL343" s="23"/>
      <c r="QM343" s="23"/>
      <c r="QN343" s="23"/>
      <c r="QO343" s="23"/>
      <c r="QP343" s="23"/>
      <c r="QQ343" s="23"/>
      <c r="QR343" s="23"/>
      <c r="QS343" s="23"/>
      <c r="QT343" s="23"/>
      <c r="QU343" s="23"/>
      <c r="QV343" s="23"/>
      <c r="QW343" s="23"/>
      <c r="QX343" s="23"/>
      <c r="QY343" s="23"/>
      <c r="QZ343" s="23"/>
      <c r="RA343" s="23"/>
      <c r="RB343" s="23"/>
      <c r="RC343" s="23"/>
      <c r="RD343" s="23"/>
      <c r="RE343" s="23"/>
      <c r="RF343" s="23"/>
      <c r="RG343" s="23"/>
      <c r="RH343" s="23"/>
      <c r="RI343" s="23"/>
      <c r="RJ343" s="23"/>
      <c r="RK343" s="23"/>
      <c r="RL343" s="23"/>
      <c r="RM343" s="23"/>
      <c r="RN343" s="23"/>
      <c r="RO343" s="23"/>
      <c r="RP343" s="23"/>
      <c r="RQ343" s="23"/>
      <c r="RR343" s="23"/>
      <c r="RS343" s="23"/>
      <c r="RT343" s="23"/>
      <c r="RU343" s="23"/>
      <c r="RV343" s="23"/>
      <c r="RW343" s="23"/>
      <c r="RX343" s="23"/>
      <c r="RY343" s="23"/>
      <c r="RZ343" s="23"/>
      <c r="SA343" s="23"/>
      <c r="SB343" s="23"/>
      <c r="SC343" s="23"/>
      <c r="SD343" s="23"/>
      <c r="SE343" s="23"/>
      <c r="SF343" s="23"/>
      <c r="SG343" s="23"/>
      <c r="SH343" s="23"/>
      <c r="SI343" s="23"/>
      <c r="SJ343" s="23"/>
      <c r="SK343" s="23"/>
      <c r="SL343" s="23"/>
      <c r="SM343" s="23"/>
      <c r="SN343" s="23"/>
      <c r="SO343" s="23"/>
      <c r="SP343" s="23"/>
      <c r="SQ343" s="23"/>
      <c r="SR343" s="23"/>
      <c r="SS343" s="23"/>
      <c r="ST343" s="23"/>
      <c r="SU343" s="23"/>
      <c r="SV343" s="23"/>
      <c r="SW343" s="23"/>
      <c r="SX343" s="23"/>
      <c r="SY343" s="23"/>
      <c r="SZ343" s="23"/>
      <c r="TA343" s="23"/>
      <c r="TB343" s="23"/>
      <c r="TC343" s="23"/>
      <c r="TD343" s="23"/>
      <c r="TE343" s="23"/>
    </row>
    <row r="344" spans="1:525" s="22" customFormat="1" ht="22.5" hidden="1" customHeight="1" x14ac:dyDescent="0.25">
      <c r="A344" s="87" t="s">
        <v>261</v>
      </c>
      <c r="B344" s="42" t="str">
        <f>'дод 9'!A233</f>
        <v>7693</v>
      </c>
      <c r="C344" s="42" t="str">
        <f>'дод 9'!B233</f>
        <v>0490</v>
      </c>
      <c r="D344" s="36" t="str">
        <f>'дод 9'!C233</f>
        <v>Інші заходи, пов'язані з економічною діяльністю</v>
      </c>
      <c r="E344" s="122">
        <f t="shared" si="192"/>
        <v>0</v>
      </c>
      <c r="F344" s="122"/>
      <c r="G344" s="122"/>
      <c r="H344" s="122"/>
      <c r="I344" s="122"/>
      <c r="J344" s="122">
        <f t="shared" si="194"/>
        <v>0</v>
      </c>
      <c r="K344" s="122"/>
      <c r="L344" s="122"/>
      <c r="M344" s="122"/>
      <c r="N344" s="122"/>
      <c r="O344" s="122"/>
      <c r="P344" s="122">
        <f t="shared" si="193"/>
        <v>0</v>
      </c>
      <c r="Q344" s="23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  <c r="IW344" s="23"/>
      <c r="IX344" s="23"/>
      <c r="IY344" s="23"/>
      <c r="IZ344" s="23"/>
      <c r="JA344" s="23"/>
      <c r="JB344" s="23"/>
      <c r="JC344" s="23"/>
      <c r="JD344" s="23"/>
      <c r="JE344" s="23"/>
      <c r="JF344" s="23"/>
      <c r="JG344" s="23"/>
      <c r="JH344" s="23"/>
      <c r="JI344" s="23"/>
      <c r="JJ344" s="23"/>
      <c r="JK344" s="23"/>
      <c r="JL344" s="23"/>
      <c r="JM344" s="23"/>
      <c r="JN344" s="23"/>
      <c r="JO344" s="23"/>
      <c r="JP344" s="23"/>
      <c r="JQ344" s="23"/>
      <c r="JR344" s="23"/>
      <c r="JS344" s="23"/>
      <c r="JT344" s="23"/>
      <c r="JU344" s="23"/>
      <c r="JV344" s="23"/>
      <c r="JW344" s="23"/>
      <c r="JX344" s="23"/>
      <c r="JY344" s="23"/>
      <c r="JZ344" s="23"/>
      <c r="KA344" s="23"/>
      <c r="KB344" s="23"/>
      <c r="KC344" s="23"/>
      <c r="KD344" s="23"/>
      <c r="KE344" s="23"/>
      <c r="KF344" s="23"/>
      <c r="KG344" s="23"/>
      <c r="KH344" s="23"/>
      <c r="KI344" s="23"/>
      <c r="KJ344" s="23"/>
      <c r="KK344" s="23"/>
      <c r="KL344" s="23"/>
      <c r="KM344" s="23"/>
      <c r="KN344" s="23"/>
      <c r="KO344" s="23"/>
      <c r="KP344" s="23"/>
      <c r="KQ344" s="23"/>
      <c r="KR344" s="23"/>
      <c r="KS344" s="23"/>
      <c r="KT344" s="23"/>
      <c r="KU344" s="23"/>
      <c r="KV344" s="23"/>
      <c r="KW344" s="23"/>
      <c r="KX344" s="23"/>
      <c r="KY344" s="23"/>
      <c r="KZ344" s="23"/>
      <c r="LA344" s="23"/>
      <c r="LB344" s="23"/>
      <c r="LC344" s="23"/>
      <c r="LD344" s="23"/>
      <c r="LE344" s="23"/>
      <c r="LF344" s="23"/>
      <c r="LG344" s="23"/>
      <c r="LH344" s="23"/>
      <c r="LI344" s="23"/>
      <c r="LJ344" s="23"/>
      <c r="LK344" s="23"/>
      <c r="LL344" s="23"/>
      <c r="LM344" s="23"/>
      <c r="LN344" s="23"/>
      <c r="LO344" s="23"/>
      <c r="LP344" s="23"/>
      <c r="LQ344" s="23"/>
      <c r="LR344" s="23"/>
      <c r="LS344" s="23"/>
      <c r="LT344" s="23"/>
      <c r="LU344" s="23"/>
      <c r="LV344" s="23"/>
      <c r="LW344" s="23"/>
      <c r="LX344" s="23"/>
      <c r="LY344" s="23"/>
      <c r="LZ344" s="23"/>
      <c r="MA344" s="23"/>
      <c r="MB344" s="23"/>
      <c r="MC344" s="23"/>
      <c r="MD344" s="23"/>
      <c r="ME344" s="23"/>
      <c r="MF344" s="23"/>
      <c r="MG344" s="23"/>
      <c r="MH344" s="23"/>
      <c r="MI344" s="23"/>
      <c r="MJ344" s="23"/>
      <c r="MK344" s="23"/>
      <c r="ML344" s="23"/>
      <c r="MM344" s="23"/>
      <c r="MN344" s="23"/>
      <c r="MO344" s="23"/>
      <c r="MP344" s="23"/>
      <c r="MQ344" s="23"/>
      <c r="MR344" s="23"/>
      <c r="MS344" s="23"/>
      <c r="MT344" s="23"/>
      <c r="MU344" s="23"/>
      <c r="MV344" s="23"/>
      <c r="MW344" s="23"/>
      <c r="MX344" s="23"/>
      <c r="MY344" s="23"/>
      <c r="MZ344" s="23"/>
      <c r="NA344" s="23"/>
      <c r="NB344" s="23"/>
      <c r="NC344" s="23"/>
      <c r="ND344" s="23"/>
      <c r="NE344" s="23"/>
      <c r="NF344" s="23"/>
      <c r="NG344" s="23"/>
      <c r="NH344" s="23"/>
      <c r="NI344" s="23"/>
      <c r="NJ344" s="23"/>
      <c r="NK344" s="23"/>
      <c r="NL344" s="23"/>
      <c r="NM344" s="23"/>
      <c r="NN344" s="23"/>
      <c r="NO344" s="23"/>
      <c r="NP344" s="23"/>
      <c r="NQ344" s="23"/>
      <c r="NR344" s="23"/>
      <c r="NS344" s="23"/>
      <c r="NT344" s="23"/>
      <c r="NU344" s="23"/>
      <c r="NV344" s="23"/>
      <c r="NW344" s="23"/>
      <c r="NX344" s="23"/>
      <c r="NY344" s="23"/>
      <c r="NZ344" s="23"/>
      <c r="OA344" s="23"/>
      <c r="OB344" s="23"/>
      <c r="OC344" s="23"/>
      <c r="OD344" s="23"/>
      <c r="OE344" s="23"/>
      <c r="OF344" s="23"/>
      <c r="OG344" s="23"/>
      <c r="OH344" s="23"/>
      <c r="OI344" s="23"/>
      <c r="OJ344" s="23"/>
      <c r="OK344" s="23"/>
      <c r="OL344" s="23"/>
      <c r="OM344" s="23"/>
      <c r="ON344" s="23"/>
      <c r="OO344" s="23"/>
      <c r="OP344" s="23"/>
      <c r="OQ344" s="23"/>
      <c r="OR344" s="23"/>
      <c r="OS344" s="23"/>
      <c r="OT344" s="23"/>
      <c r="OU344" s="23"/>
      <c r="OV344" s="23"/>
      <c r="OW344" s="23"/>
      <c r="OX344" s="23"/>
      <c r="OY344" s="23"/>
      <c r="OZ344" s="23"/>
      <c r="PA344" s="23"/>
      <c r="PB344" s="23"/>
      <c r="PC344" s="23"/>
      <c r="PD344" s="23"/>
      <c r="PE344" s="23"/>
      <c r="PF344" s="23"/>
      <c r="PG344" s="23"/>
      <c r="PH344" s="23"/>
      <c r="PI344" s="23"/>
      <c r="PJ344" s="23"/>
      <c r="PK344" s="23"/>
      <c r="PL344" s="23"/>
      <c r="PM344" s="23"/>
      <c r="PN344" s="23"/>
      <c r="PO344" s="23"/>
      <c r="PP344" s="23"/>
      <c r="PQ344" s="23"/>
      <c r="PR344" s="23"/>
      <c r="PS344" s="23"/>
      <c r="PT344" s="23"/>
      <c r="PU344" s="23"/>
      <c r="PV344" s="23"/>
      <c r="PW344" s="23"/>
      <c r="PX344" s="23"/>
      <c r="PY344" s="23"/>
      <c r="PZ344" s="23"/>
      <c r="QA344" s="23"/>
      <c r="QB344" s="23"/>
      <c r="QC344" s="23"/>
      <c r="QD344" s="23"/>
      <c r="QE344" s="23"/>
      <c r="QF344" s="23"/>
      <c r="QG344" s="23"/>
      <c r="QH344" s="23"/>
      <c r="QI344" s="23"/>
      <c r="QJ344" s="23"/>
      <c r="QK344" s="23"/>
      <c r="QL344" s="23"/>
      <c r="QM344" s="23"/>
      <c r="QN344" s="23"/>
      <c r="QO344" s="23"/>
      <c r="QP344" s="23"/>
      <c r="QQ344" s="23"/>
      <c r="QR344" s="23"/>
      <c r="QS344" s="23"/>
      <c r="QT344" s="23"/>
      <c r="QU344" s="23"/>
      <c r="QV344" s="23"/>
      <c r="QW344" s="23"/>
      <c r="QX344" s="23"/>
      <c r="QY344" s="23"/>
      <c r="QZ344" s="23"/>
      <c r="RA344" s="23"/>
      <c r="RB344" s="23"/>
      <c r="RC344" s="23"/>
      <c r="RD344" s="23"/>
      <c r="RE344" s="23"/>
      <c r="RF344" s="23"/>
      <c r="RG344" s="23"/>
      <c r="RH344" s="23"/>
      <c r="RI344" s="23"/>
      <c r="RJ344" s="23"/>
      <c r="RK344" s="23"/>
      <c r="RL344" s="23"/>
      <c r="RM344" s="23"/>
      <c r="RN344" s="23"/>
      <c r="RO344" s="23"/>
      <c r="RP344" s="23"/>
      <c r="RQ344" s="23"/>
      <c r="RR344" s="23"/>
      <c r="RS344" s="23"/>
      <c r="RT344" s="23"/>
      <c r="RU344" s="23"/>
      <c r="RV344" s="23"/>
      <c r="RW344" s="23"/>
      <c r="RX344" s="23"/>
      <c r="RY344" s="23"/>
      <c r="RZ344" s="23"/>
      <c r="SA344" s="23"/>
      <c r="SB344" s="23"/>
      <c r="SC344" s="23"/>
      <c r="SD344" s="23"/>
      <c r="SE344" s="23"/>
      <c r="SF344" s="23"/>
      <c r="SG344" s="23"/>
      <c r="SH344" s="23"/>
      <c r="SI344" s="23"/>
      <c r="SJ344" s="23"/>
      <c r="SK344" s="23"/>
      <c r="SL344" s="23"/>
      <c r="SM344" s="23"/>
      <c r="SN344" s="23"/>
      <c r="SO344" s="23"/>
      <c r="SP344" s="23"/>
      <c r="SQ344" s="23"/>
      <c r="SR344" s="23"/>
      <c r="SS344" s="23"/>
      <c r="ST344" s="23"/>
      <c r="SU344" s="23"/>
      <c r="SV344" s="23"/>
      <c r="SW344" s="23"/>
      <c r="SX344" s="23"/>
      <c r="SY344" s="23"/>
      <c r="SZ344" s="23"/>
      <c r="TA344" s="23"/>
      <c r="TB344" s="23"/>
      <c r="TC344" s="23"/>
      <c r="TD344" s="23"/>
      <c r="TE344" s="23"/>
    </row>
    <row r="345" spans="1:525" s="27" customFormat="1" ht="33" customHeight="1" x14ac:dyDescent="0.25">
      <c r="A345" s="94" t="s">
        <v>210</v>
      </c>
      <c r="B345" s="96"/>
      <c r="C345" s="96"/>
      <c r="D345" s="91" t="s">
        <v>661</v>
      </c>
      <c r="E345" s="120">
        <f>E346</f>
        <v>8029800</v>
      </c>
      <c r="F345" s="120">
        <f t="shared" ref="F345:O345" si="195">F346</f>
        <v>8029800</v>
      </c>
      <c r="G345" s="120">
        <f t="shared" si="195"/>
        <v>6156700</v>
      </c>
      <c r="H345" s="120">
        <f t="shared" si="195"/>
        <v>153900</v>
      </c>
      <c r="I345" s="120">
        <f t="shared" si="195"/>
        <v>0</v>
      </c>
      <c r="J345" s="120">
        <f t="shared" si="195"/>
        <v>0</v>
      </c>
      <c r="K345" s="120">
        <f t="shared" si="195"/>
        <v>0</v>
      </c>
      <c r="L345" s="120">
        <f t="shared" si="195"/>
        <v>0</v>
      </c>
      <c r="M345" s="120">
        <f t="shared" si="195"/>
        <v>0</v>
      </c>
      <c r="N345" s="120">
        <f t="shared" si="195"/>
        <v>0</v>
      </c>
      <c r="O345" s="120">
        <f t="shared" si="195"/>
        <v>0</v>
      </c>
      <c r="P345" s="120">
        <f>P346</f>
        <v>8029800</v>
      </c>
      <c r="Q345" s="233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  <c r="IU345" s="32"/>
      <c r="IV345" s="32"/>
      <c r="IW345" s="32"/>
      <c r="IX345" s="32"/>
      <c r="IY345" s="32"/>
      <c r="IZ345" s="32"/>
      <c r="JA345" s="32"/>
      <c r="JB345" s="32"/>
      <c r="JC345" s="32"/>
      <c r="JD345" s="32"/>
      <c r="JE345" s="32"/>
      <c r="JF345" s="32"/>
      <c r="JG345" s="32"/>
      <c r="JH345" s="32"/>
      <c r="JI345" s="32"/>
      <c r="JJ345" s="32"/>
      <c r="JK345" s="32"/>
      <c r="JL345" s="32"/>
      <c r="JM345" s="32"/>
      <c r="JN345" s="32"/>
      <c r="JO345" s="32"/>
      <c r="JP345" s="32"/>
      <c r="JQ345" s="32"/>
      <c r="JR345" s="32"/>
      <c r="JS345" s="32"/>
      <c r="JT345" s="32"/>
      <c r="JU345" s="32"/>
      <c r="JV345" s="32"/>
      <c r="JW345" s="32"/>
      <c r="JX345" s="32"/>
      <c r="JY345" s="32"/>
      <c r="JZ345" s="32"/>
      <c r="KA345" s="32"/>
      <c r="KB345" s="32"/>
      <c r="KC345" s="32"/>
      <c r="KD345" s="32"/>
      <c r="KE345" s="32"/>
      <c r="KF345" s="32"/>
      <c r="KG345" s="32"/>
      <c r="KH345" s="32"/>
      <c r="KI345" s="32"/>
      <c r="KJ345" s="32"/>
      <c r="KK345" s="32"/>
      <c r="KL345" s="32"/>
      <c r="KM345" s="32"/>
      <c r="KN345" s="32"/>
      <c r="KO345" s="32"/>
      <c r="KP345" s="32"/>
      <c r="KQ345" s="32"/>
      <c r="KR345" s="32"/>
      <c r="KS345" s="32"/>
      <c r="KT345" s="32"/>
      <c r="KU345" s="32"/>
      <c r="KV345" s="32"/>
      <c r="KW345" s="32"/>
      <c r="KX345" s="32"/>
      <c r="KY345" s="32"/>
      <c r="KZ345" s="32"/>
      <c r="LA345" s="32"/>
      <c r="LB345" s="32"/>
      <c r="LC345" s="32"/>
      <c r="LD345" s="32"/>
      <c r="LE345" s="32"/>
      <c r="LF345" s="32"/>
      <c r="LG345" s="32"/>
      <c r="LH345" s="32"/>
      <c r="LI345" s="32"/>
      <c r="LJ345" s="32"/>
      <c r="LK345" s="32"/>
      <c r="LL345" s="32"/>
      <c r="LM345" s="32"/>
      <c r="LN345" s="32"/>
      <c r="LO345" s="32"/>
      <c r="LP345" s="32"/>
      <c r="LQ345" s="32"/>
      <c r="LR345" s="32"/>
      <c r="LS345" s="32"/>
      <c r="LT345" s="32"/>
      <c r="LU345" s="32"/>
      <c r="LV345" s="32"/>
      <c r="LW345" s="32"/>
      <c r="LX345" s="32"/>
      <c r="LY345" s="32"/>
      <c r="LZ345" s="32"/>
      <c r="MA345" s="32"/>
      <c r="MB345" s="32"/>
      <c r="MC345" s="32"/>
      <c r="MD345" s="32"/>
      <c r="ME345" s="32"/>
      <c r="MF345" s="32"/>
      <c r="MG345" s="32"/>
      <c r="MH345" s="32"/>
      <c r="MI345" s="32"/>
      <c r="MJ345" s="32"/>
      <c r="MK345" s="32"/>
      <c r="ML345" s="32"/>
      <c r="MM345" s="32"/>
      <c r="MN345" s="32"/>
      <c r="MO345" s="32"/>
      <c r="MP345" s="32"/>
      <c r="MQ345" s="32"/>
      <c r="MR345" s="32"/>
      <c r="MS345" s="32"/>
      <c r="MT345" s="32"/>
      <c r="MU345" s="32"/>
      <c r="MV345" s="32"/>
      <c r="MW345" s="32"/>
      <c r="MX345" s="32"/>
      <c r="MY345" s="32"/>
      <c r="MZ345" s="32"/>
      <c r="NA345" s="32"/>
      <c r="NB345" s="32"/>
      <c r="NC345" s="32"/>
      <c r="ND345" s="32"/>
      <c r="NE345" s="32"/>
      <c r="NF345" s="32"/>
      <c r="NG345" s="32"/>
      <c r="NH345" s="32"/>
      <c r="NI345" s="32"/>
      <c r="NJ345" s="32"/>
      <c r="NK345" s="32"/>
      <c r="NL345" s="32"/>
      <c r="NM345" s="32"/>
      <c r="NN345" s="32"/>
      <c r="NO345" s="32"/>
      <c r="NP345" s="32"/>
      <c r="NQ345" s="32"/>
      <c r="NR345" s="32"/>
      <c r="NS345" s="32"/>
      <c r="NT345" s="32"/>
      <c r="NU345" s="32"/>
      <c r="NV345" s="32"/>
      <c r="NW345" s="32"/>
      <c r="NX345" s="32"/>
      <c r="NY345" s="32"/>
      <c r="NZ345" s="32"/>
      <c r="OA345" s="32"/>
      <c r="OB345" s="32"/>
      <c r="OC345" s="32"/>
      <c r="OD345" s="32"/>
      <c r="OE345" s="32"/>
      <c r="OF345" s="32"/>
      <c r="OG345" s="32"/>
      <c r="OH345" s="32"/>
      <c r="OI345" s="32"/>
      <c r="OJ345" s="32"/>
      <c r="OK345" s="32"/>
      <c r="OL345" s="32"/>
      <c r="OM345" s="32"/>
      <c r="ON345" s="32"/>
      <c r="OO345" s="32"/>
      <c r="OP345" s="32"/>
      <c r="OQ345" s="32"/>
      <c r="OR345" s="32"/>
      <c r="OS345" s="32"/>
      <c r="OT345" s="32"/>
      <c r="OU345" s="32"/>
      <c r="OV345" s="32"/>
      <c r="OW345" s="32"/>
      <c r="OX345" s="32"/>
      <c r="OY345" s="32"/>
      <c r="OZ345" s="32"/>
      <c r="PA345" s="32"/>
      <c r="PB345" s="32"/>
      <c r="PC345" s="32"/>
      <c r="PD345" s="32"/>
      <c r="PE345" s="32"/>
      <c r="PF345" s="32"/>
      <c r="PG345" s="32"/>
      <c r="PH345" s="32"/>
      <c r="PI345" s="32"/>
      <c r="PJ345" s="32"/>
      <c r="PK345" s="32"/>
      <c r="PL345" s="32"/>
      <c r="PM345" s="32"/>
      <c r="PN345" s="32"/>
      <c r="PO345" s="32"/>
      <c r="PP345" s="32"/>
      <c r="PQ345" s="32"/>
      <c r="PR345" s="32"/>
      <c r="PS345" s="32"/>
      <c r="PT345" s="32"/>
      <c r="PU345" s="32"/>
      <c r="PV345" s="32"/>
      <c r="PW345" s="32"/>
      <c r="PX345" s="32"/>
      <c r="PY345" s="32"/>
      <c r="PZ345" s="32"/>
      <c r="QA345" s="32"/>
      <c r="QB345" s="32"/>
      <c r="QC345" s="32"/>
      <c r="QD345" s="32"/>
      <c r="QE345" s="32"/>
      <c r="QF345" s="32"/>
      <c r="QG345" s="32"/>
      <c r="QH345" s="32"/>
      <c r="QI345" s="32"/>
      <c r="QJ345" s="32"/>
      <c r="QK345" s="32"/>
      <c r="QL345" s="32"/>
      <c r="QM345" s="32"/>
      <c r="QN345" s="32"/>
      <c r="QO345" s="32"/>
      <c r="QP345" s="32"/>
      <c r="QQ345" s="32"/>
      <c r="QR345" s="32"/>
      <c r="QS345" s="32"/>
      <c r="QT345" s="32"/>
      <c r="QU345" s="32"/>
      <c r="QV345" s="32"/>
      <c r="QW345" s="32"/>
      <c r="QX345" s="32"/>
      <c r="QY345" s="32"/>
      <c r="QZ345" s="32"/>
      <c r="RA345" s="32"/>
      <c r="RB345" s="32"/>
      <c r="RC345" s="32"/>
      <c r="RD345" s="32"/>
      <c r="RE345" s="32"/>
      <c r="RF345" s="32"/>
      <c r="RG345" s="32"/>
      <c r="RH345" s="32"/>
      <c r="RI345" s="32"/>
      <c r="RJ345" s="32"/>
      <c r="RK345" s="32"/>
      <c r="RL345" s="32"/>
      <c r="RM345" s="32"/>
      <c r="RN345" s="32"/>
      <c r="RO345" s="32"/>
      <c r="RP345" s="32"/>
      <c r="RQ345" s="32"/>
      <c r="RR345" s="32"/>
      <c r="RS345" s="32"/>
      <c r="RT345" s="32"/>
      <c r="RU345" s="32"/>
      <c r="RV345" s="32"/>
      <c r="RW345" s="32"/>
      <c r="RX345" s="32"/>
      <c r="RY345" s="32"/>
      <c r="RZ345" s="32"/>
      <c r="SA345" s="32"/>
      <c r="SB345" s="32"/>
      <c r="SC345" s="32"/>
      <c r="SD345" s="32"/>
      <c r="SE345" s="32"/>
      <c r="SF345" s="32"/>
      <c r="SG345" s="32"/>
      <c r="SH345" s="32"/>
      <c r="SI345" s="32"/>
      <c r="SJ345" s="32"/>
      <c r="SK345" s="32"/>
      <c r="SL345" s="32"/>
      <c r="SM345" s="32"/>
      <c r="SN345" s="32"/>
      <c r="SO345" s="32"/>
      <c r="SP345" s="32"/>
      <c r="SQ345" s="32"/>
      <c r="SR345" s="32"/>
      <c r="SS345" s="32"/>
      <c r="ST345" s="32"/>
      <c r="SU345" s="32"/>
      <c r="SV345" s="32"/>
      <c r="SW345" s="32"/>
      <c r="SX345" s="32"/>
      <c r="SY345" s="32"/>
      <c r="SZ345" s="32"/>
      <c r="TA345" s="32"/>
      <c r="TB345" s="32"/>
      <c r="TC345" s="32"/>
      <c r="TD345" s="32"/>
      <c r="TE345" s="32"/>
    </row>
    <row r="346" spans="1:525" s="34" customFormat="1" ht="32.25" customHeight="1" x14ac:dyDescent="0.25">
      <c r="A346" s="84" t="s">
        <v>211</v>
      </c>
      <c r="B346" s="93"/>
      <c r="C346" s="93"/>
      <c r="D346" s="68" t="s">
        <v>661</v>
      </c>
      <c r="E346" s="121">
        <f>E347+E348++E349+E350+E351+E352</f>
        <v>8029800</v>
      </c>
      <c r="F346" s="121">
        <f t="shared" ref="F346:J346" si="196">F347+F348++F349+F350+F351+F352</f>
        <v>8029800</v>
      </c>
      <c r="G346" s="121">
        <f t="shared" si="196"/>
        <v>6156700</v>
      </c>
      <c r="H346" s="121">
        <f t="shared" si="196"/>
        <v>153900</v>
      </c>
      <c r="I346" s="121">
        <f t="shared" si="196"/>
        <v>0</v>
      </c>
      <c r="J346" s="121">
        <f t="shared" si="196"/>
        <v>0</v>
      </c>
      <c r="K346" s="121">
        <f>K347+K348++K349+K350+K351+K352</f>
        <v>0</v>
      </c>
      <c r="L346" s="121">
        <f t="shared" ref="L346:P346" si="197">L347+L348++L349+L350+L351+L352</f>
        <v>0</v>
      </c>
      <c r="M346" s="121">
        <f t="shared" si="197"/>
        <v>0</v>
      </c>
      <c r="N346" s="121">
        <f t="shared" si="197"/>
        <v>0</v>
      </c>
      <c r="O346" s="121">
        <f t="shared" si="197"/>
        <v>0</v>
      </c>
      <c r="P346" s="121">
        <f t="shared" si="197"/>
        <v>8029800</v>
      </c>
      <c r="Q346" s="2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  <c r="HP346" s="33"/>
      <c r="HQ346" s="33"/>
      <c r="HR346" s="33"/>
      <c r="HS346" s="33"/>
      <c r="HT346" s="33"/>
      <c r="HU346" s="33"/>
      <c r="HV346" s="33"/>
      <c r="HW346" s="33"/>
      <c r="HX346" s="33"/>
      <c r="HY346" s="33"/>
      <c r="HZ346" s="33"/>
      <c r="IA346" s="33"/>
      <c r="IB346" s="33"/>
      <c r="IC346" s="33"/>
      <c r="ID346" s="33"/>
      <c r="IE346" s="33"/>
      <c r="IF346" s="33"/>
      <c r="IG346" s="33"/>
      <c r="IH346" s="33"/>
      <c r="II346" s="33"/>
      <c r="IJ346" s="33"/>
      <c r="IK346" s="33"/>
      <c r="IL346" s="33"/>
      <c r="IM346" s="33"/>
      <c r="IN346" s="33"/>
      <c r="IO346" s="33"/>
      <c r="IP346" s="33"/>
      <c r="IQ346" s="33"/>
      <c r="IR346" s="33"/>
      <c r="IS346" s="33"/>
      <c r="IT346" s="33"/>
      <c r="IU346" s="33"/>
      <c r="IV346" s="33"/>
      <c r="IW346" s="33"/>
      <c r="IX346" s="33"/>
      <c r="IY346" s="33"/>
      <c r="IZ346" s="33"/>
      <c r="JA346" s="33"/>
      <c r="JB346" s="33"/>
      <c r="JC346" s="33"/>
      <c r="JD346" s="33"/>
      <c r="JE346" s="33"/>
      <c r="JF346" s="33"/>
      <c r="JG346" s="33"/>
      <c r="JH346" s="33"/>
      <c r="JI346" s="33"/>
      <c r="JJ346" s="33"/>
      <c r="JK346" s="33"/>
      <c r="JL346" s="33"/>
      <c r="JM346" s="33"/>
      <c r="JN346" s="33"/>
      <c r="JO346" s="33"/>
      <c r="JP346" s="33"/>
      <c r="JQ346" s="33"/>
      <c r="JR346" s="33"/>
      <c r="JS346" s="33"/>
      <c r="JT346" s="33"/>
      <c r="JU346" s="33"/>
      <c r="JV346" s="33"/>
      <c r="JW346" s="33"/>
      <c r="JX346" s="33"/>
      <c r="JY346" s="33"/>
      <c r="JZ346" s="33"/>
      <c r="KA346" s="33"/>
      <c r="KB346" s="33"/>
      <c r="KC346" s="33"/>
      <c r="KD346" s="33"/>
      <c r="KE346" s="33"/>
      <c r="KF346" s="33"/>
      <c r="KG346" s="33"/>
      <c r="KH346" s="33"/>
      <c r="KI346" s="33"/>
      <c r="KJ346" s="33"/>
      <c r="KK346" s="33"/>
      <c r="KL346" s="33"/>
      <c r="KM346" s="33"/>
      <c r="KN346" s="33"/>
      <c r="KO346" s="33"/>
      <c r="KP346" s="33"/>
      <c r="KQ346" s="33"/>
      <c r="KR346" s="33"/>
      <c r="KS346" s="33"/>
      <c r="KT346" s="33"/>
      <c r="KU346" s="33"/>
      <c r="KV346" s="33"/>
      <c r="KW346" s="33"/>
      <c r="KX346" s="33"/>
      <c r="KY346" s="33"/>
      <c r="KZ346" s="33"/>
      <c r="LA346" s="33"/>
      <c r="LB346" s="33"/>
      <c r="LC346" s="33"/>
      <c r="LD346" s="33"/>
      <c r="LE346" s="33"/>
      <c r="LF346" s="33"/>
      <c r="LG346" s="33"/>
      <c r="LH346" s="33"/>
      <c r="LI346" s="33"/>
      <c r="LJ346" s="33"/>
      <c r="LK346" s="33"/>
      <c r="LL346" s="33"/>
      <c r="LM346" s="33"/>
      <c r="LN346" s="33"/>
      <c r="LO346" s="33"/>
      <c r="LP346" s="33"/>
      <c r="LQ346" s="33"/>
      <c r="LR346" s="33"/>
      <c r="LS346" s="33"/>
      <c r="LT346" s="33"/>
      <c r="LU346" s="33"/>
      <c r="LV346" s="33"/>
      <c r="LW346" s="33"/>
      <c r="LX346" s="33"/>
      <c r="LY346" s="33"/>
      <c r="LZ346" s="33"/>
      <c r="MA346" s="33"/>
      <c r="MB346" s="33"/>
      <c r="MC346" s="33"/>
      <c r="MD346" s="33"/>
      <c r="ME346" s="33"/>
      <c r="MF346" s="33"/>
      <c r="MG346" s="33"/>
      <c r="MH346" s="33"/>
      <c r="MI346" s="33"/>
      <c r="MJ346" s="33"/>
      <c r="MK346" s="33"/>
      <c r="ML346" s="33"/>
      <c r="MM346" s="33"/>
      <c r="MN346" s="33"/>
      <c r="MO346" s="33"/>
      <c r="MP346" s="33"/>
      <c r="MQ346" s="33"/>
      <c r="MR346" s="33"/>
      <c r="MS346" s="33"/>
      <c r="MT346" s="33"/>
      <c r="MU346" s="33"/>
      <c r="MV346" s="33"/>
      <c r="MW346" s="33"/>
      <c r="MX346" s="33"/>
      <c r="MY346" s="33"/>
      <c r="MZ346" s="33"/>
      <c r="NA346" s="33"/>
      <c r="NB346" s="33"/>
      <c r="NC346" s="33"/>
      <c r="ND346" s="33"/>
      <c r="NE346" s="33"/>
      <c r="NF346" s="33"/>
      <c r="NG346" s="33"/>
      <c r="NH346" s="33"/>
      <c r="NI346" s="33"/>
      <c r="NJ346" s="33"/>
      <c r="NK346" s="33"/>
      <c r="NL346" s="33"/>
      <c r="NM346" s="33"/>
      <c r="NN346" s="33"/>
      <c r="NO346" s="33"/>
      <c r="NP346" s="33"/>
      <c r="NQ346" s="33"/>
      <c r="NR346" s="33"/>
      <c r="NS346" s="33"/>
      <c r="NT346" s="33"/>
      <c r="NU346" s="33"/>
      <c r="NV346" s="33"/>
      <c r="NW346" s="33"/>
      <c r="NX346" s="33"/>
      <c r="NY346" s="33"/>
      <c r="NZ346" s="33"/>
      <c r="OA346" s="33"/>
      <c r="OB346" s="33"/>
      <c r="OC346" s="33"/>
      <c r="OD346" s="33"/>
      <c r="OE346" s="33"/>
      <c r="OF346" s="33"/>
      <c r="OG346" s="33"/>
      <c r="OH346" s="33"/>
      <c r="OI346" s="33"/>
      <c r="OJ346" s="33"/>
      <c r="OK346" s="33"/>
      <c r="OL346" s="33"/>
      <c r="OM346" s="33"/>
      <c r="ON346" s="33"/>
      <c r="OO346" s="33"/>
      <c r="OP346" s="33"/>
      <c r="OQ346" s="33"/>
      <c r="OR346" s="33"/>
      <c r="OS346" s="33"/>
      <c r="OT346" s="33"/>
      <c r="OU346" s="33"/>
      <c r="OV346" s="33"/>
      <c r="OW346" s="33"/>
      <c r="OX346" s="33"/>
      <c r="OY346" s="33"/>
      <c r="OZ346" s="33"/>
      <c r="PA346" s="33"/>
      <c r="PB346" s="33"/>
      <c r="PC346" s="33"/>
      <c r="PD346" s="33"/>
      <c r="PE346" s="33"/>
      <c r="PF346" s="33"/>
      <c r="PG346" s="33"/>
      <c r="PH346" s="33"/>
      <c r="PI346" s="33"/>
      <c r="PJ346" s="33"/>
      <c r="PK346" s="33"/>
      <c r="PL346" s="33"/>
      <c r="PM346" s="33"/>
      <c r="PN346" s="33"/>
      <c r="PO346" s="33"/>
      <c r="PP346" s="33"/>
      <c r="PQ346" s="33"/>
      <c r="PR346" s="33"/>
      <c r="PS346" s="33"/>
      <c r="PT346" s="33"/>
      <c r="PU346" s="33"/>
      <c r="PV346" s="33"/>
      <c r="PW346" s="33"/>
      <c r="PX346" s="33"/>
      <c r="PY346" s="33"/>
      <c r="PZ346" s="33"/>
      <c r="QA346" s="33"/>
      <c r="QB346" s="33"/>
      <c r="QC346" s="33"/>
      <c r="QD346" s="33"/>
      <c r="QE346" s="33"/>
      <c r="QF346" s="33"/>
      <c r="QG346" s="33"/>
      <c r="QH346" s="33"/>
      <c r="QI346" s="33"/>
      <c r="QJ346" s="33"/>
      <c r="QK346" s="33"/>
      <c r="QL346" s="33"/>
      <c r="QM346" s="33"/>
      <c r="QN346" s="33"/>
      <c r="QO346" s="33"/>
      <c r="QP346" s="33"/>
      <c r="QQ346" s="33"/>
      <c r="QR346" s="33"/>
      <c r="QS346" s="33"/>
      <c r="QT346" s="33"/>
      <c r="QU346" s="33"/>
      <c r="QV346" s="33"/>
      <c r="QW346" s="33"/>
      <c r="QX346" s="33"/>
      <c r="QY346" s="33"/>
      <c r="QZ346" s="33"/>
      <c r="RA346" s="33"/>
      <c r="RB346" s="33"/>
      <c r="RC346" s="33"/>
      <c r="RD346" s="33"/>
      <c r="RE346" s="33"/>
      <c r="RF346" s="33"/>
      <c r="RG346" s="33"/>
      <c r="RH346" s="33"/>
      <c r="RI346" s="33"/>
      <c r="RJ346" s="33"/>
      <c r="RK346" s="33"/>
      <c r="RL346" s="33"/>
      <c r="RM346" s="33"/>
      <c r="RN346" s="33"/>
      <c r="RO346" s="33"/>
      <c r="RP346" s="33"/>
      <c r="RQ346" s="33"/>
      <c r="RR346" s="33"/>
      <c r="RS346" s="33"/>
      <c r="RT346" s="33"/>
      <c r="RU346" s="33"/>
      <c r="RV346" s="33"/>
      <c r="RW346" s="33"/>
      <c r="RX346" s="33"/>
      <c r="RY346" s="33"/>
      <c r="RZ346" s="33"/>
      <c r="SA346" s="33"/>
      <c r="SB346" s="33"/>
      <c r="SC346" s="33"/>
      <c r="SD346" s="33"/>
      <c r="SE346" s="33"/>
      <c r="SF346" s="33"/>
      <c r="SG346" s="33"/>
      <c r="SH346" s="33"/>
      <c r="SI346" s="33"/>
      <c r="SJ346" s="33"/>
      <c r="SK346" s="33"/>
      <c r="SL346" s="33"/>
      <c r="SM346" s="33"/>
      <c r="SN346" s="33"/>
      <c r="SO346" s="33"/>
      <c r="SP346" s="33"/>
      <c r="SQ346" s="33"/>
      <c r="SR346" s="33"/>
      <c r="SS346" s="33"/>
      <c r="ST346" s="33"/>
      <c r="SU346" s="33"/>
      <c r="SV346" s="33"/>
      <c r="SW346" s="33"/>
      <c r="SX346" s="33"/>
      <c r="SY346" s="33"/>
      <c r="SZ346" s="33"/>
      <c r="TA346" s="33"/>
      <c r="TB346" s="33"/>
      <c r="TC346" s="33"/>
      <c r="TD346" s="33"/>
      <c r="TE346" s="33"/>
    </row>
    <row r="347" spans="1:525" s="22" customFormat="1" ht="50.25" customHeight="1" x14ac:dyDescent="0.25">
      <c r="A347" s="56" t="s">
        <v>212</v>
      </c>
      <c r="B347" s="82" t="str">
        <f>'дод 9'!A17</f>
        <v>0160</v>
      </c>
      <c r="C347" s="82" t="str">
        <f>'дод 9'!B17</f>
        <v>0111</v>
      </c>
      <c r="D347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47" s="122">
        <f t="shared" ref="E347:E352" si="198">F347+I347</f>
        <v>7869800</v>
      </c>
      <c r="F347" s="122">
        <v>7869800</v>
      </c>
      <c r="G347" s="122">
        <v>6156700</v>
      </c>
      <c r="H347" s="122">
        <v>153900</v>
      </c>
      <c r="I347" s="122"/>
      <c r="J347" s="122">
        <f>L347+O347</f>
        <v>0</v>
      </c>
      <c r="K347" s="122"/>
      <c r="L347" s="122"/>
      <c r="M347" s="122"/>
      <c r="N347" s="122"/>
      <c r="O347" s="122"/>
      <c r="P347" s="122">
        <f t="shared" ref="P347:P352" si="199">E347+J347</f>
        <v>7869800</v>
      </c>
      <c r="Q347" s="23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  <c r="IV347" s="23"/>
      <c r="IW347" s="23"/>
      <c r="IX347" s="23"/>
      <c r="IY347" s="23"/>
      <c r="IZ347" s="23"/>
      <c r="JA347" s="23"/>
      <c r="JB347" s="23"/>
      <c r="JC347" s="23"/>
      <c r="JD347" s="23"/>
      <c r="JE347" s="23"/>
      <c r="JF347" s="23"/>
      <c r="JG347" s="23"/>
      <c r="JH347" s="23"/>
      <c r="JI347" s="23"/>
      <c r="JJ347" s="23"/>
      <c r="JK347" s="23"/>
      <c r="JL347" s="23"/>
      <c r="JM347" s="23"/>
      <c r="JN347" s="23"/>
      <c r="JO347" s="23"/>
      <c r="JP347" s="23"/>
      <c r="JQ347" s="23"/>
      <c r="JR347" s="23"/>
      <c r="JS347" s="23"/>
      <c r="JT347" s="23"/>
      <c r="JU347" s="23"/>
      <c r="JV347" s="23"/>
      <c r="JW347" s="23"/>
      <c r="JX347" s="23"/>
      <c r="JY347" s="23"/>
      <c r="JZ347" s="23"/>
      <c r="KA347" s="23"/>
      <c r="KB347" s="23"/>
      <c r="KC347" s="23"/>
      <c r="KD347" s="23"/>
      <c r="KE347" s="23"/>
      <c r="KF347" s="23"/>
      <c r="KG347" s="23"/>
      <c r="KH347" s="23"/>
      <c r="KI347" s="23"/>
      <c r="KJ347" s="23"/>
      <c r="KK347" s="23"/>
      <c r="KL347" s="23"/>
      <c r="KM347" s="23"/>
      <c r="KN347" s="23"/>
      <c r="KO347" s="23"/>
      <c r="KP347" s="23"/>
      <c r="KQ347" s="23"/>
      <c r="KR347" s="23"/>
      <c r="KS347" s="23"/>
      <c r="KT347" s="23"/>
      <c r="KU347" s="23"/>
      <c r="KV347" s="23"/>
      <c r="KW347" s="23"/>
      <c r="KX347" s="23"/>
      <c r="KY347" s="23"/>
      <c r="KZ347" s="23"/>
      <c r="LA347" s="23"/>
      <c r="LB347" s="23"/>
      <c r="LC347" s="23"/>
      <c r="LD347" s="23"/>
      <c r="LE347" s="23"/>
      <c r="LF347" s="23"/>
      <c r="LG347" s="23"/>
      <c r="LH347" s="23"/>
      <c r="LI347" s="23"/>
      <c r="LJ347" s="23"/>
      <c r="LK347" s="23"/>
      <c r="LL347" s="23"/>
      <c r="LM347" s="23"/>
      <c r="LN347" s="23"/>
      <c r="LO347" s="23"/>
      <c r="LP347" s="23"/>
      <c r="LQ347" s="23"/>
      <c r="LR347" s="23"/>
      <c r="LS347" s="23"/>
      <c r="LT347" s="23"/>
      <c r="LU347" s="23"/>
      <c r="LV347" s="23"/>
      <c r="LW347" s="23"/>
      <c r="LX347" s="23"/>
      <c r="LY347" s="23"/>
      <c r="LZ347" s="23"/>
      <c r="MA347" s="23"/>
      <c r="MB347" s="23"/>
      <c r="MC347" s="23"/>
      <c r="MD347" s="23"/>
      <c r="ME347" s="23"/>
      <c r="MF347" s="23"/>
      <c r="MG347" s="23"/>
      <c r="MH347" s="23"/>
      <c r="MI347" s="23"/>
      <c r="MJ347" s="23"/>
      <c r="MK347" s="23"/>
      <c r="ML347" s="23"/>
      <c r="MM347" s="23"/>
      <c r="MN347" s="23"/>
      <c r="MO347" s="23"/>
      <c r="MP347" s="23"/>
      <c r="MQ347" s="23"/>
      <c r="MR347" s="23"/>
      <c r="MS347" s="23"/>
      <c r="MT347" s="23"/>
      <c r="MU347" s="23"/>
      <c r="MV347" s="23"/>
      <c r="MW347" s="23"/>
      <c r="MX347" s="23"/>
      <c r="MY347" s="23"/>
      <c r="MZ347" s="23"/>
      <c r="NA347" s="23"/>
      <c r="NB347" s="23"/>
      <c r="NC347" s="23"/>
      <c r="ND347" s="23"/>
      <c r="NE347" s="23"/>
      <c r="NF347" s="23"/>
      <c r="NG347" s="23"/>
      <c r="NH347" s="23"/>
      <c r="NI347" s="23"/>
      <c r="NJ347" s="23"/>
      <c r="NK347" s="23"/>
      <c r="NL347" s="23"/>
      <c r="NM347" s="23"/>
      <c r="NN347" s="23"/>
      <c r="NO347" s="23"/>
      <c r="NP347" s="23"/>
      <c r="NQ347" s="23"/>
      <c r="NR347" s="23"/>
      <c r="NS347" s="23"/>
      <c r="NT347" s="23"/>
      <c r="NU347" s="23"/>
      <c r="NV347" s="23"/>
      <c r="NW347" s="23"/>
      <c r="NX347" s="23"/>
      <c r="NY347" s="23"/>
      <c r="NZ347" s="23"/>
      <c r="OA347" s="23"/>
      <c r="OB347" s="23"/>
      <c r="OC347" s="23"/>
      <c r="OD347" s="23"/>
      <c r="OE347" s="23"/>
      <c r="OF347" s="23"/>
      <c r="OG347" s="23"/>
      <c r="OH347" s="23"/>
      <c r="OI347" s="23"/>
      <c r="OJ347" s="23"/>
      <c r="OK347" s="23"/>
      <c r="OL347" s="23"/>
      <c r="OM347" s="23"/>
      <c r="ON347" s="23"/>
      <c r="OO347" s="23"/>
      <c r="OP347" s="23"/>
      <c r="OQ347" s="23"/>
      <c r="OR347" s="23"/>
      <c r="OS347" s="23"/>
      <c r="OT347" s="23"/>
      <c r="OU347" s="23"/>
      <c r="OV347" s="23"/>
      <c r="OW347" s="23"/>
      <c r="OX347" s="23"/>
      <c r="OY347" s="23"/>
      <c r="OZ347" s="23"/>
      <c r="PA347" s="23"/>
      <c r="PB347" s="23"/>
      <c r="PC347" s="23"/>
      <c r="PD347" s="23"/>
      <c r="PE347" s="23"/>
      <c r="PF347" s="23"/>
      <c r="PG347" s="23"/>
      <c r="PH347" s="23"/>
      <c r="PI347" s="23"/>
      <c r="PJ347" s="23"/>
      <c r="PK347" s="23"/>
      <c r="PL347" s="23"/>
      <c r="PM347" s="23"/>
      <c r="PN347" s="23"/>
      <c r="PO347" s="23"/>
      <c r="PP347" s="23"/>
      <c r="PQ347" s="23"/>
      <c r="PR347" s="23"/>
      <c r="PS347" s="23"/>
      <c r="PT347" s="23"/>
      <c r="PU347" s="23"/>
      <c r="PV347" s="23"/>
      <c r="PW347" s="23"/>
      <c r="PX347" s="23"/>
      <c r="PY347" s="23"/>
      <c r="PZ347" s="23"/>
      <c r="QA347" s="23"/>
      <c r="QB347" s="23"/>
      <c r="QC347" s="23"/>
      <c r="QD347" s="23"/>
      <c r="QE347" s="23"/>
      <c r="QF347" s="23"/>
      <c r="QG347" s="23"/>
      <c r="QH347" s="23"/>
      <c r="QI347" s="23"/>
      <c r="QJ347" s="23"/>
      <c r="QK347" s="23"/>
      <c r="QL347" s="23"/>
      <c r="QM347" s="23"/>
      <c r="QN347" s="23"/>
      <c r="QO347" s="23"/>
      <c r="QP347" s="23"/>
      <c r="QQ347" s="23"/>
      <c r="QR347" s="23"/>
      <c r="QS347" s="23"/>
      <c r="QT347" s="23"/>
      <c r="QU347" s="23"/>
      <c r="QV347" s="23"/>
      <c r="QW347" s="23"/>
      <c r="QX347" s="23"/>
      <c r="QY347" s="23"/>
      <c r="QZ347" s="23"/>
      <c r="RA347" s="23"/>
      <c r="RB347" s="23"/>
      <c r="RC347" s="23"/>
      <c r="RD347" s="23"/>
      <c r="RE347" s="23"/>
      <c r="RF347" s="23"/>
      <c r="RG347" s="23"/>
      <c r="RH347" s="23"/>
      <c r="RI347" s="23"/>
      <c r="RJ347" s="23"/>
      <c r="RK347" s="23"/>
      <c r="RL347" s="23"/>
      <c r="RM347" s="23"/>
      <c r="RN347" s="23"/>
      <c r="RO347" s="23"/>
      <c r="RP347" s="23"/>
      <c r="RQ347" s="23"/>
      <c r="RR347" s="23"/>
      <c r="RS347" s="23"/>
      <c r="RT347" s="23"/>
      <c r="RU347" s="23"/>
      <c r="RV347" s="23"/>
      <c r="RW347" s="23"/>
      <c r="RX347" s="23"/>
      <c r="RY347" s="23"/>
      <c r="RZ347" s="23"/>
      <c r="SA347" s="23"/>
      <c r="SB347" s="23"/>
      <c r="SC347" s="23"/>
      <c r="SD347" s="23"/>
      <c r="SE347" s="23"/>
      <c r="SF347" s="23"/>
      <c r="SG347" s="23"/>
      <c r="SH347" s="23"/>
      <c r="SI347" s="23"/>
      <c r="SJ347" s="23"/>
      <c r="SK347" s="23"/>
      <c r="SL347" s="23"/>
      <c r="SM347" s="23"/>
      <c r="SN347" s="23"/>
      <c r="SO347" s="23"/>
      <c r="SP347" s="23"/>
      <c r="SQ347" s="23"/>
      <c r="SR347" s="23"/>
      <c r="SS347" s="23"/>
      <c r="ST347" s="23"/>
      <c r="SU347" s="23"/>
      <c r="SV347" s="23"/>
      <c r="SW347" s="23"/>
      <c r="SX347" s="23"/>
      <c r="SY347" s="23"/>
      <c r="SZ347" s="23"/>
      <c r="TA347" s="23"/>
      <c r="TB347" s="23"/>
      <c r="TC347" s="23"/>
      <c r="TD347" s="23"/>
      <c r="TE347" s="23"/>
    </row>
    <row r="348" spans="1:525" s="25" customFormat="1" ht="21" hidden="1" customHeight="1" x14ac:dyDescent="0.25">
      <c r="A348" s="56" t="s">
        <v>213</v>
      </c>
      <c r="B348" s="82" t="str">
        <f>'дод 9'!A183</f>
        <v>7130</v>
      </c>
      <c r="C348" s="82" t="str">
        <f>'дод 9'!B183</f>
        <v>0421</v>
      </c>
      <c r="D348" s="57" t="str">
        <f>'дод 9'!C183</f>
        <v>Здійснення заходів із землеустрою</v>
      </c>
      <c r="E348" s="122">
        <f t="shared" si="198"/>
        <v>0</v>
      </c>
      <c r="F348" s="122"/>
      <c r="G348" s="122"/>
      <c r="H348" s="122"/>
      <c r="I348" s="122"/>
      <c r="J348" s="122">
        <f t="shared" ref="J348:J352" si="200">L348+O348</f>
        <v>0</v>
      </c>
      <c r="K348" s="122"/>
      <c r="L348" s="122"/>
      <c r="M348" s="122"/>
      <c r="N348" s="122"/>
      <c r="O348" s="122"/>
      <c r="P348" s="122">
        <f t="shared" si="199"/>
        <v>0</v>
      </c>
      <c r="Q348" s="233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  <c r="IQ348" s="31"/>
      <c r="IR348" s="31"/>
      <c r="IS348" s="31"/>
      <c r="IT348" s="31"/>
      <c r="IU348" s="31"/>
      <c r="IV348" s="31"/>
      <c r="IW348" s="31"/>
      <c r="IX348" s="31"/>
      <c r="IY348" s="31"/>
      <c r="IZ348" s="31"/>
      <c r="JA348" s="31"/>
      <c r="JB348" s="31"/>
      <c r="JC348" s="31"/>
      <c r="JD348" s="31"/>
      <c r="JE348" s="31"/>
      <c r="JF348" s="31"/>
      <c r="JG348" s="31"/>
      <c r="JH348" s="31"/>
      <c r="JI348" s="31"/>
      <c r="JJ348" s="31"/>
      <c r="JK348" s="31"/>
      <c r="JL348" s="31"/>
      <c r="JM348" s="31"/>
      <c r="JN348" s="31"/>
      <c r="JO348" s="31"/>
      <c r="JP348" s="31"/>
      <c r="JQ348" s="31"/>
      <c r="JR348" s="31"/>
      <c r="JS348" s="31"/>
      <c r="JT348" s="31"/>
      <c r="JU348" s="31"/>
      <c r="JV348" s="31"/>
      <c r="JW348" s="31"/>
      <c r="JX348" s="31"/>
      <c r="JY348" s="31"/>
      <c r="JZ348" s="31"/>
      <c r="KA348" s="31"/>
      <c r="KB348" s="31"/>
      <c r="KC348" s="31"/>
      <c r="KD348" s="31"/>
      <c r="KE348" s="31"/>
      <c r="KF348" s="31"/>
      <c r="KG348" s="31"/>
      <c r="KH348" s="31"/>
      <c r="KI348" s="31"/>
      <c r="KJ348" s="31"/>
      <c r="KK348" s="31"/>
      <c r="KL348" s="31"/>
      <c r="KM348" s="31"/>
      <c r="KN348" s="31"/>
      <c r="KO348" s="31"/>
      <c r="KP348" s="31"/>
      <c r="KQ348" s="31"/>
      <c r="KR348" s="31"/>
      <c r="KS348" s="31"/>
      <c r="KT348" s="31"/>
      <c r="KU348" s="31"/>
      <c r="KV348" s="31"/>
      <c r="KW348" s="31"/>
      <c r="KX348" s="31"/>
      <c r="KY348" s="31"/>
      <c r="KZ348" s="31"/>
      <c r="LA348" s="31"/>
      <c r="LB348" s="31"/>
      <c r="LC348" s="31"/>
      <c r="LD348" s="31"/>
      <c r="LE348" s="31"/>
      <c r="LF348" s="31"/>
      <c r="LG348" s="31"/>
      <c r="LH348" s="31"/>
      <c r="LI348" s="31"/>
      <c r="LJ348" s="31"/>
      <c r="LK348" s="31"/>
      <c r="LL348" s="31"/>
      <c r="LM348" s="31"/>
      <c r="LN348" s="31"/>
      <c r="LO348" s="31"/>
      <c r="LP348" s="31"/>
      <c r="LQ348" s="31"/>
      <c r="LR348" s="31"/>
      <c r="LS348" s="31"/>
      <c r="LT348" s="31"/>
      <c r="LU348" s="31"/>
      <c r="LV348" s="31"/>
      <c r="LW348" s="31"/>
      <c r="LX348" s="31"/>
      <c r="LY348" s="31"/>
      <c r="LZ348" s="31"/>
      <c r="MA348" s="31"/>
      <c r="MB348" s="31"/>
      <c r="MC348" s="31"/>
      <c r="MD348" s="31"/>
      <c r="ME348" s="31"/>
      <c r="MF348" s="31"/>
      <c r="MG348" s="31"/>
      <c r="MH348" s="31"/>
      <c r="MI348" s="31"/>
      <c r="MJ348" s="31"/>
      <c r="MK348" s="31"/>
      <c r="ML348" s="31"/>
      <c r="MM348" s="31"/>
      <c r="MN348" s="31"/>
      <c r="MO348" s="31"/>
      <c r="MP348" s="31"/>
      <c r="MQ348" s="31"/>
      <c r="MR348" s="31"/>
      <c r="MS348" s="31"/>
      <c r="MT348" s="31"/>
      <c r="MU348" s="31"/>
      <c r="MV348" s="31"/>
      <c r="MW348" s="31"/>
      <c r="MX348" s="31"/>
      <c r="MY348" s="31"/>
      <c r="MZ348" s="31"/>
      <c r="NA348" s="31"/>
      <c r="NB348" s="31"/>
      <c r="NC348" s="31"/>
      <c r="ND348" s="31"/>
      <c r="NE348" s="31"/>
      <c r="NF348" s="31"/>
      <c r="NG348" s="31"/>
      <c r="NH348" s="31"/>
      <c r="NI348" s="31"/>
      <c r="NJ348" s="31"/>
      <c r="NK348" s="31"/>
      <c r="NL348" s="31"/>
      <c r="NM348" s="31"/>
      <c r="NN348" s="31"/>
      <c r="NO348" s="31"/>
      <c r="NP348" s="31"/>
      <c r="NQ348" s="31"/>
      <c r="NR348" s="31"/>
      <c r="NS348" s="31"/>
      <c r="NT348" s="31"/>
      <c r="NU348" s="31"/>
      <c r="NV348" s="31"/>
      <c r="NW348" s="31"/>
      <c r="NX348" s="31"/>
      <c r="NY348" s="31"/>
      <c r="NZ348" s="31"/>
      <c r="OA348" s="31"/>
      <c r="OB348" s="31"/>
      <c r="OC348" s="31"/>
      <c r="OD348" s="31"/>
      <c r="OE348" s="31"/>
      <c r="OF348" s="31"/>
      <c r="OG348" s="31"/>
      <c r="OH348" s="31"/>
      <c r="OI348" s="31"/>
      <c r="OJ348" s="31"/>
      <c r="OK348" s="31"/>
      <c r="OL348" s="31"/>
      <c r="OM348" s="31"/>
      <c r="ON348" s="31"/>
      <c r="OO348" s="31"/>
      <c r="OP348" s="31"/>
      <c r="OQ348" s="31"/>
      <c r="OR348" s="31"/>
      <c r="OS348" s="31"/>
      <c r="OT348" s="31"/>
      <c r="OU348" s="31"/>
      <c r="OV348" s="31"/>
      <c r="OW348" s="31"/>
      <c r="OX348" s="31"/>
      <c r="OY348" s="31"/>
      <c r="OZ348" s="31"/>
      <c r="PA348" s="31"/>
      <c r="PB348" s="31"/>
      <c r="PC348" s="31"/>
      <c r="PD348" s="31"/>
      <c r="PE348" s="31"/>
      <c r="PF348" s="31"/>
      <c r="PG348" s="31"/>
      <c r="PH348" s="31"/>
      <c r="PI348" s="31"/>
      <c r="PJ348" s="31"/>
      <c r="PK348" s="31"/>
      <c r="PL348" s="31"/>
      <c r="PM348" s="31"/>
      <c r="PN348" s="31"/>
      <c r="PO348" s="31"/>
      <c r="PP348" s="31"/>
      <c r="PQ348" s="31"/>
      <c r="PR348" s="31"/>
      <c r="PS348" s="31"/>
      <c r="PT348" s="31"/>
      <c r="PU348" s="31"/>
      <c r="PV348" s="31"/>
      <c r="PW348" s="31"/>
      <c r="PX348" s="31"/>
      <c r="PY348" s="31"/>
      <c r="PZ348" s="31"/>
      <c r="QA348" s="31"/>
      <c r="QB348" s="31"/>
      <c r="QC348" s="31"/>
      <c r="QD348" s="31"/>
      <c r="QE348" s="31"/>
      <c r="QF348" s="31"/>
      <c r="QG348" s="31"/>
      <c r="QH348" s="31"/>
      <c r="QI348" s="31"/>
      <c r="QJ348" s="31"/>
      <c r="QK348" s="31"/>
      <c r="QL348" s="31"/>
      <c r="QM348" s="31"/>
      <c r="QN348" s="31"/>
      <c r="QO348" s="31"/>
      <c r="QP348" s="31"/>
      <c r="QQ348" s="31"/>
      <c r="QR348" s="31"/>
      <c r="QS348" s="31"/>
      <c r="QT348" s="31"/>
      <c r="QU348" s="31"/>
      <c r="QV348" s="31"/>
      <c r="QW348" s="31"/>
      <c r="QX348" s="31"/>
      <c r="QY348" s="31"/>
      <c r="QZ348" s="31"/>
      <c r="RA348" s="31"/>
      <c r="RB348" s="31"/>
      <c r="RC348" s="31"/>
      <c r="RD348" s="31"/>
      <c r="RE348" s="31"/>
      <c r="RF348" s="31"/>
      <c r="RG348" s="31"/>
      <c r="RH348" s="31"/>
      <c r="RI348" s="31"/>
      <c r="RJ348" s="31"/>
      <c r="RK348" s="31"/>
      <c r="RL348" s="31"/>
      <c r="RM348" s="31"/>
      <c r="RN348" s="31"/>
      <c r="RO348" s="31"/>
      <c r="RP348" s="31"/>
      <c r="RQ348" s="31"/>
      <c r="RR348" s="31"/>
      <c r="RS348" s="31"/>
      <c r="RT348" s="31"/>
      <c r="RU348" s="31"/>
      <c r="RV348" s="31"/>
      <c r="RW348" s="31"/>
      <c r="RX348" s="31"/>
      <c r="RY348" s="31"/>
      <c r="RZ348" s="31"/>
      <c r="SA348" s="31"/>
      <c r="SB348" s="31"/>
      <c r="SC348" s="31"/>
      <c r="SD348" s="31"/>
      <c r="SE348" s="31"/>
      <c r="SF348" s="31"/>
      <c r="SG348" s="31"/>
      <c r="SH348" s="31"/>
      <c r="SI348" s="31"/>
      <c r="SJ348" s="31"/>
      <c r="SK348" s="31"/>
      <c r="SL348" s="31"/>
      <c r="SM348" s="31"/>
      <c r="SN348" s="31"/>
      <c r="SO348" s="31"/>
      <c r="SP348" s="31"/>
      <c r="SQ348" s="31"/>
      <c r="SR348" s="31"/>
      <c r="SS348" s="31"/>
      <c r="ST348" s="31"/>
      <c r="SU348" s="31"/>
      <c r="SV348" s="31"/>
      <c r="SW348" s="31"/>
      <c r="SX348" s="31"/>
      <c r="SY348" s="31"/>
      <c r="SZ348" s="31"/>
      <c r="TA348" s="31"/>
      <c r="TB348" s="31"/>
      <c r="TC348" s="31"/>
      <c r="TD348" s="31"/>
      <c r="TE348" s="31"/>
    </row>
    <row r="349" spans="1:525" s="22" customFormat="1" ht="33.75" hidden="1" customHeight="1" x14ac:dyDescent="0.25">
      <c r="A349" s="87" t="s">
        <v>214</v>
      </c>
      <c r="B349" s="42" t="str">
        <f>'дод 9'!A224</f>
        <v>7610</v>
      </c>
      <c r="C349" s="42" t="str">
        <f>'дод 9'!B224</f>
        <v>0411</v>
      </c>
      <c r="D349" s="36" t="str">
        <f>'дод 9'!C224</f>
        <v>Сприяння розвитку малого та середнього підприємництва</v>
      </c>
      <c r="E349" s="122">
        <f t="shared" si="198"/>
        <v>0</v>
      </c>
      <c r="F349" s="122"/>
      <c r="G349" s="122"/>
      <c r="H349" s="122"/>
      <c r="I349" s="122"/>
      <c r="J349" s="122">
        <f t="shared" si="200"/>
        <v>0</v>
      </c>
      <c r="K349" s="122"/>
      <c r="L349" s="122"/>
      <c r="M349" s="122"/>
      <c r="N349" s="122"/>
      <c r="O349" s="122"/>
      <c r="P349" s="122">
        <f t="shared" si="199"/>
        <v>0</v>
      </c>
      <c r="Q349" s="23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  <c r="IW349" s="23"/>
      <c r="IX349" s="23"/>
      <c r="IY349" s="23"/>
      <c r="IZ349" s="23"/>
      <c r="JA349" s="23"/>
      <c r="JB349" s="23"/>
      <c r="JC349" s="23"/>
      <c r="JD349" s="23"/>
      <c r="JE349" s="23"/>
      <c r="JF349" s="23"/>
      <c r="JG349" s="23"/>
      <c r="JH349" s="23"/>
      <c r="JI349" s="23"/>
      <c r="JJ349" s="23"/>
      <c r="JK349" s="23"/>
      <c r="JL349" s="23"/>
      <c r="JM349" s="23"/>
      <c r="JN349" s="23"/>
      <c r="JO349" s="23"/>
      <c r="JP349" s="23"/>
      <c r="JQ349" s="23"/>
      <c r="JR349" s="23"/>
      <c r="JS349" s="23"/>
      <c r="JT349" s="23"/>
      <c r="JU349" s="23"/>
      <c r="JV349" s="23"/>
      <c r="JW349" s="23"/>
      <c r="JX349" s="23"/>
      <c r="JY349" s="23"/>
      <c r="JZ349" s="23"/>
      <c r="KA349" s="23"/>
      <c r="KB349" s="23"/>
      <c r="KC349" s="23"/>
      <c r="KD349" s="23"/>
      <c r="KE349" s="23"/>
      <c r="KF349" s="23"/>
      <c r="KG349" s="23"/>
      <c r="KH349" s="23"/>
      <c r="KI349" s="23"/>
      <c r="KJ349" s="23"/>
      <c r="KK349" s="23"/>
      <c r="KL349" s="23"/>
      <c r="KM349" s="23"/>
      <c r="KN349" s="23"/>
      <c r="KO349" s="23"/>
      <c r="KP349" s="23"/>
      <c r="KQ349" s="23"/>
      <c r="KR349" s="23"/>
      <c r="KS349" s="23"/>
      <c r="KT349" s="23"/>
      <c r="KU349" s="23"/>
      <c r="KV349" s="23"/>
      <c r="KW349" s="23"/>
      <c r="KX349" s="23"/>
      <c r="KY349" s="23"/>
      <c r="KZ349" s="23"/>
      <c r="LA349" s="23"/>
      <c r="LB349" s="23"/>
      <c r="LC349" s="23"/>
      <c r="LD349" s="23"/>
      <c r="LE349" s="23"/>
      <c r="LF349" s="23"/>
      <c r="LG349" s="23"/>
      <c r="LH349" s="23"/>
      <c r="LI349" s="23"/>
      <c r="LJ349" s="23"/>
      <c r="LK349" s="23"/>
      <c r="LL349" s="23"/>
      <c r="LM349" s="23"/>
      <c r="LN349" s="23"/>
      <c r="LO349" s="23"/>
      <c r="LP349" s="23"/>
      <c r="LQ349" s="23"/>
      <c r="LR349" s="23"/>
      <c r="LS349" s="23"/>
      <c r="LT349" s="23"/>
      <c r="LU349" s="23"/>
      <c r="LV349" s="23"/>
      <c r="LW349" s="23"/>
      <c r="LX349" s="23"/>
      <c r="LY349" s="23"/>
      <c r="LZ349" s="23"/>
      <c r="MA349" s="23"/>
      <c r="MB349" s="23"/>
      <c r="MC349" s="23"/>
      <c r="MD349" s="23"/>
      <c r="ME349" s="23"/>
      <c r="MF349" s="23"/>
      <c r="MG349" s="23"/>
      <c r="MH349" s="23"/>
      <c r="MI349" s="23"/>
      <c r="MJ349" s="23"/>
      <c r="MK349" s="23"/>
      <c r="ML349" s="23"/>
      <c r="MM349" s="23"/>
      <c r="MN349" s="23"/>
      <c r="MO349" s="23"/>
      <c r="MP349" s="23"/>
      <c r="MQ349" s="23"/>
      <c r="MR349" s="23"/>
      <c r="MS349" s="23"/>
      <c r="MT349" s="23"/>
      <c r="MU349" s="23"/>
      <c r="MV349" s="23"/>
      <c r="MW349" s="23"/>
      <c r="MX349" s="23"/>
      <c r="MY349" s="23"/>
      <c r="MZ349" s="23"/>
      <c r="NA349" s="23"/>
      <c r="NB349" s="23"/>
      <c r="NC349" s="23"/>
      <c r="ND349" s="23"/>
      <c r="NE349" s="23"/>
      <c r="NF349" s="23"/>
      <c r="NG349" s="23"/>
      <c r="NH349" s="23"/>
      <c r="NI349" s="23"/>
      <c r="NJ349" s="23"/>
      <c r="NK349" s="23"/>
      <c r="NL349" s="23"/>
      <c r="NM349" s="23"/>
      <c r="NN349" s="23"/>
      <c r="NO349" s="23"/>
      <c r="NP349" s="23"/>
      <c r="NQ349" s="23"/>
      <c r="NR349" s="23"/>
      <c r="NS349" s="23"/>
      <c r="NT349" s="23"/>
      <c r="NU349" s="23"/>
      <c r="NV349" s="23"/>
      <c r="NW349" s="23"/>
      <c r="NX349" s="23"/>
      <c r="NY349" s="23"/>
      <c r="NZ349" s="23"/>
      <c r="OA349" s="23"/>
      <c r="OB349" s="23"/>
      <c r="OC349" s="23"/>
      <c r="OD349" s="23"/>
      <c r="OE349" s="23"/>
      <c r="OF349" s="23"/>
      <c r="OG349" s="23"/>
      <c r="OH349" s="23"/>
      <c r="OI349" s="23"/>
      <c r="OJ349" s="23"/>
      <c r="OK349" s="23"/>
      <c r="OL349" s="23"/>
      <c r="OM349" s="23"/>
      <c r="ON349" s="23"/>
      <c r="OO349" s="23"/>
      <c r="OP349" s="23"/>
      <c r="OQ349" s="23"/>
      <c r="OR349" s="23"/>
      <c r="OS349" s="23"/>
      <c r="OT349" s="23"/>
      <c r="OU349" s="23"/>
      <c r="OV349" s="23"/>
      <c r="OW349" s="23"/>
      <c r="OX349" s="23"/>
      <c r="OY349" s="23"/>
      <c r="OZ349" s="23"/>
      <c r="PA349" s="23"/>
      <c r="PB349" s="23"/>
      <c r="PC349" s="23"/>
      <c r="PD349" s="23"/>
      <c r="PE349" s="23"/>
      <c r="PF349" s="23"/>
      <c r="PG349" s="23"/>
      <c r="PH349" s="23"/>
      <c r="PI349" s="23"/>
      <c r="PJ349" s="23"/>
      <c r="PK349" s="23"/>
      <c r="PL349" s="23"/>
      <c r="PM349" s="23"/>
      <c r="PN349" s="23"/>
      <c r="PO349" s="23"/>
      <c r="PP349" s="23"/>
      <c r="PQ349" s="23"/>
      <c r="PR349" s="23"/>
      <c r="PS349" s="23"/>
      <c r="PT349" s="23"/>
      <c r="PU349" s="23"/>
      <c r="PV349" s="23"/>
      <c r="PW349" s="23"/>
      <c r="PX349" s="23"/>
      <c r="PY349" s="23"/>
      <c r="PZ349" s="23"/>
      <c r="QA349" s="23"/>
      <c r="QB349" s="23"/>
      <c r="QC349" s="23"/>
      <c r="QD349" s="23"/>
      <c r="QE349" s="23"/>
      <c r="QF349" s="23"/>
      <c r="QG349" s="23"/>
      <c r="QH349" s="23"/>
      <c r="QI349" s="23"/>
      <c r="QJ349" s="23"/>
      <c r="QK349" s="23"/>
      <c r="QL349" s="23"/>
      <c r="QM349" s="23"/>
      <c r="QN349" s="23"/>
      <c r="QO349" s="23"/>
      <c r="QP349" s="23"/>
      <c r="QQ349" s="23"/>
      <c r="QR349" s="23"/>
      <c r="QS349" s="23"/>
      <c r="QT349" s="23"/>
      <c r="QU349" s="23"/>
      <c r="QV349" s="23"/>
      <c r="QW349" s="23"/>
      <c r="QX349" s="23"/>
      <c r="QY349" s="23"/>
      <c r="QZ349" s="23"/>
      <c r="RA349" s="23"/>
      <c r="RB349" s="23"/>
      <c r="RC349" s="23"/>
      <c r="RD349" s="23"/>
      <c r="RE349" s="23"/>
      <c r="RF349" s="23"/>
      <c r="RG349" s="23"/>
      <c r="RH349" s="23"/>
      <c r="RI349" s="23"/>
      <c r="RJ349" s="23"/>
      <c r="RK349" s="23"/>
      <c r="RL349" s="23"/>
      <c r="RM349" s="23"/>
      <c r="RN349" s="23"/>
      <c r="RO349" s="23"/>
      <c r="RP349" s="23"/>
      <c r="RQ349" s="23"/>
      <c r="RR349" s="23"/>
      <c r="RS349" s="23"/>
      <c r="RT349" s="23"/>
      <c r="RU349" s="23"/>
      <c r="RV349" s="23"/>
      <c r="RW349" s="23"/>
      <c r="RX349" s="23"/>
      <c r="RY349" s="23"/>
      <c r="RZ349" s="23"/>
      <c r="SA349" s="23"/>
      <c r="SB349" s="23"/>
      <c r="SC349" s="23"/>
      <c r="SD349" s="23"/>
      <c r="SE349" s="23"/>
      <c r="SF349" s="23"/>
      <c r="SG349" s="23"/>
      <c r="SH349" s="23"/>
      <c r="SI349" s="23"/>
      <c r="SJ349" s="23"/>
      <c r="SK349" s="23"/>
      <c r="SL349" s="23"/>
      <c r="SM349" s="23"/>
      <c r="SN349" s="23"/>
      <c r="SO349" s="23"/>
      <c r="SP349" s="23"/>
      <c r="SQ349" s="23"/>
      <c r="SR349" s="23"/>
      <c r="SS349" s="23"/>
      <c r="ST349" s="23"/>
      <c r="SU349" s="23"/>
      <c r="SV349" s="23"/>
      <c r="SW349" s="23"/>
      <c r="SX349" s="23"/>
      <c r="SY349" s="23"/>
      <c r="SZ349" s="23"/>
      <c r="TA349" s="23"/>
      <c r="TB349" s="23"/>
      <c r="TC349" s="23"/>
      <c r="TD349" s="23"/>
      <c r="TE349" s="23"/>
    </row>
    <row r="350" spans="1:525" s="22" customFormat="1" ht="32.25" hidden="1" customHeight="1" x14ac:dyDescent="0.25">
      <c r="A350" s="87" t="s">
        <v>263</v>
      </c>
      <c r="B350" s="42" t="str">
        <f>'дод 9'!A227</f>
        <v>7650</v>
      </c>
      <c r="C350" s="42" t="str">
        <f>'дод 9'!B227</f>
        <v>0490</v>
      </c>
      <c r="D350" s="36" t="str">
        <f>'дод 9'!C227</f>
        <v>Проведення експертної грошової оцінки земельної ділянки чи права на неї</v>
      </c>
      <c r="E350" s="122">
        <f t="shared" si="198"/>
        <v>0</v>
      </c>
      <c r="F350" s="122"/>
      <c r="G350" s="122"/>
      <c r="H350" s="122"/>
      <c r="I350" s="122"/>
      <c r="J350" s="122">
        <f t="shared" si="200"/>
        <v>0</v>
      </c>
      <c r="K350" s="122"/>
      <c r="L350" s="122"/>
      <c r="M350" s="122"/>
      <c r="N350" s="122"/>
      <c r="O350" s="122"/>
      <c r="P350" s="122">
        <f t="shared" si="199"/>
        <v>0</v>
      </c>
      <c r="Q350" s="23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  <c r="IS350" s="23"/>
      <c r="IT350" s="23"/>
      <c r="IU350" s="23"/>
      <c r="IV350" s="23"/>
      <c r="IW350" s="23"/>
      <c r="IX350" s="23"/>
      <c r="IY350" s="23"/>
      <c r="IZ350" s="23"/>
      <c r="JA350" s="23"/>
      <c r="JB350" s="23"/>
      <c r="JC350" s="23"/>
      <c r="JD350" s="23"/>
      <c r="JE350" s="23"/>
      <c r="JF350" s="23"/>
      <c r="JG350" s="23"/>
      <c r="JH350" s="23"/>
      <c r="JI350" s="23"/>
      <c r="JJ350" s="23"/>
      <c r="JK350" s="23"/>
      <c r="JL350" s="23"/>
      <c r="JM350" s="23"/>
      <c r="JN350" s="23"/>
      <c r="JO350" s="23"/>
      <c r="JP350" s="23"/>
      <c r="JQ350" s="23"/>
      <c r="JR350" s="23"/>
      <c r="JS350" s="23"/>
      <c r="JT350" s="23"/>
      <c r="JU350" s="23"/>
      <c r="JV350" s="23"/>
      <c r="JW350" s="23"/>
      <c r="JX350" s="23"/>
      <c r="JY350" s="23"/>
      <c r="JZ350" s="23"/>
      <c r="KA350" s="23"/>
      <c r="KB350" s="23"/>
      <c r="KC350" s="23"/>
      <c r="KD350" s="23"/>
      <c r="KE350" s="23"/>
      <c r="KF350" s="23"/>
      <c r="KG350" s="23"/>
      <c r="KH350" s="23"/>
      <c r="KI350" s="23"/>
      <c r="KJ350" s="23"/>
      <c r="KK350" s="23"/>
      <c r="KL350" s="23"/>
      <c r="KM350" s="23"/>
      <c r="KN350" s="23"/>
      <c r="KO350" s="23"/>
      <c r="KP350" s="23"/>
      <c r="KQ350" s="23"/>
      <c r="KR350" s="23"/>
      <c r="KS350" s="23"/>
      <c r="KT350" s="23"/>
      <c r="KU350" s="23"/>
      <c r="KV350" s="23"/>
      <c r="KW350" s="23"/>
      <c r="KX350" s="23"/>
      <c r="KY350" s="23"/>
      <c r="KZ350" s="23"/>
      <c r="LA350" s="23"/>
      <c r="LB350" s="23"/>
      <c r="LC350" s="23"/>
      <c r="LD350" s="23"/>
      <c r="LE350" s="23"/>
      <c r="LF350" s="23"/>
      <c r="LG350" s="23"/>
      <c r="LH350" s="23"/>
      <c r="LI350" s="23"/>
      <c r="LJ350" s="23"/>
      <c r="LK350" s="23"/>
      <c r="LL350" s="23"/>
      <c r="LM350" s="23"/>
      <c r="LN350" s="23"/>
      <c r="LO350" s="23"/>
      <c r="LP350" s="23"/>
      <c r="LQ350" s="23"/>
      <c r="LR350" s="23"/>
      <c r="LS350" s="23"/>
      <c r="LT350" s="23"/>
      <c r="LU350" s="23"/>
      <c r="LV350" s="23"/>
      <c r="LW350" s="23"/>
      <c r="LX350" s="23"/>
      <c r="LY350" s="23"/>
      <c r="LZ350" s="23"/>
      <c r="MA350" s="23"/>
      <c r="MB350" s="23"/>
      <c r="MC350" s="23"/>
      <c r="MD350" s="23"/>
      <c r="ME350" s="23"/>
      <c r="MF350" s="23"/>
      <c r="MG350" s="23"/>
      <c r="MH350" s="23"/>
      <c r="MI350" s="23"/>
      <c r="MJ350" s="23"/>
      <c r="MK350" s="23"/>
      <c r="ML350" s="23"/>
      <c r="MM350" s="23"/>
      <c r="MN350" s="23"/>
      <c r="MO350" s="23"/>
      <c r="MP350" s="23"/>
      <c r="MQ350" s="23"/>
      <c r="MR350" s="23"/>
      <c r="MS350" s="23"/>
      <c r="MT350" s="23"/>
      <c r="MU350" s="23"/>
      <c r="MV350" s="23"/>
      <c r="MW350" s="23"/>
      <c r="MX350" s="23"/>
      <c r="MY350" s="23"/>
      <c r="MZ350" s="23"/>
      <c r="NA350" s="23"/>
      <c r="NB350" s="23"/>
      <c r="NC350" s="23"/>
      <c r="ND350" s="23"/>
      <c r="NE350" s="23"/>
      <c r="NF350" s="23"/>
      <c r="NG350" s="23"/>
      <c r="NH350" s="23"/>
      <c r="NI350" s="23"/>
      <c r="NJ350" s="23"/>
      <c r="NK350" s="23"/>
      <c r="NL350" s="23"/>
      <c r="NM350" s="23"/>
      <c r="NN350" s="23"/>
      <c r="NO350" s="23"/>
      <c r="NP350" s="23"/>
      <c r="NQ350" s="23"/>
      <c r="NR350" s="23"/>
      <c r="NS350" s="23"/>
      <c r="NT350" s="23"/>
      <c r="NU350" s="23"/>
      <c r="NV350" s="23"/>
      <c r="NW350" s="23"/>
      <c r="NX350" s="23"/>
      <c r="NY350" s="23"/>
      <c r="NZ350" s="23"/>
      <c r="OA350" s="23"/>
      <c r="OB350" s="23"/>
      <c r="OC350" s="23"/>
      <c r="OD350" s="23"/>
      <c r="OE350" s="23"/>
      <c r="OF350" s="23"/>
      <c r="OG350" s="23"/>
      <c r="OH350" s="23"/>
      <c r="OI350" s="23"/>
      <c r="OJ350" s="23"/>
      <c r="OK350" s="23"/>
      <c r="OL350" s="23"/>
      <c r="OM350" s="23"/>
      <c r="ON350" s="23"/>
      <c r="OO350" s="23"/>
      <c r="OP350" s="23"/>
      <c r="OQ350" s="23"/>
      <c r="OR350" s="23"/>
      <c r="OS350" s="23"/>
      <c r="OT350" s="23"/>
      <c r="OU350" s="23"/>
      <c r="OV350" s="23"/>
      <c r="OW350" s="23"/>
      <c r="OX350" s="23"/>
      <c r="OY350" s="23"/>
      <c r="OZ350" s="23"/>
      <c r="PA350" s="23"/>
      <c r="PB350" s="23"/>
      <c r="PC350" s="23"/>
      <c r="PD350" s="23"/>
      <c r="PE350" s="23"/>
      <c r="PF350" s="23"/>
      <c r="PG350" s="23"/>
      <c r="PH350" s="23"/>
      <c r="PI350" s="23"/>
      <c r="PJ350" s="23"/>
      <c r="PK350" s="23"/>
      <c r="PL350" s="23"/>
      <c r="PM350" s="23"/>
      <c r="PN350" s="23"/>
      <c r="PO350" s="23"/>
      <c r="PP350" s="23"/>
      <c r="PQ350" s="23"/>
      <c r="PR350" s="23"/>
      <c r="PS350" s="23"/>
      <c r="PT350" s="23"/>
      <c r="PU350" s="23"/>
      <c r="PV350" s="23"/>
      <c r="PW350" s="23"/>
      <c r="PX350" s="23"/>
      <c r="PY350" s="23"/>
      <c r="PZ350" s="23"/>
      <c r="QA350" s="23"/>
      <c r="QB350" s="23"/>
      <c r="QC350" s="23"/>
      <c r="QD350" s="23"/>
      <c r="QE350" s="23"/>
      <c r="QF350" s="23"/>
      <c r="QG350" s="23"/>
      <c r="QH350" s="23"/>
      <c r="QI350" s="23"/>
      <c r="QJ350" s="23"/>
      <c r="QK350" s="23"/>
      <c r="QL350" s="23"/>
      <c r="QM350" s="23"/>
      <c r="QN350" s="23"/>
      <c r="QO350" s="23"/>
      <c r="QP350" s="23"/>
      <c r="QQ350" s="23"/>
      <c r="QR350" s="23"/>
      <c r="QS350" s="23"/>
      <c r="QT350" s="23"/>
      <c r="QU350" s="23"/>
      <c r="QV350" s="23"/>
      <c r="QW350" s="23"/>
      <c r="QX350" s="23"/>
      <c r="QY350" s="23"/>
      <c r="QZ350" s="23"/>
      <c r="RA350" s="23"/>
      <c r="RB350" s="23"/>
      <c r="RC350" s="23"/>
      <c r="RD350" s="23"/>
      <c r="RE350" s="23"/>
      <c r="RF350" s="23"/>
      <c r="RG350" s="23"/>
      <c r="RH350" s="23"/>
      <c r="RI350" s="23"/>
      <c r="RJ350" s="23"/>
      <c r="RK350" s="23"/>
      <c r="RL350" s="23"/>
      <c r="RM350" s="23"/>
      <c r="RN350" s="23"/>
      <c r="RO350" s="23"/>
      <c r="RP350" s="23"/>
      <c r="RQ350" s="23"/>
      <c r="RR350" s="23"/>
      <c r="RS350" s="23"/>
      <c r="RT350" s="23"/>
      <c r="RU350" s="23"/>
      <c r="RV350" s="23"/>
      <c r="RW350" s="23"/>
      <c r="RX350" s="23"/>
      <c r="RY350" s="23"/>
      <c r="RZ350" s="23"/>
      <c r="SA350" s="23"/>
      <c r="SB350" s="23"/>
      <c r="SC350" s="23"/>
      <c r="SD350" s="23"/>
      <c r="SE350" s="23"/>
      <c r="SF350" s="23"/>
      <c r="SG350" s="23"/>
      <c r="SH350" s="23"/>
      <c r="SI350" s="23"/>
      <c r="SJ350" s="23"/>
      <c r="SK350" s="23"/>
      <c r="SL350" s="23"/>
      <c r="SM350" s="23"/>
      <c r="SN350" s="23"/>
      <c r="SO350" s="23"/>
      <c r="SP350" s="23"/>
      <c r="SQ350" s="23"/>
      <c r="SR350" s="23"/>
      <c r="SS350" s="23"/>
      <c r="ST350" s="23"/>
      <c r="SU350" s="23"/>
      <c r="SV350" s="23"/>
      <c r="SW350" s="23"/>
      <c r="SX350" s="23"/>
      <c r="SY350" s="23"/>
      <c r="SZ350" s="23"/>
      <c r="TA350" s="23"/>
      <c r="TB350" s="23"/>
      <c r="TC350" s="23"/>
      <c r="TD350" s="23"/>
      <c r="TE350" s="23"/>
    </row>
    <row r="351" spans="1:525" s="22" customFormat="1" ht="63" hidden="1" x14ac:dyDescent="0.25">
      <c r="A351" s="87" t="s">
        <v>265</v>
      </c>
      <c r="B351" s="42" t="str">
        <f>'дод 9'!A228</f>
        <v>7660</v>
      </c>
      <c r="C351" s="42" t="str">
        <f>'дод 9'!B228</f>
        <v>0490</v>
      </c>
      <c r="D351" s="36" t="str">
        <f>'дод 9'!C228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51" s="122">
        <f t="shared" si="198"/>
        <v>0</v>
      </c>
      <c r="F351" s="122"/>
      <c r="G351" s="122"/>
      <c r="H351" s="122"/>
      <c r="I351" s="122"/>
      <c r="J351" s="122">
        <f t="shared" si="200"/>
        <v>0</v>
      </c>
      <c r="K351" s="122"/>
      <c r="L351" s="122"/>
      <c r="M351" s="122"/>
      <c r="N351" s="122"/>
      <c r="O351" s="122"/>
      <c r="P351" s="122">
        <f t="shared" si="199"/>
        <v>0</v>
      </c>
      <c r="Q351" s="23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3"/>
      <c r="IR351" s="23"/>
      <c r="IS351" s="23"/>
      <c r="IT351" s="23"/>
      <c r="IU351" s="23"/>
      <c r="IV351" s="23"/>
      <c r="IW351" s="23"/>
      <c r="IX351" s="23"/>
      <c r="IY351" s="23"/>
      <c r="IZ351" s="23"/>
      <c r="JA351" s="23"/>
      <c r="JB351" s="23"/>
      <c r="JC351" s="23"/>
      <c r="JD351" s="23"/>
      <c r="JE351" s="23"/>
      <c r="JF351" s="23"/>
      <c r="JG351" s="23"/>
      <c r="JH351" s="23"/>
      <c r="JI351" s="23"/>
      <c r="JJ351" s="23"/>
      <c r="JK351" s="23"/>
      <c r="JL351" s="23"/>
      <c r="JM351" s="23"/>
      <c r="JN351" s="23"/>
      <c r="JO351" s="23"/>
      <c r="JP351" s="23"/>
      <c r="JQ351" s="23"/>
      <c r="JR351" s="23"/>
      <c r="JS351" s="23"/>
      <c r="JT351" s="23"/>
      <c r="JU351" s="23"/>
      <c r="JV351" s="23"/>
      <c r="JW351" s="23"/>
      <c r="JX351" s="23"/>
      <c r="JY351" s="23"/>
      <c r="JZ351" s="23"/>
      <c r="KA351" s="23"/>
      <c r="KB351" s="23"/>
      <c r="KC351" s="23"/>
      <c r="KD351" s="23"/>
      <c r="KE351" s="23"/>
      <c r="KF351" s="23"/>
      <c r="KG351" s="23"/>
      <c r="KH351" s="23"/>
      <c r="KI351" s="23"/>
      <c r="KJ351" s="23"/>
      <c r="KK351" s="23"/>
      <c r="KL351" s="23"/>
      <c r="KM351" s="23"/>
      <c r="KN351" s="23"/>
      <c r="KO351" s="23"/>
      <c r="KP351" s="23"/>
      <c r="KQ351" s="23"/>
      <c r="KR351" s="23"/>
      <c r="KS351" s="23"/>
      <c r="KT351" s="23"/>
      <c r="KU351" s="23"/>
      <c r="KV351" s="23"/>
      <c r="KW351" s="23"/>
      <c r="KX351" s="23"/>
      <c r="KY351" s="23"/>
      <c r="KZ351" s="23"/>
      <c r="LA351" s="23"/>
      <c r="LB351" s="23"/>
      <c r="LC351" s="23"/>
      <c r="LD351" s="23"/>
      <c r="LE351" s="23"/>
      <c r="LF351" s="23"/>
      <c r="LG351" s="23"/>
      <c r="LH351" s="23"/>
      <c r="LI351" s="23"/>
      <c r="LJ351" s="23"/>
      <c r="LK351" s="23"/>
      <c r="LL351" s="23"/>
      <c r="LM351" s="23"/>
      <c r="LN351" s="23"/>
      <c r="LO351" s="23"/>
      <c r="LP351" s="23"/>
      <c r="LQ351" s="23"/>
      <c r="LR351" s="23"/>
      <c r="LS351" s="23"/>
      <c r="LT351" s="23"/>
      <c r="LU351" s="23"/>
      <c r="LV351" s="23"/>
      <c r="LW351" s="23"/>
      <c r="LX351" s="23"/>
      <c r="LY351" s="23"/>
      <c r="LZ351" s="23"/>
      <c r="MA351" s="23"/>
      <c r="MB351" s="23"/>
      <c r="MC351" s="23"/>
      <c r="MD351" s="23"/>
      <c r="ME351" s="23"/>
      <c r="MF351" s="23"/>
      <c r="MG351" s="23"/>
      <c r="MH351" s="23"/>
      <c r="MI351" s="23"/>
      <c r="MJ351" s="23"/>
      <c r="MK351" s="23"/>
      <c r="ML351" s="23"/>
      <c r="MM351" s="23"/>
      <c r="MN351" s="23"/>
      <c r="MO351" s="23"/>
      <c r="MP351" s="23"/>
      <c r="MQ351" s="23"/>
      <c r="MR351" s="23"/>
      <c r="MS351" s="23"/>
      <c r="MT351" s="23"/>
      <c r="MU351" s="23"/>
      <c r="MV351" s="23"/>
      <c r="MW351" s="23"/>
      <c r="MX351" s="23"/>
      <c r="MY351" s="23"/>
      <c r="MZ351" s="23"/>
      <c r="NA351" s="23"/>
      <c r="NB351" s="23"/>
      <c r="NC351" s="23"/>
      <c r="ND351" s="23"/>
      <c r="NE351" s="23"/>
      <c r="NF351" s="23"/>
      <c r="NG351" s="23"/>
      <c r="NH351" s="23"/>
      <c r="NI351" s="23"/>
      <c r="NJ351" s="23"/>
      <c r="NK351" s="23"/>
      <c r="NL351" s="23"/>
      <c r="NM351" s="23"/>
      <c r="NN351" s="23"/>
      <c r="NO351" s="23"/>
      <c r="NP351" s="23"/>
      <c r="NQ351" s="23"/>
      <c r="NR351" s="23"/>
      <c r="NS351" s="23"/>
      <c r="NT351" s="23"/>
      <c r="NU351" s="23"/>
      <c r="NV351" s="23"/>
      <c r="NW351" s="23"/>
      <c r="NX351" s="23"/>
      <c r="NY351" s="23"/>
      <c r="NZ351" s="23"/>
      <c r="OA351" s="23"/>
      <c r="OB351" s="23"/>
      <c r="OC351" s="23"/>
      <c r="OD351" s="23"/>
      <c r="OE351" s="23"/>
      <c r="OF351" s="23"/>
      <c r="OG351" s="23"/>
      <c r="OH351" s="23"/>
      <c r="OI351" s="23"/>
      <c r="OJ351" s="23"/>
      <c r="OK351" s="23"/>
      <c r="OL351" s="23"/>
      <c r="OM351" s="23"/>
      <c r="ON351" s="23"/>
      <c r="OO351" s="23"/>
      <c r="OP351" s="23"/>
      <c r="OQ351" s="23"/>
      <c r="OR351" s="23"/>
      <c r="OS351" s="23"/>
      <c r="OT351" s="23"/>
      <c r="OU351" s="23"/>
      <c r="OV351" s="23"/>
      <c r="OW351" s="23"/>
      <c r="OX351" s="23"/>
      <c r="OY351" s="23"/>
      <c r="OZ351" s="23"/>
      <c r="PA351" s="23"/>
      <c r="PB351" s="23"/>
      <c r="PC351" s="23"/>
      <c r="PD351" s="23"/>
      <c r="PE351" s="23"/>
      <c r="PF351" s="23"/>
      <c r="PG351" s="23"/>
      <c r="PH351" s="23"/>
      <c r="PI351" s="23"/>
      <c r="PJ351" s="23"/>
      <c r="PK351" s="23"/>
      <c r="PL351" s="23"/>
      <c r="PM351" s="23"/>
      <c r="PN351" s="23"/>
      <c r="PO351" s="23"/>
      <c r="PP351" s="23"/>
      <c r="PQ351" s="23"/>
      <c r="PR351" s="23"/>
      <c r="PS351" s="23"/>
      <c r="PT351" s="23"/>
      <c r="PU351" s="23"/>
      <c r="PV351" s="23"/>
      <c r="PW351" s="23"/>
      <c r="PX351" s="23"/>
      <c r="PY351" s="23"/>
      <c r="PZ351" s="23"/>
      <c r="QA351" s="23"/>
      <c r="QB351" s="23"/>
      <c r="QC351" s="23"/>
      <c r="QD351" s="23"/>
      <c r="QE351" s="23"/>
      <c r="QF351" s="23"/>
      <c r="QG351" s="23"/>
      <c r="QH351" s="23"/>
      <c r="QI351" s="23"/>
      <c r="QJ351" s="23"/>
      <c r="QK351" s="23"/>
      <c r="QL351" s="23"/>
      <c r="QM351" s="23"/>
      <c r="QN351" s="23"/>
      <c r="QO351" s="23"/>
      <c r="QP351" s="23"/>
      <c r="QQ351" s="23"/>
      <c r="QR351" s="23"/>
      <c r="QS351" s="23"/>
      <c r="QT351" s="23"/>
      <c r="QU351" s="23"/>
      <c r="QV351" s="23"/>
      <c r="QW351" s="23"/>
      <c r="QX351" s="23"/>
      <c r="QY351" s="23"/>
      <c r="QZ351" s="23"/>
      <c r="RA351" s="23"/>
      <c r="RB351" s="23"/>
      <c r="RC351" s="23"/>
      <c r="RD351" s="23"/>
      <c r="RE351" s="23"/>
      <c r="RF351" s="23"/>
      <c r="RG351" s="23"/>
      <c r="RH351" s="23"/>
      <c r="RI351" s="23"/>
      <c r="RJ351" s="23"/>
      <c r="RK351" s="23"/>
      <c r="RL351" s="23"/>
      <c r="RM351" s="23"/>
      <c r="RN351" s="23"/>
      <c r="RO351" s="23"/>
      <c r="RP351" s="23"/>
      <c r="RQ351" s="23"/>
      <c r="RR351" s="23"/>
      <c r="RS351" s="23"/>
      <c r="RT351" s="23"/>
      <c r="RU351" s="23"/>
      <c r="RV351" s="23"/>
      <c r="RW351" s="23"/>
      <c r="RX351" s="23"/>
      <c r="RY351" s="23"/>
      <c r="RZ351" s="23"/>
      <c r="SA351" s="23"/>
      <c r="SB351" s="23"/>
      <c r="SC351" s="23"/>
      <c r="SD351" s="23"/>
      <c r="SE351" s="23"/>
      <c r="SF351" s="23"/>
      <c r="SG351" s="23"/>
      <c r="SH351" s="23"/>
      <c r="SI351" s="23"/>
      <c r="SJ351" s="23"/>
      <c r="SK351" s="23"/>
      <c r="SL351" s="23"/>
      <c r="SM351" s="23"/>
      <c r="SN351" s="23"/>
      <c r="SO351" s="23"/>
      <c r="SP351" s="23"/>
      <c r="SQ351" s="23"/>
      <c r="SR351" s="23"/>
      <c r="SS351" s="23"/>
      <c r="ST351" s="23"/>
      <c r="SU351" s="23"/>
      <c r="SV351" s="23"/>
      <c r="SW351" s="23"/>
      <c r="SX351" s="23"/>
      <c r="SY351" s="23"/>
      <c r="SZ351" s="23"/>
      <c r="TA351" s="23"/>
      <c r="TB351" s="23"/>
      <c r="TC351" s="23"/>
      <c r="TD351" s="23"/>
      <c r="TE351" s="23"/>
    </row>
    <row r="352" spans="1:525" s="22" customFormat="1" ht="22.5" customHeight="1" x14ac:dyDescent="0.25">
      <c r="A352" s="87" t="s">
        <v>261</v>
      </c>
      <c r="B352" s="42" t="str">
        <f>'дод 9'!A233</f>
        <v>7693</v>
      </c>
      <c r="C352" s="42" t="str">
        <f>'дод 9'!B233</f>
        <v>0490</v>
      </c>
      <c r="D352" s="36" t="str">
        <f>'дод 9'!C233</f>
        <v>Інші заходи, пов'язані з економічною діяльністю</v>
      </c>
      <c r="E352" s="122">
        <f t="shared" si="198"/>
        <v>160000</v>
      </c>
      <c r="F352" s="122">
        <v>160000</v>
      </c>
      <c r="G352" s="122"/>
      <c r="H352" s="122"/>
      <c r="I352" s="122"/>
      <c r="J352" s="122">
        <f t="shared" si="200"/>
        <v>0</v>
      </c>
      <c r="K352" s="122"/>
      <c r="L352" s="122"/>
      <c r="M352" s="122"/>
      <c r="N352" s="122"/>
      <c r="O352" s="122"/>
      <c r="P352" s="122">
        <f t="shared" si="199"/>
        <v>160000</v>
      </c>
      <c r="Q352" s="23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  <c r="IO352" s="23"/>
      <c r="IP352" s="23"/>
      <c r="IQ352" s="23"/>
      <c r="IR352" s="23"/>
      <c r="IS352" s="23"/>
      <c r="IT352" s="23"/>
      <c r="IU352" s="23"/>
      <c r="IV352" s="23"/>
      <c r="IW352" s="23"/>
      <c r="IX352" s="23"/>
      <c r="IY352" s="23"/>
      <c r="IZ352" s="23"/>
      <c r="JA352" s="23"/>
      <c r="JB352" s="23"/>
      <c r="JC352" s="23"/>
      <c r="JD352" s="23"/>
      <c r="JE352" s="23"/>
      <c r="JF352" s="23"/>
      <c r="JG352" s="23"/>
      <c r="JH352" s="23"/>
      <c r="JI352" s="23"/>
      <c r="JJ352" s="23"/>
      <c r="JK352" s="23"/>
      <c r="JL352" s="23"/>
      <c r="JM352" s="23"/>
      <c r="JN352" s="23"/>
      <c r="JO352" s="23"/>
      <c r="JP352" s="23"/>
      <c r="JQ352" s="23"/>
      <c r="JR352" s="23"/>
      <c r="JS352" s="23"/>
      <c r="JT352" s="23"/>
      <c r="JU352" s="23"/>
      <c r="JV352" s="23"/>
      <c r="JW352" s="23"/>
      <c r="JX352" s="23"/>
      <c r="JY352" s="23"/>
      <c r="JZ352" s="23"/>
      <c r="KA352" s="23"/>
      <c r="KB352" s="23"/>
      <c r="KC352" s="23"/>
      <c r="KD352" s="23"/>
      <c r="KE352" s="23"/>
      <c r="KF352" s="23"/>
      <c r="KG352" s="23"/>
      <c r="KH352" s="23"/>
      <c r="KI352" s="23"/>
      <c r="KJ352" s="23"/>
      <c r="KK352" s="23"/>
      <c r="KL352" s="23"/>
      <c r="KM352" s="23"/>
      <c r="KN352" s="23"/>
      <c r="KO352" s="23"/>
      <c r="KP352" s="23"/>
      <c r="KQ352" s="23"/>
      <c r="KR352" s="23"/>
      <c r="KS352" s="23"/>
      <c r="KT352" s="23"/>
      <c r="KU352" s="23"/>
      <c r="KV352" s="23"/>
      <c r="KW352" s="23"/>
      <c r="KX352" s="23"/>
      <c r="KY352" s="23"/>
      <c r="KZ352" s="23"/>
      <c r="LA352" s="23"/>
      <c r="LB352" s="23"/>
      <c r="LC352" s="23"/>
      <c r="LD352" s="23"/>
      <c r="LE352" s="23"/>
      <c r="LF352" s="23"/>
      <c r="LG352" s="23"/>
      <c r="LH352" s="23"/>
      <c r="LI352" s="23"/>
      <c r="LJ352" s="23"/>
      <c r="LK352" s="23"/>
      <c r="LL352" s="23"/>
      <c r="LM352" s="23"/>
      <c r="LN352" s="23"/>
      <c r="LO352" s="23"/>
      <c r="LP352" s="23"/>
      <c r="LQ352" s="23"/>
      <c r="LR352" s="23"/>
      <c r="LS352" s="23"/>
      <c r="LT352" s="23"/>
      <c r="LU352" s="23"/>
      <c r="LV352" s="23"/>
      <c r="LW352" s="23"/>
      <c r="LX352" s="23"/>
      <c r="LY352" s="23"/>
      <c r="LZ352" s="23"/>
      <c r="MA352" s="23"/>
      <c r="MB352" s="23"/>
      <c r="MC352" s="23"/>
      <c r="MD352" s="23"/>
      <c r="ME352" s="23"/>
      <c r="MF352" s="23"/>
      <c r="MG352" s="23"/>
      <c r="MH352" s="23"/>
      <c r="MI352" s="23"/>
      <c r="MJ352" s="23"/>
      <c r="MK352" s="23"/>
      <c r="ML352" s="23"/>
      <c r="MM352" s="23"/>
      <c r="MN352" s="23"/>
      <c r="MO352" s="23"/>
      <c r="MP352" s="23"/>
      <c r="MQ352" s="23"/>
      <c r="MR352" s="23"/>
      <c r="MS352" s="23"/>
      <c r="MT352" s="23"/>
      <c r="MU352" s="23"/>
      <c r="MV352" s="23"/>
      <c r="MW352" s="23"/>
      <c r="MX352" s="23"/>
      <c r="MY352" s="23"/>
      <c r="MZ352" s="23"/>
      <c r="NA352" s="23"/>
      <c r="NB352" s="23"/>
      <c r="NC352" s="23"/>
      <c r="ND352" s="23"/>
      <c r="NE352" s="23"/>
      <c r="NF352" s="23"/>
      <c r="NG352" s="23"/>
      <c r="NH352" s="23"/>
      <c r="NI352" s="23"/>
      <c r="NJ352" s="23"/>
      <c r="NK352" s="23"/>
      <c r="NL352" s="23"/>
      <c r="NM352" s="23"/>
      <c r="NN352" s="23"/>
      <c r="NO352" s="23"/>
      <c r="NP352" s="23"/>
      <c r="NQ352" s="23"/>
      <c r="NR352" s="23"/>
      <c r="NS352" s="23"/>
      <c r="NT352" s="23"/>
      <c r="NU352" s="23"/>
      <c r="NV352" s="23"/>
      <c r="NW352" s="23"/>
      <c r="NX352" s="23"/>
      <c r="NY352" s="23"/>
      <c r="NZ352" s="23"/>
      <c r="OA352" s="23"/>
      <c r="OB352" s="23"/>
      <c r="OC352" s="23"/>
      <c r="OD352" s="23"/>
      <c r="OE352" s="23"/>
      <c r="OF352" s="23"/>
      <c r="OG352" s="23"/>
      <c r="OH352" s="23"/>
      <c r="OI352" s="23"/>
      <c r="OJ352" s="23"/>
      <c r="OK352" s="23"/>
      <c r="OL352" s="23"/>
      <c r="OM352" s="23"/>
      <c r="ON352" s="23"/>
      <c r="OO352" s="23"/>
      <c r="OP352" s="23"/>
      <c r="OQ352" s="23"/>
      <c r="OR352" s="23"/>
      <c r="OS352" s="23"/>
      <c r="OT352" s="23"/>
      <c r="OU352" s="23"/>
      <c r="OV352" s="23"/>
      <c r="OW352" s="23"/>
      <c r="OX352" s="23"/>
      <c r="OY352" s="23"/>
      <c r="OZ352" s="23"/>
      <c r="PA352" s="23"/>
      <c r="PB352" s="23"/>
      <c r="PC352" s="23"/>
      <c r="PD352" s="23"/>
      <c r="PE352" s="23"/>
      <c r="PF352" s="23"/>
      <c r="PG352" s="23"/>
      <c r="PH352" s="23"/>
      <c r="PI352" s="23"/>
      <c r="PJ352" s="23"/>
      <c r="PK352" s="23"/>
      <c r="PL352" s="23"/>
      <c r="PM352" s="23"/>
      <c r="PN352" s="23"/>
      <c r="PO352" s="23"/>
      <c r="PP352" s="23"/>
      <c r="PQ352" s="23"/>
      <c r="PR352" s="23"/>
      <c r="PS352" s="23"/>
      <c r="PT352" s="23"/>
      <c r="PU352" s="23"/>
      <c r="PV352" s="23"/>
      <c r="PW352" s="23"/>
      <c r="PX352" s="23"/>
      <c r="PY352" s="23"/>
      <c r="PZ352" s="23"/>
      <c r="QA352" s="23"/>
      <c r="QB352" s="23"/>
      <c r="QC352" s="23"/>
      <c r="QD352" s="23"/>
      <c r="QE352" s="23"/>
      <c r="QF352" s="23"/>
      <c r="QG352" s="23"/>
      <c r="QH352" s="23"/>
      <c r="QI352" s="23"/>
      <c r="QJ352" s="23"/>
      <c r="QK352" s="23"/>
      <c r="QL352" s="23"/>
      <c r="QM352" s="23"/>
      <c r="QN352" s="23"/>
      <c r="QO352" s="23"/>
      <c r="QP352" s="23"/>
      <c r="QQ352" s="23"/>
      <c r="QR352" s="23"/>
      <c r="QS352" s="23"/>
      <c r="QT352" s="23"/>
      <c r="QU352" s="23"/>
      <c r="QV352" s="23"/>
      <c r="QW352" s="23"/>
      <c r="QX352" s="23"/>
      <c r="QY352" s="23"/>
      <c r="QZ352" s="23"/>
      <c r="RA352" s="23"/>
      <c r="RB352" s="23"/>
      <c r="RC352" s="23"/>
      <c r="RD352" s="23"/>
      <c r="RE352" s="23"/>
      <c r="RF352" s="23"/>
      <c r="RG352" s="23"/>
      <c r="RH352" s="23"/>
      <c r="RI352" s="23"/>
      <c r="RJ352" s="23"/>
      <c r="RK352" s="23"/>
      <c r="RL352" s="23"/>
      <c r="RM352" s="23"/>
      <c r="RN352" s="23"/>
      <c r="RO352" s="23"/>
      <c r="RP352" s="23"/>
      <c r="RQ352" s="23"/>
      <c r="RR352" s="23"/>
      <c r="RS352" s="23"/>
      <c r="RT352" s="23"/>
      <c r="RU352" s="23"/>
      <c r="RV352" s="23"/>
      <c r="RW352" s="23"/>
      <c r="RX352" s="23"/>
      <c r="RY352" s="23"/>
      <c r="RZ352" s="23"/>
      <c r="SA352" s="23"/>
      <c r="SB352" s="23"/>
      <c r="SC352" s="23"/>
      <c r="SD352" s="23"/>
      <c r="SE352" s="23"/>
      <c r="SF352" s="23"/>
      <c r="SG352" s="23"/>
      <c r="SH352" s="23"/>
      <c r="SI352" s="23"/>
      <c r="SJ352" s="23"/>
      <c r="SK352" s="23"/>
      <c r="SL352" s="23"/>
      <c r="SM352" s="23"/>
      <c r="SN352" s="23"/>
      <c r="SO352" s="23"/>
      <c r="SP352" s="23"/>
      <c r="SQ352" s="23"/>
      <c r="SR352" s="23"/>
      <c r="SS352" s="23"/>
      <c r="ST352" s="23"/>
      <c r="SU352" s="23"/>
      <c r="SV352" s="23"/>
      <c r="SW352" s="23"/>
      <c r="SX352" s="23"/>
      <c r="SY352" s="23"/>
      <c r="SZ352" s="23"/>
      <c r="TA352" s="23"/>
      <c r="TB352" s="23"/>
      <c r="TC352" s="23"/>
      <c r="TD352" s="23"/>
      <c r="TE352" s="23"/>
    </row>
    <row r="353" spans="1:525" s="27" customFormat="1" ht="33.75" customHeight="1" x14ac:dyDescent="0.25">
      <c r="A353" s="94" t="s">
        <v>658</v>
      </c>
      <c r="B353" s="96"/>
      <c r="C353" s="96"/>
      <c r="D353" s="91" t="s">
        <v>38</v>
      </c>
      <c r="E353" s="120">
        <f>E354</f>
        <v>19970200</v>
      </c>
      <c r="F353" s="120">
        <f t="shared" ref="F353:P353" si="201">F354</f>
        <v>19970200</v>
      </c>
      <c r="G353" s="120">
        <f t="shared" si="201"/>
        <v>13067600</v>
      </c>
      <c r="H353" s="120">
        <f t="shared" si="201"/>
        <v>591600</v>
      </c>
      <c r="I353" s="120">
        <f t="shared" si="201"/>
        <v>0</v>
      </c>
      <c r="J353" s="120">
        <f t="shared" si="201"/>
        <v>175000</v>
      </c>
      <c r="K353" s="120">
        <f t="shared" si="201"/>
        <v>175000</v>
      </c>
      <c r="L353" s="120">
        <f t="shared" si="201"/>
        <v>0</v>
      </c>
      <c r="M353" s="120">
        <f t="shared" si="201"/>
        <v>0</v>
      </c>
      <c r="N353" s="120">
        <f t="shared" si="201"/>
        <v>0</v>
      </c>
      <c r="O353" s="120">
        <f t="shared" si="201"/>
        <v>175000</v>
      </c>
      <c r="P353" s="120">
        <f t="shared" si="201"/>
        <v>20145200</v>
      </c>
      <c r="Q353" s="233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  <c r="FK353" s="32"/>
      <c r="FL353" s="32"/>
      <c r="FM353" s="32"/>
      <c r="FN353" s="32"/>
      <c r="FO353" s="32"/>
      <c r="FP353" s="32"/>
      <c r="FQ353" s="32"/>
      <c r="FR353" s="32"/>
      <c r="FS353" s="32"/>
      <c r="FT353" s="32"/>
      <c r="FU353" s="32"/>
      <c r="FV353" s="32"/>
      <c r="FW353" s="32"/>
      <c r="FX353" s="32"/>
      <c r="FY353" s="32"/>
      <c r="FZ353" s="32"/>
      <c r="GA353" s="32"/>
      <c r="GB353" s="32"/>
      <c r="GC353" s="32"/>
      <c r="GD353" s="32"/>
      <c r="GE353" s="32"/>
      <c r="GF353" s="32"/>
      <c r="GG353" s="32"/>
      <c r="GH353" s="32"/>
      <c r="GI353" s="32"/>
      <c r="GJ353" s="32"/>
      <c r="GK353" s="32"/>
      <c r="GL353" s="32"/>
      <c r="GM353" s="32"/>
      <c r="GN353" s="32"/>
      <c r="GO353" s="32"/>
      <c r="GP353" s="32"/>
      <c r="GQ353" s="32"/>
      <c r="GR353" s="32"/>
      <c r="GS353" s="32"/>
      <c r="GT353" s="32"/>
      <c r="GU353" s="32"/>
      <c r="GV353" s="32"/>
      <c r="GW353" s="32"/>
      <c r="GX353" s="32"/>
      <c r="GY353" s="32"/>
      <c r="GZ353" s="32"/>
      <c r="HA353" s="32"/>
      <c r="HB353" s="32"/>
      <c r="HC353" s="32"/>
      <c r="HD353" s="32"/>
      <c r="HE353" s="32"/>
      <c r="HF353" s="32"/>
      <c r="HG353" s="32"/>
      <c r="HH353" s="32"/>
      <c r="HI353" s="32"/>
      <c r="HJ353" s="32"/>
      <c r="HK353" s="32"/>
      <c r="HL353" s="32"/>
      <c r="HM353" s="32"/>
      <c r="HN353" s="32"/>
      <c r="HO353" s="32"/>
      <c r="HP353" s="32"/>
      <c r="HQ353" s="32"/>
      <c r="HR353" s="32"/>
      <c r="HS353" s="32"/>
      <c r="HT353" s="32"/>
      <c r="HU353" s="32"/>
      <c r="HV353" s="32"/>
      <c r="HW353" s="32"/>
      <c r="HX353" s="32"/>
      <c r="HY353" s="32"/>
      <c r="HZ353" s="32"/>
      <c r="IA353" s="32"/>
      <c r="IB353" s="32"/>
      <c r="IC353" s="32"/>
      <c r="ID353" s="32"/>
      <c r="IE353" s="32"/>
      <c r="IF353" s="32"/>
      <c r="IG353" s="32"/>
      <c r="IH353" s="32"/>
      <c r="II353" s="32"/>
      <c r="IJ353" s="32"/>
      <c r="IK353" s="32"/>
      <c r="IL353" s="32"/>
      <c r="IM353" s="32"/>
      <c r="IN353" s="32"/>
      <c r="IO353" s="32"/>
      <c r="IP353" s="32"/>
      <c r="IQ353" s="32"/>
      <c r="IR353" s="32"/>
      <c r="IS353" s="32"/>
      <c r="IT353" s="32"/>
      <c r="IU353" s="32"/>
      <c r="IV353" s="32"/>
      <c r="IW353" s="32"/>
      <c r="IX353" s="32"/>
      <c r="IY353" s="32"/>
      <c r="IZ353" s="32"/>
      <c r="JA353" s="32"/>
      <c r="JB353" s="32"/>
      <c r="JC353" s="32"/>
      <c r="JD353" s="32"/>
      <c r="JE353" s="32"/>
      <c r="JF353" s="32"/>
      <c r="JG353" s="32"/>
      <c r="JH353" s="32"/>
      <c r="JI353" s="32"/>
      <c r="JJ353" s="32"/>
      <c r="JK353" s="32"/>
      <c r="JL353" s="32"/>
      <c r="JM353" s="32"/>
      <c r="JN353" s="32"/>
      <c r="JO353" s="32"/>
      <c r="JP353" s="32"/>
      <c r="JQ353" s="32"/>
      <c r="JR353" s="32"/>
      <c r="JS353" s="32"/>
      <c r="JT353" s="32"/>
      <c r="JU353" s="32"/>
      <c r="JV353" s="32"/>
      <c r="JW353" s="32"/>
      <c r="JX353" s="32"/>
      <c r="JY353" s="32"/>
      <c r="JZ353" s="32"/>
      <c r="KA353" s="32"/>
      <c r="KB353" s="32"/>
      <c r="KC353" s="32"/>
      <c r="KD353" s="32"/>
      <c r="KE353" s="32"/>
      <c r="KF353" s="32"/>
      <c r="KG353" s="32"/>
      <c r="KH353" s="32"/>
      <c r="KI353" s="32"/>
      <c r="KJ353" s="32"/>
      <c r="KK353" s="32"/>
      <c r="KL353" s="32"/>
      <c r="KM353" s="32"/>
      <c r="KN353" s="32"/>
      <c r="KO353" s="32"/>
      <c r="KP353" s="32"/>
      <c r="KQ353" s="32"/>
      <c r="KR353" s="32"/>
      <c r="KS353" s="32"/>
      <c r="KT353" s="32"/>
      <c r="KU353" s="32"/>
      <c r="KV353" s="32"/>
      <c r="KW353" s="32"/>
      <c r="KX353" s="32"/>
      <c r="KY353" s="32"/>
      <c r="KZ353" s="32"/>
      <c r="LA353" s="32"/>
      <c r="LB353" s="32"/>
      <c r="LC353" s="32"/>
      <c r="LD353" s="32"/>
      <c r="LE353" s="32"/>
      <c r="LF353" s="32"/>
      <c r="LG353" s="32"/>
      <c r="LH353" s="32"/>
      <c r="LI353" s="32"/>
      <c r="LJ353" s="32"/>
      <c r="LK353" s="32"/>
      <c r="LL353" s="32"/>
      <c r="LM353" s="32"/>
      <c r="LN353" s="32"/>
      <c r="LO353" s="32"/>
      <c r="LP353" s="32"/>
      <c r="LQ353" s="32"/>
      <c r="LR353" s="32"/>
      <c r="LS353" s="32"/>
      <c r="LT353" s="32"/>
      <c r="LU353" s="32"/>
      <c r="LV353" s="32"/>
      <c r="LW353" s="32"/>
      <c r="LX353" s="32"/>
      <c r="LY353" s="32"/>
      <c r="LZ353" s="32"/>
      <c r="MA353" s="32"/>
      <c r="MB353" s="32"/>
      <c r="MC353" s="32"/>
      <c r="MD353" s="32"/>
      <c r="ME353" s="32"/>
      <c r="MF353" s="32"/>
      <c r="MG353" s="32"/>
      <c r="MH353" s="32"/>
      <c r="MI353" s="32"/>
      <c r="MJ353" s="32"/>
      <c r="MK353" s="32"/>
      <c r="ML353" s="32"/>
      <c r="MM353" s="32"/>
      <c r="MN353" s="32"/>
      <c r="MO353" s="32"/>
      <c r="MP353" s="32"/>
      <c r="MQ353" s="32"/>
      <c r="MR353" s="32"/>
      <c r="MS353" s="32"/>
      <c r="MT353" s="32"/>
      <c r="MU353" s="32"/>
      <c r="MV353" s="32"/>
      <c r="MW353" s="32"/>
      <c r="MX353" s="32"/>
      <c r="MY353" s="32"/>
      <c r="MZ353" s="32"/>
      <c r="NA353" s="32"/>
      <c r="NB353" s="32"/>
      <c r="NC353" s="32"/>
      <c r="ND353" s="32"/>
      <c r="NE353" s="32"/>
      <c r="NF353" s="32"/>
      <c r="NG353" s="32"/>
      <c r="NH353" s="32"/>
      <c r="NI353" s="32"/>
      <c r="NJ353" s="32"/>
      <c r="NK353" s="32"/>
      <c r="NL353" s="32"/>
      <c r="NM353" s="32"/>
      <c r="NN353" s="32"/>
      <c r="NO353" s="32"/>
      <c r="NP353" s="32"/>
      <c r="NQ353" s="32"/>
      <c r="NR353" s="32"/>
      <c r="NS353" s="32"/>
      <c r="NT353" s="32"/>
      <c r="NU353" s="32"/>
      <c r="NV353" s="32"/>
      <c r="NW353" s="32"/>
      <c r="NX353" s="32"/>
      <c r="NY353" s="32"/>
      <c r="NZ353" s="32"/>
      <c r="OA353" s="32"/>
      <c r="OB353" s="32"/>
      <c r="OC353" s="32"/>
      <c r="OD353" s="32"/>
      <c r="OE353" s="32"/>
      <c r="OF353" s="32"/>
      <c r="OG353" s="32"/>
      <c r="OH353" s="32"/>
      <c r="OI353" s="32"/>
      <c r="OJ353" s="32"/>
      <c r="OK353" s="32"/>
      <c r="OL353" s="32"/>
      <c r="OM353" s="32"/>
      <c r="ON353" s="32"/>
      <c r="OO353" s="32"/>
      <c r="OP353" s="32"/>
      <c r="OQ353" s="32"/>
      <c r="OR353" s="32"/>
      <c r="OS353" s="32"/>
      <c r="OT353" s="32"/>
      <c r="OU353" s="32"/>
      <c r="OV353" s="32"/>
      <c r="OW353" s="32"/>
      <c r="OX353" s="32"/>
      <c r="OY353" s="32"/>
      <c r="OZ353" s="32"/>
      <c r="PA353" s="32"/>
      <c r="PB353" s="32"/>
      <c r="PC353" s="32"/>
      <c r="PD353" s="32"/>
      <c r="PE353" s="32"/>
      <c r="PF353" s="32"/>
      <c r="PG353" s="32"/>
      <c r="PH353" s="32"/>
      <c r="PI353" s="32"/>
      <c r="PJ353" s="32"/>
      <c r="PK353" s="32"/>
      <c r="PL353" s="32"/>
      <c r="PM353" s="32"/>
      <c r="PN353" s="32"/>
      <c r="PO353" s="32"/>
      <c r="PP353" s="32"/>
      <c r="PQ353" s="32"/>
      <c r="PR353" s="32"/>
      <c r="PS353" s="32"/>
      <c r="PT353" s="32"/>
      <c r="PU353" s="32"/>
      <c r="PV353" s="32"/>
      <c r="PW353" s="32"/>
      <c r="PX353" s="32"/>
      <c r="PY353" s="32"/>
      <c r="PZ353" s="32"/>
      <c r="QA353" s="32"/>
      <c r="QB353" s="32"/>
      <c r="QC353" s="32"/>
      <c r="QD353" s="32"/>
      <c r="QE353" s="32"/>
      <c r="QF353" s="32"/>
      <c r="QG353" s="32"/>
      <c r="QH353" s="32"/>
      <c r="QI353" s="32"/>
      <c r="QJ353" s="32"/>
      <c r="QK353" s="32"/>
      <c r="QL353" s="32"/>
      <c r="QM353" s="32"/>
      <c r="QN353" s="32"/>
      <c r="QO353" s="32"/>
      <c r="QP353" s="32"/>
      <c r="QQ353" s="32"/>
      <c r="QR353" s="32"/>
      <c r="QS353" s="32"/>
      <c r="QT353" s="32"/>
      <c r="QU353" s="32"/>
      <c r="QV353" s="32"/>
      <c r="QW353" s="32"/>
      <c r="QX353" s="32"/>
      <c r="QY353" s="32"/>
      <c r="QZ353" s="32"/>
      <c r="RA353" s="32"/>
      <c r="RB353" s="32"/>
      <c r="RC353" s="32"/>
      <c r="RD353" s="32"/>
      <c r="RE353" s="32"/>
      <c r="RF353" s="32"/>
      <c r="RG353" s="32"/>
      <c r="RH353" s="32"/>
      <c r="RI353" s="32"/>
      <c r="RJ353" s="32"/>
      <c r="RK353" s="32"/>
      <c r="RL353" s="32"/>
      <c r="RM353" s="32"/>
      <c r="RN353" s="32"/>
      <c r="RO353" s="32"/>
      <c r="RP353" s="32"/>
      <c r="RQ353" s="32"/>
      <c r="RR353" s="32"/>
      <c r="RS353" s="32"/>
      <c r="RT353" s="32"/>
      <c r="RU353" s="32"/>
      <c r="RV353" s="32"/>
      <c r="RW353" s="32"/>
      <c r="RX353" s="32"/>
      <c r="RY353" s="32"/>
      <c r="RZ353" s="32"/>
      <c r="SA353" s="32"/>
      <c r="SB353" s="32"/>
      <c r="SC353" s="32"/>
      <c r="SD353" s="32"/>
      <c r="SE353" s="32"/>
      <c r="SF353" s="32"/>
      <c r="SG353" s="32"/>
      <c r="SH353" s="32"/>
      <c r="SI353" s="32"/>
      <c r="SJ353" s="32"/>
      <c r="SK353" s="32"/>
      <c r="SL353" s="32"/>
      <c r="SM353" s="32"/>
      <c r="SN353" s="32"/>
      <c r="SO353" s="32"/>
      <c r="SP353" s="32"/>
      <c r="SQ353" s="32"/>
      <c r="SR353" s="32"/>
      <c r="SS353" s="32"/>
      <c r="ST353" s="32"/>
      <c r="SU353" s="32"/>
      <c r="SV353" s="32"/>
      <c r="SW353" s="32"/>
      <c r="SX353" s="32"/>
      <c r="SY353" s="32"/>
      <c r="SZ353" s="32"/>
      <c r="TA353" s="32"/>
      <c r="TB353" s="32"/>
      <c r="TC353" s="32"/>
      <c r="TD353" s="32"/>
      <c r="TE353" s="32"/>
    </row>
    <row r="354" spans="1:525" s="34" customFormat="1" ht="36.75" customHeight="1" x14ac:dyDescent="0.25">
      <c r="A354" s="84" t="s">
        <v>659</v>
      </c>
      <c r="B354" s="93"/>
      <c r="C354" s="93"/>
      <c r="D354" s="68" t="s">
        <v>38</v>
      </c>
      <c r="E354" s="121">
        <f>E355+E356+E357+E358+E359+E360+E361+E362+E363</f>
        <v>19970200</v>
      </c>
      <c r="F354" s="121">
        <f t="shared" ref="F354:P354" si="202">F355+F356+F357+F358+F359+F360+F361+F362+F363</f>
        <v>19970200</v>
      </c>
      <c r="G354" s="121">
        <f t="shared" si="202"/>
        <v>13067600</v>
      </c>
      <c r="H354" s="121">
        <f t="shared" si="202"/>
        <v>591600</v>
      </c>
      <c r="I354" s="121">
        <f t="shared" si="202"/>
        <v>0</v>
      </c>
      <c r="J354" s="121">
        <f t="shared" si="202"/>
        <v>175000</v>
      </c>
      <c r="K354" s="121">
        <f t="shared" si="202"/>
        <v>175000</v>
      </c>
      <c r="L354" s="121">
        <f t="shared" si="202"/>
        <v>0</v>
      </c>
      <c r="M354" s="121">
        <f t="shared" si="202"/>
        <v>0</v>
      </c>
      <c r="N354" s="121">
        <f t="shared" si="202"/>
        <v>0</v>
      </c>
      <c r="O354" s="121">
        <f t="shared" si="202"/>
        <v>175000</v>
      </c>
      <c r="P354" s="121">
        <f t="shared" si="202"/>
        <v>20145200</v>
      </c>
      <c r="Q354" s="2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  <c r="HP354" s="33"/>
      <c r="HQ354" s="33"/>
      <c r="HR354" s="33"/>
      <c r="HS354" s="33"/>
      <c r="HT354" s="33"/>
      <c r="HU354" s="33"/>
      <c r="HV354" s="33"/>
      <c r="HW354" s="33"/>
      <c r="HX354" s="33"/>
      <c r="HY354" s="33"/>
      <c r="HZ354" s="33"/>
      <c r="IA354" s="33"/>
      <c r="IB354" s="33"/>
      <c r="IC354" s="33"/>
      <c r="ID354" s="33"/>
      <c r="IE354" s="33"/>
      <c r="IF354" s="33"/>
      <c r="IG354" s="33"/>
      <c r="IH354" s="33"/>
      <c r="II354" s="33"/>
      <c r="IJ354" s="33"/>
      <c r="IK354" s="33"/>
      <c r="IL354" s="33"/>
      <c r="IM354" s="33"/>
      <c r="IN354" s="33"/>
      <c r="IO354" s="33"/>
      <c r="IP354" s="33"/>
      <c r="IQ354" s="33"/>
      <c r="IR354" s="33"/>
      <c r="IS354" s="33"/>
      <c r="IT354" s="33"/>
      <c r="IU354" s="33"/>
      <c r="IV354" s="33"/>
      <c r="IW354" s="33"/>
      <c r="IX354" s="33"/>
      <c r="IY354" s="33"/>
      <c r="IZ354" s="33"/>
      <c r="JA354" s="33"/>
      <c r="JB354" s="33"/>
      <c r="JC354" s="33"/>
      <c r="JD354" s="33"/>
      <c r="JE354" s="33"/>
      <c r="JF354" s="33"/>
      <c r="JG354" s="33"/>
      <c r="JH354" s="33"/>
      <c r="JI354" s="33"/>
      <c r="JJ354" s="33"/>
      <c r="JK354" s="33"/>
      <c r="JL354" s="33"/>
      <c r="JM354" s="33"/>
      <c r="JN354" s="33"/>
      <c r="JO354" s="33"/>
      <c r="JP354" s="33"/>
      <c r="JQ354" s="33"/>
      <c r="JR354" s="33"/>
      <c r="JS354" s="33"/>
      <c r="JT354" s="33"/>
      <c r="JU354" s="33"/>
      <c r="JV354" s="33"/>
      <c r="JW354" s="33"/>
      <c r="JX354" s="33"/>
      <c r="JY354" s="33"/>
      <c r="JZ354" s="33"/>
      <c r="KA354" s="33"/>
      <c r="KB354" s="33"/>
      <c r="KC354" s="33"/>
      <c r="KD354" s="33"/>
      <c r="KE354" s="33"/>
      <c r="KF354" s="33"/>
      <c r="KG354" s="33"/>
      <c r="KH354" s="33"/>
      <c r="KI354" s="33"/>
      <c r="KJ354" s="33"/>
      <c r="KK354" s="33"/>
      <c r="KL354" s="33"/>
      <c r="KM354" s="33"/>
      <c r="KN354" s="33"/>
      <c r="KO354" s="33"/>
      <c r="KP354" s="33"/>
      <c r="KQ354" s="33"/>
      <c r="KR354" s="33"/>
      <c r="KS354" s="33"/>
      <c r="KT354" s="33"/>
      <c r="KU354" s="33"/>
      <c r="KV354" s="33"/>
      <c r="KW354" s="33"/>
      <c r="KX354" s="33"/>
      <c r="KY354" s="33"/>
      <c r="KZ354" s="33"/>
      <c r="LA354" s="33"/>
      <c r="LB354" s="33"/>
      <c r="LC354" s="33"/>
      <c r="LD354" s="33"/>
      <c r="LE354" s="33"/>
      <c r="LF354" s="33"/>
      <c r="LG354" s="33"/>
      <c r="LH354" s="33"/>
      <c r="LI354" s="33"/>
      <c r="LJ354" s="33"/>
      <c r="LK354" s="33"/>
      <c r="LL354" s="33"/>
      <c r="LM354" s="33"/>
      <c r="LN354" s="33"/>
      <c r="LO354" s="33"/>
      <c r="LP354" s="33"/>
      <c r="LQ354" s="33"/>
      <c r="LR354" s="33"/>
      <c r="LS354" s="33"/>
      <c r="LT354" s="33"/>
      <c r="LU354" s="33"/>
      <c r="LV354" s="33"/>
      <c r="LW354" s="33"/>
      <c r="LX354" s="33"/>
      <c r="LY354" s="33"/>
      <c r="LZ354" s="33"/>
      <c r="MA354" s="33"/>
      <c r="MB354" s="33"/>
      <c r="MC354" s="33"/>
      <c r="MD354" s="33"/>
      <c r="ME354" s="33"/>
      <c r="MF354" s="33"/>
      <c r="MG354" s="33"/>
      <c r="MH354" s="33"/>
      <c r="MI354" s="33"/>
      <c r="MJ354" s="33"/>
      <c r="MK354" s="33"/>
      <c r="ML354" s="33"/>
      <c r="MM354" s="33"/>
      <c r="MN354" s="33"/>
      <c r="MO354" s="33"/>
      <c r="MP354" s="33"/>
      <c r="MQ354" s="33"/>
      <c r="MR354" s="33"/>
      <c r="MS354" s="33"/>
      <c r="MT354" s="33"/>
      <c r="MU354" s="33"/>
      <c r="MV354" s="33"/>
      <c r="MW354" s="33"/>
      <c r="MX354" s="33"/>
      <c r="MY354" s="33"/>
      <c r="MZ354" s="33"/>
      <c r="NA354" s="33"/>
      <c r="NB354" s="33"/>
      <c r="NC354" s="33"/>
      <c r="ND354" s="33"/>
      <c r="NE354" s="33"/>
      <c r="NF354" s="33"/>
      <c r="NG354" s="33"/>
      <c r="NH354" s="33"/>
      <c r="NI354" s="33"/>
      <c r="NJ354" s="33"/>
      <c r="NK354" s="33"/>
      <c r="NL354" s="33"/>
      <c r="NM354" s="33"/>
      <c r="NN354" s="33"/>
      <c r="NO354" s="33"/>
      <c r="NP354" s="33"/>
      <c r="NQ354" s="33"/>
      <c r="NR354" s="33"/>
      <c r="NS354" s="33"/>
      <c r="NT354" s="33"/>
      <c r="NU354" s="33"/>
      <c r="NV354" s="33"/>
      <c r="NW354" s="33"/>
      <c r="NX354" s="33"/>
      <c r="NY354" s="33"/>
      <c r="NZ354" s="33"/>
      <c r="OA354" s="33"/>
      <c r="OB354" s="33"/>
      <c r="OC354" s="33"/>
      <c r="OD354" s="33"/>
      <c r="OE354" s="33"/>
      <c r="OF354" s="33"/>
      <c r="OG354" s="33"/>
      <c r="OH354" s="33"/>
      <c r="OI354" s="33"/>
      <c r="OJ354" s="33"/>
      <c r="OK354" s="33"/>
      <c r="OL354" s="33"/>
      <c r="OM354" s="33"/>
      <c r="ON354" s="33"/>
      <c r="OO354" s="33"/>
      <c r="OP354" s="33"/>
      <c r="OQ354" s="33"/>
      <c r="OR354" s="33"/>
      <c r="OS354" s="33"/>
      <c r="OT354" s="33"/>
      <c r="OU354" s="33"/>
      <c r="OV354" s="33"/>
      <c r="OW354" s="33"/>
      <c r="OX354" s="33"/>
      <c r="OY354" s="33"/>
      <c r="OZ354" s="33"/>
      <c r="PA354" s="33"/>
      <c r="PB354" s="33"/>
      <c r="PC354" s="33"/>
      <c r="PD354" s="33"/>
      <c r="PE354" s="33"/>
      <c r="PF354" s="33"/>
      <c r="PG354" s="33"/>
      <c r="PH354" s="33"/>
      <c r="PI354" s="33"/>
      <c r="PJ354" s="33"/>
      <c r="PK354" s="33"/>
      <c r="PL354" s="33"/>
      <c r="PM354" s="33"/>
      <c r="PN354" s="33"/>
      <c r="PO354" s="33"/>
      <c r="PP354" s="33"/>
      <c r="PQ354" s="33"/>
      <c r="PR354" s="33"/>
      <c r="PS354" s="33"/>
      <c r="PT354" s="33"/>
      <c r="PU354" s="33"/>
      <c r="PV354" s="33"/>
      <c r="PW354" s="33"/>
      <c r="PX354" s="33"/>
      <c r="PY354" s="33"/>
      <c r="PZ354" s="33"/>
      <c r="QA354" s="33"/>
      <c r="QB354" s="33"/>
      <c r="QC354" s="33"/>
      <c r="QD354" s="33"/>
      <c r="QE354" s="33"/>
      <c r="QF354" s="33"/>
      <c r="QG354" s="33"/>
      <c r="QH354" s="33"/>
      <c r="QI354" s="33"/>
      <c r="QJ354" s="33"/>
      <c r="QK354" s="33"/>
      <c r="QL354" s="33"/>
      <c r="QM354" s="33"/>
      <c r="QN354" s="33"/>
      <c r="QO354" s="33"/>
      <c r="QP354" s="33"/>
      <c r="QQ354" s="33"/>
      <c r="QR354" s="33"/>
      <c r="QS354" s="33"/>
      <c r="QT354" s="33"/>
      <c r="QU354" s="33"/>
      <c r="QV354" s="33"/>
      <c r="QW354" s="33"/>
      <c r="QX354" s="33"/>
      <c r="QY354" s="33"/>
      <c r="QZ354" s="33"/>
      <c r="RA354" s="33"/>
      <c r="RB354" s="33"/>
      <c r="RC354" s="33"/>
      <c r="RD354" s="33"/>
      <c r="RE354" s="33"/>
      <c r="RF354" s="33"/>
      <c r="RG354" s="33"/>
      <c r="RH354" s="33"/>
      <c r="RI354" s="33"/>
      <c r="RJ354" s="33"/>
      <c r="RK354" s="33"/>
      <c r="RL354" s="33"/>
      <c r="RM354" s="33"/>
      <c r="RN354" s="33"/>
      <c r="RO354" s="33"/>
      <c r="RP354" s="33"/>
      <c r="RQ354" s="33"/>
      <c r="RR354" s="33"/>
      <c r="RS354" s="33"/>
      <c r="RT354" s="33"/>
      <c r="RU354" s="33"/>
      <c r="RV354" s="33"/>
      <c r="RW354" s="33"/>
      <c r="RX354" s="33"/>
      <c r="RY354" s="33"/>
      <c r="RZ354" s="33"/>
      <c r="SA354" s="33"/>
      <c r="SB354" s="33"/>
      <c r="SC354" s="33"/>
      <c r="SD354" s="33"/>
      <c r="SE354" s="33"/>
      <c r="SF354" s="33"/>
      <c r="SG354" s="33"/>
      <c r="SH354" s="33"/>
      <c r="SI354" s="33"/>
      <c r="SJ354" s="33"/>
      <c r="SK354" s="33"/>
      <c r="SL354" s="33"/>
      <c r="SM354" s="33"/>
      <c r="SN354" s="33"/>
      <c r="SO354" s="33"/>
      <c r="SP354" s="33"/>
      <c r="SQ354" s="33"/>
      <c r="SR354" s="33"/>
      <c r="SS354" s="33"/>
      <c r="ST354" s="33"/>
      <c r="SU354" s="33"/>
      <c r="SV354" s="33"/>
      <c r="SW354" s="33"/>
      <c r="SX354" s="33"/>
      <c r="SY354" s="33"/>
      <c r="SZ354" s="33"/>
      <c r="TA354" s="33"/>
      <c r="TB354" s="33"/>
      <c r="TC354" s="33"/>
      <c r="TD354" s="33"/>
      <c r="TE354" s="33"/>
    </row>
    <row r="355" spans="1:525" s="22" customFormat="1" ht="51.75" customHeight="1" x14ac:dyDescent="0.25">
      <c r="A355" s="56" t="s">
        <v>660</v>
      </c>
      <c r="B355" s="82" t="str">
        <f>'дод 9'!A17</f>
        <v>0160</v>
      </c>
      <c r="C355" s="82" t="str">
        <f>'дод 9'!B17</f>
        <v>0111</v>
      </c>
      <c r="D355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55" s="122">
        <f>F355+I355</f>
        <v>17489700</v>
      </c>
      <c r="F355" s="122">
        <v>17489700</v>
      </c>
      <c r="G355" s="122">
        <v>13067600</v>
      </c>
      <c r="H355" s="122">
        <v>591600</v>
      </c>
      <c r="I355" s="122"/>
      <c r="J355" s="122">
        <f>L355+O355</f>
        <v>0</v>
      </c>
      <c r="K355" s="122">
        <f>8000-8000</f>
        <v>0</v>
      </c>
      <c r="L355" s="122"/>
      <c r="M355" s="122"/>
      <c r="N355" s="122"/>
      <c r="O355" s="122">
        <f>8000-8000</f>
        <v>0</v>
      </c>
      <c r="P355" s="122">
        <f>E355+J355</f>
        <v>17489700</v>
      </c>
      <c r="Q355" s="23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  <c r="IS355" s="23"/>
      <c r="IT355" s="23"/>
      <c r="IU355" s="23"/>
      <c r="IV355" s="23"/>
      <c r="IW355" s="23"/>
      <c r="IX355" s="23"/>
      <c r="IY355" s="23"/>
      <c r="IZ355" s="23"/>
      <c r="JA355" s="23"/>
      <c r="JB355" s="23"/>
      <c r="JC355" s="23"/>
      <c r="JD355" s="23"/>
      <c r="JE355" s="23"/>
      <c r="JF355" s="23"/>
      <c r="JG355" s="23"/>
      <c r="JH355" s="23"/>
      <c r="JI355" s="23"/>
      <c r="JJ355" s="23"/>
      <c r="JK355" s="23"/>
      <c r="JL355" s="23"/>
      <c r="JM355" s="23"/>
      <c r="JN355" s="23"/>
      <c r="JO355" s="23"/>
      <c r="JP355" s="23"/>
      <c r="JQ355" s="23"/>
      <c r="JR355" s="23"/>
      <c r="JS355" s="23"/>
      <c r="JT355" s="23"/>
      <c r="JU355" s="23"/>
      <c r="JV355" s="23"/>
      <c r="JW355" s="23"/>
      <c r="JX355" s="23"/>
      <c r="JY355" s="23"/>
      <c r="JZ355" s="23"/>
      <c r="KA355" s="23"/>
      <c r="KB355" s="23"/>
      <c r="KC355" s="23"/>
      <c r="KD355" s="23"/>
      <c r="KE355" s="23"/>
      <c r="KF355" s="23"/>
      <c r="KG355" s="23"/>
      <c r="KH355" s="23"/>
      <c r="KI355" s="23"/>
      <c r="KJ355" s="23"/>
      <c r="KK355" s="23"/>
      <c r="KL355" s="23"/>
      <c r="KM355" s="23"/>
      <c r="KN355" s="23"/>
      <c r="KO355" s="23"/>
      <c r="KP355" s="23"/>
      <c r="KQ355" s="23"/>
      <c r="KR355" s="23"/>
      <c r="KS355" s="23"/>
      <c r="KT355" s="23"/>
      <c r="KU355" s="23"/>
      <c r="KV355" s="23"/>
      <c r="KW355" s="23"/>
      <c r="KX355" s="23"/>
      <c r="KY355" s="23"/>
      <c r="KZ355" s="23"/>
      <c r="LA355" s="23"/>
      <c r="LB355" s="23"/>
      <c r="LC355" s="23"/>
      <c r="LD355" s="23"/>
      <c r="LE355" s="23"/>
      <c r="LF355" s="23"/>
      <c r="LG355" s="23"/>
      <c r="LH355" s="23"/>
      <c r="LI355" s="23"/>
      <c r="LJ355" s="23"/>
      <c r="LK355" s="23"/>
      <c r="LL355" s="23"/>
      <c r="LM355" s="23"/>
      <c r="LN355" s="23"/>
      <c r="LO355" s="23"/>
      <c r="LP355" s="23"/>
      <c r="LQ355" s="23"/>
      <c r="LR355" s="23"/>
      <c r="LS355" s="23"/>
      <c r="LT355" s="23"/>
      <c r="LU355" s="23"/>
      <c r="LV355" s="23"/>
      <c r="LW355" s="23"/>
      <c r="LX355" s="23"/>
      <c r="LY355" s="23"/>
      <c r="LZ355" s="23"/>
      <c r="MA355" s="23"/>
      <c r="MB355" s="23"/>
      <c r="MC355" s="23"/>
      <c r="MD355" s="23"/>
      <c r="ME355" s="23"/>
      <c r="MF355" s="23"/>
      <c r="MG355" s="23"/>
      <c r="MH355" s="23"/>
      <c r="MI355" s="23"/>
      <c r="MJ355" s="23"/>
      <c r="MK355" s="23"/>
      <c r="ML355" s="23"/>
      <c r="MM355" s="23"/>
      <c r="MN355" s="23"/>
      <c r="MO355" s="23"/>
      <c r="MP355" s="23"/>
      <c r="MQ355" s="23"/>
      <c r="MR355" s="23"/>
      <c r="MS355" s="23"/>
      <c r="MT355" s="23"/>
      <c r="MU355" s="23"/>
      <c r="MV355" s="23"/>
      <c r="MW355" s="23"/>
      <c r="MX355" s="23"/>
      <c r="MY355" s="23"/>
      <c r="MZ355" s="23"/>
      <c r="NA355" s="23"/>
      <c r="NB355" s="23"/>
      <c r="NC355" s="23"/>
      <c r="ND355" s="23"/>
      <c r="NE355" s="23"/>
      <c r="NF355" s="23"/>
      <c r="NG355" s="23"/>
      <c r="NH355" s="23"/>
      <c r="NI355" s="23"/>
      <c r="NJ355" s="23"/>
      <c r="NK355" s="23"/>
      <c r="NL355" s="23"/>
      <c r="NM355" s="23"/>
      <c r="NN355" s="23"/>
      <c r="NO355" s="23"/>
      <c r="NP355" s="23"/>
      <c r="NQ355" s="23"/>
      <c r="NR355" s="23"/>
      <c r="NS355" s="23"/>
      <c r="NT355" s="23"/>
      <c r="NU355" s="23"/>
      <c r="NV355" s="23"/>
      <c r="NW355" s="23"/>
      <c r="NX355" s="23"/>
      <c r="NY355" s="23"/>
      <c r="NZ355" s="23"/>
      <c r="OA355" s="23"/>
      <c r="OB355" s="23"/>
      <c r="OC355" s="23"/>
      <c r="OD355" s="23"/>
      <c r="OE355" s="23"/>
      <c r="OF355" s="23"/>
      <c r="OG355" s="23"/>
      <c r="OH355" s="23"/>
      <c r="OI355" s="23"/>
      <c r="OJ355" s="23"/>
      <c r="OK355" s="23"/>
      <c r="OL355" s="23"/>
      <c r="OM355" s="23"/>
      <c r="ON355" s="23"/>
      <c r="OO355" s="23"/>
      <c r="OP355" s="23"/>
      <c r="OQ355" s="23"/>
      <c r="OR355" s="23"/>
      <c r="OS355" s="23"/>
      <c r="OT355" s="23"/>
      <c r="OU355" s="23"/>
      <c r="OV355" s="23"/>
      <c r="OW355" s="23"/>
      <c r="OX355" s="23"/>
      <c r="OY355" s="23"/>
      <c r="OZ355" s="23"/>
      <c r="PA355" s="23"/>
      <c r="PB355" s="23"/>
      <c r="PC355" s="23"/>
      <c r="PD355" s="23"/>
      <c r="PE355" s="23"/>
      <c r="PF355" s="23"/>
      <c r="PG355" s="23"/>
      <c r="PH355" s="23"/>
      <c r="PI355" s="23"/>
      <c r="PJ355" s="23"/>
      <c r="PK355" s="23"/>
      <c r="PL355" s="23"/>
      <c r="PM355" s="23"/>
      <c r="PN355" s="23"/>
      <c r="PO355" s="23"/>
      <c r="PP355" s="23"/>
      <c r="PQ355" s="23"/>
      <c r="PR355" s="23"/>
      <c r="PS355" s="23"/>
      <c r="PT355" s="23"/>
      <c r="PU355" s="23"/>
      <c r="PV355" s="23"/>
      <c r="PW355" s="23"/>
      <c r="PX355" s="23"/>
      <c r="PY355" s="23"/>
      <c r="PZ355" s="23"/>
      <c r="QA355" s="23"/>
      <c r="QB355" s="23"/>
      <c r="QC355" s="23"/>
      <c r="QD355" s="23"/>
      <c r="QE355" s="23"/>
      <c r="QF355" s="23"/>
      <c r="QG355" s="23"/>
      <c r="QH355" s="23"/>
      <c r="QI355" s="23"/>
      <c r="QJ355" s="23"/>
      <c r="QK355" s="23"/>
      <c r="QL355" s="23"/>
      <c r="QM355" s="23"/>
      <c r="QN355" s="23"/>
      <c r="QO355" s="23"/>
      <c r="QP355" s="23"/>
      <c r="QQ355" s="23"/>
      <c r="QR355" s="23"/>
      <c r="QS355" s="23"/>
      <c r="QT355" s="23"/>
      <c r="QU355" s="23"/>
      <c r="QV355" s="23"/>
      <c r="QW355" s="23"/>
      <c r="QX355" s="23"/>
      <c r="QY355" s="23"/>
      <c r="QZ355" s="23"/>
      <c r="RA355" s="23"/>
      <c r="RB355" s="23"/>
      <c r="RC355" s="23"/>
      <c r="RD355" s="23"/>
      <c r="RE355" s="23"/>
      <c r="RF355" s="23"/>
      <c r="RG355" s="23"/>
      <c r="RH355" s="23"/>
      <c r="RI355" s="23"/>
      <c r="RJ355" s="23"/>
      <c r="RK355" s="23"/>
      <c r="RL355" s="23"/>
      <c r="RM355" s="23"/>
      <c r="RN355" s="23"/>
      <c r="RO355" s="23"/>
      <c r="RP355" s="23"/>
      <c r="RQ355" s="23"/>
      <c r="RR355" s="23"/>
      <c r="RS355" s="23"/>
      <c r="RT355" s="23"/>
      <c r="RU355" s="23"/>
      <c r="RV355" s="23"/>
      <c r="RW355" s="23"/>
      <c r="RX355" s="23"/>
      <c r="RY355" s="23"/>
      <c r="RZ355" s="23"/>
      <c r="SA355" s="23"/>
      <c r="SB355" s="23"/>
      <c r="SC355" s="23"/>
      <c r="SD355" s="23"/>
      <c r="SE355" s="23"/>
      <c r="SF355" s="23"/>
      <c r="SG355" s="23"/>
      <c r="SH355" s="23"/>
      <c r="SI355" s="23"/>
      <c r="SJ355" s="23"/>
      <c r="SK355" s="23"/>
      <c r="SL355" s="23"/>
      <c r="SM355" s="23"/>
      <c r="SN355" s="23"/>
      <c r="SO355" s="23"/>
      <c r="SP355" s="23"/>
      <c r="SQ355" s="23"/>
      <c r="SR355" s="23"/>
      <c r="SS355" s="23"/>
      <c r="ST355" s="23"/>
      <c r="SU355" s="23"/>
      <c r="SV355" s="23"/>
      <c r="SW355" s="23"/>
      <c r="SX355" s="23"/>
      <c r="SY355" s="23"/>
      <c r="SZ355" s="23"/>
      <c r="TA355" s="23"/>
      <c r="TB355" s="23"/>
      <c r="TC355" s="23"/>
      <c r="TD355" s="23"/>
      <c r="TE355" s="23"/>
    </row>
    <row r="356" spans="1:525" s="22" customFormat="1" ht="30" customHeight="1" x14ac:dyDescent="0.25">
      <c r="A356" s="56" t="s">
        <v>662</v>
      </c>
      <c r="B356" s="82" t="str">
        <f>'дод 9'!A176</f>
        <v>6090</v>
      </c>
      <c r="C356" s="82" t="str">
        <f>'дод 9'!B176</f>
        <v>0640</v>
      </c>
      <c r="D356" s="97" t="str">
        <f>'дод 9'!C176</f>
        <v>Інша діяльність у сфері житлово-комунального господарства</v>
      </c>
      <c r="E356" s="122">
        <f t="shared" ref="E356:E363" si="203">F356+I356</f>
        <v>70500</v>
      </c>
      <c r="F356" s="122">
        <v>70500</v>
      </c>
      <c r="G356" s="122"/>
      <c r="H356" s="122"/>
      <c r="I356" s="122"/>
      <c r="J356" s="122">
        <f t="shared" ref="J356:J363" si="204">L356+O356</f>
        <v>0</v>
      </c>
      <c r="K356" s="122">
        <f t="shared" ref="K356:K363" si="205">8000-8000</f>
        <v>0</v>
      </c>
      <c r="L356" s="122"/>
      <c r="M356" s="122"/>
      <c r="N356" s="122"/>
      <c r="O356" s="122">
        <f t="shared" ref="O356:O363" si="206">8000-8000</f>
        <v>0</v>
      </c>
      <c r="P356" s="122">
        <f t="shared" ref="P356:P363" si="207">E356+J356</f>
        <v>70500</v>
      </c>
      <c r="Q356" s="23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  <c r="IV356" s="23"/>
      <c r="IW356" s="23"/>
      <c r="IX356" s="23"/>
      <c r="IY356" s="23"/>
      <c r="IZ356" s="23"/>
      <c r="JA356" s="23"/>
      <c r="JB356" s="23"/>
      <c r="JC356" s="23"/>
      <c r="JD356" s="23"/>
      <c r="JE356" s="23"/>
      <c r="JF356" s="23"/>
      <c r="JG356" s="23"/>
      <c r="JH356" s="23"/>
      <c r="JI356" s="23"/>
      <c r="JJ356" s="23"/>
      <c r="JK356" s="23"/>
      <c r="JL356" s="23"/>
      <c r="JM356" s="23"/>
      <c r="JN356" s="23"/>
      <c r="JO356" s="23"/>
      <c r="JP356" s="23"/>
      <c r="JQ356" s="23"/>
      <c r="JR356" s="23"/>
      <c r="JS356" s="23"/>
      <c r="JT356" s="23"/>
      <c r="JU356" s="23"/>
      <c r="JV356" s="23"/>
      <c r="JW356" s="23"/>
      <c r="JX356" s="23"/>
      <c r="JY356" s="23"/>
      <c r="JZ356" s="23"/>
      <c r="KA356" s="23"/>
      <c r="KB356" s="23"/>
      <c r="KC356" s="23"/>
      <c r="KD356" s="23"/>
      <c r="KE356" s="23"/>
      <c r="KF356" s="23"/>
      <c r="KG356" s="23"/>
      <c r="KH356" s="23"/>
      <c r="KI356" s="23"/>
      <c r="KJ356" s="23"/>
      <c r="KK356" s="23"/>
      <c r="KL356" s="23"/>
      <c r="KM356" s="23"/>
      <c r="KN356" s="23"/>
      <c r="KO356" s="23"/>
      <c r="KP356" s="23"/>
      <c r="KQ356" s="23"/>
      <c r="KR356" s="23"/>
      <c r="KS356" s="23"/>
      <c r="KT356" s="23"/>
      <c r="KU356" s="23"/>
      <c r="KV356" s="23"/>
      <c r="KW356" s="23"/>
      <c r="KX356" s="23"/>
      <c r="KY356" s="23"/>
      <c r="KZ356" s="23"/>
      <c r="LA356" s="23"/>
      <c r="LB356" s="23"/>
      <c r="LC356" s="23"/>
      <c r="LD356" s="23"/>
      <c r="LE356" s="23"/>
      <c r="LF356" s="23"/>
      <c r="LG356" s="23"/>
      <c r="LH356" s="23"/>
      <c r="LI356" s="23"/>
      <c r="LJ356" s="23"/>
      <c r="LK356" s="23"/>
      <c r="LL356" s="23"/>
      <c r="LM356" s="23"/>
      <c r="LN356" s="23"/>
      <c r="LO356" s="23"/>
      <c r="LP356" s="23"/>
      <c r="LQ356" s="23"/>
      <c r="LR356" s="23"/>
      <c r="LS356" s="23"/>
      <c r="LT356" s="23"/>
      <c r="LU356" s="23"/>
      <c r="LV356" s="23"/>
      <c r="LW356" s="23"/>
      <c r="LX356" s="23"/>
      <c r="LY356" s="23"/>
      <c r="LZ356" s="23"/>
      <c r="MA356" s="23"/>
      <c r="MB356" s="23"/>
      <c r="MC356" s="23"/>
      <c r="MD356" s="23"/>
      <c r="ME356" s="23"/>
      <c r="MF356" s="23"/>
      <c r="MG356" s="23"/>
      <c r="MH356" s="23"/>
      <c r="MI356" s="23"/>
      <c r="MJ356" s="23"/>
      <c r="MK356" s="23"/>
      <c r="ML356" s="23"/>
      <c r="MM356" s="23"/>
      <c r="MN356" s="23"/>
      <c r="MO356" s="23"/>
      <c r="MP356" s="23"/>
      <c r="MQ356" s="23"/>
      <c r="MR356" s="23"/>
      <c r="MS356" s="23"/>
      <c r="MT356" s="23"/>
      <c r="MU356" s="23"/>
      <c r="MV356" s="23"/>
      <c r="MW356" s="23"/>
      <c r="MX356" s="23"/>
      <c r="MY356" s="23"/>
      <c r="MZ356" s="23"/>
      <c r="NA356" s="23"/>
      <c r="NB356" s="23"/>
      <c r="NC356" s="23"/>
      <c r="ND356" s="23"/>
      <c r="NE356" s="23"/>
      <c r="NF356" s="23"/>
      <c r="NG356" s="23"/>
      <c r="NH356" s="23"/>
      <c r="NI356" s="23"/>
      <c r="NJ356" s="23"/>
      <c r="NK356" s="23"/>
      <c r="NL356" s="23"/>
      <c r="NM356" s="23"/>
      <c r="NN356" s="23"/>
      <c r="NO356" s="23"/>
      <c r="NP356" s="23"/>
      <c r="NQ356" s="23"/>
      <c r="NR356" s="23"/>
      <c r="NS356" s="23"/>
      <c r="NT356" s="23"/>
      <c r="NU356" s="23"/>
      <c r="NV356" s="23"/>
      <c r="NW356" s="23"/>
      <c r="NX356" s="23"/>
      <c r="NY356" s="23"/>
      <c r="NZ356" s="23"/>
      <c r="OA356" s="23"/>
      <c r="OB356" s="23"/>
      <c r="OC356" s="23"/>
      <c r="OD356" s="23"/>
      <c r="OE356" s="23"/>
      <c r="OF356" s="23"/>
      <c r="OG356" s="23"/>
      <c r="OH356" s="23"/>
      <c r="OI356" s="23"/>
      <c r="OJ356" s="23"/>
      <c r="OK356" s="23"/>
      <c r="OL356" s="23"/>
      <c r="OM356" s="23"/>
      <c r="ON356" s="23"/>
      <c r="OO356" s="23"/>
      <c r="OP356" s="23"/>
      <c r="OQ356" s="23"/>
      <c r="OR356" s="23"/>
      <c r="OS356" s="23"/>
      <c r="OT356" s="23"/>
      <c r="OU356" s="23"/>
      <c r="OV356" s="23"/>
      <c r="OW356" s="23"/>
      <c r="OX356" s="23"/>
      <c r="OY356" s="23"/>
      <c r="OZ356" s="23"/>
      <c r="PA356" s="23"/>
      <c r="PB356" s="23"/>
      <c r="PC356" s="23"/>
      <c r="PD356" s="23"/>
      <c r="PE356" s="23"/>
      <c r="PF356" s="23"/>
      <c r="PG356" s="23"/>
      <c r="PH356" s="23"/>
      <c r="PI356" s="23"/>
      <c r="PJ356" s="23"/>
      <c r="PK356" s="23"/>
      <c r="PL356" s="23"/>
      <c r="PM356" s="23"/>
      <c r="PN356" s="23"/>
      <c r="PO356" s="23"/>
      <c r="PP356" s="23"/>
      <c r="PQ356" s="23"/>
      <c r="PR356" s="23"/>
      <c r="PS356" s="23"/>
      <c r="PT356" s="23"/>
      <c r="PU356" s="23"/>
      <c r="PV356" s="23"/>
      <c r="PW356" s="23"/>
      <c r="PX356" s="23"/>
      <c r="PY356" s="23"/>
      <c r="PZ356" s="23"/>
      <c r="QA356" s="23"/>
      <c r="QB356" s="23"/>
      <c r="QC356" s="23"/>
      <c r="QD356" s="23"/>
      <c r="QE356" s="23"/>
      <c r="QF356" s="23"/>
      <c r="QG356" s="23"/>
      <c r="QH356" s="23"/>
      <c r="QI356" s="23"/>
      <c r="QJ356" s="23"/>
      <c r="QK356" s="23"/>
      <c r="QL356" s="23"/>
      <c r="QM356" s="23"/>
      <c r="QN356" s="23"/>
      <c r="QO356" s="23"/>
      <c r="QP356" s="23"/>
      <c r="QQ356" s="23"/>
      <c r="QR356" s="23"/>
      <c r="QS356" s="23"/>
      <c r="QT356" s="23"/>
      <c r="QU356" s="23"/>
      <c r="QV356" s="23"/>
      <c r="QW356" s="23"/>
      <c r="QX356" s="23"/>
      <c r="QY356" s="23"/>
      <c r="QZ356" s="23"/>
      <c r="RA356" s="23"/>
      <c r="RB356" s="23"/>
      <c r="RC356" s="23"/>
      <c r="RD356" s="23"/>
      <c r="RE356" s="23"/>
      <c r="RF356" s="23"/>
      <c r="RG356" s="23"/>
      <c r="RH356" s="23"/>
      <c r="RI356" s="23"/>
      <c r="RJ356" s="23"/>
      <c r="RK356" s="23"/>
      <c r="RL356" s="23"/>
      <c r="RM356" s="23"/>
      <c r="RN356" s="23"/>
      <c r="RO356" s="23"/>
      <c r="RP356" s="23"/>
      <c r="RQ356" s="23"/>
      <c r="RR356" s="23"/>
      <c r="RS356" s="23"/>
      <c r="RT356" s="23"/>
      <c r="RU356" s="23"/>
      <c r="RV356" s="23"/>
      <c r="RW356" s="23"/>
      <c r="RX356" s="23"/>
      <c r="RY356" s="23"/>
      <c r="RZ356" s="23"/>
      <c r="SA356" s="23"/>
      <c r="SB356" s="23"/>
      <c r="SC356" s="23"/>
      <c r="SD356" s="23"/>
      <c r="SE356" s="23"/>
      <c r="SF356" s="23"/>
      <c r="SG356" s="23"/>
      <c r="SH356" s="23"/>
      <c r="SI356" s="23"/>
      <c r="SJ356" s="23"/>
      <c r="SK356" s="23"/>
      <c r="SL356" s="23"/>
      <c r="SM356" s="23"/>
      <c r="SN356" s="23"/>
      <c r="SO356" s="23"/>
      <c r="SP356" s="23"/>
      <c r="SQ356" s="23"/>
      <c r="SR356" s="23"/>
      <c r="SS356" s="23"/>
      <c r="ST356" s="23"/>
      <c r="SU356" s="23"/>
      <c r="SV356" s="23"/>
      <c r="SW356" s="23"/>
      <c r="SX356" s="23"/>
      <c r="SY356" s="23"/>
      <c r="SZ356" s="23"/>
      <c r="TA356" s="23"/>
      <c r="TB356" s="23"/>
      <c r="TC356" s="23"/>
      <c r="TD356" s="23"/>
      <c r="TE356" s="23"/>
    </row>
    <row r="357" spans="1:525" s="22" customFormat="1" ht="27.75" customHeight="1" x14ac:dyDescent="0.25">
      <c r="A357" s="56" t="s">
        <v>665</v>
      </c>
      <c r="B357" s="82" t="str">
        <f>'дод 9'!A183</f>
        <v>7130</v>
      </c>
      <c r="C357" s="82" t="str">
        <f>'дод 9'!B183</f>
        <v>0421</v>
      </c>
      <c r="D357" s="97" t="str">
        <f>'дод 9'!C183</f>
        <v>Здійснення заходів із землеустрою</v>
      </c>
      <c r="E357" s="122">
        <f t="shared" si="203"/>
        <v>1750000</v>
      </c>
      <c r="F357" s="122">
        <v>1750000</v>
      </c>
      <c r="G357" s="122"/>
      <c r="H357" s="122"/>
      <c r="I357" s="122"/>
      <c r="J357" s="122">
        <f t="shared" si="204"/>
        <v>0</v>
      </c>
      <c r="K357" s="122">
        <f t="shared" si="205"/>
        <v>0</v>
      </c>
      <c r="L357" s="122"/>
      <c r="M357" s="122"/>
      <c r="N357" s="122"/>
      <c r="O357" s="122">
        <f t="shared" si="206"/>
        <v>0</v>
      </c>
      <c r="P357" s="122">
        <f t="shared" si="207"/>
        <v>1750000</v>
      </c>
      <c r="Q357" s="23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  <c r="IS357" s="23"/>
      <c r="IT357" s="23"/>
      <c r="IU357" s="23"/>
      <c r="IV357" s="23"/>
      <c r="IW357" s="23"/>
      <c r="IX357" s="23"/>
      <c r="IY357" s="23"/>
      <c r="IZ357" s="23"/>
      <c r="JA357" s="23"/>
      <c r="JB357" s="23"/>
      <c r="JC357" s="23"/>
      <c r="JD357" s="23"/>
      <c r="JE357" s="23"/>
      <c r="JF357" s="23"/>
      <c r="JG357" s="23"/>
      <c r="JH357" s="23"/>
      <c r="JI357" s="23"/>
      <c r="JJ357" s="23"/>
      <c r="JK357" s="23"/>
      <c r="JL357" s="23"/>
      <c r="JM357" s="23"/>
      <c r="JN357" s="23"/>
      <c r="JO357" s="23"/>
      <c r="JP357" s="23"/>
      <c r="JQ357" s="23"/>
      <c r="JR357" s="23"/>
      <c r="JS357" s="23"/>
      <c r="JT357" s="23"/>
      <c r="JU357" s="23"/>
      <c r="JV357" s="23"/>
      <c r="JW357" s="23"/>
      <c r="JX357" s="23"/>
      <c r="JY357" s="23"/>
      <c r="JZ357" s="23"/>
      <c r="KA357" s="23"/>
      <c r="KB357" s="23"/>
      <c r="KC357" s="23"/>
      <c r="KD357" s="23"/>
      <c r="KE357" s="23"/>
      <c r="KF357" s="23"/>
      <c r="KG357" s="23"/>
      <c r="KH357" s="23"/>
      <c r="KI357" s="23"/>
      <c r="KJ357" s="23"/>
      <c r="KK357" s="23"/>
      <c r="KL357" s="23"/>
      <c r="KM357" s="23"/>
      <c r="KN357" s="23"/>
      <c r="KO357" s="23"/>
      <c r="KP357" s="23"/>
      <c r="KQ357" s="23"/>
      <c r="KR357" s="23"/>
      <c r="KS357" s="23"/>
      <c r="KT357" s="23"/>
      <c r="KU357" s="23"/>
      <c r="KV357" s="23"/>
      <c r="KW357" s="23"/>
      <c r="KX357" s="23"/>
      <c r="KY357" s="23"/>
      <c r="KZ357" s="23"/>
      <c r="LA357" s="23"/>
      <c r="LB357" s="23"/>
      <c r="LC357" s="23"/>
      <c r="LD357" s="23"/>
      <c r="LE357" s="23"/>
      <c r="LF357" s="23"/>
      <c r="LG357" s="23"/>
      <c r="LH357" s="23"/>
      <c r="LI357" s="23"/>
      <c r="LJ357" s="23"/>
      <c r="LK357" s="23"/>
      <c r="LL357" s="23"/>
      <c r="LM357" s="23"/>
      <c r="LN357" s="23"/>
      <c r="LO357" s="23"/>
      <c r="LP357" s="23"/>
      <c r="LQ357" s="23"/>
      <c r="LR357" s="23"/>
      <c r="LS357" s="23"/>
      <c r="LT357" s="23"/>
      <c r="LU357" s="23"/>
      <c r="LV357" s="23"/>
      <c r="LW357" s="23"/>
      <c r="LX357" s="23"/>
      <c r="LY357" s="23"/>
      <c r="LZ357" s="23"/>
      <c r="MA357" s="23"/>
      <c r="MB357" s="23"/>
      <c r="MC357" s="23"/>
      <c r="MD357" s="23"/>
      <c r="ME357" s="23"/>
      <c r="MF357" s="23"/>
      <c r="MG357" s="23"/>
      <c r="MH357" s="23"/>
      <c r="MI357" s="23"/>
      <c r="MJ357" s="23"/>
      <c r="MK357" s="23"/>
      <c r="ML357" s="23"/>
      <c r="MM357" s="23"/>
      <c r="MN357" s="23"/>
      <c r="MO357" s="23"/>
      <c r="MP357" s="23"/>
      <c r="MQ357" s="23"/>
      <c r="MR357" s="23"/>
      <c r="MS357" s="23"/>
      <c r="MT357" s="23"/>
      <c r="MU357" s="23"/>
      <c r="MV357" s="23"/>
      <c r="MW357" s="23"/>
      <c r="MX357" s="23"/>
      <c r="MY357" s="23"/>
      <c r="MZ357" s="23"/>
      <c r="NA357" s="23"/>
      <c r="NB357" s="23"/>
      <c r="NC357" s="23"/>
      <c r="ND357" s="23"/>
      <c r="NE357" s="23"/>
      <c r="NF357" s="23"/>
      <c r="NG357" s="23"/>
      <c r="NH357" s="23"/>
      <c r="NI357" s="23"/>
      <c r="NJ357" s="23"/>
      <c r="NK357" s="23"/>
      <c r="NL357" s="23"/>
      <c r="NM357" s="23"/>
      <c r="NN357" s="23"/>
      <c r="NO357" s="23"/>
      <c r="NP357" s="23"/>
      <c r="NQ357" s="23"/>
      <c r="NR357" s="23"/>
      <c r="NS357" s="23"/>
      <c r="NT357" s="23"/>
      <c r="NU357" s="23"/>
      <c r="NV357" s="23"/>
      <c r="NW357" s="23"/>
      <c r="NX357" s="23"/>
      <c r="NY357" s="23"/>
      <c r="NZ357" s="23"/>
      <c r="OA357" s="23"/>
      <c r="OB357" s="23"/>
      <c r="OC357" s="23"/>
      <c r="OD357" s="23"/>
      <c r="OE357" s="23"/>
      <c r="OF357" s="23"/>
      <c r="OG357" s="23"/>
      <c r="OH357" s="23"/>
      <c r="OI357" s="23"/>
      <c r="OJ357" s="23"/>
      <c r="OK357" s="23"/>
      <c r="OL357" s="23"/>
      <c r="OM357" s="23"/>
      <c r="ON357" s="23"/>
      <c r="OO357" s="23"/>
      <c r="OP357" s="23"/>
      <c r="OQ357" s="23"/>
      <c r="OR357" s="23"/>
      <c r="OS357" s="23"/>
      <c r="OT357" s="23"/>
      <c r="OU357" s="23"/>
      <c r="OV357" s="23"/>
      <c r="OW357" s="23"/>
      <c r="OX357" s="23"/>
      <c r="OY357" s="23"/>
      <c r="OZ357" s="23"/>
      <c r="PA357" s="23"/>
      <c r="PB357" s="23"/>
      <c r="PC357" s="23"/>
      <c r="PD357" s="23"/>
      <c r="PE357" s="23"/>
      <c r="PF357" s="23"/>
      <c r="PG357" s="23"/>
      <c r="PH357" s="23"/>
      <c r="PI357" s="23"/>
      <c r="PJ357" s="23"/>
      <c r="PK357" s="23"/>
      <c r="PL357" s="23"/>
      <c r="PM357" s="23"/>
      <c r="PN357" s="23"/>
      <c r="PO357" s="23"/>
      <c r="PP357" s="23"/>
      <c r="PQ357" s="23"/>
      <c r="PR357" s="23"/>
      <c r="PS357" s="23"/>
      <c r="PT357" s="23"/>
      <c r="PU357" s="23"/>
      <c r="PV357" s="23"/>
      <c r="PW357" s="23"/>
      <c r="PX357" s="23"/>
      <c r="PY357" s="23"/>
      <c r="PZ357" s="23"/>
      <c r="QA357" s="23"/>
      <c r="QB357" s="23"/>
      <c r="QC357" s="23"/>
      <c r="QD357" s="23"/>
      <c r="QE357" s="23"/>
      <c r="QF357" s="23"/>
      <c r="QG357" s="23"/>
      <c r="QH357" s="23"/>
      <c r="QI357" s="23"/>
      <c r="QJ357" s="23"/>
      <c r="QK357" s="23"/>
      <c r="QL357" s="23"/>
      <c r="QM357" s="23"/>
      <c r="QN357" s="23"/>
      <c r="QO357" s="23"/>
      <c r="QP357" s="23"/>
      <c r="QQ357" s="23"/>
      <c r="QR357" s="23"/>
      <c r="QS357" s="23"/>
      <c r="QT357" s="23"/>
      <c r="QU357" s="23"/>
      <c r="QV357" s="23"/>
      <c r="QW357" s="23"/>
      <c r="QX357" s="23"/>
      <c r="QY357" s="23"/>
      <c r="QZ357" s="23"/>
      <c r="RA357" s="23"/>
      <c r="RB357" s="23"/>
      <c r="RC357" s="23"/>
      <c r="RD357" s="23"/>
      <c r="RE357" s="23"/>
      <c r="RF357" s="23"/>
      <c r="RG357" s="23"/>
      <c r="RH357" s="23"/>
      <c r="RI357" s="23"/>
      <c r="RJ357" s="23"/>
      <c r="RK357" s="23"/>
      <c r="RL357" s="23"/>
      <c r="RM357" s="23"/>
      <c r="RN357" s="23"/>
      <c r="RO357" s="23"/>
      <c r="RP357" s="23"/>
      <c r="RQ357" s="23"/>
      <c r="RR357" s="23"/>
      <c r="RS357" s="23"/>
      <c r="RT357" s="23"/>
      <c r="RU357" s="23"/>
      <c r="RV357" s="23"/>
      <c r="RW357" s="23"/>
      <c r="RX357" s="23"/>
      <c r="RY357" s="23"/>
      <c r="RZ357" s="23"/>
      <c r="SA357" s="23"/>
      <c r="SB357" s="23"/>
      <c r="SC357" s="23"/>
      <c r="SD357" s="23"/>
      <c r="SE357" s="23"/>
      <c r="SF357" s="23"/>
      <c r="SG357" s="23"/>
      <c r="SH357" s="23"/>
      <c r="SI357" s="23"/>
      <c r="SJ357" s="23"/>
      <c r="SK357" s="23"/>
      <c r="SL357" s="23"/>
      <c r="SM357" s="23"/>
      <c r="SN357" s="23"/>
      <c r="SO357" s="23"/>
      <c r="SP357" s="23"/>
      <c r="SQ357" s="23"/>
      <c r="SR357" s="23"/>
      <c r="SS357" s="23"/>
      <c r="ST357" s="23"/>
      <c r="SU357" s="23"/>
      <c r="SV357" s="23"/>
      <c r="SW357" s="23"/>
      <c r="SX357" s="23"/>
      <c r="SY357" s="23"/>
      <c r="SZ357" s="23"/>
      <c r="TA357" s="23"/>
      <c r="TB357" s="23"/>
      <c r="TC357" s="23"/>
      <c r="TD357" s="23"/>
      <c r="TE357" s="23"/>
    </row>
    <row r="358" spans="1:525" s="22" customFormat="1" ht="31.5" hidden="1" customHeight="1" x14ac:dyDescent="0.25">
      <c r="A358" s="56" t="s">
        <v>663</v>
      </c>
      <c r="B358" s="82" t="str">
        <f>'дод 9'!A195</f>
        <v>7340</v>
      </c>
      <c r="C358" s="82" t="str">
        <f>'дод 9'!B195</f>
        <v>0443</v>
      </c>
      <c r="D358" s="97" t="str">
        <f>'дод 9'!C195</f>
        <v>Проектування, реставрація та охорона пам'яток архітектури</v>
      </c>
      <c r="E358" s="122">
        <f t="shared" si="203"/>
        <v>0</v>
      </c>
      <c r="F358" s="122"/>
      <c r="G358" s="122"/>
      <c r="H358" s="122"/>
      <c r="I358" s="122"/>
      <c r="J358" s="122">
        <f t="shared" si="204"/>
        <v>0</v>
      </c>
      <c r="K358" s="122">
        <f t="shared" si="205"/>
        <v>0</v>
      </c>
      <c r="L358" s="122"/>
      <c r="M358" s="122"/>
      <c r="N358" s="122"/>
      <c r="O358" s="122">
        <f t="shared" si="206"/>
        <v>0</v>
      </c>
      <c r="P358" s="122">
        <f t="shared" si="207"/>
        <v>0</v>
      </c>
      <c r="Q358" s="23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  <c r="IS358" s="23"/>
      <c r="IT358" s="23"/>
      <c r="IU358" s="23"/>
      <c r="IV358" s="23"/>
      <c r="IW358" s="23"/>
      <c r="IX358" s="23"/>
      <c r="IY358" s="23"/>
      <c r="IZ358" s="23"/>
      <c r="JA358" s="23"/>
      <c r="JB358" s="23"/>
      <c r="JC358" s="23"/>
      <c r="JD358" s="23"/>
      <c r="JE358" s="23"/>
      <c r="JF358" s="23"/>
      <c r="JG358" s="23"/>
      <c r="JH358" s="23"/>
      <c r="JI358" s="23"/>
      <c r="JJ358" s="23"/>
      <c r="JK358" s="23"/>
      <c r="JL358" s="23"/>
      <c r="JM358" s="23"/>
      <c r="JN358" s="23"/>
      <c r="JO358" s="23"/>
      <c r="JP358" s="23"/>
      <c r="JQ358" s="23"/>
      <c r="JR358" s="23"/>
      <c r="JS358" s="23"/>
      <c r="JT358" s="23"/>
      <c r="JU358" s="23"/>
      <c r="JV358" s="23"/>
      <c r="JW358" s="23"/>
      <c r="JX358" s="23"/>
      <c r="JY358" s="23"/>
      <c r="JZ358" s="23"/>
      <c r="KA358" s="23"/>
      <c r="KB358" s="23"/>
      <c r="KC358" s="23"/>
      <c r="KD358" s="23"/>
      <c r="KE358" s="23"/>
      <c r="KF358" s="23"/>
      <c r="KG358" s="23"/>
      <c r="KH358" s="23"/>
      <c r="KI358" s="23"/>
      <c r="KJ358" s="23"/>
      <c r="KK358" s="23"/>
      <c r="KL358" s="23"/>
      <c r="KM358" s="23"/>
      <c r="KN358" s="23"/>
      <c r="KO358" s="23"/>
      <c r="KP358" s="23"/>
      <c r="KQ358" s="23"/>
      <c r="KR358" s="23"/>
      <c r="KS358" s="23"/>
      <c r="KT358" s="23"/>
      <c r="KU358" s="23"/>
      <c r="KV358" s="23"/>
      <c r="KW358" s="23"/>
      <c r="KX358" s="23"/>
      <c r="KY358" s="23"/>
      <c r="KZ358" s="23"/>
      <c r="LA358" s="23"/>
      <c r="LB358" s="23"/>
      <c r="LC358" s="23"/>
      <c r="LD358" s="23"/>
      <c r="LE358" s="23"/>
      <c r="LF358" s="23"/>
      <c r="LG358" s="23"/>
      <c r="LH358" s="23"/>
      <c r="LI358" s="23"/>
      <c r="LJ358" s="23"/>
      <c r="LK358" s="23"/>
      <c r="LL358" s="23"/>
      <c r="LM358" s="23"/>
      <c r="LN358" s="23"/>
      <c r="LO358" s="23"/>
      <c r="LP358" s="23"/>
      <c r="LQ358" s="23"/>
      <c r="LR358" s="23"/>
      <c r="LS358" s="23"/>
      <c r="LT358" s="23"/>
      <c r="LU358" s="23"/>
      <c r="LV358" s="23"/>
      <c r="LW358" s="23"/>
      <c r="LX358" s="23"/>
      <c r="LY358" s="23"/>
      <c r="LZ358" s="23"/>
      <c r="MA358" s="23"/>
      <c r="MB358" s="23"/>
      <c r="MC358" s="23"/>
      <c r="MD358" s="23"/>
      <c r="ME358" s="23"/>
      <c r="MF358" s="23"/>
      <c r="MG358" s="23"/>
      <c r="MH358" s="23"/>
      <c r="MI358" s="23"/>
      <c r="MJ358" s="23"/>
      <c r="MK358" s="23"/>
      <c r="ML358" s="23"/>
      <c r="MM358" s="23"/>
      <c r="MN358" s="23"/>
      <c r="MO358" s="23"/>
      <c r="MP358" s="23"/>
      <c r="MQ358" s="23"/>
      <c r="MR358" s="23"/>
      <c r="MS358" s="23"/>
      <c r="MT358" s="23"/>
      <c r="MU358" s="23"/>
      <c r="MV358" s="23"/>
      <c r="MW358" s="23"/>
      <c r="MX358" s="23"/>
      <c r="MY358" s="23"/>
      <c r="MZ358" s="23"/>
      <c r="NA358" s="23"/>
      <c r="NB358" s="23"/>
      <c r="NC358" s="23"/>
      <c r="ND358" s="23"/>
      <c r="NE358" s="23"/>
      <c r="NF358" s="23"/>
      <c r="NG358" s="23"/>
      <c r="NH358" s="23"/>
      <c r="NI358" s="23"/>
      <c r="NJ358" s="23"/>
      <c r="NK358" s="23"/>
      <c r="NL358" s="23"/>
      <c r="NM358" s="23"/>
      <c r="NN358" s="23"/>
      <c r="NO358" s="23"/>
      <c r="NP358" s="23"/>
      <c r="NQ358" s="23"/>
      <c r="NR358" s="23"/>
      <c r="NS358" s="23"/>
      <c r="NT358" s="23"/>
      <c r="NU358" s="23"/>
      <c r="NV358" s="23"/>
      <c r="NW358" s="23"/>
      <c r="NX358" s="23"/>
      <c r="NY358" s="23"/>
      <c r="NZ358" s="23"/>
      <c r="OA358" s="23"/>
      <c r="OB358" s="23"/>
      <c r="OC358" s="23"/>
      <c r="OD358" s="23"/>
      <c r="OE358" s="23"/>
      <c r="OF358" s="23"/>
      <c r="OG358" s="23"/>
      <c r="OH358" s="23"/>
      <c r="OI358" s="23"/>
      <c r="OJ358" s="23"/>
      <c r="OK358" s="23"/>
      <c r="OL358" s="23"/>
      <c r="OM358" s="23"/>
      <c r="ON358" s="23"/>
      <c r="OO358" s="23"/>
      <c r="OP358" s="23"/>
      <c r="OQ358" s="23"/>
      <c r="OR358" s="23"/>
      <c r="OS358" s="23"/>
      <c r="OT358" s="23"/>
      <c r="OU358" s="23"/>
      <c r="OV358" s="23"/>
      <c r="OW358" s="23"/>
      <c r="OX358" s="23"/>
      <c r="OY358" s="23"/>
      <c r="OZ358" s="23"/>
      <c r="PA358" s="23"/>
      <c r="PB358" s="23"/>
      <c r="PC358" s="23"/>
      <c r="PD358" s="23"/>
      <c r="PE358" s="23"/>
      <c r="PF358" s="23"/>
      <c r="PG358" s="23"/>
      <c r="PH358" s="23"/>
      <c r="PI358" s="23"/>
      <c r="PJ358" s="23"/>
      <c r="PK358" s="23"/>
      <c r="PL358" s="23"/>
      <c r="PM358" s="23"/>
      <c r="PN358" s="23"/>
      <c r="PO358" s="23"/>
      <c r="PP358" s="23"/>
      <c r="PQ358" s="23"/>
      <c r="PR358" s="23"/>
      <c r="PS358" s="23"/>
      <c r="PT358" s="23"/>
      <c r="PU358" s="23"/>
      <c r="PV358" s="23"/>
      <c r="PW358" s="23"/>
      <c r="PX358" s="23"/>
      <c r="PY358" s="23"/>
      <c r="PZ358" s="23"/>
      <c r="QA358" s="23"/>
      <c r="QB358" s="23"/>
      <c r="QC358" s="23"/>
      <c r="QD358" s="23"/>
      <c r="QE358" s="23"/>
      <c r="QF358" s="23"/>
      <c r="QG358" s="23"/>
      <c r="QH358" s="23"/>
      <c r="QI358" s="23"/>
      <c r="QJ358" s="23"/>
      <c r="QK358" s="23"/>
      <c r="QL358" s="23"/>
      <c r="QM358" s="23"/>
      <c r="QN358" s="23"/>
      <c r="QO358" s="23"/>
      <c r="QP358" s="23"/>
      <c r="QQ358" s="23"/>
      <c r="QR358" s="23"/>
      <c r="QS358" s="23"/>
      <c r="QT358" s="23"/>
      <c r="QU358" s="23"/>
      <c r="QV358" s="23"/>
      <c r="QW358" s="23"/>
      <c r="QX358" s="23"/>
      <c r="QY358" s="23"/>
      <c r="QZ358" s="23"/>
      <c r="RA358" s="23"/>
      <c r="RB358" s="23"/>
      <c r="RC358" s="23"/>
      <c r="RD358" s="23"/>
      <c r="RE358" s="23"/>
      <c r="RF358" s="23"/>
      <c r="RG358" s="23"/>
      <c r="RH358" s="23"/>
      <c r="RI358" s="23"/>
      <c r="RJ358" s="23"/>
      <c r="RK358" s="23"/>
      <c r="RL358" s="23"/>
      <c r="RM358" s="23"/>
      <c r="RN358" s="23"/>
      <c r="RO358" s="23"/>
      <c r="RP358" s="23"/>
      <c r="RQ358" s="23"/>
      <c r="RR358" s="23"/>
      <c r="RS358" s="23"/>
      <c r="RT358" s="23"/>
      <c r="RU358" s="23"/>
      <c r="RV358" s="23"/>
      <c r="RW358" s="23"/>
      <c r="RX358" s="23"/>
      <c r="RY358" s="23"/>
      <c r="RZ358" s="23"/>
      <c r="SA358" s="23"/>
      <c r="SB358" s="23"/>
      <c r="SC358" s="23"/>
      <c r="SD358" s="23"/>
      <c r="SE358" s="23"/>
      <c r="SF358" s="23"/>
      <c r="SG358" s="23"/>
      <c r="SH358" s="23"/>
      <c r="SI358" s="23"/>
      <c r="SJ358" s="23"/>
      <c r="SK358" s="23"/>
      <c r="SL358" s="23"/>
      <c r="SM358" s="23"/>
      <c r="SN358" s="23"/>
      <c r="SO358" s="23"/>
      <c r="SP358" s="23"/>
      <c r="SQ358" s="23"/>
      <c r="SR358" s="23"/>
      <c r="SS358" s="23"/>
      <c r="ST358" s="23"/>
      <c r="SU358" s="23"/>
      <c r="SV358" s="23"/>
      <c r="SW358" s="23"/>
      <c r="SX358" s="23"/>
      <c r="SY358" s="23"/>
      <c r="SZ358" s="23"/>
      <c r="TA358" s="23"/>
      <c r="TB358" s="23"/>
      <c r="TC358" s="23"/>
      <c r="TD358" s="23"/>
      <c r="TE358" s="23"/>
    </row>
    <row r="359" spans="1:525" s="22" customFormat="1" ht="30" hidden="1" customHeight="1" x14ac:dyDescent="0.25">
      <c r="A359" s="56" t="s">
        <v>664</v>
      </c>
      <c r="B359" s="82">
        <f>'дод 9'!A203</f>
        <v>7370</v>
      </c>
      <c r="C359" s="82" t="str">
        <f>'дод 9'!B203</f>
        <v>0490</v>
      </c>
      <c r="D359" s="97" t="str">
        <f>'дод 9'!C203</f>
        <v>Реалізація інших заходів щодо соціально-економічного розвитку територій</v>
      </c>
      <c r="E359" s="122">
        <f t="shared" si="203"/>
        <v>0</v>
      </c>
      <c r="F359" s="122"/>
      <c r="G359" s="122"/>
      <c r="H359" s="122"/>
      <c r="I359" s="122"/>
      <c r="J359" s="122">
        <f t="shared" si="204"/>
        <v>0</v>
      </c>
      <c r="K359" s="122">
        <f t="shared" si="205"/>
        <v>0</v>
      </c>
      <c r="L359" s="122"/>
      <c r="M359" s="122"/>
      <c r="N359" s="122"/>
      <c r="O359" s="122">
        <f t="shared" si="206"/>
        <v>0</v>
      </c>
      <c r="P359" s="122">
        <f t="shared" si="207"/>
        <v>0</v>
      </c>
      <c r="Q359" s="23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  <c r="ID359" s="23"/>
      <c r="IE359" s="23"/>
      <c r="IF359" s="23"/>
      <c r="IG359" s="23"/>
      <c r="IH359" s="23"/>
      <c r="II359" s="23"/>
      <c r="IJ359" s="23"/>
      <c r="IK359" s="23"/>
      <c r="IL359" s="23"/>
      <c r="IM359" s="23"/>
      <c r="IN359" s="23"/>
      <c r="IO359" s="23"/>
      <c r="IP359" s="23"/>
      <c r="IQ359" s="23"/>
      <c r="IR359" s="23"/>
      <c r="IS359" s="23"/>
      <c r="IT359" s="23"/>
      <c r="IU359" s="23"/>
      <c r="IV359" s="23"/>
      <c r="IW359" s="23"/>
      <c r="IX359" s="23"/>
      <c r="IY359" s="23"/>
      <c r="IZ359" s="23"/>
      <c r="JA359" s="23"/>
      <c r="JB359" s="23"/>
      <c r="JC359" s="23"/>
      <c r="JD359" s="23"/>
      <c r="JE359" s="23"/>
      <c r="JF359" s="23"/>
      <c r="JG359" s="23"/>
      <c r="JH359" s="23"/>
      <c r="JI359" s="23"/>
      <c r="JJ359" s="23"/>
      <c r="JK359" s="23"/>
      <c r="JL359" s="23"/>
      <c r="JM359" s="23"/>
      <c r="JN359" s="23"/>
      <c r="JO359" s="23"/>
      <c r="JP359" s="23"/>
      <c r="JQ359" s="23"/>
      <c r="JR359" s="23"/>
      <c r="JS359" s="23"/>
      <c r="JT359" s="23"/>
      <c r="JU359" s="23"/>
      <c r="JV359" s="23"/>
      <c r="JW359" s="23"/>
      <c r="JX359" s="23"/>
      <c r="JY359" s="23"/>
      <c r="JZ359" s="23"/>
      <c r="KA359" s="23"/>
      <c r="KB359" s="23"/>
      <c r="KC359" s="23"/>
      <c r="KD359" s="23"/>
      <c r="KE359" s="23"/>
      <c r="KF359" s="23"/>
      <c r="KG359" s="23"/>
      <c r="KH359" s="23"/>
      <c r="KI359" s="23"/>
      <c r="KJ359" s="23"/>
      <c r="KK359" s="23"/>
      <c r="KL359" s="23"/>
      <c r="KM359" s="23"/>
      <c r="KN359" s="23"/>
      <c r="KO359" s="23"/>
      <c r="KP359" s="23"/>
      <c r="KQ359" s="23"/>
      <c r="KR359" s="23"/>
      <c r="KS359" s="23"/>
      <c r="KT359" s="23"/>
      <c r="KU359" s="23"/>
      <c r="KV359" s="23"/>
      <c r="KW359" s="23"/>
      <c r="KX359" s="23"/>
      <c r="KY359" s="23"/>
      <c r="KZ359" s="23"/>
      <c r="LA359" s="23"/>
      <c r="LB359" s="23"/>
      <c r="LC359" s="23"/>
      <c r="LD359" s="23"/>
      <c r="LE359" s="23"/>
      <c r="LF359" s="23"/>
      <c r="LG359" s="23"/>
      <c r="LH359" s="23"/>
      <c r="LI359" s="23"/>
      <c r="LJ359" s="23"/>
      <c r="LK359" s="23"/>
      <c r="LL359" s="23"/>
      <c r="LM359" s="23"/>
      <c r="LN359" s="23"/>
      <c r="LO359" s="23"/>
      <c r="LP359" s="23"/>
      <c r="LQ359" s="23"/>
      <c r="LR359" s="23"/>
      <c r="LS359" s="23"/>
      <c r="LT359" s="23"/>
      <c r="LU359" s="23"/>
      <c r="LV359" s="23"/>
      <c r="LW359" s="23"/>
      <c r="LX359" s="23"/>
      <c r="LY359" s="23"/>
      <c r="LZ359" s="23"/>
      <c r="MA359" s="23"/>
      <c r="MB359" s="23"/>
      <c r="MC359" s="23"/>
      <c r="MD359" s="23"/>
      <c r="ME359" s="23"/>
      <c r="MF359" s="23"/>
      <c r="MG359" s="23"/>
      <c r="MH359" s="23"/>
      <c r="MI359" s="23"/>
      <c r="MJ359" s="23"/>
      <c r="MK359" s="23"/>
      <c r="ML359" s="23"/>
      <c r="MM359" s="23"/>
      <c r="MN359" s="23"/>
      <c r="MO359" s="23"/>
      <c r="MP359" s="23"/>
      <c r="MQ359" s="23"/>
      <c r="MR359" s="23"/>
      <c r="MS359" s="23"/>
      <c r="MT359" s="23"/>
      <c r="MU359" s="23"/>
      <c r="MV359" s="23"/>
      <c r="MW359" s="23"/>
      <c r="MX359" s="23"/>
      <c r="MY359" s="23"/>
      <c r="MZ359" s="23"/>
      <c r="NA359" s="23"/>
      <c r="NB359" s="23"/>
      <c r="NC359" s="23"/>
      <c r="ND359" s="23"/>
      <c r="NE359" s="23"/>
      <c r="NF359" s="23"/>
      <c r="NG359" s="23"/>
      <c r="NH359" s="23"/>
      <c r="NI359" s="23"/>
      <c r="NJ359" s="23"/>
      <c r="NK359" s="23"/>
      <c r="NL359" s="23"/>
      <c r="NM359" s="23"/>
      <c r="NN359" s="23"/>
      <c r="NO359" s="23"/>
      <c r="NP359" s="23"/>
      <c r="NQ359" s="23"/>
      <c r="NR359" s="23"/>
      <c r="NS359" s="23"/>
      <c r="NT359" s="23"/>
      <c r="NU359" s="23"/>
      <c r="NV359" s="23"/>
      <c r="NW359" s="23"/>
      <c r="NX359" s="23"/>
      <c r="NY359" s="23"/>
      <c r="NZ359" s="23"/>
      <c r="OA359" s="23"/>
      <c r="OB359" s="23"/>
      <c r="OC359" s="23"/>
      <c r="OD359" s="23"/>
      <c r="OE359" s="23"/>
      <c r="OF359" s="23"/>
      <c r="OG359" s="23"/>
      <c r="OH359" s="23"/>
      <c r="OI359" s="23"/>
      <c r="OJ359" s="23"/>
      <c r="OK359" s="23"/>
      <c r="OL359" s="23"/>
      <c r="OM359" s="23"/>
      <c r="ON359" s="23"/>
      <c r="OO359" s="23"/>
      <c r="OP359" s="23"/>
      <c r="OQ359" s="23"/>
      <c r="OR359" s="23"/>
      <c r="OS359" s="23"/>
      <c r="OT359" s="23"/>
      <c r="OU359" s="23"/>
      <c r="OV359" s="23"/>
      <c r="OW359" s="23"/>
      <c r="OX359" s="23"/>
      <c r="OY359" s="23"/>
      <c r="OZ359" s="23"/>
      <c r="PA359" s="23"/>
      <c r="PB359" s="23"/>
      <c r="PC359" s="23"/>
      <c r="PD359" s="23"/>
      <c r="PE359" s="23"/>
      <c r="PF359" s="23"/>
      <c r="PG359" s="23"/>
      <c r="PH359" s="23"/>
      <c r="PI359" s="23"/>
      <c r="PJ359" s="23"/>
      <c r="PK359" s="23"/>
      <c r="PL359" s="23"/>
      <c r="PM359" s="23"/>
      <c r="PN359" s="23"/>
      <c r="PO359" s="23"/>
      <c r="PP359" s="23"/>
      <c r="PQ359" s="23"/>
      <c r="PR359" s="23"/>
      <c r="PS359" s="23"/>
      <c r="PT359" s="23"/>
      <c r="PU359" s="23"/>
      <c r="PV359" s="23"/>
      <c r="PW359" s="23"/>
      <c r="PX359" s="23"/>
      <c r="PY359" s="23"/>
      <c r="PZ359" s="23"/>
      <c r="QA359" s="23"/>
      <c r="QB359" s="23"/>
      <c r="QC359" s="23"/>
      <c r="QD359" s="23"/>
      <c r="QE359" s="23"/>
      <c r="QF359" s="23"/>
      <c r="QG359" s="23"/>
      <c r="QH359" s="23"/>
      <c r="QI359" s="23"/>
      <c r="QJ359" s="23"/>
      <c r="QK359" s="23"/>
      <c r="QL359" s="23"/>
      <c r="QM359" s="23"/>
      <c r="QN359" s="23"/>
      <c r="QO359" s="23"/>
      <c r="QP359" s="23"/>
      <c r="QQ359" s="23"/>
      <c r="QR359" s="23"/>
      <c r="QS359" s="23"/>
      <c r="QT359" s="23"/>
      <c r="QU359" s="23"/>
      <c r="QV359" s="23"/>
      <c r="QW359" s="23"/>
      <c r="QX359" s="23"/>
      <c r="QY359" s="23"/>
      <c r="QZ359" s="23"/>
      <c r="RA359" s="23"/>
      <c r="RB359" s="23"/>
      <c r="RC359" s="23"/>
      <c r="RD359" s="23"/>
      <c r="RE359" s="23"/>
      <c r="RF359" s="23"/>
      <c r="RG359" s="23"/>
      <c r="RH359" s="23"/>
      <c r="RI359" s="23"/>
      <c r="RJ359" s="23"/>
      <c r="RK359" s="23"/>
      <c r="RL359" s="23"/>
      <c r="RM359" s="23"/>
      <c r="RN359" s="23"/>
      <c r="RO359" s="23"/>
      <c r="RP359" s="23"/>
      <c r="RQ359" s="23"/>
      <c r="RR359" s="23"/>
      <c r="RS359" s="23"/>
      <c r="RT359" s="23"/>
      <c r="RU359" s="23"/>
      <c r="RV359" s="23"/>
      <c r="RW359" s="23"/>
      <c r="RX359" s="23"/>
      <c r="RY359" s="23"/>
      <c r="RZ359" s="23"/>
      <c r="SA359" s="23"/>
      <c r="SB359" s="23"/>
      <c r="SC359" s="23"/>
      <c r="SD359" s="23"/>
      <c r="SE359" s="23"/>
      <c r="SF359" s="23"/>
      <c r="SG359" s="23"/>
      <c r="SH359" s="23"/>
      <c r="SI359" s="23"/>
      <c r="SJ359" s="23"/>
      <c r="SK359" s="23"/>
      <c r="SL359" s="23"/>
      <c r="SM359" s="23"/>
      <c r="SN359" s="23"/>
      <c r="SO359" s="23"/>
      <c r="SP359" s="23"/>
      <c r="SQ359" s="23"/>
      <c r="SR359" s="23"/>
      <c r="SS359" s="23"/>
      <c r="ST359" s="23"/>
      <c r="SU359" s="23"/>
      <c r="SV359" s="23"/>
      <c r="SW359" s="23"/>
      <c r="SX359" s="23"/>
      <c r="SY359" s="23"/>
      <c r="SZ359" s="23"/>
      <c r="TA359" s="23"/>
      <c r="TB359" s="23"/>
      <c r="TC359" s="23"/>
      <c r="TD359" s="23"/>
      <c r="TE359" s="23"/>
    </row>
    <row r="360" spans="1:525" s="22" customFormat="1" ht="33" hidden="1" customHeight="1" x14ac:dyDescent="0.25">
      <c r="A360" s="87" t="s">
        <v>666</v>
      </c>
      <c r="B360" s="82" t="str">
        <f>'дод 9'!A224</f>
        <v>7610</v>
      </c>
      <c r="C360" s="82" t="str">
        <f>'дод 9'!B224</f>
        <v>0411</v>
      </c>
      <c r="D360" s="97" t="str">
        <f>'дод 9'!C224</f>
        <v>Сприяння розвитку малого та середнього підприємництва</v>
      </c>
      <c r="E360" s="122">
        <f t="shared" si="203"/>
        <v>0</v>
      </c>
      <c r="F360" s="122"/>
      <c r="G360" s="122"/>
      <c r="H360" s="122"/>
      <c r="I360" s="122"/>
      <c r="J360" s="122">
        <f t="shared" si="204"/>
        <v>0</v>
      </c>
      <c r="K360" s="122">
        <f t="shared" si="205"/>
        <v>0</v>
      </c>
      <c r="L360" s="122"/>
      <c r="M360" s="122"/>
      <c r="N360" s="122"/>
      <c r="O360" s="122">
        <f t="shared" si="206"/>
        <v>0</v>
      </c>
      <c r="P360" s="122">
        <f t="shared" si="207"/>
        <v>0</v>
      </c>
      <c r="Q360" s="23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3"/>
      <c r="IR360" s="23"/>
      <c r="IS360" s="23"/>
      <c r="IT360" s="23"/>
      <c r="IU360" s="23"/>
      <c r="IV360" s="23"/>
      <c r="IW360" s="23"/>
      <c r="IX360" s="23"/>
      <c r="IY360" s="23"/>
      <c r="IZ360" s="23"/>
      <c r="JA360" s="23"/>
      <c r="JB360" s="23"/>
      <c r="JC360" s="23"/>
      <c r="JD360" s="23"/>
      <c r="JE360" s="23"/>
      <c r="JF360" s="23"/>
      <c r="JG360" s="23"/>
      <c r="JH360" s="23"/>
      <c r="JI360" s="23"/>
      <c r="JJ360" s="23"/>
      <c r="JK360" s="23"/>
      <c r="JL360" s="23"/>
      <c r="JM360" s="23"/>
      <c r="JN360" s="23"/>
      <c r="JO360" s="23"/>
      <c r="JP360" s="23"/>
      <c r="JQ360" s="23"/>
      <c r="JR360" s="23"/>
      <c r="JS360" s="23"/>
      <c r="JT360" s="23"/>
      <c r="JU360" s="23"/>
      <c r="JV360" s="23"/>
      <c r="JW360" s="23"/>
      <c r="JX360" s="23"/>
      <c r="JY360" s="23"/>
      <c r="JZ360" s="23"/>
      <c r="KA360" s="23"/>
      <c r="KB360" s="23"/>
      <c r="KC360" s="23"/>
      <c r="KD360" s="23"/>
      <c r="KE360" s="23"/>
      <c r="KF360" s="23"/>
      <c r="KG360" s="23"/>
      <c r="KH360" s="23"/>
      <c r="KI360" s="23"/>
      <c r="KJ360" s="23"/>
      <c r="KK360" s="23"/>
      <c r="KL360" s="23"/>
      <c r="KM360" s="23"/>
      <c r="KN360" s="23"/>
      <c r="KO360" s="23"/>
      <c r="KP360" s="23"/>
      <c r="KQ360" s="23"/>
      <c r="KR360" s="23"/>
      <c r="KS360" s="23"/>
      <c r="KT360" s="23"/>
      <c r="KU360" s="23"/>
      <c r="KV360" s="23"/>
      <c r="KW360" s="23"/>
      <c r="KX360" s="23"/>
      <c r="KY360" s="23"/>
      <c r="KZ360" s="23"/>
      <c r="LA360" s="23"/>
      <c r="LB360" s="23"/>
      <c r="LC360" s="23"/>
      <c r="LD360" s="23"/>
      <c r="LE360" s="23"/>
      <c r="LF360" s="23"/>
      <c r="LG360" s="23"/>
      <c r="LH360" s="23"/>
      <c r="LI360" s="23"/>
      <c r="LJ360" s="23"/>
      <c r="LK360" s="23"/>
      <c r="LL360" s="23"/>
      <c r="LM360" s="23"/>
      <c r="LN360" s="23"/>
      <c r="LO360" s="23"/>
      <c r="LP360" s="23"/>
      <c r="LQ360" s="23"/>
      <c r="LR360" s="23"/>
      <c r="LS360" s="23"/>
      <c r="LT360" s="23"/>
      <c r="LU360" s="23"/>
      <c r="LV360" s="23"/>
      <c r="LW360" s="23"/>
      <c r="LX360" s="23"/>
      <c r="LY360" s="23"/>
      <c r="LZ360" s="23"/>
      <c r="MA360" s="23"/>
      <c r="MB360" s="23"/>
      <c r="MC360" s="23"/>
      <c r="MD360" s="23"/>
      <c r="ME360" s="23"/>
      <c r="MF360" s="23"/>
      <c r="MG360" s="23"/>
      <c r="MH360" s="23"/>
      <c r="MI360" s="23"/>
      <c r="MJ360" s="23"/>
      <c r="MK360" s="23"/>
      <c r="ML360" s="23"/>
      <c r="MM360" s="23"/>
      <c r="MN360" s="23"/>
      <c r="MO360" s="23"/>
      <c r="MP360" s="23"/>
      <c r="MQ360" s="23"/>
      <c r="MR360" s="23"/>
      <c r="MS360" s="23"/>
      <c r="MT360" s="23"/>
      <c r="MU360" s="23"/>
      <c r="MV360" s="23"/>
      <c r="MW360" s="23"/>
      <c r="MX360" s="23"/>
      <c r="MY360" s="23"/>
      <c r="MZ360" s="23"/>
      <c r="NA360" s="23"/>
      <c r="NB360" s="23"/>
      <c r="NC360" s="23"/>
      <c r="ND360" s="23"/>
      <c r="NE360" s="23"/>
      <c r="NF360" s="23"/>
      <c r="NG360" s="23"/>
      <c r="NH360" s="23"/>
      <c r="NI360" s="23"/>
      <c r="NJ360" s="23"/>
      <c r="NK360" s="23"/>
      <c r="NL360" s="23"/>
      <c r="NM360" s="23"/>
      <c r="NN360" s="23"/>
      <c r="NO360" s="23"/>
      <c r="NP360" s="23"/>
      <c r="NQ360" s="23"/>
      <c r="NR360" s="23"/>
      <c r="NS360" s="23"/>
      <c r="NT360" s="23"/>
      <c r="NU360" s="23"/>
      <c r="NV360" s="23"/>
      <c r="NW360" s="23"/>
      <c r="NX360" s="23"/>
      <c r="NY360" s="23"/>
      <c r="NZ360" s="23"/>
      <c r="OA360" s="23"/>
      <c r="OB360" s="23"/>
      <c r="OC360" s="23"/>
      <c r="OD360" s="23"/>
      <c r="OE360" s="23"/>
      <c r="OF360" s="23"/>
      <c r="OG360" s="23"/>
      <c r="OH360" s="23"/>
      <c r="OI360" s="23"/>
      <c r="OJ360" s="23"/>
      <c r="OK360" s="23"/>
      <c r="OL360" s="23"/>
      <c r="OM360" s="23"/>
      <c r="ON360" s="23"/>
      <c r="OO360" s="23"/>
      <c r="OP360" s="23"/>
      <c r="OQ360" s="23"/>
      <c r="OR360" s="23"/>
      <c r="OS360" s="23"/>
      <c r="OT360" s="23"/>
      <c r="OU360" s="23"/>
      <c r="OV360" s="23"/>
      <c r="OW360" s="23"/>
      <c r="OX360" s="23"/>
      <c r="OY360" s="23"/>
      <c r="OZ360" s="23"/>
      <c r="PA360" s="23"/>
      <c r="PB360" s="23"/>
      <c r="PC360" s="23"/>
      <c r="PD360" s="23"/>
      <c r="PE360" s="23"/>
      <c r="PF360" s="23"/>
      <c r="PG360" s="23"/>
      <c r="PH360" s="23"/>
      <c r="PI360" s="23"/>
      <c r="PJ360" s="23"/>
      <c r="PK360" s="23"/>
      <c r="PL360" s="23"/>
      <c r="PM360" s="23"/>
      <c r="PN360" s="23"/>
      <c r="PO360" s="23"/>
      <c r="PP360" s="23"/>
      <c r="PQ360" s="23"/>
      <c r="PR360" s="23"/>
      <c r="PS360" s="23"/>
      <c r="PT360" s="23"/>
      <c r="PU360" s="23"/>
      <c r="PV360" s="23"/>
      <c r="PW360" s="23"/>
      <c r="PX360" s="23"/>
      <c r="PY360" s="23"/>
      <c r="PZ360" s="23"/>
      <c r="QA360" s="23"/>
      <c r="QB360" s="23"/>
      <c r="QC360" s="23"/>
      <c r="QD360" s="23"/>
      <c r="QE360" s="23"/>
      <c r="QF360" s="23"/>
      <c r="QG360" s="23"/>
      <c r="QH360" s="23"/>
      <c r="QI360" s="23"/>
      <c r="QJ360" s="23"/>
      <c r="QK360" s="23"/>
      <c r="QL360" s="23"/>
      <c r="QM360" s="23"/>
      <c r="QN360" s="23"/>
      <c r="QO360" s="23"/>
      <c r="QP360" s="23"/>
      <c r="QQ360" s="23"/>
      <c r="QR360" s="23"/>
      <c r="QS360" s="23"/>
      <c r="QT360" s="23"/>
      <c r="QU360" s="23"/>
      <c r="QV360" s="23"/>
      <c r="QW360" s="23"/>
      <c r="QX360" s="23"/>
      <c r="QY360" s="23"/>
      <c r="QZ360" s="23"/>
      <c r="RA360" s="23"/>
      <c r="RB360" s="23"/>
      <c r="RC360" s="23"/>
      <c r="RD360" s="23"/>
      <c r="RE360" s="23"/>
      <c r="RF360" s="23"/>
      <c r="RG360" s="23"/>
      <c r="RH360" s="23"/>
      <c r="RI360" s="23"/>
      <c r="RJ360" s="23"/>
      <c r="RK360" s="23"/>
      <c r="RL360" s="23"/>
      <c r="RM360" s="23"/>
      <c r="RN360" s="23"/>
      <c r="RO360" s="23"/>
      <c r="RP360" s="23"/>
      <c r="RQ360" s="23"/>
      <c r="RR360" s="23"/>
      <c r="RS360" s="23"/>
      <c r="RT360" s="23"/>
      <c r="RU360" s="23"/>
      <c r="RV360" s="23"/>
      <c r="RW360" s="23"/>
      <c r="RX360" s="23"/>
      <c r="RY360" s="23"/>
      <c r="RZ360" s="23"/>
      <c r="SA360" s="23"/>
      <c r="SB360" s="23"/>
      <c r="SC360" s="23"/>
      <c r="SD360" s="23"/>
      <c r="SE360" s="23"/>
      <c r="SF360" s="23"/>
      <c r="SG360" s="23"/>
      <c r="SH360" s="23"/>
      <c r="SI360" s="23"/>
      <c r="SJ360" s="23"/>
      <c r="SK360" s="23"/>
      <c r="SL360" s="23"/>
      <c r="SM360" s="23"/>
      <c r="SN360" s="23"/>
      <c r="SO360" s="23"/>
      <c r="SP360" s="23"/>
      <c r="SQ360" s="23"/>
      <c r="SR360" s="23"/>
      <c r="SS360" s="23"/>
      <c r="ST360" s="23"/>
      <c r="SU360" s="23"/>
      <c r="SV360" s="23"/>
      <c r="SW360" s="23"/>
      <c r="SX360" s="23"/>
      <c r="SY360" s="23"/>
      <c r="SZ360" s="23"/>
      <c r="TA360" s="23"/>
      <c r="TB360" s="23"/>
      <c r="TC360" s="23"/>
      <c r="TD360" s="23"/>
      <c r="TE360" s="23"/>
    </row>
    <row r="361" spans="1:525" s="22" customFormat="1" ht="37.5" customHeight="1" x14ac:dyDescent="0.25">
      <c r="A361" s="87" t="s">
        <v>667</v>
      </c>
      <c r="B361" s="82" t="str">
        <f>'дод 9'!A227</f>
        <v>7650</v>
      </c>
      <c r="C361" s="82" t="str">
        <f>'дод 9'!B227</f>
        <v>0490</v>
      </c>
      <c r="D361" s="97" t="str">
        <f>'дод 9'!C227</f>
        <v>Проведення експертної грошової оцінки земельної ділянки чи права на неї</v>
      </c>
      <c r="E361" s="122">
        <f t="shared" si="203"/>
        <v>0</v>
      </c>
      <c r="F361" s="122"/>
      <c r="G361" s="122"/>
      <c r="H361" s="122"/>
      <c r="I361" s="122"/>
      <c r="J361" s="122">
        <f t="shared" si="204"/>
        <v>30000</v>
      </c>
      <c r="K361" s="122">
        <v>30000</v>
      </c>
      <c r="L361" s="122"/>
      <c r="M361" s="122"/>
      <c r="N361" s="122"/>
      <c r="O361" s="122">
        <v>30000</v>
      </c>
      <c r="P361" s="122">
        <f t="shared" si="207"/>
        <v>30000</v>
      </c>
      <c r="Q361" s="23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  <c r="IO361" s="23"/>
      <c r="IP361" s="23"/>
      <c r="IQ361" s="23"/>
      <c r="IR361" s="23"/>
      <c r="IS361" s="23"/>
      <c r="IT361" s="23"/>
      <c r="IU361" s="23"/>
      <c r="IV361" s="23"/>
      <c r="IW361" s="23"/>
      <c r="IX361" s="23"/>
      <c r="IY361" s="23"/>
      <c r="IZ361" s="23"/>
      <c r="JA361" s="23"/>
      <c r="JB361" s="23"/>
      <c r="JC361" s="23"/>
      <c r="JD361" s="23"/>
      <c r="JE361" s="23"/>
      <c r="JF361" s="23"/>
      <c r="JG361" s="23"/>
      <c r="JH361" s="23"/>
      <c r="JI361" s="23"/>
      <c r="JJ361" s="23"/>
      <c r="JK361" s="23"/>
      <c r="JL361" s="23"/>
      <c r="JM361" s="23"/>
      <c r="JN361" s="23"/>
      <c r="JO361" s="23"/>
      <c r="JP361" s="23"/>
      <c r="JQ361" s="23"/>
      <c r="JR361" s="23"/>
      <c r="JS361" s="23"/>
      <c r="JT361" s="23"/>
      <c r="JU361" s="23"/>
      <c r="JV361" s="23"/>
      <c r="JW361" s="23"/>
      <c r="JX361" s="23"/>
      <c r="JY361" s="23"/>
      <c r="JZ361" s="23"/>
      <c r="KA361" s="23"/>
      <c r="KB361" s="23"/>
      <c r="KC361" s="23"/>
      <c r="KD361" s="23"/>
      <c r="KE361" s="23"/>
      <c r="KF361" s="23"/>
      <c r="KG361" s="23"/>
      <c r="KH361" s="23"/>
      <c r="KI361" s="23"/>
      <c r="KJ361" s="23"/>
      <c r="KK361" s="23"/>
      <c r="KL361" s="23"/>
      <c r="KM361" s="23"/>
      <c r="KN361" s="23"/>
      <c r="KO361" s="23"/>
      <c r="KP361" s="23"/>
      <c r="KQ361" s="23"/>
      <c r="KR361" s="23"/>
      <c r="KS361" s="23"/>
      <c r="KT361" s="23"/>
      <c r="KU361" s="23"/>
      <c r="KV361" s="23"/>
      <c r="KW361" s="23"/>
      <c r="KX361" s="23"/>
      <c r="KY361" s="23"/>
      <c r="KZ361" s="23"/>
      <c r="LA361" s="23"/>
      <c r="LB361" s="23"/>
      <c r="LC361" s="23"/>
      <c r="LD361" s="23"/>
      <c r="LE361" s="23"/>
      <c r="LF361" s="23"/>
      <c r="LG361" s="23"/>
      <c r="LH361" s="23"/>
      <c r="LI361" s="23"/>
      <c r="LJ361" s="23"/>
      <c r="LK361" s="23"/>
      <c r="LL361" s="23"/>
      <c r="LM361" s="23"/>
      <c r="LN361" s="23"/>
      <c r="LO361" s="23"/>
      <c r="LP361" s="23"/>
      <c r="LQ361" s="23"/>
      <c r="LR361" s="23"/>
      <c r="LS361" s="23"/>
      <c r="LT361" s="23"/>
      <c r="LU361" s="23"/>
      <c r="LV361" s="23"/>
      <c r="LW361" s="23"/>
      <c r="LX361" s="23"/>
      <c r="LY361" s="23"/>
      <c r="LZ361" s="23"/>
      <c r="MA361" s="23"/>
      <c r="MB361" s="23"/>
      <c r="MC361" s="23"/>
      <c r="MD361" s="23"/>
      <c r="ME361" s="23"/>
      <c r="MF361" s="23"/>
      <c r="MG361" s="23"/>
      <c r="MH361" s="23"/>
      <c r="MI361" s="23"/>
      <c r="MJ361" s="23"/>
      <c r="MK361" s="23"/>
      <c r="ML361" s="23"/>
      <c r="MM361" s="23"/>
      <c r="MN361" s="23"/>
      <c r="MO361" s="23"/>
      <c r="MP361" s="23"/>
      <c r="MQ361" s="23"/>
      <c r="MR361" s="23"/>
      <c r="MS361" s="23"/>
      <c r="MT361" s="23"/>
      <c r="MU361" s="23"/>
      <c r="MV361" s="23"/>
      <c r="MW361" s="23"/>
      <c r="MX361" s="23"/>
      <c r="MY361" s="23"/>
      <c r="MZ361" s="23"/>
      <c r="NA361" s="23"/>
      <c r="NB361" s="23"/>
      <c r="NC361" s="23"/>
      <c r="ND361" s="23"/>
      <c r="NE361" s="23"/>
      <c r="NF361" s="23"/>
      <c r="NG361" s="23"/>
      <c r="NH361" s="23"/>
      <c r="NI361" s="23"/>
      <c r="NJ361" s="23"/>
      <c r="NK361" s="23"/>
      <c r="NL361" s="23"/>
      <c r="NM361" s="23"/>
      <c r="NN361" s="23"/>
      <c r="NO361" s="23"/>
      <c r="NP361" s="23"/>
      <c r="NQ361" s="23"/>
      <c r="NR361" s="23"/>
      <c r="NS361" s="23"/>
      <c r="NT361" s="23"/>
      <c r="NU361" s="23"/>
      <c r="NV361" s="23"/>
      <c r="NW361" s="23"/>
      <c r="NX361" s="23"/>
      <c r="NY361" s="23"/>
      <c r="NZ361" s="23"/>
      <c r="OA361" s="23"/>
      <c r="OB361" s="23"/>
      <c r="OC361" s="23"/>
      <c r="OD361" s="23"/>
      <c r="OE361" s="23"/>
      <c r="OF361" s="23"/>
      <c r="OG361" s="23"/>
      <c r="OH361" s="23"/>
      <c r="OI361" s="23"/>
      <c r="OJ361" s="23"/>
      <c r="OK361" s="23"/>
      <c r="OL361" s="23"/>
      <c r="OM361" s="23"/>
      <c r="ON361" s="23"/>
      <c r="OO361" s="23"/>
      <c r="OP361" s="23"/>
      <c r="OQ361" s="23"/>
      <c r="OR361" s="23"/>
      <c r="OS361" s="23"/>
      <c r="OT361" s="23"/>
      <c r="OU361" s="23"/>
      <c r="OV361" s="23"/>
      <c r="OW361" s="23"/>
      <c r="OX361" s="23"/>
      <c r="OY361" s="23"/>
      <c r="OZ361" s="23"/>
      <c r="PA361" s="23"/>
      <c r="PB361" s="23"/>
      <c r="PC361" s="23"/>
      <c r="PD361" s="23"/>
      <c r="PE361" s="23"/>
      <c r="PF361" s="23"/>
      <c r="PG361" s="23"/>
      <c r="PH361" s="23"/>
      <c r="PI361" s="23"/>
      <c r="PJ361" s="23"/>
      <c r="PK361" s="23"/>
      <c r="PL361" s="23"/>
      <c r="PM361" s="23"/>
      <c r="PN361" s="23"/>
      <c r="PO361" s="23"/>
      <c r="PP361" s="23"/>
      <c r="PQ361" s="23"/>
      <c r="PR361" s="23"/>
      <c r="PS361" s="23"/>
      <c r="PT361" s="23"/>
      <c r="PU361" s="23"/>
      <c r="PV361" s="23"/>
      <c r="PW361" s="23"/>
      <c r="PX361" s="23"/>
      <c r="PY361" s="23"/>
      <c r="PZ361" s="23"/>
      <c r="QA361" s="23"/>
      <c r="QB361" s="23"/>
      <c r="QC361" s="23"/>
      <c r="QD361" s="23"/>
      <c r="QE361" s="23"/>
      <c r="QF361" s="23"/>
      <c r="QG361" s="23"/>
      <c r="QH361" s="23"/>
      <c r="QI361" s="23"/>
      <c r="QJ361" s="23"/>
      <c r="QK361" s="23"/>
      <c r="QL361" s="23"/>
      <c r="QM361" s="23"/>
      <c r="QN361" s="23"/>
      <c r="QO361" s="23"/>
      <c r="QP361" s="23"/>
      <c r="QQ361" s="23"/>
      <c r="QR361" s="23"/>
      <c r="QS361" s="23"/>
      <c r="QT361" s="23"/>
      <c r="QU361" s="23"/>
      <c r="QV361" s="23"/>
      <c r="QW361" s="23"/>
      <c r="QX361" s="23"/>
      <c r="QY361" s="23"/>
      <c r="QZ361" s="23"/>
      <c r="RA361" s="23"/>
      <c r="RB361" s="23"/>
      <c r="RC361" s="23"/>
      <c r="RD361" s="23"/>
      <c r="RE361" s="23"/>
      <c r="RF361" s="23"/>
      <c r="RG361" s="23"/>
      <c r="RH361" s="23"/>
      <c r="RI361" s="23"/>
      <c r="RJ361" s="23"/>
      <c r="RK361" s="23"/>
      <c r="RL361" s="23"/>
      <c r="RM361" s="23"/>
      <c r="RN361" s="23"/>
      <c r="RO361" s="23"/>
      <c r="RP361" s="23"/>
      <c r="RQ361" s="23"/>
      <c r="RR361" s="23"/>
      <c r="RS361" s="23"/>
      <c r="RT361" s="23"/>
      <c r="RU361" s="23"/>
      <c r="RV361" s="23"/>
      <c r="RW361" s="23"/>
      <c r="RX361" s="23"/>
      <c r="RY361" s="23"/>
      <c r="RZ361" s="23"/>
      <c r="SA361" s="23"/>
      <c r="SB361" s="23"/>
      <c r="SC361" s="23"/>
      <c r="SD361" s="23"/>
      <c r="SE361" s="23"/>
      <c r="SF361" s="23"/>
      <c r="SG361" s="23"/>
      <c r="SH361" s="23"/>
      <c r="SI361" s="23"/>
      <c r="SJ361" s="23"/>
      <c r="SK361" s="23"/>
      <c r="SL361" s="23"/>
      <c r="SM361" s="23"/>
      <c r="SN361" s="23"/>
      <c r="SO361" s="23"/>
      <c r="SP361" s="23"/>
      <c r="SQ361" s="23"/>
      <c r="SR361" s="23"/>
      <c r="SS361" s="23"/>
      <c r="ST361" s="23"/>
      <c r="SU361" s="23"/>
      <c r="SV361" s="23"/>
      <c r="SW361" s="23"/>
      <c r="SX361" s="23"/>
      <c r="SY361" s="23"/>
      <c r="SZ361" s="23"/>
      <c r="TA361" s="23"/>
      <c r="TB361" s="23"/>
      <c r="TC361" s="23"/>
      <c r="TD361" s="23"/>
      <c r="TE361" s="23"/>
    </row>
    <row r="362" spans="1:525" s="22" customFormat="1" ht="63" x14ac:dyDescent="0.25">
      <c r="A362" s="87" t="s">
        <v>668</v>
      </c>
      <c r="B362" s="82" t="str">
        <f>'дод 9'!A228</f>
        <v>7660</v>
      </c>
      <c r="C362" s="82" t="str">
        <f>'дод 9'!B228</f>
        <v>0490</v>
      </c>
      <c r="D362" s="97" t="str">
        <f>'дод 9'!C228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62" s="122">
        <f t="shared" si="203"/>
        <v>0</v>
      </c>
      <c r="F362" s="122"/>
      <c r="G362" s="122"/>
      <c r="H362" s="122"/>
      <c r="I362" s="122"/>
      <c r="J362" s="122">
        <f t="shared" si="204"/>
        <v>145000</v>
      </c>
      <c r="K362" s="122">
        <v>145000</v>
      </c>
      <c r="L362" s="122"/>
      <c r="M362" s="122"/>
      <c r="N362" s="122"/>
      <c r="O362" s="122">
        <v>145000</v>
      </c>
      <c r="P362" s="122">
        <f t="shared" si="207"/>
        <v>145000</v>
      </c>
      <c r="Q362" s="23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  <c r="ID362" s="23"/>
      <c r="IE362" s="23"/>
      <c r="IF362" s="23"/>
      <c r="IG362" s="23"/>
      <c r="IH362" s="23"/>
      <c r="II362" s="23"/>
      <c r="IJ362" s="23"/>
      <c r="IK362" s="23"/>
      <c r="IL362" s="23"/>
      <c r="IM362" s="23"/>
      <c r="IN362" s="23"/>
      <c r="IO362" s="23"/>
      <c r="IP362" s="23"/>
      <c r="IQ362" s="23"/>
      <c r="IR362" s="23"/>
      <c r="IS362" s="23"/>
      <c r="IT362" s="23"/>
      <c r="IU362" s="23"/>
      <c r="IV362" s="23"/>
      <c r="IW362" s="23"/>
      <c r="IX362" s="23"/>
      <c r="IY362" s="23"/>
      <c r="IZ362" s="23"/>
      <c r="JA362" s="23"/>
      <c r="JB362" s="23"/>
      <c r="JC362" s="23"/>
      <c r="JD362" s="23"/>
      <c r="JE362" s="23"/>
      <c r="JF362" s="23"/>
      <c r="JG362" s="23"/>
      <c r="JH362" s="23"/>
      <c r="JI362" s="23"/>
      <c r="JJ362" s="23"/>
      <c r="JK362" s="23"/>
      <c r="JL362" s="23"/>
      <c r="JM362" s="23"/>
      <c r="JN362" s="23"/>
      <c r="JO362" s="23"/>
      <c r="JP362" s="23"/>
      <c r="JQ362" s="23"/>
      <c r="JR362" s="23"/>
      <c r="JS362" s="23"/>
      <c r="JT362" s="23"/>
      <c r="JU362" s="23"/>
      <c r="JV362" s="23"/>
      <c r="JW362" s="23"/>
      <c r="JX362" s="23"/>
      <c r="JY362" s="23"/>
      <c r="JZ362" s="23"/>
      <c r="KA362" s="23"/>
      <c r="KB362" s="23"/>
      <c r="KC362" s="23"/>
      <c r="KD362" s="23"/>
      <c r="KE362" s="23"/>
      <c r="KF362" s="23"/>
      <c r="KG362" s="23"/>
      <c r="KH362" s="23"/>
      <c r="KI362" s="23"/>
      <c r="KJ362" s="23"/>
      <c r="KK362" s="23"/>
      <c r="KL362" s="23"/>
      <c r="KM362" s="23"/>
      <c r="KN362" s="23"/>
      <c r="KO362" s="23"/>
      <c r="KP362" s="23"/>
      <c r="KQ362" s="23"/>
      <c r="KR362" s="23"/>
      <c r="KS362" s="23"/>
      <c r="KT362" s="23"/>
      <c r="KU362" s="23"/>
      <c r="KV362" s="23"/>
      <c r="KW362" s="23"/>
      <c r="KX362" s="23"/>
      <c r="KY362" s="23"/>
      <c r="KZ362" s="23"/>
      <c r="LA362" s="23"/>
      <c r="LB362" s="23"/>
      <c r="LC362" s="23"/>
      <c r="LD362" s="23"/>
      <c r="LE362" s="23"/>
      <c r="LF362" s="23"/>
      <c r="LG362" s="23"/>
      <c r="LH362" s="23"/>
      <c r="LI362" s="23"/>
      <c r="LJ362" s="23"/>
      <c r="LK362" s="23"/>
      <c r="LL362" s="23"/>
      <c r="LM362" s="23"/>
      <c r="LN362" s="23"/>
      <c r="LO362" s="23"/>
      <c r="LP362" s="23"/>
      <c r="LQ362" s="23"/>
      <c r="LR362" s="23"/>
      <c r="LS362" s="23"/>
      <c r="LT362" s="23"/>
      <c r="LU362" s="23"/>
      <c r="LV362" s="23"/>
      <c r="LW362" s="23"/>
      <c r="LX362" s="23"/>
      <c r="LY362" s="23"/>
      <c r="LZ362" s="23"/>
      <c r="MA362" s="23"/>
      <c r="MB362" s="23"/>
      <c r="MC362" s="23"/>
      <c r="MD362" s="23"/>
      <c r="ME362" s="23"/>
      <c r="MF362" s="23"/>
      <c r="MG362" s="23"/>
      <c r="MH362" s="23"/>
      <c r="MI362" s="23"/>
      <c r="MJ362" s="23"/>
      <c r="MK362" s="23"/>
      <c r="ML362" s="23"/>
      <c r="MM362" s="23"/>
      <c r="MN362" s="23"/>
      <c r="MO362" s="23"/>
      <c r="MP362" s="23"/>
      <c r="MQ362" s="23"/>
      <c r="MR362" s="23"/>
      <c r="MS362" s="23"/>
      <c r="MT362" s="23"/>
      <c r="MU362" s="23"/>
      <c r="MV362" s="23"/>
      <c r="MW362" s="23"/>
      <c r="MX362" s="23"/>
      <c r="MY362" s="23"/>
      <c r="MZ362" s="23"/>
      <c r="NA362" s="23"/>
      <c r="NB362" s="23"/>
      <c r="NC362" s="23"/>
      <c r="ND362" s="23"/>
      <c r="NE362" s="23"/>
      <c r="NF362" s="23"/>
      <c r="NG362" s="23"/>
      <c r="NH362" s="23"/>
      <c r="NI362" s="23"/>
      <c r="NJ362" s="23"/>
      <c r="NK362" s="23"/>
      <c r="NL362" s="23"/>
      <c r="NM362" s="23"/>
      <c r="NN362" s="23"/>
      <c r="NO362" s="23"/>
      <c r="NP362" s="23"/>
      <c r="NQ362" s="23"/>
      <c r="NR362" s="23"/>
      <c r="NS362" s="23"/>
      <c r="NT362" s="23"/>
      <c r="NU362" s="23"/>
      <c r="NV362" s="23"/>
      <c r="NW362" s="23"/>
      <c r="NX362" s="23"/>
      <c r="NY362" s="23"/>
      <c r="NZ362" s="23"/>
      <c r="OA362" s="23"/>
      <c r="OB362" s="23"/>
      <c r="OC362" s="23"/>
      <c r="OD362" s="23"/>
      <c r="OE362" s="23"/>
      <c r="OF362" s="23"/>
      <c r="OG362" s="23"/>
      <c r="OH362" s="23"/>
      <c r="OI362" s="23"/>
      <c r="OJ362" s="23"/>
      <c r="OK362" s="23"/>
      <c r="OL362" s="23"/>
      <c r="OM362" s="23"/>
      <c r="ON362" s="23"/>
      <c r="OO362" s="23"/>
      <c r="OP362" s="23"/>
      <c r="OQ362" s="23"/>
      <c r="OR362" s="23"/>
      <c r="OS362" s="23"/>
      <c r="OT362" s="23"/>
      <c r="OU362" s="23"/>
      <c r="OV362" s="23"/>
      <c r="OW362" s="23"/>
      <c r="OX362" s="23"/>
      <c r="OY362" s="23"/>
      <c r="OZ362" s="23"/>
      <c r="PA362" s="23"/>
      <c r="PB362" s="23"/>
      <c r="PC362" s="23"/>
      <c r="PD362" s="23"/>
      <c r="PE362" s="23"/>
      <c r="PF362" s="23"/>
      <c r="PG362" s="23"/>
      <c r="PH362" s="23"/>
      <c r="PI362" s="23"/>
      <c r="PJ362" s="23"/>
      <c r="PK362" s="23"/>
      <c r="PL362" s="23"/>
      <c r="PM362" s="23"/>
      <c r="PN362" s="23"/>
      <c r="PO362" s="23"/>
      <c r="PP362" s="23"/>
      <c r="PQ362" s="23"/>
      <c r="PR362" s="23"/>
      <c r="PS362" s="23"/>
      <c r="PT362" s="23"/>
      <c r="PU362" s="23"/>
      <c r="PV362" s="23"/>
      <c r="PW362" s="23"/>
      <c r="PX362" s="23"/>
      <c r="PY362" s="23"/>
      <c r="PZ362" s="23"/>
      <c r="QA362" s="23"/>
      <c r="QB362" s="23"/>
      <c r="QC362" s="23"/>
      <c r="QD362" s="23"/>
      <c r="QE362" s="23"/>
      <c r="QF362" s="23"/>
      <c r="QG362" s="23"/>
      <c r="QH362" s="23"/>
      <c r="QI362" s="23"/>
      <c r="QJ362" s="23"/>
      <c r="QK362" s="23"/>
      <c r="QL362" s="23"/>
      <c r="QM362" s="23"/>
      <c r="QN362" s="23"/>
      <c r="QO362" s="23"/>
      <c r="QP362" s="23"/>
      <c r="QQ362" s="23"/>
      <c r="QR362" s="23"/>
      <c r="QS362" s="23"/>
      <c r="QT362" s="23"/>
      <c r="QU362" s="23"/>
      <c r="QV362" s="23"/>
      <c r="QW362" s="23"/>
      <c r="QX362" s="23"/>
      <c r="QY362" s="23"/>
      <c r="QZ362" s="23"/>
      <c r="RA362" s="23"/>
      <c r="RB362" s="23"/>
      <c r="RC362" s="23"/>
      <c r="RD362" s="23"/>
      <c r="RE362" s="23"/>
      <c r="RF362" s="23"/>
      <c r="RG362" s="23"/>
      <c r="RH362" s="23"/>
      <c r="RI362" s="23"/>
      <c r="RJ362" s="23"/>
      <c r="RK362" s="23"/>
      <c r="RL362" s="23"/>
      <c r="RM362" s="23"/>
      <c r="RN362" s="23"/>
      <c r="RO362" s="23"/>
      <c r="RP362" s="23"/>
      <c r="RQ362" s="23"/>
      <c r="RR362" s="23"/>
      <c r="RS362" s="23"/>
      <c r="RT362" s="23"/>
      <c r="RU362" s="23"/>
      <c r="RV362" s="23"/>
      <c r="RW362" s="23"/>
      <c r="RX362" s="23"/>
      <c r="RY362" s="23"/>
      <c r="RZ362" s="23"/>
      <c r="SA362" s="23"/>
      <c r="SB362" s="23"/>
      <c r="SC362" s="23"/>
      <c r="SD362" s="23"/>
      <c r="SE362" s="23"/>
      <c r="SF362" s="23"/>
      <c r="SG362" s="23"/>
      <c r="SH362" s="23"/>
      <c r="SI362" s="23"/>
      <c r="SJ362" s="23"/>
      <c r="SK362" s="23"/>
      <c r="SL362" s="23"/>
      <c r="SM362" s="23"/>
      <c r="SN362" s="23"/>
      <c r="SO362" s="23"/>
      <c r="SP362" s="23"/>
      <c r="SQ362" s="23"/>
      <c r="SR362" s="23"/>
      <c r="SS362" s="23"/>
      <c r="ST362" s="23"/>
      <c r="SU362" s="23"/>
      <c r="SV362" s="23"/>
      <c r="SW362" s="23"/>
      <c r="SX362" s="23"/>
      <c r="SY362" s="23"/>
      <c r="SZ362" s="23"/>
      <c r="TA362" s="23"/>
      <c r="TB362" s="23"/>
      <c r="TC362" s="23"/>
      <c r="TD362" s="23"/>
      <c r="TE362" s="23"/>
    </row>
    <row r="363" spans="1:525" s="22" customFormat="1" ht="27.75" customHeight="1" x14ac:dyDescent="0.25">
      <c r="A363" s="87" t="s">
        <v>669</v>
      </c>
      <c r="B363" s="82" t="str">
        <f>'дод 9'!A233</f>
        <v>7693</v>
      </c>
      <c r="C363" s="82" t="str">
        <f>'дод 9'!B233</f>
        <v>0490</v>
      </c>
      <c r="D363" s="97" t="str">
        <f>'дод 9'!C233</f>
        <v>Інші заходи, пов'язані з економічною діяльністю</v>
      </c>
      <c r="E363" s="122">
        <f t="shared" si="203"/>
        <v>660000</v>
      </c>
      <c r="F363" s="122">
        <v>660000</v>
      </c>
      <c r="G363" s="122"/>
      <c r="H363" s="122"/>
      <c r="I363" s="122"/>
      <c r="J363" s="122">
        <f t="shared" si="204"/>
        <v>0</v>
      </c>
      <c r="K363" s="122">
        <f t="shared" si="205"/>
        <v>0</v>
      </c>
      <c r="L363" s="122"/>
      <c r="M363" s="122"/>
      <c r="N363" s="122"/>
      <c r="O363" s="122">
        <f t="shared" si="206"/>
        <v>0</v>
      </c>
      <c r="P363" s="122">
        <f t="shared" si="207"/>
        <v>660000</v>
      </c>
      <c r="Q363" s="23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  <c r="IV363" s="23"/>
      <c r="IW363" s="23"/>
      <c r="IX363" s="23"/>
      <c r="IY363" s="23"/>
      <c r="IZ363" s="23"/>
      <c r="JA363" s="23"/>
      <c r="JB363" s="23"/>
      <c r="JC363" s="23"/>
      <c r="JD363" s="23"/>
      <c r="JE363" s="23"/>
      <c r="JF363" s="23"/>
      <c r="JG363" s="23"/>
      <c r="JH363" s="23"/>
      <c r="JI363" s="23"/>
      <c r="JJ363" s="23"/>
      <c r="JK363" s="23"/>
      <c r="JL363" s="23"/>
      <c r="JM363" s="23"/>
      <c r="JN363" s="23"/>
      <c r="JO363" s="23"/>
      <c r="JP363" s="23"/>
      <c r="JQ363" s="23"/>
      <c r="JR363" s="23"/>
      <c r="JS363" s="23"/>
      <c r="JT363" s="23"/>
      <c r="JU363" s="23"/>
      <c r="JV363" s="23"/>
      <c r="JW363" s="23"/>
      <c r="JX363" s="23"/>
      <c r="JY363" s="23"/>
      <c r="JZ363" s="23"/>
      <c r="KA363" s="23"/>
      <c r="KB363" s="23"/>
      <c r="KC363" s="23"/>
      <c r="KD363" s="23"/>
      <c r="KE363" s="23"/>
      <c r="KF363" s="23"/>
      <c r="KG363" s="23"/>
      <c r="KH363" s="23"/>
      <c r="KI363" s="23"/>
      <c r="KJ363" s="23"/>
      <c r="KK363" s="23"/>
      <c r="KL363" s="23"/>
      <c r="KM363" s="23"/>
      <c r="KN363" s="23"/>
      <c r="KO363" s="23"/>
      <c r="KP363" s="23"/>
      <c r="KQ363" s="23"/>
      <c r="KR363" s="23"/>
      <c r="KS363" s="23"/>
      <c r="KT363" s="23"/>
      <c r="KU363" s="23"/>
      <c r="KV363" s="23"/>
      <c r="KW363" s="23"/>
      <c r="KX363" s="23"/>
      <c r="KY363" s="23"/>
      <c r="KZ363" s="23"/>
      <c r="LA363" s="23"/>
      <c r="LB363" s="23"/>
      <c r="LC363" s="23"/>
      <c r="LD363" s="23"/>
      <c r="LE363" s="23"/>
      <c r="LF363" s="23"/>
      <c r="LG363" s="23"/>
      <c r="LH363" s="23"/>
      <c r="LI363" s="23"/>
      <c r="LJ363" s="23"/>
      <c r="LK363" s="23"/>
      <c r="LL363" s="23"/>
      <c r="LM363" s="23"/>
      <c r="LN363" s="23"/>
      <c r="LO363" s="23"/>
      <c r="LP363" s="23"/>
      <c r="LQ363" s="23"/>
      <c r="LR363" s="23"/>
      <c r="LS363" s="23"/>
      <c r="LT363" s="23"/>
      <c r="LU363" s="23"/>
      <c r="LV363" s="23"/>
      <c r="LW363" s="23"/>
      <c r="LX363" s="23"/>
      <c r="LY363" s="23"/>
      <c r="LZ363" s="23"/>
      <c r="MA363" s="23"/>
      <c r="MB363" s="23"/>
      <c r="MC363" s="23"/>
      <c r="MD363" s="23"/>
      <c r="ME363" s="23"/>
      <c r="MF363" s="23"/>
      <c r="MG363" s="23"/>
      <c r="MH363" s="23"/>
      <c r="MI363" s="23"/>
      <c r="MJ363" s="23"/>
      <c r="MK363" s="23"/>
      <c r="ML363" s="23"/>
      <c r="MM363" s="23"/>
      <c r="MN363" s="23"/>
      <c r="MO363" s="23"/>
      <c r="MP363" s="23"/>
      <c r="MQ363" s="23"/>
      <c r="MR363" s="23"/>
      <c r="MS363" s="23"/>
      <c r="MT363" s="23"/>
      <c r="MU363" s="23"/>
      <c r="MV363" s="23"/>
      <c r="MW363" s="23"/>
      <c r="MX363" s="23"/>
      <c r="MY363" s="23"/>
      <c r="MZ363" s="23"/>
      <c r="NA363" s="23"/>
      <c r="NB363" s="23"/>
      <c r="NC363" s="23"/>
      <c r="ND363" s="23"/>
      <c r="NE363" s="23"/>
      <c r="NF363" s="23"/>
      <c r="NG363" s="23"/>
      <c r="NH363" s="23"/>
      <c r="NI363" s="23"/>
      <c r="NJ363" s="23"/>
      <c r="NK363" s="23"/>
      <c r="NL363" s="23"/>
      <c r="NM363" s="23"/>
      <c r="NN363" s="23"/>
      <c r="NO363" s="23"/>
      <c r="NP363" s="23"/>
      <c r="NQ363" s="23"/>
      <c r="NR363" s="23"/>
      <c r="NS363" s="23"/>
      <c r="NT363" s="23"/>
      <c r="NU363" s="23"/>
      <c r="NV363" s="23"/>
      <c r="NW363" s="23"/>
      <c r="NX363" s="23"/>
      <c r="NY363" s="23"/>
      <c r="NZ363" s="23"/>
      <c r="OA363" s="23"/>
      <c r="OB363" s="23"/>
      <c r="OC363" s="23"/>
      <c r="OD363" s="23"/>
      <c r="OE363" s="23"/>
      <c r="OF363" s="23"/>
      <c r="OG363" s="23"/>
      <c r="OH363" s="23"/>
      <c r="OI363" s="23"/>
      <c r="OJ363" s="23"/>
      <c r="OK363" s="23"/>
      <c r="OL363" s="23"/>
      <c r="OM363" s="23"/>
      <c r="ON363" s="23"/>
      <c r="OO363" s="23"/>
      <c r="OP363" s="23"/>
      <c r="OQ363" s="23"/>
      <c r="OR363" s="23"/>
      <c r="OS363" s="23"/>
      <c r="OT363" s="23"/>
      <c r="OU363" s="23"/>
      <c r="OV363" s="23"/>
      <c r="OW363" s="23"/>
      <c r="OX363" s="23"/>
      <c r="OY363" s="23"/>
      <c r="OZ363" s="23"/>
      <c r="PA363" s="23"/>
      <c r="PB363" s="23"/>
      <c r="PC363" s="23"/>
      <c r="PD363" s="23"/>
      <c r="PE363" s="23"/>
      <c r="PF363" s="23"/>
      <c r="PG363" s="23"/>
      <c r="PH363" s="23"/>
      <c r="PI363" s="23"/>
      <c r="PJ363" s="23"/>
      <c r="PK363" s="23"/>
      <c r="PL363" s="23"/>
      <c r="PM363" s="23"/>
      <c r="PN363" s="23"/>
      <c r="PO363" s="23"/>
      <c r="PP363" s="23"/>
      <c r="PQ363" s="23"/>
      <c r="PR363" s="23"/>
      <c r="PS363" s="23"/>
      <c r="PT363" s="23"/>
      <c r="PU363" s="23"/>
      <c r="PV363" s="23"/>
      <c r="PW363" s="23"/>
      <c r="PX363" s="23"/>
      <c r="PY363" s="23"/>
      <c r="PZ363" s="23"/>
      <c r="QA363" s="23"/>
      <c r="QB363" s="23"/>
      <c r="QC363" s="23"/>
      <c r="QD363" s="23"/>
      <c r="QE363" s="23"/>
      <c r="QF363" s="23"/>
      <c r="QG363" s="23"/>
      <c r="QH363" s="23"/>
      <c r="QI363" s="23"/>
      <c r="QJ363" s="23"/>
      <c r="QK363" s="23"/>
      <c r="QL363" s="23"/>
      <c r="QM363" s="23"/>
      <c r="QN363" s="23"/>
      <c r="QO363" s="23"/>
      <c r="QP363" s="23"/>
      <c r="QQ363" s="23"/>
      <c r="QR363" s="23"/>
      <c r="QS363" s="23"/>
      <c r="QT363" s="23"/>
      <c r="QU363" s="23"/>
      <c r="QV363" s="23"/>
      <c r="QW363" s="23"/>
      <c r="QX363" s="23"/>
      <c r="QY363" s="23"/>
      <c r="QZ363" s="23"/>
      <c r="RA363" s="23"/>
      <c r="RB363" s="23"/>
      <c r="RC363" s="23"/>
      <c r="RD363" s="23"/>
      <c r="RE363" s="23"/>
      <c r="RF363" s="23"/>
      <c r="RG363" s="23"/>
      <c r="RH363" s="23"/>
      <c r="RI363" s="23"/>
      <c r="RJ363" s="23"/>
      <c r="RK363" s="23"/>
      <c r="RL363" s="23"/>
      <c r="RM363" s="23"/>
      <c r="RN363" s="23"/>
      <c r="RO363" s="23"/>
      <c r="RP363" s="23"/>
      <c r="RQ363" s="23"/>
      <c r="RR363" s="23"/>
      <c r="RS363" s="23"/>
      <c r="RT363" s="23"/>
      <c r="RU363" s="23"/>
      <c r="RV363" s="23"/>
      <c r="RW363" s="23"/>
      <c r="RX363" s="23"/>
      <c r="RY363" s="23"/>
      <c r="RZ363" s="23"/>
      <c r="SA363" s="23"/>
      <c r="SB363" s="23"/>
      <c r="SC363" s="23"/>
      <c r="SD363" s="23"/>
      <c r="SE363" s="23"/>
      <c r="SF363" s="23"/>
      <c r="SG363" s="23"/>
      <c r="SH363" s="23"/>
      <c r="SI363" s="23"/>
      <c r="SJ363" s="23"/>
      <c r="SK363" s="23"/>
      <c r="SL363" s="23"/>
      <c r="SM363" s="23"/>
      <c r="SN363" s="23"/>
      <c r="SO363" s="23"/>
      <c r="SP363" s="23"/>
      <c r="SQ363" s="23"/>
      <c r="SR363" s="23"/>
      <c r="SS363" s="23"/>
      <c r="ST363" s="23"/>
      <c r="SU363" s="23"/>
      <c r="SV363" s="23"/>
      <c r="SW363" s="23"/>
      <c r="SX363" s="23"/>
      <c r="SY363" s="23"/>
      <c r="SZ363" s="23"/>
      <c r="TA363" s="23"/>
      <c r="TB363" s="23"/>
      <c r="TC363" s="23"/>
      <c r="TD363" s="23"/>
      <c r="TE363" s="23"/>
    </row>
    <row r="364" spans="1:525" s="27" customFormat="1" ht="38.25" customHeight="1" x14ac:dyDescent="0.25">
      <c r="A364" s="94" t="s">
        <v>215</v>
      </c>
      <c r="B364" s="96"/>
      <c r="C364" s="96"/>
      <c r="D364" s="91" t="s">
        <v>40</v>
      </c>
      <c r="E364" s="120">
        <f>E365</f>
        <v>266312409</v>
      </c>
      <c r="F364" s="120">
        <f t="shared" ref="F364:J364" si="208">F365</f>
        <v>150412409</v>
      </c>
      <c r="G364" s="120">
        <f t="shared" si="208"/>
        <v>15957600</v>
      </c>
      <c r="H364" s="120">
        <f t="shared" si="208"/>
        <v>614000</v>
      </c>
      <c r="I364" s="120">
        <f t="shared" si="208"/>
        <v>0</v>
      </c>
      <c r="J364" s="120">
        <f t="shared" si="208"/>
        <v>190000</v>
      </c>
      <c r="K364" s="120">
        <f t="shared" ref="K364" si="209">K365</f>
        <v>0</v>
      </c>
      <c r="L364" s="120">
        <f t="shared" ref="L364" si="210">L365</f>
        <v>140000</v>
      </c>
      <c r="M364" s="120">
        <f t="shared" ref="M364" si="211">M365</f>
        <v>0</v>
      </c>
      <c r="N364" s="120">
        <f t="shared" ref="N364" si="212">N365</f>
        <v>0</v>
      </c>
      <c r="O364" s="120">
        <f t="shared" ref="O364:P364" si="213">O365</f>
        <v>50000</v>
      </c>
      <c r="P364" s="120">
        <f t="shared" si="213"/>
        <v>266502409</v>
      </c>
      <c r="Q364" s="233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  <c r="IP364" s="32"/>
      <c r="IQ364" s="32"/>
      <c r="IR364" s="32"/>
      <c r="IS364" s="32"/>
      <c r="IT364" s="32"/>
      <c r="IU364" s="32"/>
      <c r="IV364" s="32"/>
      <c r="IW364" s="32"/>
      <c r="IX364" s="32"/>
      <c r="IY364" s="32"/>
      <c r="IZ364" s="32"/>
      <c r="JA364" s="32"/>
      <c r="JB364" s="32"/>
      <c r="JC364" s="32"/>
      <c r="JD364" s="32"/>
      <c r="JE364" s="32"/>
      <c r="JF364" s="32"/>
      <c r="JG364" s="32"/>
      <c r="JH364" s="32"/>
      <c r="JI364" s="32"/>
      <c r="JJ364" s="32"/>
      <c r="JK364" s="32"/>
      <c r="JL364" s="32"/>
      <c r="JM364" s="32"/>
      <c r="JN364" s="32"/>
      <c r="JO364" s="32"/>
      <c r="JP364" s="32"/>
      <c r="JQ364" s="32"/>
      <c r="JR364" s="32"/>
      <c r="JS364" s="32"/>
      <c r="JT364" s="32"/>
      <c r="JU364" s="32"/>
      <c r="JV364" s="32"/>
      <c r="JW364" s="32"/>
      <c r="JX364" s="32"/>
      <c r="JY364" s="32"/>
      <c r="JZ364" s="32"/>
      <c r="KA364" s="32"/>
      <c r="KB364" s="32"/>
      <c r="KC364" s="32"/>
      <c r="KD364" s="32"/>
      <c r="KE364" s="32"/>
      <c r="KF364" s="32"/>
      <c r="KG364" s="32"/>
      <c r="KH364" s="32"/>
      <c r="KI364" s="32"/>
      <c r="KJ364" s="32"/>
      <c r="KK364" s="32"/>
      <c r="KL364" s="32"/>
      <c r="KM364" s="32"/>
      <c r="KN364" s="32"/>
      <c r="KO364" s="32"/>
      <c r="KP364" s="32"/>
      <c r="KQ364" s="32"/>
      <c r="KR364" s="32"/>
      <c r="KS364" s="32"/>
      <c r="KT364" s="32"/>
      <c r="KU364" s="32"/>
      <c r="KV364" s="32"/>
      <c r="KW364" s="32"/>
      <c r="KX364" s="32"/>
      <c r="KY364" s="32"/>
      <c r="KZ364" s="32"/>
      <c r="LA364" s="32"/>
      <c r="LB364" s="32"/>
      <c r="LC364" s="32"/>
      <c r="LD364" s="32"/>
      <c r="LE364" s="32"/>
      <c r="LF364" s="32"/>
      <c r="LG364" s="32"/>
      <c r="LH364" s="32"/>
      <c r="LI364" s="32"/>
      <c r="LJ364" s="32"/>
      <c r="LK364" s="32"/>
      <c r="LL364" s="32"/>
      <c r="LM364" s="32"/>
      <c r="LN364" s="32"/>
      <c r="LO364" s="32"/>
      <c r="LP364" s="32"/>
      <c r="LQ364" s="32"/>
      <c r="LR364" s="32"/>
      <c r="LS364" s="32"/>
      <c r="LT364" s="32"/>
      <c r="LU364" s="32"/>
      <c r="LV364" s="32"/>
      <c r="LW364" s="32"/>
      <c r="LX364" s="32"/>
      <c r="LY364" s="32"/>
      <c r="LZ364" s="32"/>
      <c r="MA364" s="32"/>
      <c r="MB364" s="32"/>
      <c r="MC364" s="32"/>
      <c r="MD364" s="32"/>
      <c r="ME364" s="32"/>
      <c r="MF364" s="32"/>
      <c r="MG364" s="32"/>
      <c r="MH364" s="32"/>
      <c r="MI364" s="32"/>
      <c r="MJ364" s="32"/>
      <c r="MK364" s="32"/>
      <c r="ML364" s="32"/>
      <c r="MM364" s="32"/>
      <c r="MN364" s="32"/>
      <c r="MO364" s="32"/>
      <c r="MP364" s="32"/>
      <c r="MQ364" s="32"/>
      <c r="MR364" s="32"/>
      <c r="MS364" s="32"/>
      <c r="MT364" s="32"/>
      <c r="MU364" s="32"/>
      <c r="MV364" s="32"/>
      <c r="MW364" s="32"/>
      <c r="MX364" s="32"/>
      <c r="MY364" s="32"/>
      <c r="MZ364" s="32"/>
      <c r="NA364" s="32"/>
      <c r="NB364" s="32"/>
      <c r="NC364" s="32"/>
      <c r="ND364" s="32"/>
      <c r="NE364" s="32"/>
      <c r="NF364" s="32"/>
      <c r="NG364" s="32"/>
      <c r="NH364" s="32"/>
      <c r="NI364" s="32"/>
      <c r="NJ364" s="32"/>
      <c r="NK364" s="32"/>
      <c r="NL364" s="32"/>
      <c r="NM364" s="32"/>
      <c r="NN364" s="32"/>
      <c r="NO364" s="32"/>
      <c r="NP364" s="32"/>
      <c r="NQ364" s="32"/>
      <c r="NR364" s="32"/>
      <c r="NS364" s="32"/>
      <c r="NT364" s="32"/>
      <c r="NU364" s="32"/>
      <c r="NV364" s="32"/>
      <c r="NW364" s="32"/>
      <c r="NX364" s="32"/>
      <c r="NY364" s="32"/>
      <c r="NZ364" s="32"/>
      <c r="OA364" s="32"/>
      <c r="OB364" s="32"/>
      <c r="OC364" s="32"/>
      <c r="OD364" s="32"/>
      <c r="OE364" s="32"/>
      <c r="OF364" s="32"/>
      <c r="OG364" s="32"/>
      <c r="OH364" s="32"/>
      <c r="OI364" s="32"/>
      <c r="OJ364" s="32"/>
      <c r="OK364" s="32"/>
      <c r="OL364" s="32"/>
      <c r="OM364" s="32"/>
      <c r="ON364" s="32"/>
      <c r="OO364" s="32"/>
      <c r="OP364" s="32"/>
      <c r="OQ364" s="32"/>
      <c r="OR364" s="32"/>
      <c r="OS364" s="32"/>
      <c r="OT364" s="32"/>
      <c r="OU364" s="32"/>
      <c r="OV364" s="32"/>
      <c r="OW364" s="32"/>
      <c r="OX364" s="32"/>
      <c r="OY364" s="32"/>
      <c r="OZ364" s="32"/>
      <c r="PA364" s="32"/>
      <c r="PB364" s="32"/>
      <c r="PC364" s="32"/>
      <c r="PD364" s="32"/>
      <c r="PE364" s="32"/>
      <c r="PF364" s="32"/>
      <c r="PG364" s="32"/>
      <c r="PH364" s="32"/>
      <c r="PI364" s="32"/>
      <c r="PJ364" s="32"/>
      <c r="PK364" s="32"/>
      <c r="PL364" s="32"/>
      <c r="PM364" s="32"/>
      <c r="PN364" s="32"/>
      <c r="PO364" s="32"/>
      <c r="PP364" s="32"/>
      <c r="PQ364" s="32"/>
      <c r="PR364" s="32"/>
      <c r="PS364" s="32"/>
      <c r="PT364" s="32"/>
      <c r="PU364" s="32"/>
      <c r="PV364" s="32"/>
      <c r="PW364" s="32"/>
      <c r="PX364" s="32"/>
      <c r="PY364" s="32"/>
      <c r="PZ364" s="32"/>
      <c r="QA364" s="32"/>
      <c r="QB364" s="32"/>
      <c r="QC364" s="32"/>
      <c r="QD364" s="32"/>
      <c r="QE364" s="32"/>
      <c r="QF364" s="32"/>
      <c r="QG364" s="32"/>
      <c r="QH364" s="32"/>
      <c r="QI364" s="32"/>
      <c r="QJ364" s="32"/>
      <c r="QK364" s="32"/>
      <c r="QL364" s="32"/>
      <c r="QM364" s="32"/>
      <c r="QN364" s="32"/>
      <c r="QO364" s="32"/>
      <c r="QP364" s="32"/>
      <c r="QQ364" s="32"/>
      <c r="QR364" s="32"/>
      <c r="QS364" s="32"/>
      <c r="QT364" s="32"/>
      <c r="QU364" s="32"/>
      <c r="QV364" s="32"/>
      <c r="QW364" s="32"/>
      <c r="QX364" s="32"/>
      <c r="QY364" s="32"/>
      <c r="QZ364" s="32"/>
      <c r="RA364" s="32"/>
      <c r="RB364" s="32"/>
      <c r="RC364" s="32"/>
      <c r="RD364" s="32"/>
      <c r="RE364" s="32"/>
      <c r="RF364" s="32"/>
      <c r="RG364" s="32"/>
      <c r="RH364" s="32"/>
      <c r="RI364" s="32"/>
      <c r="RJ364" s="32"/>
      <c r="RK364" s="32"/>
      <c r="RL364" s="32"/>
      <c r="RM364" s="32"/>
      <c r="RN364" s="32"/>
      <c r="RO364" s="32"/>
      <c r="RP364" s="32"/>
      <c r="RQ364" s="32"/>
      <c r="RR364" s="32"/>
      <c r="RS364" s="32"/>
      <c r="RT364" s="32"/>
      <c r="RU364" s="32"/>
      <c r="RV364" s="32"/>
      <c r="RW364" s="32"/>
      <c r="RX364" s="32"/>
      <c r="RY364" s="32"/>
      <c r="RZ364" s="32"/>
      <c r="SA364" s="32"/>
      <c r="SB364" s="32"/>
      <c r="SC364" s="32"/>
      <c r="SD364" s="32"/>
      <c r="SE364" s="32"/>
      <c r="SF364" s="32"/>
      <c r="SG364" s="32"/>
      <c r="SH364" s="32"/>
      <c r="SI364" s="32"/>
      <c r="SJ364" s="32"/>
      <c r="SK364" s="32"/>
      <c r="SL364" s="32"/>
      <c r="SM364" s="32"/>
      <c r="SN364" s="32"/>
      <c r="SO364" s="32"/>
      <c r="SP364" s="32"/>
      <c r="SQ364" s="32"/>
      <c r="SR364" s="32"/>
      <c r="SS364" s="32"/>
      <c r="ST364" s="32"/>
      <c r="SU364" s="32"/>
      <c r="SV364" s="32"/>
      <c r="SW364" s="32"/>
      <c r="SX364" s="32"/>
      <c r="SY364" s="32"/>
      <c r="SZ364" s="32"/>
      <c r="TA364" s="32"/>
      <c r="TB364" s="32"/>
      <c r="TC364" s="32"/>
      <c r="TD364" s="32"/>
      <c r="TE364" s="32"/>
    </row>
    <row r="365" spans="1:525" s="34" customFormat="1" ht="34.5" customHeight="1" x14ac:dyDescent="0.25">
      <c r="A365" s="84" t="s">
        <v>216</v>
      </c>
      <c r="B365" s="93"/>
      <c r="C365" s="93"/>
      <c r="D365" s="68" t="s">
        <v>40</v>
      </c>
      <c r="E365" s="121">
        <f>SUM(E366+E367+E368+E371+E372+E373+E374+E370+E369)</f>
        <v>266312409</v>
      </c>
      <c r="F365" s="121">
        <f t="shared" ref="F365:P365" si="214">SUM(F366+F367+F368+F371+F372+F373+F374+F370+F369)</f>
        <v>150412409</v>
      </c>
      <c r="G365" s="121">
        <f t="shared" si="214"/>
        <v>15957600</v>
      </c>
      <c r="H365" s="121">
        <f t="shared" si="214"/>
        <v>614000</v>
      </c>
      <c r="I365" s="121">
        <f t="shared" si="214"/>
        <v>0</v>
      </c>
      <c r="J365" s="121">
        <f t="shared" si="214"/>
        <v>190000</v>
      </c>
      <c r="K365" s="121">
        <f t="shared" si="214"/>
        <v>0</v>
      </c>
      <c r="L365" s="121">
        <f t="shared" si="214"/>
        <v>140000</v>
      </c>
      <c r="M365" s="121">
        <f t="shared" si="214"/>
        <v>0</v>
      </c>
      <c r="N365" s="121">
        <f t="shared" si="214"/>
        <v>0</v>
      </c>
      <c r="O365" s="121">
        <f t="shared" si="214"/>
        <v>50000</v>
      </c>
      <c r="P365" s="121">
        <f t="shared" si="214"/>
        <v>266502409</v>
      </c>
      <c r="Q365" s="2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  <c r="HP365" s="33"/>
      <c r="HQ365" s="33"/>
      <c r="HR365" s="33"/>
      <c r="HS365" s="33"/>
      <c r="HT365" s="33"/>
      <c r="HU365" s="33"/>
      <c r="HV365" s="33"/>
      <c r="HW365" s="33"/>
      <c r="HX365" s="33"/>
      <c r="HY365" s="33"/>
      <c r="HZ365" s="33"/>
      <c r="IA365" s="33"/>
      <c r="IB365" s="33"/>
      <c r="IC365" s="33"/>
      <c r="ID365" s="33"/>
      <c r="IE365" s="33"/>
      <c r="IF365" s="33"/>
      <c r="IG365" s="33"/>
      <c r="IH365" s="33"/>
      <c r="II365" s="33"/>
      <c r="IJ365" s="33"/>
      <c r="IK365" s="33"/>
      <c r="IL365" s="33"/>
      <c r="IM365" s="33"/>
      <c r="IN365" s="33"/>
      <c r="IO365" s="33"/>
      <c r="IP365" s="33"/>
      <c r="IQ365" s="33"/>
      <c r="IR365" s="33"/>
      <c r="IS365" s="33"/>
      <c r="IT365" s="33"/>
      <c r="IU365" s="33"/>
      <c r="IV365" s="33"/>
      <c r="IW365" s="33"/>
      <c r="IX365" s="33"/>
      <c r="IY365" s="33"/>
      <c r="IZ365" s="33"/>
      <c r="JA365" s="33"/>
      <c r="JB365" s="33"/>
      <c r="JC365" s="33"/>
      <c r="JD365" s="33"/>
      <c r="JE365" s="33"/>
      <c r="JF365" s="33"/>
      <c r="JG365" s="33"/>
      <c r="JH365" s="33"/>
      <c r="JI365" s="33"/>
      <c r="JJ365" s="33"/>
      <c r="JK365" s="33"/>
      <c r="JL365" s="33"/>
      <c r="JM365" s="33"/>
      <c r="JN365" s="33"/>
      <c r="JO365" s="33"/>
      <c r="JP365" s="33"/>
      <c r="JQ365" s="33"/>
      <c r="JR365" s="33"/>
      <c r="JS365" s="33"/>
      <c r="JT365" s="33"/>
      <c r="JU365" s="33"/>
      <c r="JV365" s="33"/>
      <c r="JW365" s="33"/>
      <c r="JX365" s="33"/>
      <c r="JY365" s="33"/>
      <c r="JZ365" s="33"/>
      <c r="KA365" s="33"/>
      <c r="KB365" s="33"/>
      <c r="KC365" s="33"/>
      <c r="KD365" s="33"/>
      <c r="KE365" s="33"/>
      <c r="KF365" s="33"/>
      <c r="KG365" s="33"/>
      <c r="KH365" s="33"/>
      <c r="KI365" s="33"/>
      <c r="KJ365" s="33"/>
      <c r="KK365" s="33"/>
      <c r="KL365" s="33"/>
      <c r="KM365" s="33"/>
      <c r="KN365" s="33"/>
      <c r="KO365" s="33"/>
      <c r="KP365" s="33"/>
      <c r="KQ365" s="33"/>
      <c r="KR365" s="33"/>
      <c r="KS365" s="33"/>
      <c r="KT365" s="33"/>
      <c r="KU365" s="33"/>
      <c r="KV365" s="33"/>
      <c r="KW365" s="33"/>
      <c r="KX365" s="33"/>
      <c r="KY365" s="33"/>
      <c r="KZ365" s="33"/>
      <c r="LA365" s="33"/>
      <c r="LB365" s="33"/>
      <c r="LC365" s="33"/>
      <c r="LD365" s="33"/>
      <c r="LE365" s="33"/>
      <c r="LF365" s="33"/>
      <c r="LG365" s="33"/>
      <c r="LH365" s="33"/>
      <c r="LI365" s="33"/>
      <c r="LJ365" s="33"/>
      <c r="LK365" s="33"/>
      <c r="LL365" s="33"/>
      <c r="LM365" s="33"/>
      <c r="LN365" s="33"/>
      <c r="LO365" s="33"/>
      <c r="LP365" s="33"/>
      <c r="LQ365" s="33"/>
      <c r="LR365" s="33"/>
      <c r="LS365" s="33"/>
      <c r="LT365" s="33"/>
      <c r="LU365" s="33"/>
      <c r="LV365" s="33"/>
      <c r="LW365" s="33"/>
      <c r="LX365" s="33"/>
      <c r="LY365" s="33"/>
      <c r="LZ365" s="33"/>
      <c r="MA365" s="33"/>
      <c r="MB365" s="33"/>
      <c r="MC365" s="33"/>
      <c r="MD365" s="33"/>
      <c r="ME365" s="33"/>
      <c r="MF365" s="33"/>
      <c r="MG365" s="33"/>
      <c r="MH365" s="33"/>
      <c r="MI365" s="33"/>
      <c r="MJ365" s="33"/>
      <c r="MK365" s="33"/>
      <c r="ML365" s="33"/>
      <c r="MM365" s="33"/>
      <c r="MN365" s="33"/>
      <c r="MO365" s="33"/>
      <c r="MP365" s="33"/>
      <c r="MQ365" s="33"/>
      <c r="MR365" s="33"/>
      <c r="MS365" s="33"/>
      <c r="MT365" s="33"/>
      <c r="MU365" s="33"/>
      <c r="MV365" s="33"/>
      <c r="MW365" s="33"/>
      <c r="MX365" s="33"/>
      <c r="MY365" s="33"/>
      <c r="MZ365" s="33"/>
      <c r="NA365" s="33"/>
      <c r="NB365" s="33"/>
      <c r="NC365" s="33"/>
      <c r="ND365" s="33"/>
      <c r="NE365" s="33"/>
      <c r="NF365" s="33"/>
      <c r="NG365" s="33"/>
      <c r="NH365" s="33"/>
      <c r="NI365" s="33"/>
      <c r="NJ365" s="33"/>
      <c r="NK365" s="33"/>
      <c r="NL365" s="33"/>
      <c r="NM365" s="33"/>
      <c r="NN365" s="33"/>
      <c r="NO365" s="33"/>
      <c r="NP365" s="33"/>
      <c r="NQ365" s="33"/>
      <c r="NR365" s="33"/>
      <c r="NS365" s="33"/>
      <c r="NT365" s="33"/>
      <c r="NU365" s="33"/>
      <c r="NV365" s="33"/>
      <c r="NW365" s="33"/>
      <c r="NX365" s="33"/>
      <c r="NY365" s="33"/>
      <c r="NZ365" s="33"/>
      <c r="OA365" s="33"/>
      <c r="OB365" s="33"/>
      <c r="OC365" s="33"/>
      <c r="OD365" s="33"/>
      <c r="OE365" s="33"/>
      <c r="OF365" s="33"/>
      <c r="OG365" s="33"/>
      <c r="OH365" s="33"/>
      <c r="OI365" s="33"/>
      <c r="OJ365" s="33"/>
      <c r="OK365" s="33"/>
      <c r="OL365" s="33"/>
      <c r="OM365" s="33"/>
      <c r="ON365" s="33"/>
      <c r="OO365" s="33"/>
      <c r="OP365" s="33"/>
      <c r="OQ365" s="33"/>
      <c r="OR365" s="33"/>
      <c r="OS365" s="33"/>
      <c r="OT365" s="33"/>
      <c r="OU365" s="33"/>
      <c r="OV365" s="33"/>
      <c r="OW365" s="33"/>
      <c r="OX365" s="33"/>
      <c r="OY365" s="33"/>
      <c r="OZ365" s="33"/>
      <c r="PA365" s="33"/>
      <c r="PB365" s="33"/>
      <c r="PC365" s="33"/>
      <c r="PD365" s="33"/>
      <c r="PE365" s="33"/>
      <c r="PF365" s="33"/>
      <c r="PG365" s="33"/>
      <c r="PH365" s="33"/>
      <c r="PI365" s="33"/>
      <c r="PJ365" s="33"/>
      <c r="PK365" s="33"/>
      <c r="PL365" s="33"/>
      <c r="PM365" s="33"/>
      <c r="PN365" s="33"/>
      <c r="PO365" s="33"/>
      <c r="PP365" s="33"/>
      <c r="PQ365" s="33"/>
      <c r="PR365" s="33"/>
      <c r="PS365" s="33"/>
      <c r="PT365" s="33"/>
      <c r="PU365" s="33"/>
      <c r="PV365" s="33"/>
      <c r="PW365" s="33"/>
      <c r="PX365" s="33"/>
      <c r="PY365" s="33"/>
      <c r="PZ365" s="33"/>
      <c r="QA365" s="33"/>
      <c r="QB365" s="33"/>
      <c r="QC365" s="33"/>
      <c r="QD365" s="33"/>
      <c r="QE365" s="33"/>
      <c r="QF365" s="33"/>
      <c r="QG365" s="33"/>
      <c r="QH365" s="33"/>
      <c r="QI365" s="33"/>
      <c r="QJ365" s="33"/>
      <c r="QK365" s="33"/>
      <c r="QL365" s="33"/>
      <c r="QM365" s="33"/>
      <c r="QN365" s="33"/>
      <c r="QO365" s="33"/>
      <c r="QP365" s="33"/>
      <c r="QQ365" s="33"/>
      <c r="QR365" s="33"/>
      <c r="QS365" s="33"/>
      <c r="QT365" s="33"/>
      <c r="QU365" s="33"/>
      <c r="QV365" s="33"/>
      <c r="QW365" s="33"/>
      <c r="QX365" s="33"/>
      <c r="QY365" s="33"/>
      <c r="QZ365" s="33"/>
      <c r="RA365" s="33"/>
      <c r="RB365" s="33"/>
      <c r="RC365" s="33"/>
      <c r="RD365" s="33"/>
      <c r="RE365" s="33"/>
      <c r="RF365" s="33"/>
      <c r="RG365" s="33"/>
      <c r="RH365" s="33"/>
      <c r="RI365" s="33"/>
      <c r="RJ365" s="33"/>
      <c r="RK365" s="33"/>
      <c r="RL365" s="33"/>
      <c r="RM365" s="33"/>
      <c r="RN365" s="33"/>
      <c r="RO365" s="33"/>
      <c r="RP365" s="33"/>
      <c r="RQ365" s="33"/>
      <c r="RR365" s="33"/>
      <c r="RS365" s="33"/>
      <c r="RT365" s="33"/>
      <c r="RU365" s="33"/>
      <c r="RV365" s="33"/>
      <c r="RW365" s="33"/>
      <c r="RX365" s="33"/>
      <c r="RY365" s="33"/>
      <c r="RZ365" s="33"/>
      <c r="SA365" s="33"/>
      <c r="SB365" s="33"/>
      <c r="SC365" s="33"/>
      <c r="SD365" s="33"/>
      <c r="SE365" s="33"/>
      <c r="SF365" s="33"/>
      <c r="SG365" s="33"/>
      <c r="SH365" s="33"/>
      <c r="SI365" s="33"/>
      <c r="SJ365" s="33"/>
      <c r="SK365" s="33"/>
      <c r="SL365" s="33"/>
      <c r="SM365" s="33"/>
      <c r="SN365" s="33"/>
      <c r="SO365" s="33"/>
      <c r="SP365" s="33"/>
      <c r="SQ365" s="33"/>
      <c r="SR365" s="33"/>
      <c r="SS365" s="33"/>
      <c r="ST365" s="33"/>
      <c r="SU365" s="33"/>
      <c r="SV365" s="33"/>
      <c r="SW365" s="33"/>
      <c r="SX365" s="33"/>
      <c r="SY365" s="33"/>
      <c r="SZ365" s="33"/>
      <c r="TA365" s="33"/>
      <c r="TB365" s="33"/>
      <c r="TC365" s="33"/>
      <c r="TD365" s="33"/>
      <c r="TE365" s="33"/>
    </row>
    <row r="366" spans="1:525" s="22" customFormat="1" ht="45.75" customHeight="1" x14ac:dyDescent="0.25">
      <c r="A366" s="56" t="s">
        <v>217</v>
      </c>
      <c r="B366" s="82" t="str">
        <f>'дод 9'!A17</f>
        <v>0160</v>
      </c>
      <c r="C366" s="82" t="str">
        <f>'дод 9'!B17</f>
        <v>0111</v>
      </c>
      <c r="D366" s="36" t="str">
        <f>'дод 9'!C17</f>
        <v>Керівництво і управління у відповідній сфері у містах (місті Києві), селищах, селах, територіальних громадах</v>
      </c>
      <c r="E366" s="122">
        <f t="shared" ref="E366:E374" si="215">F366+I366</f>
        <v>20906300</v>
      </c>
      <c r="F366" s="122">
        <v>20906300</v>
      </c>
      <c r="G366" s="122">
        <v>15957600</v>
      </c>
      <c r="H366" s="122">
        <v>614000</v>
      </c>
      <c r="I366" s="122"/>
      <c r="J366" s="122">
        <f>L366+O366</f>
        <v>0</v>
      </c>
      <c r="K366" s="122"/>
      <c r="L366" s="122"/>
      <c r="M366" s="122"/>
      <c r="N366" s="122"/>
      <c r="O366" s="122"/>
      <c r="P366" s="122">
        <f t="shared" ref="P366:P373" si="216">E366+J366</f>
        <v>20906300</v>
      </c>
      <c r="Q366" s="23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  <c r="IV366" s="23"/>
      <c r="IW366" s="23"/>
      <c r="IX366" s="23"/>
      <c r="IY366" s="23"/>
      <c r="IZ366" s="23"/>
      <c r="JA366" s="23"/>
      <c r="JB366" s="23"/>
      <c r="JC366" s="23"/>
      <c r="JD366" s="23"/>
      <c r="JE366" s="23"/>
      <c r="JF366" s="23"/>
      <c r="JG366" s="23"/>
      <c r="JH366" s="23"/>
      <c r="JI366" s="23"/>
      <c r="JJ366" s="23"/>
      <c r="JK366" s="23"/>
      <c r="JL366" s="23"/>
      <c r="JM366" s="23"/>
      <c r="JN366" s="23"/>
      <c r="JO366" s="23"/>
      <c r="JP366" s="23"/>
      <c r="JQ366" s="23"/>
      <c r="JR366" s="23"/>
      <c r="JS366" s="23"/>
      <c r="JT366" s="23"/>
      <c r="JU366" s="23"/>
      <c r="JV366" s="23"/>
      <c r="JW366" s="23"/>
      <c r="JX366" s="23"/>
      <c r="JY366" s="23"/>
      <c r="JZ366" s="23"/>
      <c r="KA366" s="23"/>
      <c r="KB366" s="23"/>
      <c r="KC366" s="23"/>
      <c r="KD366" s="23"/>
      <c r="KE366" s="23"/>
      <c r="KF366" s="23"/>
      <c r="KG366" s="23"/>
      <c r="KH366" s="23"/>
      <c r="KI366" s="23"/>
      <c r="KJ366" s="23"/>
      <c r="KK366" s="23"/>
      <c r="KL366" s="23"/>
      <c r="KM366" s="23"/>
      <c r="KN366" s="23"/>
      <c r="KO366" s="23"/>
      <c r="KP366" s="23"/>
      <c r="KQ366" s="23"/>
      <c r="KR366" s="23"/>
      <c r="KS366" s="23"/>
      <c r="KT366" s="23"/>
      <c r="KU366" s="23"/>
      <c r="KV366" s="23"/>
      <c r="KW366" s="23"/>
      <c r="KX366" s="23"/>
      <c r="KY366" s="23"/>
      <c r="KZ366" s="23"/>
      <c r="LA366" s="23"/>
      <c r="LB366" s="23"/>
      <c r="LC366" s="23"/>
      <c r="LD366" s="23"/>
      <c r="LE366" s="23"/>
      <c r="LF366" s="23"/>
      <c r="LG366" s="23"/>
      <c r="LH366" s="23"/>
      <c r="LI366" s="23"/>
      <c r="LJ366" s="23"/>
      <c r="LK366" s="23"/>
      <c r="LL366" s="23"/>
      <c r="LM366" s="23"/>
      <c r="LN366" s="23"/>
      <c r="LO366" s="23"/>
      <c r="LP366" s="23"/>
      <c r="LQ366" s="23"/>
      <c r="LR366" s="23"/>
      <c r="LS366" s="23"/>
      <c r="LT366" s="23"/>
      <c r="LU366" s="23"/>
      <c r="LV366" s="23"/>
      <c r="LW366" s="23"/>
      <c r="LX366" s="23"/>
      <c r="LY366" s="23"/>
      <c r="LZ366" s="23"/>
      <c r="MA366" s="23"/>
      <c r="MB366" s="23"/>
      <c r="MC366" s="23"/>
      <c r="MD366" s="23"/>
      <c r="ME366" s="23"/>
      <c r="MF366" s="23"/>
      <c r="MG366" s="23"/>
      <c r="MH366" s="23"/>
      <c r="MI366" s="23"/>
      <c r="MJ366" s="23"/>
      <c r="MK366" s="23"/>
      <c r="ML366" s="23"/>
      <c r="MM366" s="23"/>
      <c r="MN366" s="23"/>
      <c r="MO366" s="23"/>
      <c r="MP366" s="23"/>
      <c r="MQ366" s="23"/>
      <c r="MR366" s="23"/>
      <c r="MS366" s="23"/>
      <c r="MT366" s="23"/>
      <c r="MU366" s="23"/>
      <c r="MV366" s="23"/>
      <c r="MW366" s="23"/>
      <c r="MX366" s="23"/>
      <c r="MY366" s="23"/>
      <c r="MZ366" s="23"/>
      <c r="NA366" s="23"/>
      <c r="NB366" s="23"/>
      <c r="NC366" s="23"/>
      <c r="ND366" s="23"/>
      <c r="NE366" s="23"/>
      <c r="NF366" s="23"/>
      <c r="NG366" s="23"/>
      <c r="NH366" s="23"/>
      <c r="NI366" s="23"/>
      <c r="NJ366" s="23"/>
      <c r="NK366" s="23"/>
      <c r="NL366" s="23"/>
      <c r="NM366" s="23"/>
      <c r="NN366" s="23"/>
      <c r="NO366" s="23"/>
      <c r="NP366" s="23"/>
      <c r="NQ366" s="23"/>
      <c r="NR366" s="23"/>
      <c r="NS366" s="23"/>
      <c r="NT366" s="23"/>
      <c r="NU366" s="23"/>
      <c r="NV366" s="23"/>
      <c r="NW366" s="23"/>
      <c r="NX366" s="23"/>
      <c r="NY366" s="23"/>
      <c r="NZ366" s="23"/>
      <c r="OA366" s="23"/>
      <c r="OB366" s="23"/>
      <c r="OC366" s="23"/>
      <c r="OD366" s="23"/>
      <c r="OE366" s="23"/>
      <c r="OF366" s="23"/>
      <c r="OG366" s="23"/>
      <c r="OH366" s="23"/>
      <c r="OI366" s="23"/>
      <c r="OJ366" s="23"/>
      <c r="OK366" s="23"/>
      <c r="OL366" s="23"/>
      <c r="OM366" s="23"/>
      <c r="ON366" s="23"/>
      <c r="OO366" s="23"/>
      <c r="OP366" s="23"/>
      <c r="OQ366" s="23"/>
      <c r="OR366" s="23"/>
      <c r="OS366" s="23"/>
      <c r="OT366" s="23"/>
      <c r="OU366" s="23"/>
      <c r="OV366" s="23"/>
      <c r="OW366" s="23"/>
      <c r="OX366" s="23"/>
      <c r="OY366" s="23"/>
      <c r="OZ366" s="23"/>
      <c r="PA366" s="23"/>
      <c r="PB366" s="23"/>
      <c r="PC366" s="23"/>
      <c r="PD366" s="23"/>
      <c r="PE366" s="23"/>
      <c r="PF366" s="23"/>
      <c r="PG366" s="23"/>
      <c r="PH366" s="23"/>
      <c r="PI366" s="23"/>
      <c r="PJ366" s="23"/>
      <c r="PK366" s="23"/>
      <c r="PL366" s="23"/>
      <c r="PM366" s="23"/>
      <c r="PN366" s="23"/>
      <c r="PO366" s="23"/>
      <c r="PP366" s="23"/>
      <c r="PQ366" s="23"/>
      <c r="PR366" s="23"/>
      <c r="PS366" s="23"/>
      <c r="PT366" s="23"/>
      <c r="PU366" s="23"/>
      <c r="PV366" s="23"/>
      <c r="PW366" s="23"/>
      <c r="PX366" s="23"/>
      <c r="PY366" s="23"/>
      <c r="PZ366" s="23"/>
      <c r="QA366" s="23"/>
      <c r="QB366" s="23"/>
      <c r="QC366" s="23"/>
      <c r="QD366" s="23"/>
      <c r="QE366" s="23"/>
      <c r="QF366" s="23"/>
      <c r="QG366" s="23"/>
      <c r="QH366" s="23"/>
      <c r="QI366" s="23"/>
      <c r="QJ366" s="23"/>
      <c r="QK366" s="23"/>
      <c r="QL366" s="23"/>
      <c r="QM366" s="23"/>
      <c r="QN366" s="23"/>
      <c r="QO366" s="23"/>
      <c r="QP366" s="23"/>
      <c r="QQ366" s="23"/>
      <c r="QR366" s="23"/>
      <c r="QS366" s="23"/>
      <c r="QT366" s="23"/>
      <c r="QU366" s="23"/>
      <c r="QV366" s="23"/>
      <c r="QW366" s="23"/>
      <c r="QX366" s="23"/>
      <c r="QY366" s="23"/>
      <c r="QZ366" s="23"/>
      <c r="RA366" s="23"/>
      <c r="RB366" s="23"/>
      <c r="RC366" s="23"/>
      <c r="RD366" s="23"/>
      <c r="RE366" s="23"/>
      <c r="RF366" s="23"/>
      <c r="RG366" s="23"/>
      <c r="RH366" s="23"/>
      <c r="RI366" s="23"/>
      <c r="RJ366" s="23"/>
      <c r="RK366" s="23"/>
      <c r="RL366" s="23"/>
      <c r="RM366" s="23"/>
      <c r="RN366" s="23"/>
      <c r="RO366" s="23"/>
      <c r="RP366" s="23"/>
      <c r="RQ366" s="23"/>
      <c r="RR366" s="23"/>
      <c r="RS366" s="23"/>
      <c r="RT366" s="23"/>
      <c r="RU366" s="23"/>
      <c r="RV366" s="23"/>
      <c r="RW366" s="23"/>
      <c r="RX366" s="23"/>
      <c r="RY366" s="23"/>
      <c r="RZ366" s="23"/>
      <c r="SA366" s="23"/>
      <c r="SB366" s="23"/>
      <c r="SC366" s="23"/>
      <c r="SD366" s="23"/>
      <c r="SE366" s="23"/>
      <c r="SF366" s="23"/>
      <c r="SG366" s="23"/>
      <c r="SH366" s="23"/>
      <c r="SI366" s="23"/>
      <c r="SJ366" s="23"/>
      <c r="SK366" s="23"/>
      <c r="SL366" s="23"/>
      <c r="SM366" s="23"/>
      <c r="SN366" s="23"/>
      <c r="SO366" s="23"/>
      <c r="SP366" s="23"/>
      <c r="SQ366" s="23"/>
      <c r="SR366" s="23"/>
      <c r="SS366" s="23"/>
      <c r="ST366" s="23"/>
      <c r="SU366" s="23"/>
      <c r="SV366" s="23"/>
      <c r="SW366" s="23"/>
      <c r="SX366" s="23"/>
      <c r="SY366" s="23"/>
      <c r="SZ366" s="23"/>
      <c r="TA366" s="23"/>
      <c r="TB366" s="23"/>
      <c r="TC366" s="23"/>
      <c r="TD366" s="23"/>
      <c r="TE366" s="23"/>
    </row>
    <row r="367" spans="1:525" s="22" customFormat="1" ht="24" customHeight="1" x14ac:dyDescent="0.25">
      <c r="A367" s="56" t="s">
        <v>255</v>
      </c>
      <c r="B367" s="82" t="str">
        <f>'дод 9'!A225</f>
        <v>7640</v>
      </c>
      <c r="C367" s="82" t="str">
        <f>'дод 9'!B225</f>
        <v>0470</v>
      </c>
      <c r="D367" s="57" t="s">
        <v>413</v>
      </c>
      <c r="E367" s="122">
        <f t="shared" si="215"/>
        <v>616800</v>
      </c>
      <c r="F367" s="122">
        <f>596800+20000</f>
        <v>616800</v>
      </c>
      <c r="G367" s="122"/>
      <c r="H367" s="122"/>
      <c r="I367" s="122"/>
      <c r="J367" s="122">
        <f t="shared" ref="J367:J374" si="217">L367+O367</f>
        <v>0</v>
      </c>
      <c r="K367" s="122"/>
      <c r="L367" s="122"/>
      <c r="M367" s="122"/>
      <c r="N367" s="122"/>
      <c r="O367" s="122"/>
      <c r="P367" s="122">
        <f t="shared" si="216"/>
        <v>616800</v>
      </c>
      <c r="Q367" s="23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3"/>
      <c r="IR367" s="23"/>
      <c r="IS367" s="23"/>
      <c r="IT367" s="23"/>
      <c r="IU367" s="23"/>
      <c r="IV367" s="23"/>
      <c r="IW367" s="23"/>
      <c r="IX367" s="23"/>
      <c r="IY367" s="23"/>
      <c r="IZ367" s="23"/>
      <c r="JA367" s="23"/>
      <c r="JB367" s="23"/>
      <c r="JC367" s="23"/>
      <c r="JD367" s="23"/>
      <c r="JE367" s="23"/>
      <c r="JF367" s="23"/>
      <c r="JG367" s="23"/>
      <c r="JH367" s="23"/>
      <c r="JI367" s="23"/>
      <c r="JJ367" s="23"/>
      <c r="JK367" s="23"/>
      <c r="JL367" s="23"/>
      <c r="JM367" s="23"/>
      <c r="JN367" s="23"/>
      <c r="JO367" s="23"/>
      <c r="JP367" s="23"/>
      <c r="JQ367" s="23"/>
      <c r="JR367" s="23"/>
      <c r="JS367" s="23"/>
      <c r="JT367" s="23"/>
      <c r="JU367" s="23"/>
      <c r="JV367" s="23"/>
      <c r="JW367" s="23"/>
      <c r="JX367" s="23"/>
      <c r="JY367" s="23"/>
      <c r="JZ367" s="23"/>
      <c r="KA367" s="23"/>
      <c r="KB367" s="23"/>
      <c r="KC367" s="23"/>
      <c r="KD367" s="23"/>
      <c r="KE367" s="23"/>
      <c r="KF367" s="23"/>
      <c r="KG367" s="23"/>
      <c r="KH367" s="23"/>
      <c r="KI367" s="23"/>
      <c r="KJ367" s="23"/>
      <c r="KK367" s="23"/>
      <c r="KL367" s="23"/>
      <c r="KM367" s="23"/>
      <c r="KN367" s="23"/>
      <c r="KO367" s="23"/>
      <c r="KP367" s="23"/>
      <c r="KQ367" s="23"/>
      <c r="KR367" s="23"/>
      <c r="KS367" s="23"/>
      <c r="KT367" s="23"/>
      <c r="KU367" s="23"/>
      <c r="KV367" s="23"/>
      <c r="KW367" s="23"/>
      <c r="KX367" s="23"/>
      <c r="KY367" s="23"/>
      <c r="KZ367" s="23"/>
      <c r="LA367" s="23"/>
      <c r="LB367" s="23"/>
      <c r="LC367" s="23"/>
      <c r="LD367" s="23"/>
      <c r="LE367" s="23"/>
      <c r="LF367" s="23"/>
      <c r="LG367" s="23"/>
      <c r="LH367" s="23"/>
      <c r="LI367" s="23"/>
      <c r="LJ367" s="23"/>
      <c r="LK367" s="23"/>
      <c r="LL367" s="23"/>
      <c r="LM367" s="23"/>
      <c r="LN367" s="23"/>
      <c r="LO367" s="23"/>
      <c r="LP367" s="23"/>
      <c r="LQ367" s="23"/>
      <c r="LR367" s="23"/>
      <c r="LS367" s="23"/>
      <c r="LT367" s="23"/>
      <c r="LU367" s="23"/>
      <c r="LV367" s="23"/>
      <c r="LW367" s="23"/>
      <c r="LX367" s="23"/>
      <c r="LY367" s="23"/>
      <c r="LZ367" s="23"/>
      <c r="MA367" s="23"/>
      <c r="MB367" s="23"/>
      <c r="MC367" s="23"/>
      <c r="MD367" s="23"/>
      <c r="ME367" s="23"/>
      <c r="MF367" s="23"/>
      <c r="MG367" s="23"/>
      <c r="MH367" s="23"/>
      <c r="MI367" s="23"/>
      <c r="MJ367" s="23"/>
      <c r="MK367" s="23"/>
      <c r="ML367" s="23"/>
      <c r="MM367" s="23"/>
      <c r="MN367" s="23"/>
      <c r="MO367" s="23"/>
      <c r="MP367" s="23"/>
      <c r="MQ367" s="23"/>
      <c r="MR367" s="23"/>
      <c r="MS367" s="23"/>
      <c r="MT367" s="23"/>
      <c r="MU367" s="23"/>
      <c r="MV367" s="23"/>
      <c r="MW367" s="23"/>
      <c r="MX367" s="23"/>
      <c r="MY367" s="23"/>
      <c r="MZ367" s="23"/>
      <c r="NA367" s="23"/>
      <c r="NB367" s="23"/>
      <c r="NC367" s="23"/>
      <c r="ND367" s="23"/>
      <c r="NE367" s="23"/>
      <c r="NF367" s="23"/>
      <c r="NG367" s="23"/>
      <c r="NH367" s="23"/>
      <c r="NI367" s="23"/>
      <c r="NJ367" s="23"/>
      <c r="NK367" s="23"/>
      <c r="NL367" s="23"/>
      <c r="NM367" s="23"/>
      <c r="NN367" s="23"/>
      <c r="NO367" s="23"/>
      <c r="NP367" s="23"/>
      <c r="NQ367" s="23"/>
      <c r="NR367" s="23"/>
      <c r="NS367" s="23"/>
      <c r="NT367" s="23"/>
      <c r="NU367" s="23"/>
      <c r="NV367" s="23"/>
      <c r="NW367" s="23"/>
      <c r="NX367" s="23"/>
      <c r="NY367" s="23"/>
      <c r="NZ367" s="23"/>
      <c r="OA367" s="23"/>
      <c r="OB367" s="23"/>
      <c r="OC367" s="23"/>
      <c r="OD367" s="23"/>
      <c r="OE367" s="23"/>
      <c r="OF367" s="23"/>
      <c r="OG367" s="23"/>
      <c r="OH367" s="23"/>
      <c r="OI367" s="23"/>
      <c r="OJ367" s="23"/>
      <c r="OK367" s="23"/>
      <c r="OL367" s="23"/>
      <c r="OM367" s="23"/>
      <c r="ON367" s="23"/>
      <c r="OO367" s="23"/>
      <c r="OP367" s="23"/>
      <c r="OQ367" s="23"/>
      <c r="OR367" s="23"/>
      <c r="OS367" s="23"/>
      <c r="OT367" s="23"/>
      <c r="OU367" s="23"/>
      <c r="OV367" s="23"/>
      <c r="OW367" s="23"/>
      <c r="OX367" s="23"/>
      <c r="OY367" s="23"/>
      <c r="OZ367" s="23"/>
      <c r="PA367" s="23"/>
      <c r="PB367" s="23"/>
      <c r="PC367" s="23"/>
      <c r="PD367" s="23"/>
      <c r="PE367" s="23"/>
      <c r="PF367" s="23"/>
      <c r="PG367" s="23"/>
      <c r="PH367" s="23"/>
      <c r="PI367" s="23"/>
      <c r="PJ367" s="23"/>
      <c r="PK367" s="23"/>
      <c r="PL367" s="23"/>
      <c r="PM367" s="23"/>
      <c r="PN367" s="23"/>
      <c r="PO367" s="23"/>
      <c r="PP367" s="23"/>
      <c r="PQ367" s="23"/>
      <c r="PR367" s="23"/>
      <c r="PS367" s="23"/>
      <c r="PT367" s="23"/>
      <c r="PU367" s="23"/>
      <c r="PV367" s="23"/>
      <c r="PW367" s="23"/>
      <c r="PX367" s="23"/>
      <c r="PY367" s="23"/>
      <c r="PZ367" s="23"/>
      <c r="QA367" s="23"/>
      <c r="QB367" s="23"/>
      <c r="QC367" s="23"/>
      <c r="QD367" s="23"/>
      <c r="QE367" s="23"/>
      <c r="QF367" s="23"/>
      <c r="QG367" s="23"/>
      <c r="QH367" s="23"/>
      <c r="QI367" s="23"/>
      <c r="QJ367" s="23"/>
      <c r="QK367" s="23"/>
      <c r="QL367" s="23"/>
      <c r="QM367" s="23"/>
      <c r="QN367" s="23"/>
      <c r="QO367" s="23"/>
      <c r="QP367" s="23"/>
      <c r="QQ367" s="23"/>
      <c r="QR367" s="23"/>
      <c r="QS367" s="23"/>
      <c r="QT367" s="23"/>
      <c r="QU367" s="23"/>
      <c r="QV367" s="23"/>
      <c r="QW367" s="23"/>
      <c r="QX367" s="23"/>
      <c r="QY367" s="23"/>
      <c r="QZ367" s="23"/>
      <c r="RA367" s="23"/>
      <c r="RB367" s="23"/>
      <c r="RC367" s="23"/>
      <c r="RD367" s="23"/>
      <c r="RE367" s="23"/>
      <c r="RF367" s="23"/>
      <c r="RG367" s="23"/>
      <c r="RH367" s="23"/>
      <c r="RI367" s="23"/>
      <c r="RJ367" s="23"/>
      <c r="RK367" s="23"/>
      <c r="RL367" s="23"/>
      <c r="RM367" s="23"/>
      <c r="RN367" s="23"/>
      <c r="RO367" s="23"/>
      <c r="RP367" s="23"/>
      <c r="RQ367" s="23"/>
      <c r="RR367" s="23"/>
      <c r="RS367" s="23"/>
      <c r="RT367" s="23"/>
      <c r="RU367" s="23"/>
      <c r="RV367" s="23"/>
      <c r="RW367" s="23"/>
      <c r="RX367" s="23"/>
      <c r="RY367" s="23"/>
      <c r="RZ367" s="23"/>
      <c r="SA367" s="23"/>
      <c r="SB367" s="23"/>
      <c r="SC367" s="23"/>
      <c r="SD367" s="23"/>
      <c r="SE367" s="23"/>
      <c r="SF367" s="23"/>
      <c r="SG367" s="23"/>
      <c r="SH367" s="23"/>
      <c r="SI367" s="23"/>
      <c r="SJ367" s="23"/>
      <c r="SK367" s="23"/>
      <c r="SL367" s="23"/>
      <c r="SM367" s="23"/>
      <c r="SN367" s="23"/>
      <c r="SO367" s="23"/>
      <c r="SP367" s="23"/>
      <c r="SQ367" s="23"/>
      <c r="SR367" s="23"/>
      <c r="SS367" s="23"/>
      <c r="ST367" s="23"/>
      <c r="SU367" s="23"/>
      <c r="SV367" s="23"/>
      <c r="SW367" s="23"/>
      <c r="SX367" s="23"/>
      <c r="SY367" s="23"/>
      <c r="SZ367" s="23"/>
      <c r="TA367" s="23"/>
      <c r="TB367" s="23"/>
      <c r="TC367" s="23"/>
      <c r="TD367" s="23"/>
      <c r="TE367" s="23"/>
    </row>
    <row r="368" spans="1:525" s="22" customFormat="1" ht="21.75" customHeight="1" x14ac:dyDescent="0.25">
      <c r="A368" s="56" t="s">
        <v>325</v>
      </c>
      <c r="B368" s="82" t="str">
        <f>'дод 9'!A233</f>
        <v>7693</v>
      </c>
      <c r="C368" s="82" t="str">
        <f>'дод 9'!B233</f>
        <v>0490</v>
      </c>
      <c r="D368" s="57" t="str">
        <f>'дод 9'!C233</f>
        <v>Інші заходи, пов'язані з економічною діяльністю</v>
      </c>
      <c r="E368" s="122">
        <f t="shared" si="215"/>
        <v>300000</v>
      </c>
      <c r="F368" s="122">
        <f>20000+194200+85800</f>
        <v>300000</v>
      </c>
      <c r="G368" s="122"/>
      <c r="H368" s="122"/>
      <c r="I368" s="122"/>
      <c r="J368" s="122">
        <f t="shared" si="217"/>
        <v>0</v>
      </c>
      <c r="K368" s="122"/>
      <c r="L368" s="122"/>
      <c r="M368" s="122"/>
      <c r="N368" s="122"/>
      <c r="O368" s="122"/>
      <c r="P368" s="122">
        <f t="shared" si="216"/>
        <v>300000</v>
      </c>
      <c r="Q368" s="23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3"/>
      <c r="IR368" s="23"/>
      <c r="IS368" s="23"/>
      <c r="IT368" s="23"/>
      <c r="IU368" s="23"/>
      <c r="IV368" s="23"/>
      <c r="IW368" s="23"/>
      <c r="IX368" s="23"/>
      <c r="IY368" s="23"/>
      <c r="IZ368" s="23"/>
      <c r="JA368" s="23"/>
      <c r="JB368" s="23"/>
      <c r="JC368" s="23"/>
      <c r="JD368" s="23"/>
      <c r="JE368" s="23"/>
      <c r="JF368" s="23"/>
      <c r="JG368" s="23"/>
      <c r="JH368" s="23"/>
      <c r="JI368" s="23"/>
      <c r="JJ368" s="23"/>
      <c r="JK368" s="23"/>
      <c r="JL368" s="23"/>
      <c r="JM368" s="23"/>
      <c r="JN368" s="23"/>
      <c r="JO368" s="23"/>
      <c r="JP368" s="23"/>
      <c r="JQ368" s="23"/>
      <c r="JR368" s="23"/>
      <c r="JS368" s="23"/>
      <c r="JT368" s="23"/>
      <c r="JU368" s="23"/>
      <c r="JV368" s="23"/>
      <c r="JW368" s="23"/>
      <c r="JX368" s="23"/>
      <c r="JY368" s="23"/>
      <c r="JZ368" s="23"/>
      <c r="KA368" s="23"/>
      <c r="KB368" s="23"/>
      <c r="KC368" s="23"/>
      <c r="KD368" s="23"/>
      <c r="KE368" s="23"/>
      <c r="KF368" s="23"/>
      <c r="KG368" s="23"/>
      <c r="KH368" s="23"/>
      <c r="KI368" s="23"/>
      <c r="KJ368" s="23"/>
      <c r="KK368" s="23"/>
      <c r="KL368" s="23"/>
      <c r="KM368" s="23"/>
      <c r="KN368" s="23"/>
      <c r="KO368" s="23"/>
      <c r="KP368" s="23"/>
      <c r="KQ368" s="23"/>
      <c r="KR368" s="23"/>
      <c r="KS368" s="23"/>
      <c r="KT368" s="23"/>
      <c r="KU368" s="23"/>
      <c r="KV368" s="23"/>
      <c r="KW368" s="23"/>
      <c r="KX368" s="23"/>
      <c r="KY368" s="23"/>
      <c r="KZ368" s="23"/>
      <c r="LA368" s="23"/>
      <c r="LB368" s="23"/>
      <c r="LC368" s="23"/>
      <c r="LD368" s="23"/>
      <c r="LE368" s="23"/>
      <c r="LF368" s="23"/>
      <c r="LG368" s="23"/>
      <c r="LH368" s="23"/>
      <c r="LI368" s="23"/>
      <c r="LJ368" s="23"/>
      <c r="LK368" s="23"/>
      <c r="LL368" s="23"/>
      <c r="LM368" s="23"/>
      <c r="LN368" s="23"/>
      <c r="LO368" s="23"/>
      <c r="LP368" s="23"/>
      <c r="LQ368" s="23"/>
      <c r="LR368" s="23"/>
      <c r="LS368" s="23"/>
      <c r="LT368" s="23"/>
      <c r="LU368" s="23"/>
      <c r="LV368" s="23"/>
      <c r="LW368" s="23"/>
      <c r="LX368" s="23"/>
      <c r="LY368" s="23"/>
      <c r="LZ368" s="23"/>
      <c r="MA368" s="23"/>
      <c r="MB368" s="23"/>
      <c r="MC368" s="23"/>
      <c r="MD368" s="23"/>
      <c r="ME368" s="23"/>
      <c r="MF368" s="23"/>
      <c r="MG368" s="23"/>
      <c r="MH368" s="23"/>
      <c r="MI368" s="23"/>
      <c r="MJ368" s="23"/>
      <c r="MK368" s="23"/>
      <c r="ML368" s="23"/>
      <c r="MM368" s="23"/>
      <c r="MN368" s="23"/>
      <c r="MO368" s="23"/>
      <c r="MP368" s="23"/>
      <c r="MQ368" s="23"/>
      <c r="MR368" s="23"/>
      <c r="MS368" s="23"/>
      <c r="MT368" s="23"/>
      <c r="MU368" s="23"/>
      <c r="MV368" s="23"/>
      <c r="MW368" s="23"/>
      <c r="MX368" s="23"/>
      <c r="MY368" s="23"/>
      <c r="MZ368" s="23"/>
      <c r="NA368" s="23"/>
      <c r="NB368" s="23"/>
      <c r="NC368" s="23"/>
      <c r="ND368" s="23"/>
      <c r="NE368" s="23"/>
      <c r="NF368" s="23"/>
      <c r="NG368" s="23"/>
      <c r="NH368" s="23"/>
      <c r="NI368" s="23"/>
      <c r="NJ368" s="23"/>
      <c r="NK368" s="23"/>
      <c r="NL368" s="23"/>
      <c r="NM368" s="23"/>
      <c r="NN368" s="23"/>
      <c r="NO368" s="23"/>
      <c r="NP368" s="23"/>
      <c r="NQ368" s="23"/>
      <c r="NR368" s="23"/>
      <c r="NS368" s="23"/>
      <c r="NT368" s="23"/>
      <c r="NU368" s="23"/>
      <c r="NV368" s="23"/>
      <c r="NW368" s="23"/>
      <c r="NX368" s="23"/>
      <c r="NY368" s="23"/>
      <c r="NZ368" s="23"/>
      <c r="OA368" s="23"/>
      <c r="OB368" s="23"/>
      <c r="OC368" s="23"/>
      <c r="OD368" s="23"/>
      <c r="OE368" s="23"/>
      <c r="OF368" s="23"/>
      <c r="OG368" s="23"/>
      <c r="OH368" s="23"/>
      <c r="OI368" s="23"/>
      <c r="OJ368" s="23"/>
      <c r="OK368" s="23"/>
      <c r="OL368" s="23"/>
      <c r="OM368" s="23"/>
      <c r="ON368" s="23"/>
      <c r="OO368" s="23"/>
      <c r="OP368" s="23"/>
      <c r="OQ368" s="23"/>
      <c r="OR368" s="23"/>
      <c r="OS368" s="23"/>
      <c r="OT368" s="23"/>
      <c r="OU368" s="23"/>
      <c r="OV368" s="23"/>
      <c r="OW368" s="23"/>
      <c r="OX368" s="23"/>
      <c r="OY368" s="23"/>
      <c r="OZ368" s="23"/>
      <c r="PA368" s="23"/>
      <c r="PB368" s="23"/>
      <c r="PC368" s="23"/>
      <c r="PD368" s="23"/>
      <c r="PE368" s="23"/>
      <c r="PF368" s="23"/>
      <c r="PG368" s="23"/>
      <c r="PH368" s="23"/>
      <c r="PI368" s="23"/>
      <c r="PJ368" s="23"/>
      <c r="PK368" s="23"/>
      <c r="PL368" s="23"/>
      <c r="PM368" s="23"/>
      <c r="PN368" s="23"/>
      <c r="PO368" s="23"/>
      <c r="PP368" s="23"/>
      <c r="PQ368" s="23"/>
      <c r="PR368" s="23"/>
      <c r="PS368" s="23"/>
      <c r="PT368" s="23"/>
      <c r="PU368" s="23"/>
      <c r="PV368" s="23"/>
      <c r="PW368" s="23"/>
      <c r="PX368" s="23"/>
      <c r="PY368" s="23"/>
      <c r="PZ368" s="23"/>
      <c r="QA368" s="23"/>
      <c r="QB368" s="23"/>
      <c r="QC368" s="23"/>
      <c r="QD368" s="23"/>
      <c r="QE368" s="23"/>
      <c r="QF368" s="23"/>
      <c r="QG368" s="23"/>
      <c r="QH368" s="23"/>
      <c r="QI368" s="23"/>
      <c r="QJ368" s="23"/>
      <c r="QK368" s="23"/>
      <c r="QL368" s="23"/>
      <c r="QM368" s="23"/>
      <c r="QN368" s="23"/>
      <c r="QO368" s="23"/>
      <c r="QP368" s="23"/>
      <c r="QQ368" s="23"/>
      <c r="QR368" s="23"/>
      <c r="QS368" s="23"/>
      <c r="QT368" s="23"/>
      <c r="QU368" s="23"/>
      <c r="QV368" s="23"/>
      <c r="QW368" s="23"/>
      <c r="QX368" s="23"/>
      <c r="QY368" s="23"/>
      <c r="QZ368" s="23"/>
      <c r="RA368" s="23"/>
      <c r="RB368" s="23"/>
      <c r="RC368" s="23"/>
      <c r="RD368" s="23"/>
      <c r="RE368" s="23"/>
      <c r="RF368" s="23"/>
      <c r="RG368" s="23"/>
      <c r="RH368" s="23"/>
      <c r="RI368" s="23"/>
      <c r="RJ368" s="23"/>
      <c r="RK368" s="23"/>
      <c r="RL368" s="23"/>
      <c r="RM368" s="23"/>
      <c r="RN368" s="23"/>
      <c r="RO368" s="23"/>
      <c r="RP368" s="23"/>
      <c r="RQ368" s="23"/>
      <c r="RR368" s="23"/>
      <c r="RS368" s="23"/>
      <c r="RT368" s="23"/>
      <c r="RU368" s="23"/>
      <c r="RV368" s="23"/>
      <c r="RW368" s="23"/>
      <c r="RX368" s="23"/>
      <c r="RY368" s="23"/>
      <c r="RZ368" s="23"/>
      <c r="SA368" s="23"/>
      <c r="SB368" s="23"/>
      <c r="SC368" s="23"/>
      <c r="SD368" s="23"/>
      <c r="SE368" s="23"/>
      <c r="SF368" s="23"/>
      <c r="SG368" s="23"/>
      <c r="SH368" s="23"/>
      <c r="SI368" s="23"/>
      <c r="SJ368" s="23"/>
      <c r="SK368" s="23"/>
      <c r="SL368" s="23"/>
      <c r="SM368" s="23"/>
      <c r="SN368" s="23"/>
      <c r="SO368" s="23"/>
      <c r="SP368" s="23"/>
      <c r="SQ368" s="23"/>
      <c r="SR368" s="23"/>
      <c r="SS368" s="23"/>
      <c r="ST368" s="23"/>
      <c r="SU368" s="23"/>
      <c r="SV368" s="23"/>
      <c r="SW368" s="23"/>
      <c r="SX368" s="23"/>
      <c r="SY368" s="23"/>
      <c r="SZ368" s="23"/>
      <c r="TA368" s="23"/>
      <c r="TB368" s="23"/>
      <c r="TC368" s="23"/>
      <c r="TD368" s="23"/>
      <c r="TE368" s="23"/>
    </row>
    <row r="369" spans="1:525" s="22" customFormat="1" ht="48.75" customHeight="1" x14ac:dyDescent="0.25">
      <c r="A369" s="56" t="s">
        <v>670</v>
      </c>
      <c r="B369" s="82">
        <v>7700</v>
      </c>
      <c r="C369" s="56" t="s">
        <v>92</v>
      </c>
      <c r="D369" s="57" t="s">
        <v>357</v>
      </c>
      <c r="E369" s="122">
        <f t="shared" si="215"/>
        <v>10000</v>
      </c>
      <c r="F369" s="122">
        <v>10000</v>
      </c>
      <c r="G369" s="122"/>
      <c r="H369" s="122"/>
      <c r="I369" s="122"/>
      <c r="J369" s="122">
        <f t="shared" si="217"/>
        <v>0</v>
      </c>
      <c r="K369" s="122"/>
      <c r="L369" s="122"/>
      <c r="M369" s="122"/>
      <c r="N369" s="122"/>
      <c r="O369" s="122"/>
      <c r="P369" s="122">
        <f t="shared" si="216"/>
        <v>10000</v>
      </c>
      <c r="Q369" s="23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  <c r="IO369" s="23"/>
      <c r="IP369" s="23"/>
      <c r="IQ369" s="23"/>
      <c r="IR369" s="23"/>
      <c r="IS369" s="23"/>
      <c r="IT369" s="23"/>
      <c r="IU369" s="23"/>
      <c r="IV369" s="23"/>
      <c r="IW369" s="23"/>
      <c r="IX369" s="23"/>
      <c r="IY369" s="23"/>
      <c r="IZ369" s="23"/>
      <c r="JA369" s="23"/>
      <c r="JB369" s="23"/>
      <c r="JC369" s="23"/>
      <c r="JD369" s="23"/>
      <c r="JE369" s="23"/>
      <c r="JF369" s="23"/>
      <c r="JG369" s="23"/>
      <c r="JH369" s="23"/>
      <c r="JI369" s="23"/>
      <c r="JJ369" s="23"/>
      <c r="JK369" s="23"/>
      <c r="JL369" s="23"/>
      <c r="JM369" s="23"/>
      <c r="JN369" s="23"/>
      <c r="JO369" s="23"/>
      <c r="JP369" s="23"/>
      <c r="JQ369" s="23"/>
      <c r="JR369" s="23"/>
      <c r="JS369" s="23"/>
      <c r="JT369" s="23"/>
      <c r="JU369" s="23"/>
      <c r="JV369" s="23"/>
      <c r="JW369" s="23"/>
      <c r="JX369" s="23"/>
      <c r="JY369" s="23"/>
      <c r="JZ369" s="23"/>
      <c r="KA369" s="23"/>
      <c r="KB369" s="23"/>
      <c r="KC369" s="23"/>
      <c r="KD369" s="23"/>
      <c r="KE369" s="23"/>
      <c r="KF369" s="23"/>
      <c r="KG369" s="23"/>
      <c r="KH369" s="23"/>
      <c r="KI369" s="23"/>
      <c r="KJ369" s="23"/>
      <c r="KK369" s="23"/>
      <c r="KL369" s="23"/>
      <c r="KM369" s="23"/>
      <c r="KN369" s="23"/>
      <c r="KO369" s="23"/>
      <c r="KP369" s="23"/>
      <c r="KQ369" s="23"/>
      <c r="KR369" s="23"/>
      <c r="KS369" s="23"/>
      <c r="KT369" s="23"/>
      <c r="KU369" s="23"/>
      <c r="KV369" s="23"/>
      <c r="KW369" s="23"/>
      <c r="KX369" s="23"/>
      <c r="KY369" s="23"/>
      <c r="KZ369" s="23"/>
      <c r="LA369" s="23"/>
      <c r="LB369" s="23"/>
      <c r="LC369" s="23"/>
      <c r="LD369" s="23"/>
      <c r="LE369" s="23"/>
      <c r="LF369" s="23"/>
      <c r="LG369" s="23"/>
      <c r="LH369" s="23"/>
      <c r="LI369" s="23"/>
      <c r="LJ369" s="23"/>
      <c r="LK369" s="23"/>
      <c r="LL369" s="23"/>
      <c r="LM369" s="23"/>
      <c r="LN369" s="23"/>
      <c r="LO369" s="23"/>
      <c r="LP369" s="23"/>
      <c r="LQ369" s="23"/>
      <c r="LR369" s="23"/>
      <c r="LS369" s="23"/>
      <c r="LT369" s="23"/>
      <c r="LU369" s="23"/>
      <c r="LV369" s="23"/>
      <c r="LW369" s="23"/>
      <c r="LX369" s="23"/>
      <c r="LY369" s="23"/>
      <c r="LZ369" s="23"/>
      <c r="MA369" s="23"/>
      <c r="MB369" s="23"/>
      <c r="MC369" s="23"/>
      <c r="MD369" s="23"/>
      <c r="ME369" s="23"/>
      <c r="MF369" s="23"/>
      <c r="MG369" s="23"/>
      <c r="MH369" s="23"/>
      <c r="MI369" s="23"/>
      <c r="MJ369" s="23"/>
      <c r="MK369" s="23"/>
      <c r="ML369" s="23"/>
      <c r="MM369" s="23"/>
      <c r="MN369" s="23"/>
      <c r="MO369" s="23"/>
      <c r="MP369" s="23"/>
      <c r="MQ369" s="23"/>
      <c r="MR369" s="23"/>
      <c r="MS369" s="23"/>
      <c r="MT369" s="23"/>
      <c r="MU369" s="23"/>
      <c r="MV369" s="23"/>
      <c r="MW369" s="23"/>
      <c r="MX369" s="23"/>
      <c r="MY369" s="23"/>
      <c r="MZ369" s="23"/>
      <c r="NA369" s="23"/>
      <c r="NB369" s="23"/>
      <c r="NC369" s="23"/>
      <c r="ND369" s="23"/>
      <c r="NE369" s="23"/>
      <c r="NF369" s="23"/>
      <c r="NG369" s="23"/>
      <c r="NH369" s="23"/>
      <c r="NI369" s="23"/>
      <c r="NJ369" s="23"/>
      <c r="NK369" s="23"/>
      <c r="NL369" s="23"/>
      <c r="NM369" s="23"/>
      <c r="NN369" s="23"/>
      <c r="NO369" s="23"/>
      <c r="NP369" s="23"/>
      <c r="NQ369" s="23"/>
      <c r="NR369" s="23"/>
      <c r="NS369" s="23"/>
      <c r="NT369" s="23"/>
      <c r="NU369" s="23"/>
      <c r="NV369" s="23"/>
      <c r="NW369" s="23"/>
      <c r="NX369" s="23"/>
      <c r="NY369" s="23"/>
      <c r="NZ369" s="23"/>
      <c r="OA369" s="23"/>
      <c r="OB369" s="23"/>
      <c r="OC369" s="23"/>
      <c r="OD369" s="23"/>
      <c r="OE369" s="23"/>
      <c r="OF369" s="23"/>
      <c r="OG369" s="23"/>
      <c r="OH369" s="23"/>
      <c r="OI369" s="23"/>
      <c r="OJ369" s="23"/>
      <c r="OK369" s="23"/>
      <c r="OL369" s="23"/>
      <c r="OM369" s="23"/>
      <c r="ON369" s="23"/>
      <c r="OO369" s="23"/>
      <c r="OP369" s="23"/>
      <c r="OQ369" s="23"/>
      <c r="OR369" s="23"/>
      <c r="OS369" s="23"/>
      <c r="OT369" s="23"/>
      <c r="OU369" s="23"/>
      <c r="OV369" s="23"/>
      <c r="OW369" s="23"/>
      <c r="OX369" s="23"/>
      <c r="OY369" s="23"/>
      <c r="OZ369" s="23"/>
      <c r="PA369" s="23"/>
      <c r="PB369" s="23"/>
      <c r="PC369" s="23"/>
      <c r="PD369" s="23"/>
      <c r="PE369" s="23"/>
      <c r="PF369" s="23"/>
      <c r="PG369" s="23"/>
      <c r="PH369" s="23"/>
      <c r="PI369" s="23"/>
      <c r="PJ369" s="23"/>
      <c r="PK369" s="23"/>
      <c r="PL369" s="23"/>
      <c r="PM369" s="23"/>
      <c r="PN369" s="23"/>
      <c r="PO369" s="23"/>
      <c r="PP369" s="23"/>
      <c r="PQ369" s="23"/>
      <c r="PR369" s="23"/>
      <c r="PS369" s="23"/>
      <c r="PT369" s="23"/>
      <c r="PU369" s="23"/>
      <c r="PV369" s="23"/>
      <c r="PW369" s="23"/>
      <c r="PX369" s="23"/>
      <c r="PY369" s="23"/>
      <c r="PZ369" s="23"/>
      <c r="QA369" s="23"/>
      <c r="QB369" s="23"/>
      <c r="QC369" s="23"/>
      <c r="QD369" s="23"/>
      <c r="QE369" s="23"/>
      <c r="QF369" s="23"/>
      <c r="QG369" s="23"/>
      <c r="QH369" s="23"/>
      <c r="QI369" s="23"/>
      <c r="QJ369" s="23"/>
      <c r="QK369" s="23"/>
      <c r="QL369" s="23"/>
      <c r="QM369" s="23"/>
      <c r="QN369" s="23"/>
      <c r="QO369" s="23"/>
      <c r="QP369" s="23"/>
      <c r="QQ369" s="23"/>
      <c r="QR369" s="23"/>
      <c r="QS369" s="23"/>
      <c r="QT369" s="23"/>
      <c r="QU369" s="23"/>
      <c r="QV369" s="23"/>
      <c r="QW369" s="23"/>
      <c r="QX369" s="23"/>
      <c r="QY369" s="23"/>
      <c r="QZ369" s="23"/>
      <c r="RA369" s="23"/>
      <c r="RB369" s="23"/>
      <c r="RC369" s="23"/>
      <c r="RD369" s="23"/>
      <c r="RE369" s="23"/>
      <c r="RF369" s="23"/>
      <c r="RG369" s="23"/>
      <c r="RH369" s="23"/>
      <c r="RI369" s="23"/>
      <c r="RJ369" s="23"/>
      <c r="RK369" s="23"/>
      <c r="RL369" s="23"/>
      <c r="RM369" s="23"/>
      <c r="RN369" s="23"/>
      <c r="RO369" s="23"/>
      <c r="RP369" s="23"/>
      <c r="RQ369" s="23"/>
      <c r="RR369" s="23"/>
      <c r="RS369" s="23"/>
      <c r="RT369" s="23"/>
      <c r="RU369" s="23"/>
      <c r="RV369" s="23"/>
      <c r="RW369" s="23"/>
      <c r="RX369" s="23"/>
      <c r="RY369" s="23"/>
      <c r="RZ369" s="23"/>
      <c r="SA369" s="23"/>
      <c r="SB369" s="23"/>
      <c r="SC369" s="23"/>
      <c r="SD369" s="23"/>
      <c r="SE369" s="23"/>
      <c r="SF369" s="23"/>
      <c r="SG369" s="23"/>
      <c r="SH369" s="23"/>
      <c r="SI369" s="23"/>
      <c r="SJ369" s="23"/>
      <c r="SK369" s="23"/>
      <c r="SL369" s="23"/>
      <c r="SM369" s="23"/>
      <c r="SN369" s="23"/>
      <c r="SO369" s="23"/>
      <c r="SP369" s="23"/>
      <c r="SQ369" s="23"/>
      <c r="SR369" s="23"/>
      <c r="SS369" s="23"/>
      <c r="ST369" s="23"/>
      <c r="SU369" s="23"/>
      <c r="SV369" s="23"/>
      <c r="SW369" s="23"/>
      <c r="SX369" s="23"/>
      <c r="SY369" s="23"/>
      <c r="SZ369" s="23"/>
      <c r="TA369" s="23"/>
      <c r="TB369" s="23"/>
      <c r="TC369" s="23"/>
      <c r="TD369" s="23"/>
      <c r="TE369" s="23"/>
    </row>
    <row r="370" spans="1:525" s="22" customFormat="1" ht="31.5" customHeight="1" x14ac:dyDescent="0.25">
      <c r="A370" s="56">
        <v>3718330</v>
      </c>
      <c r="B370" s="82">
        <f>'дод 9'!A249</f>
        <v>8330</v>
      </c>
      <c r="C370" s="56" t="s">
        <v>91</v>
      </c>
      <c r="D370" s="57" t="str">
        <f>'дод 9'!C249</f>
        <v xml:space="preserve">Інша діяльність у сфері екології та охорони природних ресурсів </v>
      </c>
      <c r="E370" s="122">
        <f t="shared" si="215"/>
        <v>80000</v>
      </c>
      <c r="F370" s="122">
        <v>80000</v>
      </c>
      <c r="G370" s="122"/>
      <c r="H370" s="122"/>
      <c r="I370" s="122"/>
      <c r="J370" s="122">
        <f t="shared" si="217"/>
        <v>0</v>
      </c>
      <c r="K370" s="122"/>
      <c r="L370" s="122"/>
      <c r="M370" s="122"/>
      <c r="N370" s="122"/>
      <c r="O370" s="122"/>
      <c r="P370" s="122">
        <f t="shared" si="216"/>
        <v>80000</v>
      </c>
      <c r="Q370" s="23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  <c r="IV370" s="23"/>
      <c r="IW370" s="23"/>
      <c r="IX370" s="23"/>
      <c r="IY370" s="23"/>
      <c r="IZ370" s="23"/>
      <c r="JA370" s="23"/>
      <c r="JB370" s="23"/>
      <c r="JC370" s="23"/>
      <c r="JD370" s="23"/>
      <c r="JE370" s="23"/>
      <c r="JF370" s="23"/>
      <c r="JG370" s="23"/>
      <c r="JH370" s="23"/>
      <c r="JI370" s="23"/>
      <c r="JJ370" s="23"/>
      <c r="JK370" s="23"/>
      <c r="JL370" s="23"/>
      <c r="JM370" s="23"/>
      <c r="JN370" s="23"/>
      <c r="JO370" s="23"/>
      <c r="JP370" s="23"/>
      <c r="JQ370" s="23"/>
      <c r="JR370" s="23"/>
      <c r="JS370" s="23"/>
      <c r="JT370" s="23"/>
      <c r="JU370" s="23"/>
      <c r="JV370" s="23"/>
      <c r="JW370" s="23"/>
      <c r="JX370" s="23"/>
      <c r="JY370" s="23"/>
      <c r="JZ370" s="23"/>
      <c r="KA370" s="23"/>
      <c r="KB370" s="23"/>
      <c r="KC370" s="23"/>
      <c r="KD370" s="23"/>
      <c r="KE370" s="23"/>
      <c r="KF370" s="23"/>
      <c r="KG370" s="23"/>
      <c r="KH370" s="23"/>
      <c r="KI370" s="23"/>
      <c r="KJ370" s="23"/>
      <c r="KK370" s="23"/>
      <c r="KL370" s="23"/>
      <c r="KM370" s="23"/>
      <c r="KN370" s="23"/>
      <c r="KO370" s="23"/>
      <c r="KP370" s="23"/>
      <c r="KQ370" s="23"/>
      <c r="KR370" s="23"/>
      <c r="KS370" s="23"/>
      <c r="KT370" s="23"/>
      <c r="KU370" s="23"/>
      <c r="KV370" s="23"/>
      <c r="KW370" s="23"/>
      <c r="KX370" s="23"/>
      <c r="KY370" s="23"/>
      <c r="KZ370" s="23"/>
      <c r="LA370" s="23"/>
      <c r="LB370" s="23"/>
      <c r="LC370" s="23"/>
      <c r="LD370" s="23"/>
      <c r="LE370" s="23"/>
      <c r="LF370" s="23"/>
      <c r="LG370" s="23"/>
      <c r="LH370" s="23"/>
      <c r="LI370" s="23"/>
      <c r="LJ370" s="23"/>
      <c r="LK370" s="23"/>
      <c r="LL370" s="23"/>
      <c r="LM370" s="23"/>
      <c r="LN370" s="23"/>
      <c r="LO370" s="23"/>
      <c r="LP370" s="23"/>
      <c r="LQ370" s="23"/>
      <c r="LR370" s="23"/>
      <c r="LS370" s="23"/>
      <c r="LT370" s="23"/>
      <c r="LU370" s="23"/>
      <c r="LV370" s="23"/>
      <c r="LW370" s="23"/>
      <c r="LX370" s="23"/>
      <c r="LY370" s="23"/>
      <c r="LZ370" s="23"/>
      <c r="MA370" s="23"/>
      <c r="MB370" s="23"/>
      <c r="MC370" s="23"/>
      <c r="MD370" s="23"/>
      <c r="ME370" s="23"/>
      <c r="MF370" s="23"/>
      <c r="MG370" s="23"/>
      <c r="MH370" s="23"/>
      <c r="MI370" s="23"/>
      <c r="MJ370" s="23"/>
      <c r="MK370" s="23"/>
      <c r="ML370" s="23"/>
      <c r="MM370" s="23"/>
      <c r="MN370" s="23"/>
      <c r="MO370" s="23"/>
      <c r="MP370" s="23"/>
      <c r="MQ370" s="23"/>
      <c r="MR370" s="23"/>
      <c r="MS370" s="23"/>
      <c r="MT370" s="23"/>
      <c r="MU370" s="23"/>
      <c r="MV370" s="23"/>
      <c r="MW370" s="23"/>
      <c r="MX370" s="23"/>
      <c r="MY370" s="23"/>
      <c r="MZ370" s="23"/>
      <c r="NA370" s="23"/>
      <c r="NB370" s="23"/>
      <c r="NC370" s="23"/>
      <c r="ND370" s="23"/>
      <c r="NE370" s="23"/>
      <c r="NF370" s="23"/>
      <c r="NG370" s="23"/>
      <c r="NH370" s="23"/>
      <c r="NI370" s="23"/>
      <c r="NJ370" s="23"/>
      <c r="NK370" s="23"/>
      <c r="NL370" s="23"/>
      <c r="NM370" s="23"/>
      <c r="NN370" s="23"/>
      <c r="NO370" s="23"/>
      <c r="NP370" s="23"/>
      <c r="NQ370" s="23"/>
      <c r="NR370" s="23"/>
      <c r="NS370" s="23"/>
      <c r="NT370" s="23"/>
      <c r="NU370" s="23"/>
      <c r="NV370" s="23"/>
      <c r="NW370" s="23"/>
      <c r="NX370" s="23"/>
      <c r="NY370" s="23"/>
      <c r="NZ370" s="23"/>
      <c r="OA370" s="23"/>
      <c r="OB370" s="23"/>
      <c r="OC370" s="23"/>
      <c r="OD370" s="23"/>
      <c r="OE370" s="23"/>
      <c r="OF370" s="23"/>
      <c r="OG370" s="23"/>
      <c r="OH370" s="23"/>
      <c r="OI370" s="23"/>
      <c r="OJ370" s="23"/>
      <c r="OK370" s="23"/>
      <c r="OL370" s="23"/>
      <c r="OM370" s="23"/>
      <c r="ON370" s="23"/>
      <c r="OO370" s="23"/>
      <c r="OP370" s="23"/>
      <c r="OQ370" s="23"/>
      <c r="OR370" s="23"/>
      <c r="OS370" s="23"/>
      <c r="OT370" s="23"/>
      <c r="OU370" s="23"/>
      <c r="OV370" s="23"/>
      <c r="OW370" s="23"/>
      <c r="OX370" s="23"/>
      <c r="OY370" s="23"/>
      <c r="OZ370" s="23"/>
      <c r="PA370" s="23"/>
      <c r="PB370" s="23"/>
      <c r="PC370" s="23"/>
      <c r="PD370" s="23"/>
      <c r="PE370" s="23"/>
      <c r="PF370" s="23"/>
      <c r="PG370" s="23"/>
      <c r="PH370" s="23"/>
      <c r="PI370" s="23"/>
      <c r="PJ370" s="23"/>
      <c r="PK370" s="23"/>
      <c r="PL370" s="23"/>
      <c r="PM370" s="23"/>
      <c r="PN370" s="23"/>
      <c r="PO370" s="23"/>
      <c r="PP370" s="23"/>
      <c r="PQ370" s="23"/>
      <c r="PR370" s="23"/>
      <c r="PS370" s="23"/>
      <c r="PT370" s="23"/>
      <c r="PU370" s="23"/>
      <c r="PV370" s="23"/>
      <c r="PW370" s="23"/>
      <c r="PX370" s="23"/>
      <c r="PY370" s="23"/>
      <c r="PZ370" s="23"/>
      <c r="QA370" s="23"/>
      <c r="QB370" s="23"/>
      <c r="QC370" s="23"/>
      <c r="QD370" s="23"/>
      <c r="QE370" s="23"/>
      <c r="QF370" s="23"/>
      <c r="QG370" s="23"/>
      <c r="QH370" s="23"/>
      <c r="QI370" s="23"/>
      <c r="QJ370" s="23"/>
      <c r="QK370" s="23"/>
      <c r="QL370" s="23"/>
      <c r="QM370" s="23"/>
      <c r="QN370" s="23"/>
      <c r="QO370" s="23"/>
      <c r="QP370" s="23"/>
      <c r="QQ370" s="23"/>
      <c r="QR370" s="23"/>
      <c r="QS370" s="23"/>
      <c r="QT370" s="23"/>
      <c r="QU370" s="23"/>
      <c r="QV370" s="23"/>
      <c r="QW370" s="23"/>
      <c r="QX370" s="23"/>
      <c r="QY370" s="23"/>
      <c r="QZ370" s="23"/>
      <c r="RA370" s="23"/>
      <c r="RB370" s="23"/>
      <c r="RC370" s="23"/>
      <c r="RD370" s="23"/>
      <c r="RE370" s="23"/>
      <c r="RF370" s="23"/>
      <c r="RG370" s="23"/>
      <c r="RH370" s="23"/>
      <c r="RI370" s="23"/>
      <c r="RJ370" s="23"/>
      <c r="RK370" s="23"/>
      <c r="RL370" s="23"/>
      <c r="RM370" s="23"/>
      <c r="RN370" s="23"/>
      <c r="RO370" s="23"/>
      <c r="RP370" s="23"/>
      <c r="RQ370" s="23"/>
      <c r="RR370" s="23"/>
      <c r="RS370" s="23"/>
      <c r="RT370" s="23"/>
      <c r="RU370" s="23"/>
      <c r="RV370" s="23"/>
      <c r="RW370" s="23"/>
      <c r="RX370" s="23"/>
      <c r="RY370" s="23"/>
      <c r="RZ370" s="23"/>
      <c r="SA370" s="23"/>
      <c r="SB370" s="23"/>
      <c r="SC370" s="23"/>
      <c r="SD370" s="23"/>
      <c r="SE370" s="23"/>
      <c r="SF370" s="23"/>
      <c r="SG370" s="23"/>
      <c r="SH370" s="23"/>
      <c r="SI370" s="23"/>
      <c r="SJ370" s="23"/>
      <c r="SK370" s="23"/>
      <c r="SL370" s="23"/>
      <c r="SM370" s="23"/>
      <c r="SN370" s="23"/>
      <c r="SO370" s="23"/>
      <c r="SP370" s="23"/>
      <c r="SQ370" s="23"/>
      <c r="SR370" s="23"/>
      <c r="SS370" s="23"/>
      <c r="ST370" s="23"/>
      <c r="SU370" s="23"/>
      <c r="SV370" s="23"/>
      <c r="SW370" s="23"/>
      <c r="SX370" s="23"/>
      <c r="SY370" s="23"/>
      <c r="SZ370" s="23"/>
      <c r="TA370" s="23"/>
      <c r="TB370" s="23"/>
      <c r="TC370" s="23"/>
      <c r="TD370" s="23"/>
      <c r="TE370" s="23"/>
    </row>
    <row r="371" spans="1:525" s="22" customFormat="1" ht="37.5" customHeight="1" x14ac:dyDescent="0.25">
      <c r="A371" s="56" t="s">
        <v>218</v>
      </c>
      <c r="B371" s="82" t="str">
        <f>'дод 9'!A250</f>
        <v>8340</v>
      </c>
      <c r="C371" s="56" t="str">
        <f>'дод 9'!B250</f>
        <v>0540</v>
      </c>
      <c r="D371" s="57" t="str">
        <f>'дод 9'!C250</f>
        <v>Природоохоронні заходи за рахунок цільових фондів</v>
      </c>
      <c r="E371" s="122">
        <f t="shared" si="215"/>
        <v>0</v>
      </c>
      <c r="F371" s="122"/>
      <c r="G371" s="122"/>
      <c r="H371" s="122"/>
      <c r="I371" s="122"/>
      <c r="J371" s="122">
        <f t="shared" si="217"/>
        <v>190000</v>
      </c>
      <c r="K371" s="122"/>
      <c r="L371" s="122">
        <v>140000</v>
      </c>
      <c r="M371" s="122"/>
      <c r="N371" s="122"/>
      <c r="O371" s="122">
        <v>50000</v>
      </c>
      <c r="P371" s="122">
        <f t="shared" si="216"/>
        <v>190000</v>
      </c>
      <c r="Q371" s="23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3"/>
      <c r="IR371" s="23"/>
      <c r="IS371" s="23"/>
      <c r="IT371" s="23"/>
      <c r="IU371" s="23"/>
      <c r="IV371" s="23"/>
      <c r="IW371" s="23"/>
      <c r="IX371" s="23"/>
      <c r="IY371" s="23"/>
      <c r="IZ371" s="23"/>
      <c r="JA371" s="23"/>
      <c r="JB371" s="23"/>
      <c r="JC371" s="23"/>
      <c r="JD371" s="23"/>
      <c r="JE371" s="23"/>
      <c r="JF371" s="23"/>
      <c r="JG371" s="23"/>
      <c r="JH371" s="23"/>
      <c r="JI371" s="23"/>
      <c r="JJ371" s="23"/>
      <c r="JK371" s="23"/>
      <c r="JL371" s="23"/>
      <c r="JM371" s="23"/>
      <c r="JN371" s="23"/>
      <c r="JO371" s="23"/>
      <c r="JP371" s="23"/>
      <c r="JQ371" s="23"/>
      <c r="JR371" s="23"/>
      <c r="JS371" s="23"/>
      <c r="JT371" s="23"/>
      <c r="JU371" s="23"/>
      <c r="JV371" s="23"/>
      <c r="JW371" s="23"/>
      <c r="JX371" s="23"/>
      <c r="JY371" s="23"/>
      <c r="JZ371" s="23"/>
      <c r="KA371" s="23"/>
      <c r="KB371" s="23"/>
      <c r="KC371" s="23"/>
      <c r="KD371" s="23"/>
      <c r="KE371" s="23"/>
      <c r="KF371" s="23"/>
      <c r="KG371" s="23"/>
      <c r="KH371" s="23"/>
      <c r="KI371" s="23"/>
      <c r="KJ371" s="23"/>
      <c r="KK371" s="23"/>
      <c r="KL371" s="23"/>
      <c r="KM371" s="23"/>
      <c r="KN371" s="23"/>
      <c r="KO371" s="23"/>
      <c r="KP371" s="23"/>
      <c r="KQ371" s="23"/>
      <c r="KR371" s="23"/>
      <c r="KS371" s="23"/>
      <c r="KT371" s="23"/>
      <c r="KU371" s="23"/>
      <c r="KV371" s="23"/>
      <c r="KW371" s="23"/>
      <c r="KX371" s="23"/>
      <c r="KY371" s="23"/>
      <c r="KZ371" s="23"/>
      <c r="LA371" s="23"/>
      <c r="LB371" s="23"/>
      <c r="LC371" s="23"/>
      <c r="LD371" s="23"/>
      <c r="LE371" s="23"/>
      <c r="LF371" s="23"/>
      <c r="LG371" s="23"/>
      <c r="LH371" s="23"/>
      <c r="LI371" s="23"/>
      <c r="LJ371" s="23"/>
      <c r="LK371" s="23"/>
      <c r="LL371" s="23"/>
      <c r="LM371" s="23"/>
      <c r="LN371" s="23"/>
      <c r="LO371" s="23"/>
      <c r="LP371" s="23"/>
      <c r="LQ371" s="23"/>
      <c r="LR371" s="23"/>
      <c r="LS371" s="23"/>
      <c r="LT371" s="23"/>
      <c r="LU371" s="23"/>
      <c r="LV371" s="23"/>
      <c r="LW371" s="23"/>
      <c r="LX371" s="23"/>
      <c r="LY371" s="23"/>
      <c r="LZ371" s="23"/>
      <c r="MA371" s="23"/>
      <c r="MB371" s="23"/>
      <c r="MC371" s="23"/>
      <c r="MD371" s="23"/>
      <c r="ME371" s="23"/>
      <c r="MF371" s="23"/>
      <c r="MG371" s="23"/>
      <c r="MH371" s="23"/>
      <c r="MI371" s="23"/>
      <c r="MJ371" s="23"/>
      <c r="MK371" s="23"/>
      <c r="ML371" s="23"/>
      <c r="MM371" s="23"/>
      <c r="MN371" s="23"/>
      <c r="MO371" s="23"/>
      <c r="MP371" s="23"/>
      <c r="MQ371" s="23"/>
      <c r="MR371" s="23"/>
      <c r="MS371" s="23"/>
      <c r="MT371" s="23"/>
      <c r="MU371" s="23"/>
      <c r="MV371" s="23"/>
      <c r="MW371" s="23"/>
      <c r="MX371" s="23"/>
      <c r="MY371" s="23"/>
      <c r="MZ371" s="23"/>
      <c r="NA371" s="23"/>
      <c r="NB371" s="23"/>
      <c r="NC371" s="23"/>
      <c r="ND371" s="23"/>
      <c r="NE371" s="23"/>
      <c r="NF371" s="23"/>
      <c r="NG371" s="23"/>
      <c r="NH371" s="23"/>
      <c r="NI371" s="23"/>
      <c r="NJ371" s="23"/>
      <c r="NK371" s="23"/>
      <c r="NL371" s="23"/>
      <c r="NM371" s="23"/>
      <c r="NN371" s="23"/>
      <c r="NO371" s="23"/>
      <c r="NP371" s="23"/>
      <c r="NQ371" s="23"/>
      <c r="NR371" s="23"/>
      <c r="NS371" s="23"/>
      <c r="NT371" s="23"/>
      <c r="NU371" s="23"/>
      <c r="NV371" s="23"/>
      <c r="NW371" s="23"/>
      <c r="NX371" s="23"/>
      <c r="NY371" s="23"/>
      <c r="NZ371" s="23"/>
      <c r="OA371" s="23"/>
      <c r="OB371" s="23"/>
      <c r="OC371" s="23"/>
      <c r="OD371" s="23"/>
      <c r="OE371" s="23"/>
      <c r="OF371" s="23"/>
      <c r="OG371" s="23"/>
      <c r="OH371" s="23"/>
      <c r="OI371" s="23"/>
      <c r="OJ371" s="23"/>
      <c r="OK371" s="23"/>
      <c r="OL371" s="23"/>
      <c r="OM371" s="23"/>
      <c r="ON371" s="23"/>
      <c r="OO371" s="23"/>
      <c r="OP371" s="23"/>
      <c r="OQ371" s="23"/>
      <c r="OR371" s="23"/>
      <c r="OS371" s="23"/>
      <c r="OT371" s="23"/>
      <c r="OU371" s="23"/>
      <c r="OV371" s="23"/>
      <c r="OW371" s="23"/>
      <c r="OX371" s="23"/>
      <c r="OY371" s="23"/>
      <c r="OZ371" s="23"/>
      <c r="PA371" s="23"/>
      <c r="PB371" s="23"/>
      <c r="PC371" s="23"/>
      <c r="PD371" s="23"/>
      <c r="PE371" s="23"/>
      <c r="PF371" s="23"/>
      <c r="PG371" s="23"/>
      <c r="PH371" s="23"/>
      <c r="PI371" s="23"/>
      <c r="PJ371" s="23"/>
      <c r="PK371" s="23"/>
      <c r="PL371" s="23"/>
      <c r="PM371" s="23"/>
      <c r="PN371" s="23"/>
      <c r="PO371" s="23"/>
      <c r="PP371" s="23"/>
      <c r="PQ371" s="23"/>
      <c r="PR371" s="23"/>
      <c r="PS371" s="23"/>
      <c r="PT371" s="23"/>
      <c r="PU371" s="23"/>
      <c r="PV371" s="23"/>
      <c r="PW371" s="23"/>
      <c r="PX371" s="23"/>
      <c r="PY371" s="23"/>
      <c r="PZ371" s="23"/>
      <c r="QA371" s="23"/>
      <c r="QB371" s="23"/>
      <c r="QC371" s="23"/>
      <c r="QD371" s="23"/>
      <c r="QE371" s="23"/>
      <c r="QF371" s="23"/>
      <c r="QG371" s="23"/>
      <c r="QH371" s="23"/>
      <c r="QI371" s="23"/>
      <c r="QJ371" s="23"/>
      <c r="QK371" s="23"/>
      <c r="QL371" s="23"/>
      <c r="QM371" s="23"/>
      <c r="QN371" s="23"/>
      <c r="QO371" s="23"/>
      <c r="QP371" s="23"/>
      <c r="QQ371" s="23"/>
      <c r="QR371" s="23"/>
      <c r="QS371" s="23"/>
      <c r="QT371" s="23"/>
      <c r="QU371" s="23"/>
      <c r="QV371" s="23"/>
      <c r="QW371" s="23"/>
      <c r="QX371" s="23"/>
      <c r="QY371" s="23"/>
      <c r="QZ371" s="23"/>
      <c r="RA371" s="23"/>
      <c r="RB371" s="23"/>
      <c r="RC371" s="23"/>
      <c r="RD371" s="23"/>
      <c r="RE371" s="23"/>
      <c r="RF371" s="23"/>
      <c r="RG371" s="23"/>
      <c r="RH371" s="23"/>
      <c r="RI371" s="23"/>
      <c r="RJ371" s="23"/>
      <c r="RK371" s="23"/>
      <c r="RL371" s="23"/>
      <c r="RM371" s="23"/>
      <c r="RN371" s="23"/>
      <c r="RO371" s="23"/>
      <c r="RP371" s="23"/>
      <c r="RQ371" s="23"/>
      <c r="RR371" s="23"/>
      <c r="RS371" s="23"/>
      <c r="RT371" s="23"/>
      <c r="RU371" s="23"/>
      <c r="RV371" s="23"/>
      <c r="RW371" s="23"/>
      <c r="RX371" s="23"/>
      <c r="RY371" s="23"/>
      <c r="RZ371" s="23"/>
      <c r="SA371" s="23"/>
      <c r="SB371" s="23"/>
      <c r="SC371" s="23"/>
      <c r="SD371" s="23"/>
      <c r="SE371" s="23"/>
      <c r="SF371" s="23"/>
      <c r="SG371" s="23"/>
      <c r="SH371" s="23"/>
      <c r="SI371" s="23"/>
      <c r="SJ371" s="23"/>
      <c r="SK371" s="23"/>
      <c r="SL371" s="23"/>
      <c r="SM371" s="23"/>
      <c r="SN371" s="23"/>
      <c r="SO371" s="23"/>
      <c r="SP371" s="23"/>
      <c r="SQ371" s="23"/>
      <c r="SR371" s="23"/>
      <c r="SS371" s="23"/>
      <c r="ST371" s="23"/>
      <c r="SU371" s="23"/>
      <c r="SV371" s="23"/>
      <c r="SW371" s="23"/>
      <c r="SX371" s="23"/>
      <c r="SY371" s="23"/>
      <c r="SZ371" s="23"/>
      <c r="TA371" s="23"/>
      <c r="TB371" s="23"/>
      <c r="TC371" s="23"/>
      <c r="TD371" s="23"/>
      <c r="TE371" s="23"/>
    </row>
    <row r="372" spans="1:525" s="22" customFormat="1" ht="21.75" customHeight="1" x14ac:dyDescent="0.25">
      <c r="A372" s="56" t="s">
        <v>219</v>
      </c>
      <c r="B372" s="82" t="str">
        <f>'дод 9'!A253</f>
        <v>8600</v>
      </c>
      <c r="C372" s="82" t="str">
        <f>'дод 9'!B253</f>
        <v>0170</v>
      </c>
      <c r="D372" s="57" t="str">
        <f>'дод 9'!C253</f>
        <v>Обслуговування місцевого боргу</v>
      </c>
      <c r="E372" s="122">
        <f t="shared" si="215"/>
        <v>1500809</v>
      </c>
      <c r="F372" s="122">
        <f>157286+1338191+5332</f>
        <v>1500809</v>
      </c>
      <c r="G372" s="122"/>
      <c r="H372" s="122"/>
      <c r="I372" s="122"/>
      <c r="J372" s="122">
        <f t="shared" si="217"/>
        <v>0</v>
      </c>
      <c r="K372" s="122"/>
      <c r="L372" s="122"/>
      <c r="M372" s="122"/>
      <c r="N372" s="122"/>
      <c r="O372" s="122"/>
      <c r="P372" s="122">
        <f t="shared" si="216"/>
        <v>1500809</v>
      </c>
      <c r="Q372" s="23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  <c r="IW372" s="23"/>
      <c r="IX372" s="23"/>
      <c r="IY372" s="23"/>
      <c r="IZ372" s="23"/>
      <c r="JA372" s="23"/>
      <c r="JB372" s="23"/>
      <c r="JC372" s="23"/>
      <c r="JD372" s="23"/>
      <c r="JE372" s="23"/>
      <c r="JF372" s="23"/>
      <c r="JG372" s="23"/>
      <c r="JH372" s="23"/>
      <c r="JI372" s="23"/>
      <c r="JJ372" s="23"/>
      <c r="JK372" s="23"/>
      <c r="JL372" s="23"/>
      <c r="JM372" s="23"/>
      <c r="JN372" s="23"/>
      <c r="JO372" s="23"/>
      <c r="JP372" s="23"/>
      <c r="JQ372" s="23"/>
      <c r="JR372" s="23"/>
      <c r="JS372" s="23"/>
      <c r="JT372" s="23"/>
      <c r="JU372" s="23"/>
      <c r="JV372" s="23"/>
      <c r="JW372" s="23"/>
      <c r="JX372" s="23"/>
      <c r="JY372" s="23"/>
      <c r="JZ372" s="23"/>
      <c r="KA372" s="23"/>
      <c r="KB372" s="23"/>
      <c r="KC372" s="23"/>
      <c r="KD372" s="23"/>
      <c r="KE372" s="23"/>
      <c r="KF372" s="23"/>
      <c r="KG372" s="23"/>
      <c r="KH372" s="23"/>
      <c r="KI372" s="23"/>
      <c r="KJ372" s="23"/>
      <c r="KK372" s="23"/>
      <c r="KL372" s="23"/>
      <c r="KM372" s="23"/>
      <c r="KN372" s="23"/>
      <c r="KO372" s="23"/>
      <c r="KP372" s="23"/>
      <c r="KQ372" s="23"/>
      <c r="KR372" s="23"/>
      <c r="KS372" s="23"/>
      <c r="KT372" s="23"/>
      <c r="KU372" s="23"/>
      <c r="KV372" s="23"/>
      <c r="KW372" s="23"/>
      <c r="KX372" s="23"/>
      <c r="KY372" s="23"/>
      <c r="KZ372" s="23"/>
      <c r="LA372" s="23"/>
      <c r="LB372" s="23"/>
      <c r="LC372" s="23"/>
      <c r="LD372" s="23"/>
      <c r="LE372" s="23"/>
      <c r="LF372" s="23"/>
      <c r="LG372" s="23"/>
      <c r="LH372" s="23"/>
      <c r="LI372" s="23"/>
      <c r="LJ372" s="23"/>
      <c r="LK372" s="23"/>
      <c r="LL372" s="23"/>
      <c r="LM372" s="23"/>
      <c r="LN372" s="23"/>
      <c r="LO372" s="23"/>
      <c r="LP372" s="23"/>
      <c r="LQ372" s="23"/>
      <c r="LR372" s="23"/>
      <c r="LS372" s="23"/>
      <c r="LT372" s="23"/>
      <c r="LU372" s="23"/>
      <c r="LV372" s="23"/>
      <c r="LW372" s="23"/>
      <c r="LX372" s="23"/>
      <c r="LY372" s="23"/>
      <c r="LZ372" s="23"/>
      <c r="MA372" s="23"/>
      <c r="MB372" s="23"/>
      <c r="MC372" s="23"/>
      <c r="MD372" s="23"/>
      <c r="ME372" s="23"/>
      <c r="MF372" s="23"/>
      <c r="MG372" s="23"/>
      <c r="MH372" s="23"/>
      <c r="MI372" s="23"/>
      <c r="MJ372" s="23"/>
      <c r="MK372" s="23"/>
      <c r="ML372" s="23"/>
      <c r="MM372" s="23"/>
      <c r="MN372" s="23"/>
      <c r="MO372" s="23"/>
      <c r="MP372" s="23"/>
      <c r="MQ372" s="23"/>
      <c r="MR372" s="23"/>
      <c r="MS372" s="23"/>
      <c r="MT372" s="23"/>
      <c r="MU372" s="23"/>
      <c r="MV372" s="23"/>
      <c r="MW372" s="23"/>
      <c r="MX372" s="23"/>
      <c r="MY372" s="23"/>
      <c r="MZ372" s="23"/>
      <c r="NA372" s="23"/>
      <c r="NB372" s="23"/>
      <c r="NC372" s="23"/>
      <c r="ND372" s="23"/>
      <c r="NE372" s="23"/>
      <c r="NF372" s="23"/>
      <c r="NG372" s="23"/>
      <c r="NH372" s="23"/>
      <c r="NI372" s="23"/>
      <c r="NJ372" s="23"/>
      <c r="NK372" s="23"/>
      <c r="NL372" s="23"/>
      <c r="NM372" s="23"/>
      <c r="NN372" s="23"/>
      <c r="NO372" s="23"/>
      <c r="NP372" s="23"/>
      <c r="NQ372" s="23"/>
      <c r="NR372" s="23"/>
      <c r="NS372" s="23"/>
      <c r="NT372" s="23"/>
      <c r="NU372" s="23"/>
      <c r="NV372" s="23"/>
      <c r="NW372" s="23"/>
      <c r="NX372" s="23"/>
      <c r="NY372" s="23"/>
      <c r="NZ372" s="23"/>
      <c r="OA372" s="23"/>
      <c r="OB372" s="23"/>
      <c r="OC372" s="23"/>
      <c r="OD372" s="23"/>
      <c r="OE372" s="23"/>
      <c r="OF372" s="23"/>
      <c r="OG372" s="23"/>
      <c r="OH372" s="23"/>
      <c r="OI372" s="23"/>
      <c r="OJ372" s="23"/>
      <c r="OK372" s="23"/>
      <c r="OL372" s="23"/>
      <c r="OM372" s="23"/>
      <c r="ON372" s="23"/>
      <c r="OO372" s="23"/>
      <c r="OP372" s="23"/>
      <c r="OQ372" s="23"/>
      <c r="OR372" s="23"/>
      <c r="OS372" s="23"/>
      <c r="OT372" s="23"/>
      <c r="OU372" s="23"/>
      <c r="OV372" s="23"/>
      <c r="OW372" s="23"/>
      <c r="OX372" s="23"/>
      <c r="OY372" s="23"/>
      <c r="OZ372" s="23"/>
      <c r="PA372" s="23"/>
      <c r="PB372" s="23"/>
      <c r="PC372" s="23"/>
      <c r="PD372" s="23"/>
      <c r="PE372" s="23"/>
      <c r="PF372" s="23"/>
      <c r="PG372" s="23"/>
      <c r="PH372" s="23"/>
      <c r="PI372" s="23"/>
      <c r="PJ372" s="23"/>
      <c r="PK372" s="23"/>
      <c r="PL372" s="23"/>
      <c r="PM372" s="23"/>
      <c r="PN372" s="23"/>
      <c r="PO372" s="23"/>
      <c r="PP372" s="23"/>
      <c r="PQ372" s="23"/>
      <c r="PR372" s="23"/>
      <c r="PS372" s="23"/>
      <c r="PT372" s="23"/>
      <c r="PU372" s="23"/>
      <c r="PV372" s="23"/>
      <c r="PW372" s="23"/>
      <c r="PX372" s="23"/>
      <c r="PY372" s="23"/>
      <c r="PZ372" s="23"/>
      <c r="QA372" s="23"/>
      <c r="QB372" s="23"/>
      <c r="QC372" s="23"/>
      <c r="QD372" s="23"/>
      <c r="QE372" s="23"/>
      <c r="QF372" s="23"/>
      <c r="QG372" s="23"/>
      <c r="QH372" s="23"/>
      <c r="QI372" s="23"/>
      <c r="QJ372" s="23"/>
      <c r="QK372" s="23"/>
      <c r="QL372" s="23"/>
      <c r="QM372" s="23"/>
      <c r="QN372" s="23"/>
      <c r="QO372" s="23"/>
      <c r="QP372" s="23"/>
      <c r="QQ372" s="23"/>
      <c r="QR372" s="23"/>
      <c r="QS372" s="23"/>
      <c r="QT372" s="23"/>
      <c r="QU372" s="23"/>
      <c r="QV372" s="23"/>
      <c r="QW372" s="23"/>
      <c r="QX372" s="23"/>
      <c r="QY372" s="23"/>
      <c r="QZ372" s="23"/>
      <c r="RA372" s="23"/>
      <c r="RB372" s="23"/>
      <c r="RC372" s="23"/>
      <c r="RD372" s="23"/>
      <c r="RE372" s="23"/>
      <c r="RF372" s="23"/>
      <c r="RG372" s="23"/>
      <c r="RH372" s="23"/>
      <c r="RI372" s="23"/>
      <c r="RJ372" s="23"/>
      <c r="RK372" s="23"/>
      <c r="RL372" s="23"/>
      <c r="RM372" s="23"/>
      <c r="RN372" s="23"/>
      <c r="RO372" s="23"/>
      <c r="RP372" s="23"/>
      <c r="RQ372" s="23"/>
      <c r="RR372" s="23"/>
      <c r="RS372" s="23"/>
      <c r="RT372" s="23"/>
      <c r="RU372" s="23"/>
      <c r="RV372" s="23"/>
      <c r="RW372" s="23"/>
      <c r="RX372" s="23"/>
      <c r="RY372" s="23"/>
      <c r="RZ372" s="23"/>
      <c r="SA372" s="23"/>
      <c r="SB372" s="23"/>
      <c r="SC372" s="23"/>
      <c r="SD372" s="23"/>
      <c r="SE372" s="23"/>
      <c r="SF372" s="23"/>
      <c r="SG372" s="23"/>
      <c r="SH372" s="23"/>
      <c r="SI372" s="23"/>
      <c r="SJ372" s="23"/>
      <c r="SK372" s="23"/>
      <c r="SL372" s="23"/>
      <c r="SM372" s="23"/>
      <c r="SN372" s="23"/>
      <c r="SO372" s="23"/>
      <c r="SP372" s="23"/>
      <c r="SQ372" s="23"/>
      <c r="SR372" s="23"/>
      <c r="SS372" s="23"/>
      <c r="ST372" s="23"/>
      <c r="SU372" s="23"/>
      <c r="SV372" s="23"/>
      <c r="SW372" s="23"/>
      <c r="SX372" s="23"/>
      <c r="SY372" s="23"/>
      <c r="SZ372" s="23"/>
      <c r="TA372" s="23"/>
      <c r="TB372" s="23"/>
      <c r="TC372" s="23"/>
      <c r="TD372" s="23"/>
      <c r="TE372" s="23"/>
    </row>
    <row r="373" spans="1:525" s="22" customFormat="1" ht="22.5" customHeight="1" x14ac:dyDescent="0.25">
      <c r="A373" s="56" t="s">
        <v>491</v>
      </c>
      <c r="B373" s="82">
        <v>8710</v>
      </c>
      <c r="C373" s="82" t="str">
        <f>'дод 9'!B255</f>
        <v>0133</v>
      </c>
      <c r="D373" s="57" t="str">
        <f>'дод 9'!C255</f>
        <v>Резервний фонд місцевого бюджету</v>
      </c>
      <c r="E373" s="122">
        <f>100000000+16500000-600000</f>
        <v>115900000</v>
      </c>
      <c r="F373" s="122"/>
      <c r="G373" s="122"/>
      <c r="H373" s="122"/>
      <c r="I373" s="122"/>
      <c r="J373" s="122">
        <f t="shared" si="217"/>
        <v>0</v>
      </c>
      <c r="K373" s="122"/>
      <c r="L373" s="122"/>
      <c r="M373" s="122"/>
      <c r="N373" s="122"/>
      <c r="O373" s="122"/>
      <c r="P373" s="122">
        <f t="shared" si="216"/>
        <v>115900000</v>
      </c>
      <c r="Q373" s="23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  <c r="IV373" s="23"/>
      <c r="IW373" s="23"/>
      <c r="IX373" s="23"/>
      <c r="IY373" s="23"/>
      <c r="IZ373" s="23"/>
      <c r="JA373" s="23"/>
      <c r="JB373" s="23"/>
      <c r="JC373" s="23"/>
      <c r="JD373" s="23"/>
      <c r="JE373" s="23"/>
      <c r="JF373" s="23"/>
      <c r="JG373" s="23"/>
      <c r="JH373" s="23"/>
      <c r="JI373" s="23"/>
      <c r="JJ373" s="23"/>
      <c r="JK373" s="23"/>
      <c r="JL373" s="23"/>
      <c r="JM373" s="23"/>
      <c r="JN373" s="23"/>
      <c r="JO373" s="23"/>
      <c r="JP373" s="23"/>
      <c r="JQ373" s="23"/>
      <c r="JR373" s="23"/>
      <c r="JS373" s="23"/>
      <c r="JT373" s="23"/>
      <c r="JU373" s="23"/>
      <c r="JV373" s="23"/>
      <c r="JW373" s="23"/>
      <c r="JX373" s="23"/>
      <c r="JY373" s="23"/>
      <c r="JZ373" s="23"/>
      <c r="KA373" s="23"/>
      <c r="KB373" s="23"/>
      <c r="KC373" s="23"/>
      <c r="KD373" s="23"/>
      <c r="KE373" s="23"/>
      <c r="KF373" s="23"/>
      <c r="KG373" s="23"/>
      <c r="KH373" s="23"/>
      <c r="KI373" s="23"/>
      <c r="KJ373" s="23"/>
      <c r="KK373" s="23"/>
      <c r="KL373" s="23"/>
      <c r="KM373" s="23"/>
      <c r="KN373" s="23"/>
      <c r="KO373" s="23"/>
      <c r="KP373" s="23"/>
      <c r="KQ373" s="23"/>
      <c r="KR373" s="23"/>
      <c r="KS373" s="23"/>
      <c r="KT373" s="23"/>
      <c r="KU373" s="23"/>
      <c r="KV373" s="23"/>
      <c r="KW373" s="23"/>
      <c r="KX373" s="23"/>
      <c r="KY373" s="23"/>
      <c r="KZ373" s="23"/>
      <c r="LA373" s="23"/>
      <c r="LB373" s="23"/>
      <c r="LC373" s="23"/>
      <c r="LD373" s="23"/>
      <c r="LE373" s="23"/>
      <c r="LF373" s="23"/>
      <c r="LG373" s="23"/>
      <c r="LH373" s="23"/>
      <c r="LI373" s="23"/>
      <c r="LJ373" s="23"/>
      <c r="LK373" s="23"/>
      <c r="LL373" s="23"/>
      <c r="LM373" s="23"/>
      <c r="LN373" s="23"/>
      <c r="LO373" s="23"/>
      <c r="LP373" s="23"/>
      <c r="LQ373" s="23"/>
      <c r="LR373" s="23"/>
      <c r="LS373" s="23"/>
      <c r="LT373" s="23"/>
      <c r="LU373" s="23"/>
      <c r="LV373" s="23"/>
      <c r="LW373" s="23"/>
      <c r="LX373" s="23"/>
      <c r="LY373" s="23"/>
      <c r="LZ373" s="23"/>
      <c r="MA373" s="23"/>
      <c r="MB373" s="23"/>
      <c r="MC373" s="23"/>
      <c r="MD373" s="23"/>
      <c r="ME373" s="23"/>
      <c r="MF373" s="23"/>
      <c r="MG373" s="23"/>
      <c r="MH373" s="23"/>
      <c r="MI373" s="23"/>
      <c r="MJ373" s="23"/>
      <c r="MK373" s="23"/>
      <c r="ML373" s="23"/>
      <c r="MM373" s="23"/>
      <c r="MN373" s="23"/>
      <c r="MO373" s="23"/>
      <c r="MP373" s="23"/>
      <c r="MQ373" s="23"/>
      <c r="MR373" s="23"/>
      <c r="MS373" s="23"/>
      <c r="MT373" s="23"/>
      <c r="MU373" s="23"/>
      <c r="MV373" s="23"/>
      <c r="MW373" s="23"/>
      <c r="MX373" s="23"/>
      <c r="MY373" s="23"/>
      <c r="MZ373" s="23"/>
      <c r="NA373" s="23"/>
      <c r="NB373" s="23"/>
      <c r="NC373" s="23"/>
      <c r="ND373" s="23"/>
      <c r="NE373" s="23"/>
      <c r="NF373" s="23"/>
      <c r="NG373" s="23"/>
      <c r="NH373" s="23"/>
      <c r="NI373" s="23"/>
      <c r="NJ373" s="23"/>
      <c r="NK373" s="23"/>
      <c r="NL373" s="23"/>
      <c r="NM373" s="23"/>
      <c r="NN373" s="23"/>
      <c r="NO373" s="23"/>
      <c r="NP373" s="23"/>
      <c r="NQ373" s="23"/>
      <c r="NR373" s="23"/>
      <c r="NS373" s="23"/>
      <c r="NT373" s="23"/>
      <c r="NU373" s="23"/>
      <c r="NV373" s="23"/>
      <c r="NW373" s="23"/>
      <c r="NX373" s="23"/>
      <c r="NY373" s="23"/>
      <c r="NZ373" s="23"/>
      <c r="OA373" s="23"/>
      <c r="OB373" s="23"/>
      <c r="OC373" s="23"/>
      <c r="OD373" s="23"/>
      <c r="OE373" s="23"/>
      <c r="OF373" s="23"/>
      <c r="OG373" s="23"/>
      <c r="OH373" s="23"/>
      <c r="OI373" s="23"/>
      <c r="OJ373" s="23"/>
      <c r="OK373" s="23"/>
      <c r="OL373" s="23"/>
      <c r="OM373" s="23"/>
      <c r="ON373" s="23"/>
      <c r="OO373" s="23"/>
      <c r="OP373" s="23"/>
      <c r="OQ373" s="23"/>
      <c r="OR373" s="23"/>
      <c r="OS373" s="23"/>
      <c r="OT373" s="23"/>
      <c r="OU373" s="23"/>
      <c r="OV373" s="23"/>
      <c r="OW373" s="23"/>
      <c r="OX373" s="23"/>
      <c r="OY373" s="23"/>
      <c r="OZ373" s="23"/>
      <c r="PA373" s="23"/>
      <c r="PB373" s="23"/>
      <c r="PC373" s="23"/>
      <c r="PD373" s="23"/>
      <c r="PE373" s="23"/>
      <c r="PF373" s="23"/>
      <c r="PG373" s="23"/>
      <c r="PH373" s="23"/>
      <c r="PI373" s="23"/>
      <c r="PJ373" s="23"/>
      <c r="PK373" s="23"/>
      <c r="PL373" s="23"/>
      <c r="PM373" s="23"/>
      <c r="PN373" s="23"/>
      <c r="PO373" s="23"/>
      <c r="PP373" s="23"/>
      <c r="PQ373" s="23"/>
      <c r="PR373" s="23"/>
      <c r="PS373" s="23"/>
      <c r="PT373" s="23"/>
      <c r="PU373" s="23"/>
      <c r="PV373" s="23"/>
      <c r="PW373" s="23"/>
      <c r="PX373" s="23"/>
      <c r="PY373" s="23"/>
      <c r="PZ373" s="23"/>
      <c r="QA373" s="23"/>
      <c r="QB373" s="23"/>
      <c r="QC373" s="23"/>
      <c r="QD373" s="23"/>
      <c r="QE373" s="23"/>
      <c r="QF373" s="23"/>
      <c r="QG373" s="23"/>
      <c r="QH373" s="23"/>
      <c r="QI373" s="23"/>
      <c r="QJ373" s="23"/>
      <c r="QK373" s="23"/>
      <c r="QL373" s="23"/>
      <c r="QM373" s="23"/>
      <c r="QN373" s="23"/>
      <c r="QO373" s="23"/>
      <c r="QP373" s="23"/>
      <c r="QQ373" s="23"/>
      <c r="QR373" s="23"/>
      <c r="QS373" s="23"/>
      <c r="QT373" s="23"/>
      <c r="QU373" s="23"/>
      <c r="QV373" s="23"/>
      <c r="QW373" s="23"/>
      <c r="QX373" s="23"/>
      <c r="QY373" s="23"/>
      <c r="QZ373" s="23"/>
      <c r="RA373" s="23"/>
      <c r="RB373" s="23"/>
      <c r="RC373" s="23"/>
      <c r="RD373" s="23"/>
      <c r="RE373" s="23"/>
      <c r="RF373" s="23"/>
      <c r="RG373" s="23"/>
      <c r="RH373" s="23"/>
      <c r="RI373" s="23"/>
      <c r="RJ373" s="23"/>
      <c r="RK373" s="23"/>
      <c r="RL373" s="23"/>
      <c r="RM373" s="23"/>
      <c r="RN373" s="23"/>
      <c r="RO373" s="23"/>
      <c r="RP373" s="23"/>
      <c r="RQ373" s="23"/>
      <c r="RR373" s="23"/>
      <c r="RS373" s="23"/>
      <c r="RT373" s="23"/>
      <c r="RU373" s="23"/>
      <c r="RV373" s="23"/>
      <c r="RW373" s="23"/>
      <c r="RX373" s="23"/>
      <c r="RY373" s="23"/>
      <c r="RZ373" s="23"/>
      <c r="SA373" s="23"/>
      <c r="SB373" s="23"/>
      <c r="SC373" s="23"/>
      <c r="SD373" s="23"/>
      <c r="SE373" s="23"/>
      <c r="SF373" s="23"/>
      <c r="SG373" s="23"/>
      <c r="SH373" s="23"/>
      <c r="SI373" s="23"/>
      <c r="SJ373" s="23"/>
      <c r="SK373" s="23"/>
      <c r="SL373" s="23"/>
      <c r="SM373" s="23"/>
      <c r="SN373" s="23"/>
      <c r="SO373" s="23"/>
      <c r="SP373" s="23"/>
      <c r="SQ373" s="23"/>
      <c r="SR373" s="23"/>
      <c r="SS373" s="23"/>
      <c r="ST373" s="23"/>
      <c r="SU373" s="23"/>
      <c r="SV373" s="23"/>
      <c r="SW373" s="23"/>
      <c r="SX373" s="23"/>
      <c r="SY373" s="23"/>
      <c r="SZ373" s="23"/>
      <c r="TA373" s="23"/>
      <c r="TB373" s="23"/>
      <c r="TC373" s="23"/>
      <c r="TD373" s="23"/>
      <c r="TE373" s="23"/>
    </row>
    <row r="374" spans="1:525" s="22" customFormat="1" ht="24.75" customHeight="1" x14ac:dyDescent="0.25">
      <c r="A374" s="56" t="s">
        <v>229</v>
      </c>
      <c r="B374" s="82" t="str">
        <f>'дод 9'!A263</f>
        <v>9110</v>
      </c>
      <c r="C374" s="82" t="str">
        <f>'дод 9'!B263</f>
        <v>0180</v>
      </c>
      <c r="D374" s="57" t="str">
        <f>'дод 9'!C263</f>
        <v>Реверсна дотація</v>
      </c>
      <c r="E374" s="122">
        <f t="shared" si="215"/>
        <v>126998500</v>
      </c>
      <c r="F374" s="122">
        <v>126998500</v>
      </c>
      <c r="G374" s="122"/>
      <c r="H374" s="122"/>
      <c r="I374" s="122"/>
      <c r="J374" s="122">
        <f t="shared" si="217"/>
        <v>0</v>
      </c>
      <c r="K374" s="122"/>
      <c r="L374" s="122"/>
      <c r="M374" s="122"/>
      <c r="N374" s="122"/>
      <c r="O374" s="122"/>
      <c r="P374" s="122">
        <f>E374+J374</f>
        <v>126998500</v>
      </c>
      <c r="Q374" s="23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  <c r="IW374" s="23"/>
      <c r="IX374" s="23"/>
      <c r="IY374" s="23"/>
      <c r="IZ374" s="23"/>
      <c r="JA374" s="23"/>
      <c r="JB374" s="23"/>
      <c r="JC374" s="23"/>
      <c r="JD374" s="23"/>
      <c r="JE374" s="23"/>
      <c r="JF374" s="23"/>
      <c r="JG374" s="23"/>
      <c r="JH374" s="23"/>
      <c r="JI374" s="23"/>
      <c r="JJ374" s="23"/>
      <c r="JK374" s="23"/>
      <c r="JL374" s="23"/>
      <c r="JM374" s="23"/>
      <c r="JN374" s="23"/>
      <c r="JO374" s="23"/>
      <c r="JP374" s="23"/>
      <c r="JQ374" s="23"/>
      <c r="JR374" s="23"/>
      <c r="JS374" s="23"/>
      <c r="JT374" s="23"/>
      <c r="JU374" s="23"/>
      <c r="JV374" s="23"/>
      <c r="JW374" s="23"/>
      <c r="JX374" s="23"/>
      <c r="JY374" s="23"/>
      <c r="JZ374" s="23"/>
      <c r="KA374" s="23"/>
      <c r="KB374" s="23"/>
      <c r="KC374" s="23"/>
      <c r="KD374" s="23"/>
      <c r="KE374" s="23"/>
      <c r="KF374" s="23"/>
      <c r="KG374" s="23"/>
      <c r="KH374" s="23"/>
      <c r="KI374" s="23"/>
      <c r="KJ374" s="23"/>
      <c r="KK374" s="23"/>
      <c r="KL374" s="23"/>
      <c r="KM374" s="23"/>
      <c r="KN374" s="23"/>
      <c r="KO374" s="23"/>
      <c r="KP374" s="23"/>
      <c r="KQ374" s="23"/>
      <c r="KR374" s="23"/>
      <c r="KS374" s="23"/>
      <c r="KT374" s="23"/>
      <c r="KU374" s="23"/>
      <c r="KV374" s="23"/>
      <c r="KW374" s="23"/>
      <c r="KX374" s="23"/>
      <c r="KY374" s="23"/>
      <c r="KZ374" s="23"/>
      <c r="LA374" s="23"/>
      <c r="LB374" s="23"/>
      <c r="LC374" s="23"/>
      <c r="LD374" s="23"/>
      <c r="LE374" s="23"/>
      <c r="LF374" s="23"/>
      <c r="LG374" s="23"/>
      <c r="LH374" s="23"/>
      <c r="LI374" s="23"/>
      <c r="LJ374" s="23"/>
      <c r="LK374" s="23"/>
      <c r="LL374" s="23"/>
      <c r="LM374" s="23"/>
      <c r="LN374" s="23"/>
      <c r="LO374" s="23"/>
      <c r="LP374" s="23"/>
      <c r="LQ374" s="23"/>
      <c r="LR374" s="23"/>
      <c r="LS374" s="23"/>
      <c r="LT374" s="23"/>
      <c r="LU374" s="23"/>
      <c r="LV374" s="23"/>
      <c r="LW374" s="23"/>
      <c r="LX374" s="23"/>
      <c r="LY374" s="23"/>
      <c r="LZ374" s="23"/>
      <c r="MA374" s="23"/>
      <c r="MB374" s="23"/>
      <c r="MC374" s="23"/>
      <c r="MD374" s="23"/>
      <c r="ME374" s="23"/>
      <c r="MF374" s="23"/>
      <c r="MG374" s="23"/>
      <c r="MH374" s="23"/>
      <c r="MI374" s="23"/>
      <c r="MJ374" s="23"/>
      <c r="MK374" s="23"/>
      <c r="ML374" s="23"/>
      <c r="MM374" s="23"/>
      <c r="MN374" s="23"/>
      <c r="MO374" s="23"/>
      <c r="MP374" s="23"/>
      <c r="MQ374" s="23"/>
      <c r="MR374" s="23"/>
      <c r="MS374" s="23"/>
      <c r="MT374" s="23"/>
      <c r="MU374" s="23"/>
      <c r="MV374" s="23"/>
      <c r="MW374" s="23"/>
      <c r="MX374" s="23"/>
      <c r="MY374" s="23"/>
      <c r="MZ374" s="23"/>
      <c r="NA374" s="23"/>
      <c r="NB374" s="23"/>
      <c r="NC374" s="23"/>
      <c r="ND374" s="23"/>
      <c r="NE374" s="23"/>
      <c r="NF374" s="23"/>
      <c r="NG374" s="23"/>
      <c r="NH374" s="23"/>
      <c r="NI374" s="23"/>
      <c r="NJ374" s="23"/>
      <c r="NK374" s="23"/>
      <c r="NL374" s="23"/>
      <c r="NM374" s="23"/>
      <c r="NN374" s="23"/>
      <c r="NO374" s="23"/>
      <c r="NP374" s="23"/>
      <c r="NQ374" s="23"/>
      <c r="NR374" s="23"/>
      <c r="NS374" s="23"/>
      <c r="NT374" s="23"/>
      <c r="NU374" s="23"/>
      <c r="NV374" s="23"/>
      <c r="NW374" s="23"/>
      <c r="NX374" s="23"/>
      <c r="NY374" s="23"/>
      <c r="NZ374" s="23"/>
      <c r="OA374" s="23"/>
      <c r="OB374" s="23"/>
      <c r="OC374" s="23"/>
      <c r="OD374" s="23"/>
      <c r="OE374" s="23"/>
      <c r="OF374" s="23"/>
      <c r="OG374" s="23"/>
      <c r="OH374" s="23"/>
      <c r="OI374" s="23"/>
      <c r="OJ374" s="23"/>
      <c r="OK374" s="23"/>
      <c r="OL374" s="23"/>
      <c r="OM374" s="23"/>
      <c r="ON374" s="23"/>
      <c r="OO374" s="23"/>
      <c r="OP374" s="23"/>
      <c r="OQ374" s="23"/>
      <c r="OR374" s="23"/>
      <c r="OS374" s="23"/>
      <c r="OT374" s="23"/>
      <c r="OU374" s="23"/>
      <c r="OV374" s="23"/>
      <c r="OW374" s="23"/>
      <c r="OX374" s="23"/>
      <c r="OY374" s="23"/>
      <c r="OZ374" s="23"/>
      <c r="PA374" s="23"/>
      <c r="PB374" s="23"/>
      <c r="PC374" s="23"/>
      <c r="PD374" s="23"/>
      <c r="PE374" s="23"/>
      <c r="PF374" s="23"/>
      <c r="PG374" s="23"/>
      <c r="PH374" s="23"/>
      <c r="PI374" s="23"/>
      <c r="PJ374" s="23"/>
      <c r="PK374" s="23"/>
      <c r="PL374" s="23"/>
      <c r="PM374" s="23"/>
      <c r="PN374" s="23"/>
      <c r="PO374" s="23"/>
      <c r="PP374" s="23"/>
      <c r="PQ374" s="23"/>
      <c r="PR374" s="23"/>
      <c r="PS374" s="23"/>
      <c r="PT374" s="23"/>
      <c r="PU374" s="23"/>
      <c r="PV374" s="23"/>
      <c r="PW374" s="23"/>
      <c r="PX374" s="23"/>
      <c r="PY374" s="23"/>
      <c r="PZ374" s="23"/>
      <c r="QA374" s="23"/>
      <c r="QB374" s="23"/>
      <c r="QC374" s="23"/>
      <c r="QD374" s="23"/>
      <c r="QE374" s="23"/>
      <c r="QF374" s="23"/>
      <c r="QG374" s="23"/>
      <c r="QH374" s="23"/>
      <c r="QI374" s="23"/>
      <c r="QJ374" s="23"/>
      <c r="QK374" s="23"/>
      <c r="QL374" s="23"/>
      <c r="QM374" s="23"/>
      <c r="QN374" s="23"/>
      <c r="QO374" s="23"/>
      <c r="QP374" s="23"/>
      <c r="QQ374" s="23"/>
      <c r="QR374" s="23"/>
      <c r="QS374" s="23"/>
      <c r="QT374" s="23"/>
      <c r="QU374" s="23"/>
      <c r="QV374" s="23"/>
      <c r="QW374" s="23"/>
      <c r="QX374" s="23"/>
      <c r="QY374" s="23"/>
      <c r="QZ374" s="23"/>
      <c r="RA374" s="23"/>
      <c r="RB374" s="23"/>
      <c r="RC374" s="23"/>
      <c r="RD374" s="23"/>
      <c r="RE374" s="23"/>
      <c r="RF374" s="23"/>
      <c r="RG374" s="23"/>
      <c r="RH374" s="23"/>
      <c r="RI374" s="23"/>
      <c r="RJ374" s="23"/>
      <c r="RK374" s="23"/>
      <c r="RL374" s="23"/>
      <c r="RM374" s="23"/>
      <c r="RN374" s="23"/>
      <c r="RO374" s="23"/>
      <c r="RP374" s="23"/>
      <c r="RQ374" s="23"/>
      <c r="RR374" s="23"/>
      <c r="RS374" s="23"/>
      <c r="RT374" s="23"/>
      <c r="RU374" s="23"/>
      <c r="RV374" s="23"/>
      <c r="RW374" s="23"/>
      <c r="RX374" s="23"/>
      <c r="RY374" s="23"/>
      <c r="RZ374" s="23"/>
      <c r="SA374" s="23"/>
      <c r="SB374" s="23"/>
      <c r="SC374" s="23"/>
      <c r="SD374" s="23"/>
      <c r="SE374" s="23"/>
      <c r="SF374" s="23"/>
      <c r="SG374" s="23"/>
      <c r="SH374" s="23"/>
      <c r="SI374" s="23"/>
      <c r="SJ374" s="23"/>
      <c r="SK374" s="23"/>
      <c r="SL374" s="23"/>
      <c r="SM374" s="23"/>
      <c r="SN374" s="23"/>
      <c r="SO374" s="23"/>
      <c r="SP374" s="23"/>
      <c r="SQ374" s="23"/>
      <c r="SR374" s="23"/>
      <c r="SS374" s="23"/>
      <c r="ST374" s="23"/>
      <c r="SU374" s="23"/>
      <c r="SV374" s="23"/>
      <c r="SW374" s="23"/>
      <c r="SX374" s="23"/>
      <c r="SY374" s="23"/>
      <c r="SZ374" s="23"/>
      <c r="TA374" s="23"/>
      <c r="TB374" s="23"/>
      <c r="TC374" s="23"/>
      <c r="TD374" s="23"/>
      <c r="TE374" s="23"/>
    </row>
    <row r="375" spans="1:525" s="27" customFormat="1" ht="22.5" customHeight="1" x14ac:dyDescent="0.25">
      <c r="A375" s="98"/>
      <c r="B375" s="96"/>
      <c r="C375" s="149"/>
      <c r="D375" s="91" t="s">
        <v>399</v>
      </c>
      <c r="E375" s="120">
        <f t="shared" ref="E375:P375" si="218">E16+E68+E137+E177+E222+E231+E242+E293+E300+E326+E334+E337+E364+E296+E353+E345</f>
        <v>2373133567</v>
      </c>
      <c r="F375" s="120">
        <f t="shared" si="218"/>
        <v>2182559567</v>
      </c>
      <c r="G375" s="120">
        <f t="shared" si="218"/>
        <v>805901400</v>
      </c>
      <c r="H375" s="120">
        <f t="shared" si="218"/>
        <v>196843475</v>
      </c>
      <c r="I375" s="120">
        <f t="shared" si="218"/>
        <v>74674000</v>
      </c>
      <c r="J375" s="120">
        <f t="shared" si="218"/>
        <v>477133237</v>
      </c>
      <c r="K375" s="120">
        <f t="shared" si="218"/>
        <v>369734490</v>
      </c>
      <c r="L375" s="120">
        <f t="shared" si="218"/>
        <v>101656677</v>
      </c>
      <c r="M375" s="120">
        <f t="shared" si="218"/>
        <v>9145692</v>
      </c>
      <c r="N375" s="120">
        <f t="shared" si="218"/>
        <v>6561045</v>
      </c>
      <c r="O375" s="120">
        <f t="shared" si="218"/>
        <v>375476560</v>
      </c>
      <c r="P375" s="120">
        <f t="shared" si="218"/>
        <v>2850266804</v>
      </c>
      <c r="Q375" s="233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  <c r="GH375" s="32"/>
      <c r="GI375" s="32"/>
      <c r="GJ375" s="32"/>
      <c r="GK375" s="32"/>
      <c r="GL375" s="32"/>
      <c r="GM375" s="32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  <c r="IC375" s="32"/>
      <c r="ID375" s="32"/>
      <c r="IE375" s="32"/>
      <c r="IF375" s="32"/>
      <c r="IG375" s="32"/>
      <c r="IH375" s="32"/>
      <c r="II375" s="32"/>
      <c r="IJ375" s="32"/>
      <c r="IK375" s="32"/>
      <c r="IL375" s="32"/>
      <c r="IM375" s="32"/>
      <c r="IN375" s="32"/>
      <c r="IO375" s="32"/>
      <c r="IP375" s="32"/>
      <c r="IQ375" s="32"/>
      <c r="IR375" s="32"/>
      <c r="IS375" s="32"/>
      <c r="IT375" s="32"/>
      <c r="IU375" s="32"/>
      <c r="IV375" s="32"/>
      <c r="IW375" s="32"/>
      <c r="IX375" s="32"/>
      <c r="IY375" s="32"/>
      <c r="IZ375" s="32"/>
      <c r="JA375" s="32"/>
      <c r="JB375" s="32"/>
      <c r="JC375" s="32"/>
      <c r="JD375" s="32"/>
      <c r="JE375" s="32"/>
      <c r="JF375" s="32"/>
      <c r="JG375" s="32"/>
      <c r="JH375" s="32"/>
      <c r="JI375" s="32"/>
      <c r="JJ375" s="32"/>
      <c r="JK375" s="32"/>
      <c r="JL375" s="32"/>
      <c r="JM375" s="32"/>
      <c r="JN375" s="32"/>
      <c r="JO375" s="32"/>
      <c r="JP375" s="32"/>
      <c r="JQ375" s="32"/>
      <c r="JR375" s="32"/>
      <c r="JS375" s="32"/>
      <c r="JT375" s="32"/>
      <c r="JU375" s="32"/>
      <c r="JV375" s="32"/>
      <c r="JW375" s="32"/>
      <c r="JX375" s="32"/>
      <c r="JY375" s="32"/>
      <c r="JZ375" s="32"/>
      <c r="KA375" s="32"/>
      <c r="KB375" s="32"/>
      <c r="KC375" s="32"/>
      <c r="KD375" s="32"/>
      <c r="KE375" s="32"/>
      <c r="KF375" s="32"/>
      <c r="KG375" s="32"/>
      <c r="KH375" s="32"/>
      <c r="KI375" s="32"/>
      <c r="KJ375" s="32"/>
      <c r="KK375" s="32"/>
      <c r="KL375" s="32"/>
      <c r="KM375" s="32"/>
      <c r="KN375" s="32"/>
      <c r="KO375" s="32"/>
      <c r="KP375" s="32"/>
      <c r="KQ375" s="32"/>
      <c r="KR375" s="32"/>
      <c r="KS375" s="32"/>
      <c r="KT375" s="32"/>
      <c r="KU375" s="32"/>
      <c r="KV375" s="32"/>
      <c r="KW375" s="32"/>
      <c r="KX375" s="32"/>
      <c r="KY375" s="32"/>
      <c r="KZ375" s="32"/>
      <c r="LA375" s="32"/>
      <c r="LB375" s="32"/>
      <c r="LC375" s="32"/>
      <c r="LD375" s="32"/>
      <c r="LE375" s="32"/>
      <c r="LF375" s="32"/>
      <c r="LG375" s="32"/>
      <c r="LH375" s="32"/>
      <c r="LI375" s="32"/>
      <c r="LJ375" s="32"/>
      <c r="LK375" s="32"/>
      <c r="LL375" s="32"/>
      <c r="LM375" s="32"/>
      <c r="LN375" s="32"/>
      <c r="LO375" s="32"/>
      <c r="LP375" s="32"/>
      <c r="LQ375" s="32"/>
      <c r="LR375" s="32"/>
      <c r="LS375" s="32"/>
      <c r="LT375" s="32"/>
      <c r="LU375" s="32"/>
      <c r="LV375" s="32"/>
      <c r="LW375" s="32"/>
      <c r="LX375" s="32"/>
      <c r="LY375" s="32"/>
      <c r="LZ375" s="32"/>
      <c r="MA375" s="32"/>
      <c r="MB375" s="32"/>
      <c r="MC375" s="32"/>
      <c r="MD375" s="32"/>
      <c r="ME375" s="32"/>
      <c r="MF375" s="32"/>
      <c r="MG375" s="32"/>
      <c r="MH375" s="32"/>
      <c r="MI375" s="32"/>
      <c r="MJ375" s="32"/>
      <c r="MK375" s="32"/>
      <c r="ML375" s="32"/>
      <c r="MM375" s="32"/>
      <c r="MN375" s="32"/>
      <c r="MO375" s="32"/>
      <c r="MP375" s="32"/>
      <c r="MQ375" s="32"/>
      <c r="MR375" s="32"/>
      <c r="MS375" s="32"/>
      <c r="MT375" s="32"/>
      <c r="MU375" s="32"/>
      <c r="MV375" s="32"/>
      <c r="MW375" s="32"/>
      <c r="MX375" s="32"/>
      <c r="MY375" s="32"/>
      <c r="MZ375" s="32"/>
      <c r="NA375" s="32"/>
      <c r="NB375" s="32"/>
      <c r="NC375" s="32"/>
      <c r="ND375" s="32"/>
      <c r="NE375" s="32"/>
      <c r="NF375" s="32"/>
      <c r="NG375" s="32"/>
      <c r="NH375" s="32"/>
      <c r="NI375" s="32"/>
      <c r="NJ375" s="32"/>
      <c r="NK375" s="32"/>
      <c r="NL375" s="32"/>
      <c r="NM375" s="32"/>
      <c r="NN375" s="32"/>
      <c r="NO375" s="32"/>
      <c r="NP375" s="32"/>
      <c r="NQ375" s="32"/>
      <c r="NR375" s="32"/>
      <c r="NS375" s="32"/>
      <c r="NT375" s="32"/>
      <c r="NU375" s="32"/>
      <c r="NV375" s="32"/>
      <c r="NW375" s="32"/>
      <c r="NX375" s="32"/>
      <c r="NY375" s="32"/>
      <c r="NZ375" s="32"/>
      <c r="OA375" s="32"/>
      <c r="OB375" s="32"/>
      <c r="OC375" s="32"/>
      <c r="OD375" s="32"/>
      <c r="OE375" s="32"/>
      <c r="OF375" s="32"/>
      <c r="OG375" s="32"/>
      <c r="OH375" s="32"/>
      <c r="OI375" s="32"/>
      <c r="OJ375" s="32"/>
      <c r="OK375" s="32"/>
      <c r="OL375" s="32"/>
      <c r="OM375" s="32"/>
      <c r="ON375" s="32"/>
      <c r="OO375" s="32"/>
      <c r="OP375" s="32"/>
      <c r="OQ375" s="32"/>
      <c r="OR375" s="32"/>
      <c r="OS375" s="32"/>
      <c r="OT375" s="32"/>
      <c r="OU375" s="32"/>
      <c r="OV375" s="32"/>
      <c r="OW375" s="32"/>
      <c r="OX375" s="32"/>
      <c r="OY375" s="32"/>
      <c r="OZ375" s="32"/>
      <c r="PA375" s="32"/>
      <c r="PB375" s="32"/>
      <c r="PC375" s="32"/>
      <c r="PD375" s="32"/>
      <c r="PE375" s="32"/>
      <c r="PF375" s="32"/>
      <c r="PG375" s="32"/>
      <c r="PH375" s="32"/>
      <c r="PI375" s="32"/>
      <c r="PJ375" s="32"/>
      <c r="PK375" s="32"/>
      <c r="PL375" s="32"/>
      <c r="PM375" s="32"/>
      <c r="PN375" s="32"/>
      <c r="PO375" s="32"/>
      <c r="PP375" s="32"/>
      <c r="PQ375" s="32"/>
      <c r="PR375" s="32"/>
      <c r="PS375" s="32"/>
      <c r="PT375" s="32"/>
      <c r="PU375" s="32"/>
      <c r="PV375" s="32"/>
      <c r="PW375" s="32"/>
      <c r="PX375" s="32"/>
      <c r="PY375" s="32"/>
      <c r="PZ375" s="32"/>
      <c r="QA375" s="32"/>
      <c r="QB375" s="32"/>
      <c r="QC375" s="32"/>
      <c r="QD375" s="32"/>
      <c r="QE375" s="32"/>
      <c r="QF375" s="32"/>
      <c r="QG375" s="32"/>
      <c r="QH375" s="32"/>
      <c r="QI375" s="32"/>
      <c r="QJ375" s="32"/>
      <c r="QK375" s="32"/>
      <c r="QL375" s="32"/>
      <c r="QM375" s="32"/>
      <c r="QN375" s="32"/>
      <c r="QO375" s="32"/>
      <c r="QP375" s="32"/>
      <c r="QQ375" s="32"/>
      <c r="QR375" s="32"/>
      <c r="QS375" s="32"/>
      <c r="QT375" s="32"/>
      <c r="QU375" s="32"/>
      <c r="QV375" s="32"/>
      <c r="QW375" s="32"/>
      <c r="QX375" s="32"/>
      <c r="QY375" s="32"/>
      <c r="QZ375" s="32"/>
      <c r="RA375" s="32"/>
      <c r="RB375" s="32"/>
      <c r="RC375" s="32"/>
      <c r="RD375" s="32"/>
      <c r="RE375" s="32"/>
      <c r="RF375" s="32"/>
      <c r="RG375" s="32"/>
      <c r="RH375" s="32"/>
      <c r="RI375" s="32"/>
      <c r="RJ375" s="32"/>
      <c r="RK375" s="32"/>
      <c r="RL375" s="32"/>
      <c r="RM375" s="32"/>
      <c r="RN375" s="32"/>
      <c r="RO375" s="32"/>
      <c r="RP375" s="32"/>
      <c r="RQ375" s="32"/>
      <c r="RR375" s="32"/>
      <c r="RS375" s="32"/>
      <c r="RT375" s="32"/>
      <c r="RU375" s="32"/>
      <c r="RV375" s="32"/>
      <c r="RW375" s="32"/>
      <c r="RX375" s="32"/>
      <c r="RY375" s="32"/>
      <c r="RZ375" s="32"/>
      <c r="SA375" s="32"/>
      <c r="SB375" s="32"/>
      <c r="SC375" s="32"/>
      <c r="SD375" s="32"/>
      <c r="SE375" s="32"/>
      <c r="SF375" s="32"/>
      <c r="SG375" s="32"/>
      <c r="SH375" s="32"/>
      <c r="SI375" s="32"/>
      <c r="SJ375" s="32"/>
      <c r="SK375" s="32"/>
      <c r="SL375" s="32"/>
      <c r="SM375" s="32"/>
      <c r="SN375" s="32"/>
      <c r="SO375" s="32"/>
      <c r="SP375" s="32"/>
      <c r="SQ375" s="32"/>
      <c r="SR375" s="32"/>
      <c r="SS375" s="32"/>
      <c r="ST375" s="32"/>
      <c r="SU375" s="32"/>
      <c r="SV375" s="32"/>
      <c r="SW375" s="32"/>
      <c r="SX375" s="32"/>
      <c r="SY375" s="32"/>
      <c r="SZ375" s="32"/>
      <c r="TA375" s="32"/>
      <c r="TB375" s="32"/>
      <c r="TC375" s="32"/>
      <c r="TD375" s="32"/>
      <c r="TE375" s="32"/>
    </row>
    <row r="376" spans="1:525" s="34" customFormat="1" ht="30.75" hidden="1" customHeight="1" x14ac:dyDescent="0.25">
      <c r="A376" s="99"/>
      <c r="B376" s="93"/>
      <c r="C376" s="85"/>
      <c r="D376" s="68" t="s">
        <v>394</v>
      </c>
      <c r="E376" s="121">
        <f t="shared" ref="E376:P376" si="219">E70+E72+E80+E302</f>
        <v>0</v>
      </c>
      <c r="F376" s="121">
        <f t="shared" si="219"/>
        <v>0</v>
      </c>
      <c r="G376" s="121">
        <f t="shared" si="219"/>
        <v>0</v>
      </c>
      <c r="H376" s="121">
        <f t="shared" si="219"/>
        <v>0</v>
      </c>
      <c r="I376" s="121">
        <f t="shared" si="219"/>
        <v>0</v>
      </c>
      <c r="J376" s="121">
        <f t="shared" si="219"/>
        <v>0</v>
      </c>
      <c r="K376" s="121">
        <f t="shared" si="219"/>
        <v>0</v>
      </c>
      <c r="L376" s="121">
        <f t="shared" si="219"/>
        <v>0</v>
      </c>
      <c r="M376" s="121">
        <f t="shared" si="219"/>
        <v>0</v>
      </c>
      <c r="N376" s="121">
        <f t="shared" si="219"/>
        <v>0</v>
      </c>
      <c r="O376" s="121">
        <f t="shared" si="219"/>
        <v>0</v>
      </c>
      <c r="P376" s="121">
        <f t="shared" si="219"/>
        <v>0</v>
      </c>
      <c r="Q376" s="2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  <c r="HP376" s="33"/>
      <c r="HQ376" s="33"/>
      <c r="HR376" s="33"/>
      <c r="HS376" s="33"/>
      <c r="HT376" s="33"/>
      <c r="HU376" s="33"/>
      <c r="HV376" s="33"/>
      <c r="HW376" s="33"/>
      <c r="HX376" s="33"/>
      <c r="HY376" s="33"/>
      <c r="HZ376" s="33"/>
      <c r="IA376" s="33"/>
      <c r="IB376" s="33"/>
      <c r="IC376" s="33"/>
      <c r="ID376" s="33"/>
      <c r="IE376" s="33"/>
      <c r="IF376" s="33"/>
      <c r="IG376" s="33"/>
      <c r="IH376" s="33"/>
      <c r="II376" s="33"/>
      <c r="IJ376" s="33"/>
      <c r="IK376" s="33"/>
      <c r="IL376" s="33"/>
      <c r="IM376" s="33"/>
      <c r="IN376" s="33"/>
      <c r="IO376" s="33"/>
      <c r="IP376" s="33"/>
      <c r="IQ376" s="33"/>
      <c r="IR376" s="33"/>
      <c r="IS376" s="33"/>
      <c r="IT376" s="33"/>
      <c r="IU376" s="33"/>
      <c r="IV376" s="33"/>
      <c r="IW376" s="33"/>
      <c r="IX376" s="33"/>
      <c r="IY376" s="33"/>
      <c r="IZ376" s="33"/>
      <c r="JA376" s="33"/>
      <c r="JB376" s="33"/>
      <c r="JC376" s="33"/>
      <c r="JD376" s="33"/>
      <c r="JE376" s="33"/>
      <c r="JF376" s="33"/>
      <c r="JG376" s="33"/>
      <c r="JH376" s="33"/>
      <c r="JI376" s="33"/>
      <c r="JJ376" s="33"/>
      <c r="JK376" s="33"/>
      <c r="JL376" s="33"/>
      <c r="JM376" s="33"/>
      <c r="JN376" s="33"/>
      <c r="JO376" s="33"/>
      <c r="JP376" s="33"/>
      <c r="JQ376" s="33"/>
      <c r="JR376" s="33"/>
      <c r="JS376" s="33"/>
      <c r="JT376" s="33"/>
      <c r="JU376" s="33"/>
      <c r="JV376" s="33"/>
      <c r="JW376" s="33"/>
      <c r="JX376" s="33"/>
      <c r="JY376" s="33"/>
      <c r="JZ376" s="33"/>
      <c r="KA376" s="33"/>
      <c r="KB376" s="33"/>
      <c r="KC376" s="33"/>
      <c r="KD376" s="33"/>
      <c r="KE376" s="33"/>
      <c r="KF376" s="33"/>
      <c r="KG376" s="33"/>
      <c r="KH376" s="33"/>
      <c r="KI376" s="33"/>
      <c r="KJ376" s="33"/>
      <c r="KK376" s="33"/>
      <c r="KL376" s="33"/>
      <c r="KM376" s="33"/>
      <c r="KN376" s="33"/>
      <c r="KO376" s="33"/>
      <c r="KP376" s="33"/>
      <c r="KQ376" s="33"/>
      <c r="KR376" s="33"/>
      <c r="KS376" s="33"/>
      <c r="KT376" s="33"/>
      <c r="KU376" s="33"/>
      <c r="KV376" s="33"/>
      <c r="KW376" s="33"/>
      <c r="KX376" s="33"/>
      <c r="KY376" s="33"/>
      <c r="KZ376" s="33"/>
      <c r="LA376" s="33"/>
      <c r="LB376" s="33"/>
      <c r="LC376" s="33"/>
      <c r="LD376" s="33"/>
      <c r="LE376" s="33"/>
      <c r="LF376" s="33"/>
      <c r="LG376" s="33"/>
      <c r="LH376" s="33"/>
      <c r="LI376" s="33"/>
      <c r="LJ376" s="33"/>
      <c r="LK376" s="33"/>
      <c r="LL376" s="33"/>
      <c r="LM376" s="33"/>
      <c r="LN376" s="33"/>
      <c r="LO376" s="33"/>
      <c r="LP376" s="33"/>
      <c r="LQ376" s="33"/>
      <c r="LR376" s="33"/>
      <c r="LS376" s="33"/>
      <c r="LT376" s="33"/>
      <c r="LU376" s="33"/>
      <c r="LV376" s="33"/>
      <c r="LW376" s="33"/>
      <c r="LX376" s="33"/>
      <c r="LY376" s="33"/>
      <c r="LZ376" s="33"/>
      <c r="MA376" s="33"/>
      <c r="MB376" s="33"/>
      <c r="MC376" s="33"/>
      <c r="MD376" s="33"/>
      <c r="ME376" s="33"/>
      <c r="MF376" s="33"/>
      <c r="MG376" s="33"/>
      <c r="MH376" s="33"/>
      <c r="MI376" s="33"/>
      <c r="MJ376" s="33"/>
      <c r="MK376" s="33"/>
      <c r="ML376" s="33"/>
      <c r="MM376" s="33"/>
      <c r="MN376" s="33"/>
      <c r="MO376" s="33"/>
      <c r="MP376" s="33"/>
      <c r="MQ376" s="33"/>
      <c r="MR376" s="33"/>
      <c r="MS376" s="33"/>
      <c r="MT376" s="33"/>
      <c r="MU376" s="33"/>
      <c r="MV376" s="33"/>
      <c r="MW376" s="33"/>
      <c r="MX376" s="33"/>
      <c r="MY376" s="33"/>
      <c r="MZ376" s="33"/>
      <c r="NA376" s="33"/>
      <c r="NB376" s="33"/>
      <c r="NC376" s="33"/>
      <c r="ND376" s="33"/>
      <c r="NE376" s="33"/>
      <c r="NF376" s="33"/>
      <c r="NG376" s="33"/>
      <c r="NH376" s="33"/>
      <c r="NI376" s="33"/>
      <c r="NJ376" s="33"/>
      <c r="NK376" s="33"/>
      <c r="NL376" s="33"/>
      <c r="NM376" s="33"/>
      <c r="NN376" s="33"/>
      <c r="NO376" s="33"/>
      <c r="NP376" s="33"/>
      <c r="NQ376" s="33"/>
      <c r="NR376" s="33"/>
      <c r="NS376" s="33"/>
      <c r="NT376" s="33"/>
      <c r="NU376" s="33"/>
      <c r="NV376" s="33"/>
      <c r="NW376" s="33"/>
      <c r="NX376" s="33"/>
      <c r="NY376" s="33"/>
      <c r="NZ376" s="33"/>
      <c r="OA376" s="33"/>
      <c r="OB376" s="33"/>
      <c r="OC376" s="33"/>
      <c r="OD376" s="33"/>
      <c r="OE376" s="33"/>
      <c r="OF376" s="33"/>
      <c r="OG376" s="33"/>
      <c r="OH376" s="33"/>
      <c r="OI376" s="33"/>
      <c r="OJ376" s="33"/>
      <c r="OK376" s="33"/>
      <c r="OL376" s="33"/>
      <c r="OM376" s="33"/>
      <c r="ON376" s="33"/>
      <c r="OO376" s="33"/>
      <c r="OP376" s="33"/>
      <c r="OQ376" s="33"/>
      <c r="OR376" s="33"/>
      <c r="OS376" s="33"/>
      <c r="OT376" s="33"/>
      <c r="OU376" s="33"/>
      <c r="OV376" s="33"/>
      <c r="OW376" s="33"/>
      <c r="OX376" s="33"/>
      <c r="OY376" s="33"/>
      <c r="OZ376" s="33"/>
      <c r="PA376" s="33"/>
      <c r="PB376" s="33"/>
      <c r="PC376" s="33"/>
      <c r="PD376" s="33"/>
      <c r="PE376" s="33"/>
      <c r="PF376" s="33"/>
      <c r="PG376" s="33"/>
      <c r="PH376" s="33"/>
      <c r="PI376" s="33"/>
      <c r="PJ376" s="33"/>
      <c r="PK376" s="33"/>
      <c r="PL376" s="33"/>
      <c r="PM376" s="33"/>
      <c r="PN376" s="33"/>
      <c r="PO376" s="33"/>
      <c r="PP376" s="33"/>
      <c r="PQ376" s="33"/>
      <c r="PR376" s="33"/>
      <c r="PS376" s="33"/>
      <c r="PT376" s="33"/>
      <c r="PU376" s="33"/>
      <c r="PV376" s="33"/>
      <c r="PW376" s="33"/>
      <c r="PX376" s="33"/>
      <c r="PY376" s="33"/>
      <c r="PZ376" s="33"/>
      <c r="QA376" s="33"/>
      <c r="QB376" s="33"/>
      <c r="QC376" s="33"/>
      <c r="QD376" s="33"/>
      <c r="QE376" s="33"/>
      <c r="QF376" s="33"/>
      <c r="QG376" s="33"/>
      <c r="QH376" s="33"/>
      <c r="QI376" s="33"/>
      <c r="QJ376" s="33"/>
      <c r="QK376" s="33"/>
      <c r="QL376" s="33"/>
      <c r="QM376" s="33"/>
      <c r="QN376" s="33"/>
      <c r="QO376" s="33"/>
      <c r="QP376" s="33"/>
      <c r="QQ376" s="33"/>
      <c r="QR376" s="33"/>
      <c r="QS376" s="33"/>
      <c r="QT376" s="33"/>
      <c r="QU376" s="33"/>
      <c r="QV376" s="33"/>
      <c r="QW376" s="33"/>
      <c r="QX376" s="33"/>
      <c r="QY376" s="33"/>
      <c r="QZ376" s="33"/>
      <c r="RA376" s="33"/>
      <c r="RB376" s="33"/>
      <c r="RC376" s="33"/>
      <c r="RD376" s="33"/>
      <c r="RE376" s="33"/>
      <c r="RF376" s="33"/>
      <c r="RG376" s="33"/>
      <c r="RH376" s="33"/>
      <c r="RI376" s="33"/>
      <c r="RJ376" s="33"/>
      <c r="RK376" s="33"/>
      <c r="RL376" s="33"/>
      <c r="RM376" s="33"/>
      <c r="RN376" s="33"/>
      <c r="RO376" s="33"/>
      <c r="RP376" s="33"/>
      <c r="RQ376" s="33"/>
      <c r="RR376" s="33"/>
      <c r="RS376" s="33"/>
      <c r="RT376" s="33"/>
      <c r="RU376" s="33"/>
      <c r="RV376" s="33"/>
      <c r="RW376" s="33"/>
      <c r="RX376" s="33"/>
      <c r="RY376" s="33"/>
      <c r="RZ376" s="33"/>
      <c r="SA376" s="33"/>
      <c r="SB376" s="33"/>
      <c r="SC376" s="33"/>
      <c r="SD376" s="33"/>
      <c r="SE376" s="33"/>
      <c r="SF376" s="33"/>
      <c r="SG376" s="33"/>
      <c r="SH376" s="33"/>
      <c r="SI376" s="33"/>
      <c r="SJ376" s="33"/>
      <c r="SK376" s="33"/>
      <c r="SL376" s="33"/>
      <c r="SM376" s="33"/>
      <c r="SN376" s="33"/>
      <c r="SO376" s="33"/>
      <c r="SP376" s="33"/>
      <c r="SQ376" s="33"/>
      <c r="SR376" s="33"/>
      <c r="SS376" s="33"/>
      <c r="ST376" s="33"/>
      <c r="SU376" s="33"/>
      <c r="SV376" s="33"/>
      <c r="SW376" s="33"/>
      <c r="SX376" s="33"/>
      <c r="SY376" s="33"/>
      <c r="SZ376" s="33"/>
      <c r="TA376" s="33"/>
      <c r="TB376" s="33"/>
      <c r="TC376" s="33"/>
      <c r="TD376" s="33"/>
      <c r="TE376" s="33"/>
    </row>
    <row r="377" spans="1:525" s="34" customFormat="1" ht="33.75" customHeight="1" x14ac:dyDescent="0.25">
      <c r="A377" s="99"/>
      <c r="B377" s="93"/>
      <c r="C377" s="85"/>
      <c r="D377" s="68" t="s">
        <v>395</v>
      </c>
      <c r="E377" s="121">
        <f t="shared" ref="E377:P377" si="220">E18+E73+E74+E75+E76+E181+E139</f>
        <v>1506343</v>
      </c>
      <c r="F377" s="121">
        <f t="shared" si="220"/>
        <v>1506343</v>
      </c>
      <c r="G377" s="121">
        <f t="shared" si="220"/>
        <v>0</v>
      </c>
      <c r="H377" s="121">
        <f t="shared" si="220"/>
        <v>0</v>
      </c>
      <c r="I377" s="121">
        <f t="shared" si="220"/>
        <v>0</v>
      </c>
      <c r="J377" s="121">
        <f t="shared" si="220"/>
        <v>0</v>
      </c>
      <c r="K377" s="121">
        <f t="shared" si="220"/>
        <v>0</v>
      </c>
      <c r="L377" s="121">
        <f t="shared" si="220"/>
        <v>0</v>
      </c>
      <c r="M377" s="121">
        <f t="shared" si="220"/>
        <v>0</v>
      </c>
      <c r="N377" s="121">
        <f t="shared" si="220"/>
        <v>0</v>
      </c>
      <c r="O377" s="121">
        <f t="shared" si="220"/>
        <v>0</v>
      </c>
      <c r="P377" s="121">
        <f t="shared" si="220"/>
        <v>1506343</v>
      </c>
      <c r="Q377" s="2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  <c r="IW377" s="33"/>
      <c r="IX377" s="33"/>
      <c r="IY377" s="33"/>
      <c r="IZ377" s="33"/>
      <c r="JA377" s="33"/>
      <c r="JB377" s="33"/>
      <c r="JC377" s="33"/>
      <c r="JD377" s="33"/>
      <c r="JE377" s="33"/>
      <c r="JF377" s="33"/>
      <c r="JG377" s="33"/>
      <c r="JH377" s="33"/>
      <c r="JI377" s="33"/>
      <c r="JJ377" s="33"/>
      <c r="JK377" s="33"/>
      <c r="JL377" s="33"/>
      <c r="JM377" s="33"/>
      <c r="JN377" s="33"/>
      <c r="JO377" s="33"/>
      <c r="JP377" s="33"/>
      <c r="JQ377" s="33"/>
      <c r="JR377" s="33"/>
      <c r="JS377" s="33"/>
      <c r="JT377" s="33"/>
      <c r="JU377" s="33"/>
      <c r="JV377" s="33"/>
      <c r="JW377" s="33"/>
      <c r="JX377" s="33"/>
      <c r="JY377" s="33"/>
      <c r="JZ377" s="33"/>
      <c r="KA377" s="33"/>
      <c r="KB377" s="33"/>
      <c r="KC377" s="33"/>
      <c r="KD377" s="33"/>
      <c r="KE377" s="33"/>
      <c r="KF377" s="33"/>
      <c r="KG377" s="33"/>
      <c r="KH377" s="33"/>
      <c r="KI377" s="33"/>
      <c r="KJ377" s="33"/>
      <c r="KK377" s="33"/>
      <c r="KL377" s="33"/>
      <c r="KM377" s="33"/>
      <c r="KN377" s="33"/>
      <c r="KO377" s="33"/>
      <c r="KP377" s="33"/>
      <c r="KQ377" s="33"/>
      <c r="KR377" s="33"/>
      <c r="KS377" s="33"/>
      <c r="KT377" s="33"/>
      <c r="KU377" s="33"/>
      <c r="KV377" s="33"/>
      <c r="KW377" s="33"/>
      <c r="KX377" s="33"/>
      <c r="KY377" s="33"/>
      <c r="KZ377" s="33"/>
      <c r="LA377" s="33"/>
      <c r="LB377" s="33"/>
      <c r="LC377" s="33"/>
      <c r="LD377" s="33"/>
      <c r="LE377" s="33"/>
      <c r="LF377" s="33"/>
      <c r="LG377" s="33"/>
      <c r="LH377" s="33"/>
      <c r="LI377" s="33"/>
      <c r="LJ377" s="33"/>
      <c r="LK377" s="33"/>
      <c r="LL377" s="33"/>
      <c r="LM377" s="33"/>
      <c r="LN377" s="33"/>
      <c r="LO377" s="33"/>
      <c r="LP377" s="33"/>
      <c r="LQ377" s="33"/>
      <c r="LR377" s="33"/>
      <c r="LS377" s="33"/>
      <c r="LT377" s="33"/>
      <c r="LU377" s="33"/>
      <c r="LV377" s="33"/>
      <c r="LW377" s="33"/>
      <c r="LX377" s="33"/>
      <c r="LY377" s="33"/>
      <c r="LZ377" s="33"/>
      <c r="MA377" s="33"/>
      <c r="MB377" s="33"/>
      <c r="MC377" s="33"/>
      <c r="MD377" s="33"/>
      <c r="ME377" s="33"/>
      <c r="MF377" s="33"/>
      <c r="MG377" s="33"/>
      <c r="MH377" s="33"/>
      <c r="MI377" s="33"/>
      <c r="MJ377" s="33"/>
      <c r="MK377" s="33"/>
      <c r="ML377" s="33"/>
      <c r="MM377" s="33"/>
      <c r="MN377" s="33"/>
      <c r="MO377" s="33"/>
      <c r="MP377" s="33"/>
      <c r="MQ377" s="33"/>
      <c r="MR377" s="33"/>
      <c r="MS377" s="33"/>
      <c r="MT377" s="33"/>
      <c r="MU377" s="33"/>
      <c r="MV377" s="33"/>
      <c r="MW377" s="33"/>
      <c r="MX377" s="33"/>
      <c r="MY377" s="33"/>
      <c r="MZ377" s="33"/>
      <c r="NA377" s="33"/>
      <c r="NB377" s="33"/>
      <c r="NC377" s="33"/>
      <c r="ND377" s="33"/>
      <c r="NE377" s="33"/>
      <c r="NF377" s="33"/>
      <c r="NG377" s="33"/>
      <c r="NH377" s="33"/>
      <c r="NI377" s="33"/>
      <c r="NJ377" s="33"/>
      <c r="NK377" s="33"/>
      <c r="NL377" s="33"/>
      <c r="NM377" s="33"/>
      <c r="NN377" s="33"/>
      <c r="NO377" s="33"/>
      <c r="NP377" s="33"/>
      <c r="NQ377" s="33"/>
      <c r="NR377" s="33"/>
      <c r="NS377" s="33"/>
      <c r="NT377" s="33"/>
      <c r="NU377" s="33"/>
      <c r="NV377" s="33"/>
      <c r="NW377" s="33"/>
      <c r="NX377" s="33"/>
      <c r="NY377" s="33"/>
      <c r="NZ377" s="33"/>
      <c r="OA377" s="33"/>
      <c r="OB377" s="33"/>
      <c r="OC377" s="33"/>
      <c r="OD377" s="33"/>
      <c r="OE377" s="33"/>
      <c r="OF377" s="33"/>
      <c r="OG377" s="33"/>
      <c r="OH377" s="33"/>
      <c r="OI377" s="33"/>
      <c r="OJ377" s="33"/>
      <c r="OK377" s="33"/>
      <c r="OL377" s="33"/>
      <c r="OM377" s="33"/>
      <c r="ON377" s="33"/>
      <c r="OO377" s="33"/>
      <c r="OP377" s="33"/>
      <c r="OQ377" s="33"/>
      <c r="OR377" s="33"/>
      <c r="OS377" s="33"/>
      <c r="OT377" s="33"/>
      <c r="OU377" s="33"/>
      <c r="OV377" s="33"/>
      <c r="OW377" s="33"/>
      <c r="OX377" s="33"/>
      <c r="OY377" s="33"/>
      <c r="OZ377" s="33"/>
      <c r="PA377" s="33"/>
      <c r="PB377" s="33"/>
      <c r="PC377" s="33"/>
      <c r="PD377" s="33"/>
      <c r="PE377" s="33"/>
      <c r="PF377" s="33"/>
      <c r="PG377" s="33"/>
      <c r="PH377" s="33"/>
      <c r="PI377" s="33"/>
      <c r="PJ377" s="33"/>
      <c r="PK377" s="33"/>
      <c r="PL377" s="33"/>
      <c r="PM377" s="33"/>
      <c r="PN377" s="33"/>
      <c r="PO377" s="33"/>
      <c r="PP377" s="33"/>
      <c r="PQ377" s="33"/>
      <c r="PR377" s="33"/>
      <c r="PS377" s="33"/>
      <c r="PT377" s="33"/>
      <c r="PU377" s="33"/>
      <c r="PV377" s="33"/>
      <c r="PW377" s="33"/>
      <c r="PX377" s="33"/>
      <c r="PY377" s="33"/>
      <c r="PZ377" s="33"/>
      <c r="QA377" s="33"/>
      <c r="QB377" s="33"/>
      <c r="QC377" s="33"/>
      <c r="QD377" s="33"/>
      <c r="QE377" s="33"/>
      <c r="QF377" s="33"/>
      <c r="QG377" s="33"/>
      <c r="QH377" s="33"/>
      <c r="QI377" s="33"/>
      <c r="QJ377" s="33"/>
      <c r="QK377" s="33"/>
      <c r="QL377" s="33"/>
      <c r="QM377" s="33"/>
      <c r="QN377" s="33"/>
      <c r="QO377" s="33"/>
      <c r="QP377" s="33"/>
      <c r="QQ377" s="33"/>
      <c r="QR377" s="33"/>
      <c r="QS377" s="33"/>
      <c r="QT377" s="33"/>
      <c r="QU377" s="33"/>
      <c r="QV377" s="33"/>
      <c r="QW377" s="33"/>
      <c r="QX377" s="33"/>
      <c r="QY377" s="33"/>
      <c r="QZ377" s="33"/>
      <c r="RA377" s="33"/>
      <c r="RB377" s="33"/>
      <c r="RC377" s="33"/>
      <c r="RD377" s="33"/>
      <c r="RE377" s="33"/>
      <c r="RF377" s="33"/>
      <c r="RG377" s="33"/>
      <c r="RH377" s="33"/>
      <c r="RI377" s="33"/>
      <c r="RJ377" s="33"/>
      <c r="RK377" s="33"/>
      <c r="RL377" s="33"/>
      <c r="RM377" s="33"/>
      <c r="RN377" s="33"/>
      <c r="RO377" s="33"/>
      <c r="RP377" s="33"/>
      <c r="RQ377" s="33"/>
      <c r="RR377" s="33"/>
      <c r="RS377" s="33"/>
      <c r="RT377" s="33"/>
      <c r="RU377" s="33"/>
      <c r="RV377" s="33"/>
      <c r="RW377" s="33"/>
      <c r="RX377" s="33"/>
      <c r="RY377" s="33"/>
      <c r="RZ377" s="33"/>
      <c r="SA377" s="33"/>
      <c r="SB377" s="33"/>
      <c r="SC377" s="33"/>
      <c r="SD377" s="33"/>
      <c r="SE377" s="33"/>
      <c r="SF377" s="33"/>
      <c r="SG377" s="33"/>
      <c r="SH377" s="33"/>
      <c r="SI377" s="33"/>
      <c r="SJ377" s="33"/>
      <c r="SK377" s="33"/>
      <c r="SL377" s="33"/>
      <c r="SM377" s="33"/>
      <c r="SN377" s="33"/>
      <c r="SO377" s="33"/>
      <c r="SP377" s="33"/>
      <c r="SQ377" s="33"/>
      <c r="SR377" s="33"/>
      <c r="SS377" s="33"/>
      <c r="ST377" s="33"/>
      <c r="SU377" s="33"/>
      <c r="SV377" s="33"/>
      <c r="SW377" s="33"/>
      <c r="SX377" s="33"/>
      <c r="SY377" s="33"/>
      <c r="SZ377" s="33"/>
      <c r="TA377" s="33"/>
      <c r="TB377" s="33"/>
      <c r="TC377" s="33"/>
      <c r="TD377" s="33"/>
      <c r="TE377" s="33"/>
    </row>
    <row r="378" spans="1:525" s="34" customFormat="1" ht="20.25" customHeight="1" x14ac:dyDescent="0.25">
      <c r="A378" s="84"/>
      <c r="B378" s="93"/>
      <c r="C378" s="93"/>
      <c r="D378" s="73" t="s">
        <v>410</v>
      </c>
      <c r="E378" s="121">
        <f t="shared" ref="E378:P378" si="221">E146+E303+E249</f>
        <v>0</v>
      </c>
      <c r="F378" s="121">
        <f t="shared" si="221"/>
        <v>0</v>
      </c>
      <c r="G378" s="121">
        <f t="shared" si="221"/>
        <v>0</v>
      </c>
      <c r="H378" s="121">
        <f t="shared" si="221"/>
        <v>0</v>
      </c>
      <c r="I378" s="121">
        <f t="shared" si="221"/>
        <v>0</v>
      </c>
      <c r="J378" s="121">
        <f t="shared" si="221"/>
        <v>92214546</v>
      </c>
      <c r="K378" s="121">
        <f t="shared" si="221"/>
        <v>92214546</v>
      </c>
      <c r="L378" s="121">
        <f t="shared" si="221"/>
        <v>0</v>
      </c>
      <c r="M378" s="121">
        <f t="shared" si="221"/>
        <v>0</v>
      </c>
      <c r="N378" s="121">
        <f t="shared" si="221"/>
        <v>0</v>
      </c>
      <c r="O378" s="121">
        <f t="shared" si="221"/>
        <v>92214546</v>
      </c>
      <c r="P378" s="121">
        <f t="shared" si="221"/>
        <v>92214546</v>
      </c>
      <c r="Q378" s="2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  <c r="IV378" s="33"/>
      <c r="IW378" s="33"/>
      <c r="IX378" s="33"/>
      <c r="IY378" s="33"/>
      <c r="IZ378" s="33"/>
      <c r="JA378" s="33"/>
      <c r="JB378" s="33"/>
      <c r="JC378" s="33"/>
      <c r="JD378" s="33"/>
      <c r="JE378" s="33"/>
      <c r="JF378" s="33"/>
      <c r="JG378" s="33"/>
      <c r="JH378" s="33"/>
      <c r="JI378" s="33"/>
      <c r="JJ378" s="33"/>
      <c r="JK378" s="33"/>
      <c r="JL378" s="33"/>
      <c r="JM378" s="33"/>
      <c r="JN378" s="33"/>
      <c r="JO378" s="33"/>
      <c r="JP378" s="33"/>
      <c r="JQ378" s="33"/>
      <c r="JR378" s="33"/>
      <c r="JS378" s="33"/>
      <c r="JT378" s="33"/>
      <c r="JU378" s="33"/>
      <c r="JV378" s="33"/>
      <c r="JW378" s="33"/>
      <c r="JX378" s="33"/>
      <c r="JY378" s="33"/>
      <c r="JZ378" s="33"/>
      <c r="KA378" s="33"/>
      <c r="KB378" s="33"/>
      <c r="KC378" s="33"/>
      <c r="KD378" s="33"/>
      <c r="KE378" s="33"/>
      <c r="KF378" s="33"/>
      <c r="KG378" s="33"/>
      <c r="KH378" s="33"/>
      <c r="KI378" s="33"/>
      <c r="KJ378" s="33"/>
      <c r="KK378" s="33"/>
      <c r="KL378" s="33"/>
      <c r="KM378" s="33"/>
      <c r="KN378" s="33"/>
      <c r="KO378" s="33"/>
      <c r="KP378" s="33"/>
      <c r="KQ378" s="33"/>
      <c r="KR378" s="33"/>
      <c r="KS378" s="33"/>
      <c r="KT378" s="33"/>
      <c r="KU378" s="33"/>
      <c r="KV378" s="33"/>
      <c r="KW378" s="33"/>
      <c r="KX378" s="33"/>
      <c r="KY378" s="33"/>
      <c r="KZ378" s="33"/>
      <c r="LA378" s="33"/>
      <c r="LB378" s="33"/>
      <c r="LC378" s="33"/>
      <c r="LD378" s="33"/>
      <c r="LE378" s="33"/>
      <c r="LF378" s="33"/>
      <c r="LG378" s="33"/>
      <c r="LH378" s="33"/>
      <c r="LI378" s="33"/>
      <c r="LJ378" s="33"/>
      <c r="LK378" s="33"/>
      <c r="LL378" s="33"/>
      <c r="LM378" s="33"/>
      <c r="LN378" s="33"/>
      <c r="LO378" s="33"/>
      <c r="LP378" s="33"/>
      <c r="LQ378" s="33"/>
      <c r="LR378" s="33"/>
      <c r="LS378" s="33"/>
      <c r="LT378" s="33"/>
      <c r="LU378" s="33"/>
      <c r="LV378" s="33"/>
      <c r="LW378" s="33"/>
      <c r="LX378" s="33"/>
      <c r="LY378" s="33"/>
      <c r="LZ378" s="33"/>
      <c r="MA378" s="33"/>
      <c r="MB378" s="33"/>
      <c r="MC378" s="33"/>
      <c r="MD378" s="33"/>
      <c r="ME378" s="33"/>
      <c r="MF378" s="33"/>
      <c r="MG378" s="33"/>
      <c r="MH378" s="33"/>
      <c r="MI378" s="33"/>
      <c r="MJ378" s="33"/>
      <c r="MK378" s="33"/>
      <c r="ML378" s="33"/>
      <c r="MM378" s="33"/>
      <c r="MN378" s="33"/>
      <c r="MO378" s="33"/>
      <c r="MP378" s="33"/>
      <c r="MQ378" s="33"/>
      <c r="MR378" s="33"/>
      <c r="MS378" s="33"/>
      <c r="MT378" s="33"/>
      <c r="MU378" s="33"/>
      <c r="MV378" s="33"/>
      <c r="MW378" s="33"/>
      <c r="MX378" s="33"/>
      <c r="MY378" s="33"/>
      <c r="MZ378" s="33"/>
      <c r="NA378" s="33"/>
      <c r="NB378" s="33"/>
      <c r="NC378" s="33"/>
      <c r="ND378" s="33"/>
      <c r="NE378" s="33"/>
      <c r="NF378" s="33"/>
      <c r="NG378" s="33"/>
      <c r="NH378" s="33"/>
      <c r="NI378" s="33"/>
      <c r="NJ378" s="33"/>
      <c r="NK378" s="33"/>
      <c r="NL378" s="33"/>
      <c r="NM378" s="33"/>
      <c r="NN378" s="33"/>
      <c r="NO378" s="33"/>
      <c r="NP378" s="33"/>
      <c r="NQ378" s="33"/>
      <c r="NR378" s="33"/>
      <c r="NS378" s="33"/>
      <c r="NT378" s="33"/>
      <c r="NU378" s="33"/>
      <c r="NV378" s="33"/>
      <c r="NW378" s="33"/>
      <c r="NX378" s="33"/>
      <c r="NY378" s="33"/>
      <c r="NZ378" s="33"/>
      <c r="OA378" s="33"/>
      <c r="OB378" s="33"/>
      <c r="OC378" s="33"/>
      <c r="OD378" s="33"/>
      <c r="OE378" s="33"/>
      <c r="OF378" s="33"/>
      <c r="OG378" s="33"/>
      <c r="OH378" s="33"/>
      <c r="OI378" s="33"/>
      <c r="OJ378" s="33"/>
      <c r="OK378" s="33"/>
      <c r="OL378" s="33"/>
      <c r="OM378" s="33"/>
      <c r="ON378" s="33"/>
      <c r="OO378" s="33"/>
      <c r="OP378" s="33"/>
      <c r="OQ378" s="33"/>
      <c r="OR378" s="33"/>
      <c r="OS378" s="33"/>
      <c r="OT378" s="33"/>
      <c r="OU378" s="33"/>
      <c r="OV378" s="33"/>
      <c r="OW378" s="33"/>
      <c r="OX378" s="33"/>
      <c r="OY378" s="33"/>
      <c r="OZ378" s="33"/>
      <c r="PA378" s="33"/>
      <c r="PB378" s="33"/>
      <c r="PC378" s="33"/>
      <c r="PD378" s="33"/>
      <c r="PE378" s="33"/>
      <c r="PF378" s="33"/>
      <c r="PG378" s="33"/>
      <c r="PH378" s="33"/>
      <c r="PI378" s="33"/>
      <c r="PJ378" s="33"/>
      <c r="PK378" s="33"/>
      <c r="PL378" s="33"/>
      <c r="PM378" s="33"/>
      <c r="PN378" s="33"/>
      <c r="PO378" s="33"/>
      <c r="PP378" s="33"/>
      <c r="PQ378" s="33"/>
      <c r="PR378" s="33"/>
      <c r="PS378" s="33"/>
      <c r="PT378" s="33"/>
      <c r="PU378" s="33"/>
      <c r="PV378" s="33"/>
      <c r="PW378" s="33"/>
      <c r="PX378" s="33"/>
      <c r="PY378" s="33"/>
      <c r="PZ378" s="33"/>
      <c r="QA378" s="33"/>
      <c r="QB378" s="33"/>
      <c r="QC378" s="33"/>
      <c r="QD378" s="33"/>
      <c r="QE378" s="33"/>
      <c r="QF378" s="33"/>
      <c r="QG378" s="33"/>
      <c r="QH378" s="33"/>
      <c r="QI378" s="33"/>
      <c r="QJ378" s="33"/>
      <c r="QK378" s="33"/>
      <c r="QL378" s="33"/>
      <c r="QM378" s="33"/>
      <c r="QN378" s="33"/>
      <c r="QO378" s="33"/>
      <c r="QP378" s="33"/>
      <c r="QQ378" s="33"/>
      <c r="QR378" s="33"/>
      <c r="QS378" s="33"/>
      <c r="QT378" s="33"/>
      <c r="QU378" s="33"/>
      <c r="QV378" s="33"/>
      <c r="QW378" s="33"/>
      <c r="QX378" s="33"/>
      <c r="QY378" s="33"/>
      <c r="QZ378" s="33"/>
      <c r="RA378" s="33"/>
      <c r="RB378" s="33"/>
      <c r="RC378" s="33"/>
      <c r="RD378" s="33"/>
      <c r="RE378" s="33"/>
      <c r="RF378" s="33"/>
      <c r="RG378" s="33"/>
      <c r="RH378" s="33"/>
      <c r="RI378" s="33"/>
      <c r="RJ378" s="33"/>
      <c r="RK378" s="33"/>
      <c r="RL378" s="33"/>
      <c r="RM378" s="33"/>
      <c r="RN378" s="33"/>
      <c r="RO378" s="33"/>
      <c r="RP378" s="33"/>
      <c r="RQ378" s="33"/>
      <c r="RR378" s="33"/>
      <c r="RS378" s="33"/>
      <c r="RT378" s="33"/>
      <c r="RU378" s="33"/>
      <c r="RV378" s="33"/>
      <c r="RW378" s="33"/>
      <c r="RX378" s="33"/>
      <c r="RY378" s="33"/>
      <c r="RZ378" s="33"/>
      <c r="SA378" s="33"/>
      <c r="SB378" s="33"/>
      <c r="SC378" s="33"/>
      <c r="SD378" s="33"/>
      <c r="SE378" s="33"/>
      <c r="SF378" s="33"/>
      <c r="SG378" s="33"/>
      <c r="SH378" s="33"/>
      <c r="SI378" s="33"/>
      <c r="SJ378" s="33"/>
      <c r="SK378" s="33"/>
      <c r="SL378" s="33"/>
      <c r="SM378" s="33"/>
      <c r="SN378" s="33"/>
      <c r="SO378" s="33"/>
      <c r="SP378" s="33"/>
      <c r="SQ378" s="33"/>
      <c r="SR378" s="33"/>
      <c r="SS378" s="33"/>
      <c r="ST378" s="33"/>
      <c r="SU378" s="33"/>
      <c r="SV378" s="33"/>
      <c r="SW378" s="33"/>
      <c r="SX378" s="33"/>
      <c r="SY378" s="33"/>
      <c r="SZ378" s="33"/>
      <c r="TA378" s="33"/>
      <c r="TB378" s="33"/>
      <c r="TC378" s="33"/>
      <c r="TD378" s="33"/>
      <c r="TE378" s="33"/>
    </row>
    <row r="379" spans="1:525" s="34" customFormat="1" ht="20.25" customHeight="1" x14ac:dyDescent="0.25">
      <c r="A379" s="84"/>
      <c r="B379" s="93"/>
      <c r="C379" s="93"/>
      <c r="D379" s="73" t="s">
        <v>694</v>
      </c>
      <c r="E379" s="121">
        <f>E147</f>
        <v>0</v>
      </c>
      <c r="F379" s="121">
        <f t="shared" ref="F379:P379" si="222">F147</f>
        <v>0</v>
      </c>
      <c r="G379" s="121">
        <f t="shared" si="222"/>
        <v>0</v>
      </c>
      <c r="H379" s="121">
        <f t="shared" si="222"/>
        <v>0</v>
      </c>
      <c r="I379" s="121">
        <f t="shared" si="222"/>
        <v>0</v>
      </c>
      <c r="J379" s="121">
        <f t="shared" si="222"/>
        <v>4200000</v>
      </c>
      <c r="K379" s="121">
        <f t="shared" si="222"/>
        <v>0</v>
      </c>
      <c r="L379" s="121">
        <f t="shared" si="222"/>
        <v>0</v>
      </c>
      <c r="M379" s="121">
        <f t="shared" si="222"/>
        <v>0</v>
      </c>
      <c r="N379" s="121">
        <f t="shared" si="222"/>
        <v>0</v>
      </c>
      <c r="O379" s="121">
        <f t="shared" si="222"/>
        <v>4200000</v>
      </c>
      <c r="P379" s="121">
        <f t="shared" si="222"/>
        <v>4200000</v>
      </c>
      <c r="Q379" s="2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  <c r="IV379" s="33"/>
      <c r="IW379" s="33"/>
      <c r="IX379" s="33"/>
      <c r="IY379" s="33"/>
      <c r="IZ379" s="33"/>
      <c r="JA379" s="33"/>
      <c r="JB379" s="33"/>
      <c r="JC379" s="33"/>
      <c r="JD379" s="33"/>
      <c r="JE379" s="33"/>
      <c r="JF379" s="33"/>
      <c r="JG379" s="33"/>
      <c r="JH379" s="33"/>
      <c r="JI379" s="33"/>
      <c r="JJ379" s="33"/>
      <c r="JK379" s="33"/>
      <c r="JL379" s="33"/>
      <c r="JM379" s="33"/>
      <c r="JN379" s="33"/>
      <c r="JO379" s="33"/>
      <c r="JP379" s="33"/>
      <c r="JQ379" s="33"/>
      <c r="JR379" s="33"/>
      <c r="JS379" s="33"/>
      <c r="JT379" s="33"/>
      <c r="JU379" s="33"/>
      <c r="JV379" s="33"/>
      <c r="JW379" s="33"/>
      <c r="JX379" s="33"/>
      <c r="JY379" s="33"/>
      <c r="JZ379" s="33"/>
      <c r="KA379" s="33"/>
      <c r="KB379" s="33"/>
      <c r="KC379" s="33"/>
      <c r="KD379" s="33"/>
      <c r="KE379" s="33"/>
      <c r="KF379" s="33"/>
      <c r="KG379" s="33"/>
      <c r="KH379" s="33"/>
      <c r="KI379" s="33"/>
      <c r="KJ379" s="33"/>
      <c r="KK379" s="33"/>
      <c r="KL379" s="33"/>
      <c r="KM379" s="33"/>
      <c r="KN379" s="33"/>
      <c r="KO379" s="33"/>
      <c r="KP379" s="33"/>
      <c r="KQ379" s="33"/>
      <c r="KR379" s="33"/>
      <c r="KS379" s="33"/>
      <c r="KT379" s="33"/>
      <c r="KU379" s="33"/>
      <c r="KV379" s="33"/>
      <c r="KW379" s="33"/>
      <c r="KX379" s="33"/>
      <c r="KY379" s="33"/>
      <c r="KZ379" s="33"/>
      <c r="LA379" s="33"/>
      <c r="LB379" s="33"/>
      <c r="LC379" s="33"/>
      <c r="LD379" s="33"/>
      <c r="LE379" s="33"/>
      <c r="LF379" s="33"/>
      <c r="LG379" s="33"/>
      <c r="LH379" s="33"/>
      <c r="LI379" s="33"/>
      <c r="LJ379" s="33"/>
      <c r="LK379" s="33"/>
      <c r="LL379" s="33"/>
      <c r="LM379" s="33"/>
      <c r="LN379" s="33"/>
      <c r="LO379" s="33"/>
      <c r="LP379" s="33"/>
      <c r="LQ379" s="33"/>
      <c r="LR379" s="33"/>
      <c r="LS379" s="33"/>
      <c r="LT379" s="33"/>
      <c r="LU379" s="33"/>
      <c r="LV379" s="33"/>
      <c r="LW379" s="33"/>
      <c r="LX379" s="33"/>
      <c r="LY379" s="33"/>
      <c r="LZ379" s="33"/>
      <c r="MA379" s="33"/>
      <c r="MB379" s="33"/>
      <c r="MC379" s="33"/>
      <c r="MD379" s="33"/>
      <c r="ME379" s="33"/>
      <c r="MF379" s="33"/>
      <c r="MG379" s="33"/>
      <c r="MH379" s="33"/>
      <c r="MI379" s="33"/>
      <c r="MJ379" s="33"/>
      <c r="MK379" s="33"/>
      <c r="ML379" s="33"/>
      <c r="MM379" s="33"/>
      <c r="MN379" s="33"/>
      <c r="MO379" s="33"/>
      <c r="MP379" s="33"/>
      <c r="MQ379" s="33"/>
      <c r="MR379" s="33"/>
      <c r="MS379" s="33"/>
      <c r="MT379" s="33"/>
      <c r="MU379" s="33"/>
      <c r="MV379" s="33"/>
      <c r="MW379" s="33"/>
      <c r="MX379" s="33"/>
      <c r="MY379" s="33"/>
      <c r="MZ379" s="33"/>
      <c r="NA379" s="33"/>
      <c r="NB379" s="33"/>
      <c r="NC379" s="33"/>
      <c r="ND379" s="33"/>
      <c r="NE379" s="33"/>
      <c r="NF379" s="33"/>
      <c r="NG379" s="33"/>
      <c r="NH379" s="33"/>
      <c r="NI379" s="33"/>
      <c r="NJ379" s="33"/>
      <c r="NK379" s="33"/>
      <c r="NL379" s="33"/>
      <c r="NM379" s="33"/>
      <c r="NN379" s="33"/>
      <c r="NO379" s="33"/>
      <c r="NP379" s="33"/>
      <c r="NQ379" s="33"/>
      <c r="NR379" s="33"/>
      <c r="NS379" s="33"/>
      <c r="NT379" s="33"/>
      <c r="NU379" s="33"/>
      <c r="NV379" s="33"/>
      <c r="NW379" s="33"/>
      <c r="NX379" s="33"/>
      <c r="NY379" s="33"/>
      <c r="NZ379" s="33"/>
      <c r="OA379" s="33"/>
      <c r="OB379" s="33"/>
      <c r="OC379" s="33"/>
      <c r="OD379" s="33"/>
      <c r="OE379" s="33"/>
      <c r="OF379" s="33"/>
      <c r="OG379" s="33"/>
      <c r="OH379" s="33"/>
      <c r="OI379" s="33"/>
      <c r="OJ379" s="33"/>
      <c r="OK379" s="33"/>
      <c r="OL379" s="33"/>
      <c r="OM379" s="33"/>
      <c r="ON379" s="33"/>
      <c r="OO379" s="33"/>
      <c r="OP379" s="33"/>
      <c r="OQ379" s="33"/>
      <c r="OR379" s="33"/>
      <c r="OS379" s="33"/>
      <c r="OT379" s="33"/>
      <c r="OU379" s="33"/>
      <c r="OV379" s="33"/>
      <c r="OW379" s="33"/>
      <c r="OX379" s="33"/>
      <c r="OY379" s="33"/>
      <c r="OZ379" s="33"/>
      <c r="PA379" s="33"/>
      <c r="PB379" s="33"/>
      <c r="PC379" s="33"/>
      <c r="PD379" s="33"/>
      <c r="PE379" s="33"/>
      <c r="PF379" s="33"/>
      <c r="PG379" s="33"/>
      <c r="PH379" s="33"/>
      <c r="PI379" s="33"/>
      <c r="PJ379" s="33"/>
      <c r="PK379" s="33"/>
      <c r="PL379" s="33"/>
      <c r="PM379" s="33"/>
      <c r="PN379" s="33"/>
      <c r="PO379" s="33"/>
      <c r="PP379" s="33"/>
      <c r="PQ379" s="33"/>
      <c r="PR379" s="33"/>
      <c r="PS379" s="33"/>
      <c r="PT379" s="33"/>
      <c r="PU379" s="33"/>
      <c r="PV379" s="33"/>
      <c r="PW379" s="33"/>
      <c r="PX379" s="33"/>
      <c r="PY379" s="33"/>
      <c r="PZ379" s="33"/>
      <c r="QA379" s="33"/>
      <c r="QB379" s="33"/>
      <c r="QC379" s="33"/>
      <c r="QD379" s="33"/>
      <c r="QE379" s="33"/>
      <c r="QF379" s="33"/>
      <c r="QG379" s="33"/>
      <c r="QH379" s="33"/>
      <c r="QI379" s="33"/>
      <c r="QJ379" s="33"/>
      <c r="QK379" s="33"/>
      <c r="QL379" s="33"/>
      <c r="QM379" s="33"/>
      <c r="QN379" s="33"/>
      <c r="QO379" s="33"/>
      <c r="QP379" s="33"/>
      <c r="QQ379" s="33"/>
      <c r="QR379" s="33"/>
      <c r="QS379" s="33"/>
      <c r="QT379" s="33"/>
      <c r="QU379" s="33"/>
      <c r="QV379" s="33"/>
      <c r="QW379" s="33"/>
      <c r="QX379" s="33"/>
      <c r="QY379" s="33"/>
      <c r="QZ379" s="33"/>
      <c r="RA379" s="33"/>
      <c r="RB379" s="33"/>
      <c r="RC379" s="33"/>
      <c r="RD379" s="33"/>
      <c r="RE379" s="33"/>
      <c r="RF379" s="33"/>
      <c r="RG379" s="33"/>
      <c r="RH379" s="33"/>
      <c r="RI379" s="33"/>
      <c r="RJ379" s="33"/>
      <c r="RK379" s="33"/>
      <c r="RL379" s="33"/>
      <c r="RM379" s="33"/>
      <c r="RN379" s="33"/>
      <c r="RO379" s="33"/>
      <c r="RP379" s="33"/>
      <c r="RQ379" s="33"/>
      <c r="RR379" s="33"/>
      <c r="RS379" s="33"/>
      <c r="RT379" s="33"/>
      <c r="RU379" s="33"/>
      <c r="RV379" s="33"/>
      <c r="RW379" s="33"/>
      <c r="RX379" s="33"/>
      <c r="RY379" s="33"/>
      <c r="RZ379" s="33"/>
      <c r="SA379" s="33"/>
      <c r="SB379" s="33"/>
      <c r="SC379" s="33"/>
      <c r="SD379" s="33"/>
      <c r="SE379" s="33"/>
      <c r="SF379" s="33"/>
      <c r="SG379" s="33"/>
      <c r="SH379" s="33"/>
      <c r="SI379" s="33"/>
      <c r="SJ379" s="33"/>
      <c r="SK379" s="33"/>
      <c r="SL379" s="33"/>
      <c r="SM379" s="33"/>
      <c r="SN379" s="33"/>
      <c r="SO379" s="33"/>
      <c r="SP379" s="33"/>
      <c r="SQ379" s="33"/>
      <c r="SR379" s="33"/>
      <c r="SS379" s="33"/>
      <c r="ST379" s="33"/>
      <c r="SU379" s="33"/>
      <c r="SV379" s="33"/>
      <c r="SW379" s="33"/>
      <c r="SX379" s="33"/>
      <c r="SY379" s="33"/>
      <c r="SZ379" s="33"/>
      <c r="TA379" s="33"/>
      <c r="TB379" s="33"/>
      <c r="TC379" s="33"/>
      <c r="TD379" s="33"/>
      <c r="TE379" s="33"/>
    </row>
    <row r="380" spans="1:525" s="204" customFormat="1" ht="24" hidden="1" customHeight="1" x14ac:dyDescent="0.25">
      <c r="A380" s="199"/>
      <c r="B380" s="200"/>
      <c r="C380" s="200"/>
      <c r="D380" s="201" t="s">
        <v>655</v>
      </c>
      <c r="E380" s="202">
        <f>E375-E376-E377-E378</f>
        <v>2371627224</v>
      </c>
      <c r="F380" s="202"/>
      <c r="G380" s="202"/>
      <c r="H380" s="202"/>
      <c r="I380" s="202"/>
      <c r="J380" s="202">
        <f>J375-J376-J377-J378-J393-J394-J395-J396-J398</f>
        <v>277482534</v>
      </c>
      <c r="K380" s="202">
        <f>K375-K376-K377-K378-K393-K394-K395-K396-K398</f>
        <v>277519944</v>
      </c>
      <c r="L380" s="202"/>
      <c r="M380" s="202"/>
      <c r="N380" s="202"/>
      <c r="O380" s="202"/>
      <c r="P380" s="202">
        <f t="shared" ref="P380" si="223">P375-P376-P377-P378</f>
        <v>2756545915</v>
      </c>
      <c r="Q380" s="23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3"/>
      <c r="AD380" s="203"/>
      <c r="AE380" s="203"/>
      <c r="AF380" s="203"/>
      <c r="AG380" s="203"/>
      <c r="AH380" s="203"/>
      <c r="AI380" s="203"/>
      <c r="AJ380" s="203"/>
      <c r="AK380" s="203"/>
      <c r="AL380" s="203"/>
      <c r="AM380" s="203"/>
      <c r="AN380" s="203"/>
      <c r="AO380" s="203"/>
      <c r="AP380" s="203"/>
      <c r="AQ380" s="203"/>
      <c r="AR380" s="203"/>
      <c r="AS380" s="203"/>
      <c r="AT380" s="203"/>
      <c r="AU380" s="203"/>
      <c r="AV380" s="203"/>
      <c r="AW380" s="203"/>
      <c r="AX380" s="203"/>
      <c r="AY380" s="203"/>
      <c r="AZ380" s="203"/>
      <c r="BA380" s="203"/>
      <c r="BB380" s="203"/>
      <c r="BC380" s="203"/>
      <c r="BD380" s="203"/>
      <c r="BE380" s="203"/>
      <c r="BF380" s="203"/>
      <c r="BG380" s="203"/>
      <c r="BH380" s="203"/>
      <c r="BI380" s="203"/>
      <c r="BJ380" s="203"/>
      <c r="BK380" s="203"/>
      <c r="BL380" s="203"/>
      <c r="BM380" s="203"/>
      <c r="BN380" s="203"/>
      <c r="BO380" s="203"/>
      <c r="BP380" s="203"/>
      <c r="BQ380" s="203"/>
      <c r="BR380" s="203"/>
      <c r="BS380" s="203"/>
      <c r="BT380" s="203"/>
      <c r="BU380" s="203"/>
      <c r="BV380" s="203"/>
      <c r="BW380" s="203"/>
      <c r="BX380" s="203"/>
      <c r="BY380" s="203"/>
      <c r="BZ380" s="203"/>
      <c r="CA380" s="203"/>
      <c r="CB380" s="203"/>
      <c r="CC380" s="203"/>
      <c r="CD380" s="203"/>
      <c r="CE380" s="203"/>
      <c r="CF380" s="203"/>
      <c r="CG380" s="203"/>
      <c r="CH380" s="203"/>
      <c r="CI380" s="203"/>
      <c r="CJ380" s="203"/>
      <c r="CK380" s="203"/>
      <c r="CL380" s="203"/>
      <c r="CM380" s="203"/>
      <c r="CN380" s="203"/>
      <c r="CO380" s="203"/>
      <c r="CP380" s="203"/>
      <c r="CQ380" s="203"/>
      <c r="CR380" s="203"/>
      <c r="CS380" s="203"/>
      <c r="CT380" s="203"/>
      <c r="CU380" s="203"/>
      <c r="CV380" s="203"/>
      <c r="CW380" s="203"/>
      <c r="CX380" s="203"/>
      <c r="CY380" s="203"/>
      <c r="CZ380" s="203"/>
      <c r="DA380" s="203"/>
      <c r="DB380" s="203"/>
      <c r="DC380" s="203"/>
      <c r="DD380" s="203"/>
      <c r="DE380" s="203"/>
      <c r="DF380" s="203"/>
      <c r="DG380" s="203"/>
      <c r="DH380" s="203"/>
      <c r="DI380" s="203"/>
      <c r="DJ380" s="203"/>
      <c r="DK380" s="203"/>
      <c r="DL380" s="203"/>
      <c r="DM380" s="203"/>
      <c r="DN380" s="203"/>
      <c r="DO380" s="203"/>
      <c r="DP380" s="203"/>
      <c r="DQ380" s="203"/>
      <c r="DR380" s="203"/>
      <c r="DS380" s="203"/>
      <c r="DT380" s="203"/>
      <c r="DU380" s="203"/>
      <c r="DV380" s="203"/>
      <c r="DW380" s="203"/>
      <c r="DX380" s="203"/>
      <c r="DY380" s="203"/>
      <c r="DZ380" s="203"/>
      <c r="EA380" s="203"/>
      <c r="EB380" s="203"/>
      <c r="EC380" s="203"/>
      <c r="ED380" s="203"/>
      <c r="EE380" s="203"/>
      <c r="EF380" s="203"/>
      <c r="EG380" s="203"/>
      <c r="EH380" s="203"/>
      <c r="EI380" s="203"/>
      <c r="EJ380" s="203"/>
      <c r="EK380" s="203"/>
      <c r="EL380" s="203"/>
      <c r="EM380" s="203"/>
      <c r="EN380" s="203"/>
      <c r="EO380" s="203"/>
      <c r="EP380" s="203"/>
      <c r="EQ380" s="203"/>
      <c r="ER380" s="203"/>
      <c r="ES380" s="203"/>
      <c r="ET380" s="203"/>
      <c r="EU380" s="203"/>
      <c r="EV380" s="203"/>
      <c r="EW380" s="203"/>
      <c r="EX380" s="203"/>
      <c r="EY380" s="203"/>
      <c r="EZ380" s="203"/>
      <c r="FA380" s="203"/>
      <c r="FB380" s="203"/>
      <c r="FC380" s="203"/>
      <c r="FD380" s="203"/>
      <c r="FE380" s="203"/>
      <c r="FF380" s="203"/>
      <c r="FG380" s="203"/>
      <c r="FH380" s="203"/>
      <c r="FI380" s="203"/>
      <c r="FJ380" s="203"/>
      <c r="FK380" s="203"/>
      <c r="FL380" s="203"/>
      <c r="FM380" s="203"/>
      <c r="FN380" s="203"/>
      <c r="FO380" s="203"/>
      <c r="FP380" s="203"/>
      <c r="FQ380" s="203"/>
      <c r="FR380" s="203"/>
      <c r="FS380" s="203"/>
      <c r="FT380" s="203"/>
      <c r="FU380" s="203"/>
      <c r="FV380" s="203"/>
      <c r="FW380" s="203"/>
      <c r="FX380" s="203"/>
      <c r="FY380" s="203"/>
      <c r="FZ380" s="203"/>
      <c r="GA380" s="203"/>
      <c r="GB380" s="203"/>
      <c r="GC380" s="203"/>
      <c r="GD380" s="203"/>
      <c r="GE380" s="203"/>
      <c r="GF380" s="203"/>
      <c r="GG380" s="203"/>
      <c r="GH380" s="203"/>
      <c r="GI380" s="203"/>
      <c r="GJ380" s="203"/>
      <c r="GK380" s="203"/>
      <c r="GL380" s="203"/>
      <c r="GM380" s="203"/>
      <c r="GN380" s="203"/>
      <c r="GO380" s="203"/>
      <c r="GP380" s="203"/>
      <c r="GQ380" s="203"/>
      <c r="GR380" s="203"/>
      <c r="GS380" s="203"/>
      <c r="GT380" s="203"/>
      <c r="GU380" s="203"/>
      <c r="GV380" s="203"/>
      <c r="GW380" s="203"/>
      <c r="GX380" s="203"/>
      <c r="GY380" s="203"/>
      <c r="GZ380" s="203"/>
      <c r="HA380" s="203"/>
      <c r="HB380" s="203"/>
      <c r="HC380" s="203"/>
      <c r="HD380" s="203"/>
      <c r="HE380" s="203"/>
      <c r="HF380" s="203"/>
      <c r="HG380" s="203"/>
      <c r="HH380" s="203"/>
      <c r="HI380" s="203"/>
      <c r="HJ380" s="203"/>
      <c r="HK380" s="203"/>
      <c r="HL380" s="203"/>
      <c r="HM380" s="203"/>
      <c r="HN380" s="203"/>
      <c r="HO380" s="203"/>
      <c r="HP380" s="203"/>
      <c r="HQ380" s="203"/>
      <c r="HR380" s="203"/>
      <c r="HS380" s="203"/>
      <c r="HT380" s="203"/>
      <c r="HU380" s="203"/>
      <c r="HV380" s="203"/>
      <c r="HW380" s="203"/>
      <c r="HX380" s="203"/>
      <c r="HY380" s="203"/>
      <c r="HZ380" s="203"/>
      <c r="IA380" s="203"/>
      <c r="IB380" s="203"/>
      <c r="IC380" s="203"/>
      <c r="ID380" s="203"/>
      <c r="IE380" s="203"/>
      <c r="IF380" s="203"/>
      <c r="IG380" s="203"/>
      <c r="IH380" s="203"/>
      <c r="II380" s="203"/>
      <c r="IJ380" s="203"/>
      <c r="IK380" s="203"/>
      <c r="IL380" s="203"/>
      <c r="IM380" s="203"/>
      <c r="IN380" s="203"/>
      <c r="IO380" s="203"/>
      <c r="IP380" s="203"/>
      <c r="IQ380" s="203"/>
      <c r="IR380" s="203"/>
      <c r="IS380" s="203"/>
      <c r="IT380" s="203"/>
      <c r="IU380" s="203"/>
      <c r="IV380" s="203"/>
      <c r="IW380" s="203"/>
      <c r="IX380" s="203"/>
      <c r="IY380" s="203"/>
      <c r="IZ380" s="203"/>
      <c r="JA380" s="203"/>
      <c r="JB380" s="203"/>
      <c r="JC380" s="203"/>
      <c r="JD380" s="203"/>
      <c r="JE380" s="203"/>
      <c r="JF380" s="203"/>
      <c r="JG380" s="203"/>
      <c r="JH380" s="203"/>
      <c r="JI380" s="203"/>
      <c r="JJ380" s="203"/>
      <c r="JK380" s="203"/>
      <c r="JL380" s="203"/>
      <c r="JM380" s="203"/>
      <c r="JN380" s="203"/>
      <c r="JO380" s="203"/>
      <c r="JP380" s="203"/>
      <c r="JQ380" s="203"/>
      <c r="JR380" s="203"/>
      <c r="JS380" s="203"/>
      <c r="JT380" s="203"/>
      <c r="JU380" s="203"/>
      <c r="JV380" s="203"/>
      <c r="JW380" s="203"/>
      <c r="JX380" s="203"/>
      <c r="JY380" s="203"/>
      <c r="JZ380" s="203"/>
      <c r="KA380" s="203"/>
      <c r="KB380" s="203"/>
      <c r="KC380" s="203"/>
      <c r="KD380" s="203"/>
      <c r="KE380" s="203"/>
      <c r="KF380" s="203"/>
      <c r="KG380" s="203"/>
      <c r="KH380" s="203"/>
      <c r="KI380" s="203"/>
      <c r="KJ380" s="203"/>
      <c r="KK380" s="203"/>
      <c r="KL380" s="203"/>
      <c r="KM380" s="203"/>
      <c r="KN380" s="203"/>
      <c r="KO380" s="203"/>
      <c r="KP380" s="203"/>
      <c r="KQ380" s="203"/>
      <c r="KR380" s="203"/>
      <c r="KS380" s="203"/>
      <c r="KT380" s="203"/>
      <c r="KU380" s="203"/>
      <c r="KV380" s="203"/>
      <c r="KW380" s="203"/>
      <c r="KX380" s="203"/>
      <c r="KY380" s="203"/>
      <c r="KZ380" s="203"/>
      <c r="LA380" s="203"/>
      <c r="LB380" s="203"/>
      <c r="LC380" s="203"/>
      <c r="LD380" s="203"/>
      <c r="LE380" s="203"/>
      <c r="LF380" s="203"/>
      <c r="LG380" s="203"/>
      <c r="LH380" s="203"/>
      <c r="LI380" s="203"/>
      <c r="LJ380" s="203"/>
      <c r="LK380" s="203"/>
      <c r="LL380" s="203"/>
      <c r="LM380" s="203"/>
      <c r="LN380" s="203"/>
      <c r="LO380" s="203"/>
      <c r="LP380" s="203"/>
      <c r="LQ380" s="203"/>
      <c r="LR380" s="203"/>
      <c r="LS380" s="203"/>
      <c r="LT380" s="203"/>
      <c r="LU380" s="203"/>
      <c r="LV380" s="203"/>
      <c r="LW380" s="203"/>
      <c r="LX380" s="203"/>
      <c r="LY380" s="203"/>
      <c r="LZ380" s="203"/>
      <c r="MA380" s="203"/>
      <c r="MB380" s="203"/>
      <c r="MC380" s="203"/>
      <c r="MD380" s="203"/>
      <c r="ME380" s="203"/>
      <c r="MF380" s="203"/>
      <c r="MG380" s="203"/>
      <c r="MH380" s="203"/>
      <c r="MI380" s="203"/>
      <c r="MJ380" s="203"/>
      <c r="MK380" s="203"/>
      <c r="ML380" s="203"/>
      <c r="MM380" s="203"/>
      <c r="MN380" s="203"/>
      <c r="MO380" s="203"/>
      <c r="MP380" s="203"/>
      <c r="MQ380" s="203"/>
      <c r="MR380" s="203"/>
      <c r="MS380" s="203"/>
      <c r="MT380" s="203"/>
      <c r="MU380" s="203"/>
      <c r="MV380" s="203"/>
      <c r="MW380" s="203"/>
      <c r="MX380" s="203"/>
      <c r="MY380" s="203"/>
      <c r="MZ380" s="203"/>
      <c r="NA380" s="203"/>
      <c r="NB380" s="203"/>
      <c r="NC380" s="203"/>
      <c r="ND380" s="203"/>
      <c r="NE380" s="203"/>
      <c r="NF380" s="203"/>
      <c r="NG380" s="203"/>
      <c r="NH380" s="203"/>
      <c r="NI380" s="203"/>
      <c r="NJ380" s="203"/>
      <c r="NK380" s="203"/>
      <c r="NL380" s="203"/>
      <c r="NM380" s="203"/>
      <c r="NN380" s="203"/>
      <c r="NO380" s="203"/>
      <c r="NP380" s="203"/>
      <c r="NQ380" s="203"/>
      <c r="NR380" s="203"/>
      <c r="NS380" s="203"/>
      <c r="NT380" s="203"/>
      <c r="NU380" s="203"/>
      <c r="NV380" s="203"/>
      <c r="NW380" s="203"/>
      <c r="NX380" s="203"/>
      <c r="NY380" s="203"/>
      <c r="NZ380" s="203"/>
      <c r="OA380" s="203"/>
      <c r="OB380" s="203"/>
      <c r="OC380" s="203"/>
      <c r="OD380" s="203"/>
      <c r="OE380" s="203"/>
      <c r="OF380" s="203"/>
      <c r="OG380" s="203"/>
      <c r="OH380" s="203"/>
      <c r="OI380" s="203"/>
      <c r="OJ380" s="203"/>
      <c r="OK380" s="203"/>
      <c r="OL380" s="203"/>
      <c r="OM380" s="203"/>
      <c r="ON380" s="203"/>
      <c r="OO380" s="203"/>
      <c r="OP380" s="203"/>
      <c r="OQ380" s="203"/>
      <c r="OR380" s="203"/>
      <c r="OS380" s="203"/>
      <c r="OT380" s="203"/>
      <c r="OU380" s="203"/>
      <c r="OV380" s="203"/>
      <c r="OW380" s="203"/>
      <c r="OX380" s="203"/>
      <c r="OY380" s="203"/>
      <c r="OZ380" s="203"/>
      <c r="PA380" s="203"/>
      <c r="PB380" s="203"/>
      <c r="PC380" s="203"/>
      <c r="PD380" s="203"/>
      <c r="PE380" s="203"/>
      <c r="PF380" s="203"/>
      <c r="PG380" s="203"/>
      <c r="PH380" s="203"/>
      <c r="PI380" s="203"/>
      <c r="PJ380" s="203"/>
      <c r="PK380" s="203"/>
      <c r="PL380" s="203"/>
      <c r="PM380" s="203"/>
      <c r="PN380" s="203"/>
      <c r="PO380" s="203"/>
      <c r="PP380" s="203"/>
      <c r="PQ380" s="203"/>
      <c r="PR380" s="203"/>
      <c r="PS380" s="203"/>
      <c r="PT380" s="203"/>
      <c r="PU380" s="203"/>
      <c r="PV380" s="203"/>
      <c r="PW380" s="203"/>
      <c r="PX380" s="203"/>
      <c r="PY380" s="203"/>
      <c r="PZ380" s="203"/>
      <c r="QA380" s="203"/>
      <c r="QB380" s="203"/>
      <c r="QC380" s="203"/>
      <c r="QD380" s="203"/>
      <c r="QE380" s="203"/>
      <c r="QF380" s="203"/>
      <c r="QG380" s="203"/>
      <c r="QH380" s="203"/>
      <c r="QI380" s="203"/>
      <c r="QJ380" s="203"/>
      <c r="QK380" s="203"/>
      <c r="QL380" s="203"/>
      <c r="QM380" s="203"/>
      <c r="QN380" s="203"/>
      <c r="QO380" s="203"/>
      <c r="QP380" s="203"/>
      <c r="QQ380" s="203"/>
      <c r="QR380" s="203"/>
      <c r="QS380" s="203"/>
      <c r="QT380" s="203"/>
      <c r="QU380" s="203"/>
      <c r="QV380" s="203"/>
      <c r="QW380" s="203"/>
      <c r="QX380" s="203"/>
      <c r="QY380" s="203"/>
      <c r="QZ380" s="203"/>
      <c r="RA380" s="203"/>
      <c r="RB380" s="203"/>
      <c r="RC380" s="203"/>
      <c r="RD380" s="203"/>
      <c r="RE380" s="203"/>
      <c r="RF380" s="203"/>
      <c r="RG380" s="203"/>
      <c r="RH380" s="203"/>
      <c r="RI380" s="203"/>
      <c r="RJ380" s="203"/>
      <c r="RK380" s="203"/>
      <c r="RL380" s="203"/>
      <c r="RM380" s="203"/>
      <c r="RN380" s="203"/>
      <c r="RO380" s="203"/>
      <c r="RP380" s="203"/>
      <c r="RQ380" s="203"/>
      <c r="RR380" s="203"/>
      <c r="RS380" s="203"/>
      <c r="RT380" s="203"/>
      <c r="RU380" s="203"/>
      <c r="RV380" s="203"/>
      <c r="RW380" s="203"/>
      <c r="RX380" s="203"/>
      <c r="RY380" s="203"/>
      <c r="RZ380" s="203"/>
      <c r="SA380" s="203"/>
      <c r="SB380" s="203"/>
      <c r="SC380" s="203"/>
      <c r="SD380" s="203"/>
      <c r="SE380" s="203"/>
      <c r="SF380" s="203"/>
      <c r="SG380" s="203"/>
      <c r="SH380" s="203"/>
      <c r="SI380" s="203"/>
      <c r="SJ380" s="203"/>
      <c r="SK380" s="203"/>
      <c r="SL380" s="203"/>
      <c r="SM380" s="203"/>
      <c r="SN380" s="203"/>
      <c r="SO380" s="203"/>
      <c r="SP380" s="203"/>
      <c r="SQ380" s="203"/>
      <c r="SR380" s="203"/>
      <c r="SS380" s="203"/>
      <c r="ST380" s="203"/>
      <c r="SU380" s="203"/>
      <c r="SV380" s="203"/>
      <c r="SW380" s="203"/>
      <c r="SX380" s="203"/>
      <c r="SY380" s="203"/>
      <c r="SZ380" s="203"/>
      <c r="TA380" s="203"/>
      <c r="TB380" s="203"/>
      <c r="TC380" s="203"/>
      <c r="TD380" s="203"/>
      <c r="TE380" s="203"/>
    </row>
    <row r="381" spans="1:525" s="34" customFormat="1" ht="26.25" hidden="1" customHeight="1" x14ac:dyDescent="0.25">
      <c r="A381" s="144"/>
      <c r="B381" s="145"/>
      <c r="C381" s="145"/>
      <c r="D381" s="146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2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  <c r="HP381" s="33"/>
      <c r="HQ381" s="33"/>
      <c r="HR381" s="33"/>
      <c r="HS381" s="33"/>
      <c r="HT381" s="33"/>
      <c r="HU381" s="33"/>
      <c r="HV381" s="33"/>
      <c r="HW381" s="33"/>
      <c r="HX381" s="33"/>
      <c r="HY381" s="33"/>
      <c r="HZ381" s="33"/>
      <c r="IA381" s="33"/>
      <c r="IB381" s="33"/>
      <c r="IC381" s="33"/>
      <c r="ID381" s="33"/>
      <c r="IE381" s="33"/>
      <c r="IF381" s="33"/>
      <c r="IG381" s="33"/>
      <c r="IH381" s="33"/>
      <c r="II381" s="33"/>
      <c r="IJ381" s="33"/>
      <c r="IK381" s="33"/>
      <c r="IL381" s="33"/>
      <c r="IM381" s="33"/>
      <c r="IN381" s="33"/>
      <c r="IO381" s="33"/>
      <c r="IP381" s="33"/>
      <c r="IQ381" s="33"/>
      <c r="IR381" s="33"/>
      <c r="IS381" s="33"/>
      <c r="IT381" s="33"/>
      <c r="IU381" s="33"/>
      <c r="IV381" s="33"/>
      <c r="IW381" s="33"/>
      <c r="IX381" s="33"/>
      <c r="IY381" s="33"/>
      <c r="IZ381" s="33"/>
      <c r="JA381" s="33"/>
      <c r="JB381" s="33"/>
      <c r="JC381" s="33"/>
      <c r="JD381" s="33"/>
      <c r="JE381" s="33"/>
      <c r="JF381" s="33"/>
      <c r="JG381" s="33"/>
      <c r="JH381" s="33"/>
      <c r="JI381" s="33"/>
      <c r="JJ381" s="33"/>
      <c r="JK381" s="33"/>
      <c r="JL381" s="33"/>
      <c r="JM381" s="33"/>
      <c r="JN381" s="33"/>
      <c r="JO381" s="33"/>
      <c r="JP381" s="33"/>
      <c r="JQ381" s="33"/>
      <c r="JR381" s="33"/>
      <c r="JS381" s="33"/>
      <c r="JT381" s="33"/>
      <c r="JU381" s="33"/>
      <c r="JV381" s="33"/>
      <c r="JW381" s="33"/>
      <c r="JX381" s="33"/>
      <c r="JY381" s="33"/>
      <c r="JZ381" s="33"/>
      <c r="KA381" s="33"/>
      <c r="KB381" s="33"/>
      <c r="KC381" s="33"/>
      <c r="KD381" s="33"/>
      <c r="KE381" s="33"/>
      <c r="KF381" s="33"/>
      <c r="KG381" s="33"/>
      <c r="KH381" s="33"/>
      <c r="KI381" s="33"/>
      <c r="KJ381" s="33"/>
      <c r="KK381" s="33"/>
      <c r="KL381" s="33"/>
      <c r="KM381" s="33"/>
      <c r="KN381" s="33"/>
      <c r="KO381" s="33"/>
      <c r="KP381" s="33"/>
      <c r="KQ381" s="33"/>
      <c r="KR381" s="33"/>
      <c r="KS381" s="33"/>
      <c r="KT381" s="33"/>
      <c r="KU381" s="33"/>
      <c r="KV381" s="33"/>
      <c r="KW381" s="33"/>
      <c r="KX381" s="33"/>
      <c r="KY381" s="33"/>
      <c r="KZ381" s="33"/>
      <c r="LA381" s="33"/>
      <c r="LB381" s="33"/>
      <c r="LC381" s="33"/>
      <c r="LD381" s="33"/>
      <c r="LE381" s="33"/>
      <c r="LF381" s="33"/>
      <c r="LG381" s="33"/>
      <c r="LH381" s="33"/>
      <c r="LI381" s="33"/>
      <c r="LJ381" s="33"/>
      <c r="LK381" s="33"/>
      <c r="LL381" s="33"/>
      <c r="LM381" s="33"/>
      <c r="LN381" s="33"/>
      <c r="LO381" s="33"/>
      <c r="LP381" s="33"/>
      <c r="LQ381" s="33"/>
      <c r="LR381" s="33"/>
      <c r="LS381" s="33"/>
      <c r="LT381" s="33"/>
      <c r="LU381" s="33"/>
      <c r="LV381" s="33"/>
      <c r="LW381" s="33"/>
      <c r="LX381" s="33"/>
      <c r="LY381" s="33"/>
      <c r="LZ381" s="33"/>
      <c r="MA381" s="33"/>
      <c r="MB381" s="33"/>
      <c r="MC381" s="33"/>
      <c r="MD381" s="33"/>
      <c r="ME381" s="33"/>
      <c r="MF381" s="33"/>
      <c r="MG381" s="33"/>
      <c r="MH381" s="33"/>
      <c r="MI381" s="33"/>
      <c r="MJ381" s="33"/>
      <c r="MK381" s="33"/>
      <c r="ML381" s="33"/>
      <c r="MM381" s="33"/>
      <c r="MN381" s="33"/>
      <c r="MO381" s="33"/>
      <c r="MP381" s="33"/>
      <c r="MQ381" s="33"/>
      <c r="MR381" s="33"/>
      <c r="MS381" s="33"/>
      <c r="MT381" s="33"/>
      <c r="MU381" s="33"/>
      <c r="MV381" s="33"/>
      <c r="MW381" s="33"/>
      <c r="MX381" s="33"/>
      <c r="MY381" s="33"/>
      <c r="MZ381" s="33"/>
      <c r="NA381" s="33"/>
      <c r="NB381" s="33"/>
      <c r="NC381" s="33"/>
      <c r="ND381" s="33"/>
      <c r="NE381" s="33"/>
      <c r="NF381" s="33"/>
      <c r="NG381" s="33"/>
      <c r="NH381" s="33"/>
      <c r="NI381" s="33"/>
      <c r="NJ381" s="33"/>
      <c r="NK381" s="33"/>
      <c r="NL381" s="33"/>
      <c r="NM381" s="33"/>
      <c r="NN381" s="33"/>
      <c r="NO381" s="33"/>
      <c r="NP381" s="33"/>
      <c r="NQ381" s="33"/>
      <c r="NR381" s="33"/>
      <c r="NS381" s="33"/>
      <c r="NT381" s="33"/>
      <c r="NU381" s="33"/>
      <c r="NV381" s="33"/>
      <c r="NW381" s="33"/>
      <c r="NX381" s="33"/>
      <c r="NY381" s="33"/>
      <c r="NZ381" s="33"/>
      <c r="OA381" s="33"/>
      <c r="OB381" s="33"/>
      <c r="OC381" s="33"/>
      <c r="OD381" s="33"/>
      <c r="OE381" s="33"/>
      <c r="OF381" s="33"/>
      <c r="OG381" s="33"/>
      <c r="OH381" s="33"/>
      <c r="OI381" s="33"/>
      <c r="OJ381" s="33"/>
      <c r="OK381" s="33"/>
      <c r="OL381" s="33"/>
      <c r="OM381" s="33"/>
      <c r="ON381" s="33"/>
      <c r="OO381" s="33"/>
      <c r="OP381" s="33"/>
      <c r="OQ381" s="33"/>
      <c r="OR381" s="33"/>
      <c r="OS381" s="33"/>
      <c r="OT381" s="33"/>
      <c r="OU381" s="33"/>
      <c r="OV381" s="33"/>
      <c r="OW381" s="33"/>
      <c r="OX381" s="33"/>
      <c r="OY381" s="33"/>
      <c r="OZ381" s="33"/>
      <c r="PA381" s="33"/>
      <c r="PB381" s="33"/>
      <c r="PC381" s="33"/>
      <c r="PD381" s="33"/>
      <c r="PE381" s="33"/>
      <c r="PF381" s="33"/>
      <c r="PG381" s="33"/>
      <c r="PH381" s="33"/>
      <c r="PI381" s="33"/>
      <c r="PJ381" s="33"/>
      <c r="PK381" s="33"/>
      <c r="PL381" s="33"/>
      <c r="PM381" s="33"/>
      <c r="PN381" s="33"/>
      <c r="PO381" s="33"/>
      <c r="PP381" s="33"/>
      <c r="PQ381" s="33"/>
      <c r="PR381" s="33"/>
      <c r="PS381" s="33"/>
      <c r="PT381" s="33"/>
      <c r="PU381" s="33"/>
      <c r="PV381" s="33"/>
      <c r="PW381" s="33"/>
      <c r="PX381" s="33"/>
      <c r="PY381" s="33"/>
      <c r="PZ381" s="33"/>
      <c r="QA381" s="33"/>
      <c r="QB381" s="33"/>
      <c r="QC381" s="33"/>
      <c r="QD381" s="33"/>
      <c r="QE381" s="33"/>
      <c r="QF381" s="33"/>
      <c r="QG381" s="33"/>
      <c r="QH381" s="33"/>
      <c r="QI381" s="33"/>
      <c r="QJ381" s="33"/>
      <c r="QK381" s="33"/>
      <c r="QL381" s="33"/>
      <c r="QM381" s="33"/>
      <c r="QN381" s="33"/>
      <c r="QO381" s="33"/>
      <c r="QP381" s="33"/>
      <c r="QQ381" s="33"/>
      <c r="QR381" s="33"/>
      <c r="QS381" s="33"/>
      <c r="QT381" s="33"/>
      <c r="QU381" s="33"/>
      <c r="QV381" s="33"/>
      <c r="QW381" s="33"/>
      <c r="QX381" s="33"/>
      <c r="QY381" s="33"/>
      <c r="QZ381" s="33"/>
      <c r="RA381" s="33"/>
      <c r="RB381" s="33"/>
      <c r="RC381" s="33"/>
      <c r="RD381" s="33"/>
      <c r="RE381" s="33"/>
      <c r="RF381" s="33"/>
      <c r="RG381" s="33"/>
      <c r="RH381" s="33"/>
      <c r="RI381" s="33"/>
      <c r="RJ381" s="33"/>
      <c r="RK381" s="33"/>
      <c r="RL381" s="33"/>
      <c r="RM381" s="33"/>
      <c r="RN381" s="33"/>
      <c r="RO381" s="33"/>
      <c r="RP381" s="33"/>
      <c r="RQ381" s="33"/>
      <c r="RR381" s="33"/>
      <c r="RS381" s="33"/>
      <c r="RT381" s="33"/>
      <c r="RU381" s="33"/>
      <c r="RV381" s="33"/>
      <c r="RW381" s="33"/>
      <c r="RX381" s="33"/>
      <c r="RY381" s="33"/>
      <c r="RZ381" s="33"/>
      <c r="SA381" s="33"/>
      <c r="SB381" s="33"/>
      <c r="SC381" s="33"/>
      <c r="SD381" s="33"/>
      <c r="SE381" s="33"/>
      <c r="SF381" s="33"/>
      <c r="SG381" s="33"/>
      <c r="SH381" s="33"/>
      <c r="SI381" s="33"/>
      <c r="SJ381" s="33"/>
      <c r="SK381" s="33"/>
      <c r="SL381" s="33"/>
      <c r="SM381" s="33"/>
      <c r="SN381" s="33"/>
      <c r="SO381" s="33"/>
      <c r="SP381" s="33"/>
      <c r="SQ381" s="33"/>
      <c r="SR381" s="33"/>
      <c r="SS381" s="33"/>
      <c r="ST381" s="33"/>
      <c r="SU381" s="33"/>
      <c r="SV381" s="33"/>
      <c r="SW381" s="33"/>
      <c r="SX381" s="33"/>
      <c r="SY381" s="33"/>
      <c r="SZ381" s="33"/>
      <c r="TA381" s="33"/>
      <c r="TB381" s="33"/>
      <c r="TC381" s="33"/>
      <c r="TD381" s="33"/>
      <c r="TE381" s="33"/>
    </row>
    <row r="382" spans="1:525" s="34" customFormat="1" ht="18.75" hidden="1" customHeight="1" x14ac:dyDescent="0.25">
      <c r="A382" s="144"/>
      <c r="B382" s="145"/>
      <c r="C382" s="145"/>
      <c r="D382" s="146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2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  <c r="HP382" s="33"/>
      <c r="HQ382" s="33"/>
      <c r="HR382" s="33"/>
      <c r="HS382" s="33"/>
      <c r="HT382" s="33"/>
      <c r="HU382" s="33"/>
      <c r="HV382" s="33"/>
      <c r="HW382" s="33"/>
      <c r="HX382" s="33"/>
      <c r="HY382" s="33"/>
      <c r="HZ382" s="33"/>
      <c r="IA382" s="33"/>
      <c r="IB382" s="33"/>
      <c r="IC382" s="33"/>
      <c r="ID382" s="33"/>
      <c r="IE382" s="33"/>
      <c r="IF382" s="33"/>
      <c r="IG382" s="33"/>
      <c r="IH382" s="33"/>
      <c r="II382" s="33"/>
      <c r="IJ382" s="33"/>
      <c r="IK382" s="33"/>
      <c r="IL382" s="33"/>
      <c r="IM382" s="33"/>
      <c r="IN382" s="33"/>
      <c r="IO382" s="33"/>
      <c r="IP382" s="33"/>
      <c r="IQ382" s="33"/>
      <c r="IR382" s="33"/>
      <c r="IS382" s="33"/>
      <c r="IT382" s="33"/>
      <c r="IU382" s="33"/>
      <c r="IV382" s="33"/>
      <c r="IW382" s="33"/>
      <c r="IX382" s="33"/>
      <c r="IY382" s="33"/>
      <c r="IZ382" s="33"/>
      <c r="JA382" s="33"/>
      <c r="JB382" s="33"/>
      <c r="JC382" s="33"/>
      <c r="JD382" s="33"/>
      <c r="JE382" s="33"/>
      <c r="JF382" s="33"/>
      <c r="JG382" s="33"/>
      <c r="JH382" s="33"/>
      <c r="JI382" s="33"/>
      <c r="JJ382" s="33"/>
      <c r="JK382" s="33"/>
      <c r="JL382" s="33"/>
      <c r="JM382" s="33"/>
      <c r="JN382" s="33"/>
      <c r="JO382" s="33"/>
      <c r="JP382" s="33"/>
      <c r="JQ382" s="33"/>
      <c r="JR382" s="33"/>
      <c r="JS382" s="33"/>
      <c r="JT382" s="33"/>
      <c r="JU382" s="33"/>
      <c r="JV382" s="33"/>
      <c r="JW382" s="33"/>
      <c r="JX382" s="33"/>
      <c r="JY382" s="33"/>
      <c r="JZ382" s="33"/>
      <c r="KA382" s="33"/>
      <c r="KB382" s="33"/>
      <c r="KC382" s="33"/>
      <c r="KD382" s="33"/>
      <c r="KE382" s="33"/>
      <c r="KF382" s="33"/>
      <c r="KG382" s="33"/>
      <c r="KH382" s="33"/>
      <c r="KI382" s="33"/>
      <c r="KJ382" s="33"/>
      <c r="KK382" s="33"/>
      <c r="KL382" s="33"/>
      <c r="KM382" s="33"/>
      <c r="KN382" s="33"/>
      <c r="KO382" s="33"/>
      <c r="KP382" s="33"/>
      <c r="KQ382" s="33"/>
      <c r="KR382" s="33"/>
      <c r="KS382" s="33"/>
      <c r="KT382" s="33"/>
      <c r="KU382" s="33"/>
      <c r="KV382" s="33"/>
      <c r="KW382" s="33"/>
      <c r="KX382" s="33"/>
      <c r="KY382" s="33"/>
      <c r="KZ382" s="33"/>
      <c r="LA382" s="33"/>
      <c r="LB382" s="33"/>
      <c r="LC382" s="33"/>
      <c r="LD382" s="33"/>
      <c r="LE382" s="33"/>
      <c r="LF382" s="33"/>
      <c r="LG382" s="33"/>
      <c r="LH382" s="33"/>
      <c r="LI382" s="33"/>
      <c r="LJ382" s="33"/>
      <c r="LK382" s="33"/>
      <c r="LL382" s="33"/>
      <c r="LM382" s="33"/>
      <c r="LN382" s="33"/>
      <c r="LO382" s="33"/>
      <c r="LP382" s="33"/>
      <c r="LQ382" s="33"/>
      <c r="LR382" s="33"/>
      <c r="LS382" s="33"/>
      <c r="LT382" s="33"/>
      <c r="LU382" s="33"/>
      <c r="LV382" s="33"/>
      <c r="LW382" s="33"/>
      <c r="LX382" s="33"/>
      <c r="LY382" s="33"/>
      <c r="LZ382" s="33"/>
      <c r="MA382" s="33"/>
      <c r="MB382" s="33"/>
      <c r="MC382" s="33"/>
      <c r="MD382" s="33"/>
      <c r="ME382" s="33"/>
      <c r="MF382" s="33"/>
      <c r="MG382" s="33"/>
      <c r="MH382" s="33"/>
      <c r="MI382" s="33"/>
      <c r="MJ382" s="33"/>
      <c r="MK382" s="33"/>
      <c r="ML382" s="33"/>
      <c r="MM382" s="33"/>
      <c r="MN382" s="33"/>
      <c r="MO382" s="33"/>
      <c r="MP382" s="33"/>
      <c r="MQ382" s="33"/>
      <c r="MR382" s="33"/>
      <c r="MS382" s="33"/>
      <c r="MT382" s="33"/>
      <c r="MU382" s="33"/>
      <c r="MV382" s="33"/>
      <c r="MW382" s="33"/>
      <c r="MX382" s="33"/>
      <c r="MY382" s="33"/>
      <c r="MZ382" s="33"/>
      <c r="NA382" s="33"/>
      <c r="NB382" s="33"/>
      <c r="NC382" s="33"/>
      <c r="ND382" s="33"/>
      <c r="NE382" s="33"/>
      <c r="NF382" s="33"/>
      <c r="NG382" s="33"/>
      <c r="NH382" s="33"/>
      <c r="NI382" s="33"/>
      <c r="NJ382" s="33"/>
      <c r="NK382" s="33"/>
      <c r="NL382" s="33"/>
      <c r="NM382" s="33"/>
      <c r="NN382" s="33"/>
      <c r="NO382" s="33"/>
      <c r="NP382" s="33"/>
      <c r="NQ382" s="33"/>
      <c r="NR382" s="33"/>
      <c r="NS382" s="33"/>
      <c r="NT382" s="33"/>
      <c r="NU382" s="33"/>
      <c r="NV382" s="33"/>
      <c r="NW382" s="33"/>
      <c r="NX382" s="33"/>
      <c r="NY382" s="33"/>
      <c r="NZ382" s="33"/>
      <c r="OA382" s="33"/>
      <c r="OB382" s="33"/>
      <c r="OC382" s="33"/>
      <c r="OD382" s="33"/>
      <c r="OE382" s="33"/>
      <c r="OF382" s="33"/>
      <c r="OG382" s="33"/>
      <c r="OH382" s="33"/>
      <c r="OI382" s="33"/>
      <c r="OJ382" s="33"/>
      <c r="OK382" s="33"/>
      <c r="OL382" s="33"/>
      <c r="OM382" s="33"/>
      <c r="ON382" s="33"/>
      <c r="OO382" s="33"/>
      <c r="OP382" s="33"/>
      <c r="OQ382" s="33"/>
      <c r="OR382" s="33"/>
      <c r="OS382" s="33"/>
      <c r="OT382" s="33"/>
      <c r="OU382" s="33"/>
      <c r="OV382" s="33"/>
      <c r="OW382" s="33"/>
      <c r="OX382" s="33"/>
      <c r="OY382" s="33"/>
      <c r="OZ382" s="33"/>
      <c r="PA382" s="33"/>
      <c r="PB382" s="33"/>
      <c r="PC382" s="33"/>
      <c r="PD382" s="33"/>
      <c r="PE382" s="33"/>
      <c r="PF382" s="33"/>
      <c r="PG382" s="33"/>
      <c r="PH382" s="33"/>
      <c r="PI382" s="33"/>
      <c r="PJ382" s="33"/>
      <c r="PK382" s="33"/>
      <c r="PL382" s="33"/>
      <c r="PM382" s="33"/>
      <c r="PN382" s="33"/>
      <c r="PO382" s="33"/>
      <c r="PP382" s="33"/>
      <c r="PQ382" s="33"/>
      <c r="PR382" s="33"/>
      <c r="PS382" s="33"/>
      <c r="PT382" s="33"/>
      <c r="PU382" s="33"/>
      <c r="PV382" s="33"/>
      <c r="PW382" s="33"/>
      <c r="PX382" s="33"/>
      <c r="PY382" s="33"/>
      <c r="PZ382" s="33"/>
      <c r="QA382" s="33"/>
      <c r="QB382" s="33"/>
      <c r="QC382" s="33"/>
      <c r="QD382" s="33"/>
      <c r="QE382" s="33"/>
      <c r="QF382" s="33"/>
      <c r="QG382" s="33"/>
      <c r="QH382" s="33"/>
      <c r="QI382" s="33"/>
      <c r="QJ382" s="33"/>
      <c r="QK382" s="33"/>
      <c r="QL382" s="33"/>
      <c r="QM382" s="33"/>
      <c r="QN382" s="33"/>
      <c r="QO382" s="33"/>
      <c r="QP382" s="33"/>
      <c r="QQ382" s="33"/>
      <c r="QR382" s="33"/>
      <c r="QS382" s="33"/>
      <c r="QT382" s="33"/>
      <c r="QU382" s="33"/>
      <c r="QV382" s="33"/>
      <c r="QW382" s="33"/>
      <c r="QX382" s="33"/>
      <c r="QY382" s="33"/>
      <c r="QZ382" s="33"/>
      <c r="RA382" s="33"/>
      <c r="RB382" s="33"/>
      <c r="RC382" s="33"/>
      <c r="RD382" s="33"/>
      <c r="RE382" s="33"/>
      <c r="RF382" s="33"/>
      <c r="RG382" s="33"/>
      <c r="RH382" s="33"/>
      <c r="RI382" s="33"/>
      <c r="RJ382" s="33"/>
      <c r="RK382" s="33"/>
      <c r="RL382" s="33"/>
      <c r="RM382" s="33"/>
      <c r="RN382" s="33"/>
      <c r="RO382" s="33"/>
      <c r="RP382" s="33"/>
      <c r="RQ382" s="33"/>
      <c r="RR382" s="33"/>
      <c r="RS382" s="33"/>
      <c r="RT382" s="33"/>
      <c r="RU382" s="33"/>
      <c r="RV382" s="33"/>
      <c r="RW382" s="33"/>
      <c r="RX382" s="33"/>
      <c r="RY382" s="33"/>
      <c r="RZ382" s="33"/>
      <c r="SA382" s="33"/>
      <c r="SB382" s="33"/>
      <c r="SC382" s="33"/>
      <c r="SD382" s="33"/>
      <c r="SE382" s="33"/>
      <c r="SF382" s="33"/>
      <c r="SG382" s="33"/>
      <c r="SH382" s="33"/>
      <c r="SI382" s="33"/>
      <c r="SJ382" s="33"/>
      <c r="SK382" s="33"/>
      <c r="SL382" s="33"/>
      <c r="SM382" s="33"/>
      <c r="SN382" s="33"/>
      <c r="SO382" s="33"/>
      <c r="SP382" s="33"/>
      <c r="SQ382" s="33"/>
      <c r="SR382" s="33"/>
      <c r="SS382" s="33"/>
      <c r="ST382" s="33"/>
      <c r="SU382" s="33"/>
      <c r="SV382" s="33"/>
      <c r="SW382" s="33"/>
      <c r="SX382" s="33"/>
      <c r="SY382" s="33"/>
      <c r="SZ382" s="33"/>
      <c r="TA382" s="33"/>
      <c r="TB382" s="33"/>
      <c r="TC382" s="33"/>
      <c r="TD382" s="33"/>
      <c r="TE382" s="33"/>
    </row>
    <row r="383" spans="1:525" s="27" customFormat="1" ht="30" hidden="1" customHeight="1" x14ac:dyDescent="0.25">
      <c r="A383" s="59"/>
      <c r="B383" s="60"/>
      <c r="C383" s="61"/>
      <c r="D383" s="62"/>
      <c r="E383" s="131"/>
      <c r="F383" s="132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233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  <c r="EH383" s="32"/>
      <c r="EI383" s="32"/>
      <c r="EJ383" s="32"/>
      <c r="EK383" s="32"/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32"/>
      <c r="EX383" s="32"/>
      <c r="EY383" s="32"/>
      <c r="EZ383" s="32"/>
      <c r="FA383" s="32"/>
      <c r="FB383" s="32"/>
      <c r="FC383" s="32"/>
      <c r="FD383" s="32"/>
      <c r="FE383" s="32"/>
      <c r="FF383" s="32"/>
      <c r="FG383" s="32"/>
      <c r="FH383" s="32"/>
      <c r="FI383" s="32"/>
      <c r="FJ383" s="32"/>
      <c r="FK383" s="32"/>
      <c r="FL383" s="32"/>
      <c r="FM383" s="32"/>
      <c r="FN383" s="32"/>
      <c r="FO383" s="32"/>
      <c r="FP383" s="32"/>
      <c r="FQ383" s="32"/>
      <c r="FR383" s="32"/>
      <c r="FS383" s="32"/>
      <c r="FT383" s="32"/>
      <c r="FU383" s="32"/>
      <c r="FV383" s="32"/>
      <c r="FW383" s="32"/>
      <c r="FX383" s="32"/>
      <c r="FY383" s="32"/>
      <c r="FZ383" s="32"/>
      <c r="GA383" s="32"/>
      <c r="GB383" s="32"/>
      <c r="GC383" s="32"/>
      <c r="GD383" s="32"/>
      <c r="GE383" s="32"/>
      <c r="GF383" s="32"/>
      <c r="GG383" s="32"/>
      <c r="GH383" s="32"/>
      <c r="GI383" s="32"/>
      <c r="GJ383" s="32"/>
      <c r="GK383" s="32"/>
      <c r="GL383" s="32"/>
      <c r="GM383" s="32"/>
      <c r="GN383" s="32"/>
      <c r="GO383" s="32"/>
      <c r="GP383" s="32"/>
      <c r="GQ383" s="32"/>
      <c r="GR383" s="32"/>
      <c r="GS383" s="32"/>
      <c r="GT383" s="32"/>
      <c r="GU383" s="32"/>
      <c r="GV383" s="32"/>
      <c r="GW383" s="32"/>
      <c r="GX383" s="32"/>
      <c r="GY383" s="32"/>
      <c r="GZ383" s="32"/>
      <c r="HA383" s="32"/>
      <c r="HB383" s="32"/>
      <c r="HC383" s="32"/>
      <c r="HD383" s="32"/>
      <c r="HE383" s="32"/>
      <c r="HF383" s="32"/>
      <c r="HG383" s="32"/>
      <c r="HH383" s="32"/>
      <c r="HI383" s="32"/>
      <c r="HJ383" s="32"/>
      <c r="HK383" s="32"/>
      <c r="HL383" s="32"/>
      <c r="HM383" s="32"/>
      <c r="HN383" s="32"/>
      <c r="HO383" s="32"/>
      <c r="HP383" s="32"/>
      <c r="HQ383" s="32"/>
      <c r="HR383" s="32"/>
      <c r="HS383" s="32"/>
      <c r="HT383" s="32"/>
      <c r="HU383" s="32"/>
      <c r="HV383" s="32"/>
      <c r="HW383" s="32"/>
      <c r="HX383" s="32"/>
      <c r="HY383" s="32"/>
      <c r="HZ383" s="32"/>
      <c r="IA383" s="32"/>
      <c r="IB383" s="32"/>
      <c r="IC383" s="32"/>
      <c r="ID383" s="32"/>
      <c r="IE383" s="32"/>
      <c r="IF383" s="32"/>
      <c r="IG383" s="32"/>
      <c r="IH383" s="32"/>
      <c r="II383" s="32"/>
      <c r="IJ383" s="32"/>
      <c r="IK383" s="32"/>
      <c r="IL383" s="32"/>
      <c r="IM383" s="32"/>
      <c r="IN383" s="32"/>
      <c r="IO383" s="32"/>
      <c r="IP383" s="32"/>
      <c r="IQ383" s="32"/>
      <c r="IR383" s="32"/>
      <c r="IS383" s="32"/>
      <c r="IT383" s="32"/>
      <c r="IU383" s="32"/>
      <c r="IV383" s="32"/>
      <c r="IW383" s="32"/>
      <c r="IX383" s="32"/>
      <c r="IY383" s="32"/>
      <c r="IZ383" s="32"/>
      <c r="JA383" s="32"/>
      <c r="JB383" s="32"/>
      <c r="JC383" s="32"/>
      <c r="JD383" s="32"/>
      <c r="JE383" s="32"/>
      <c r="JF383" s="32"/>
      <c r="JG383" s="32"/>
      <c r="JH383" s="32"/>
      <c r="JI383" s="32"/>
      <c r="JJ383" s="32"/>
      <c r="JK383" s="32"/>
      <c r="JL383" s="32"/>
      <c r="JM383" s="32"/>
      <c r="JN383" s="32"/>
      <c r="JO383" s="32"/>
      <c r="JP383" s="32"/>
      <c r="JQ383" s="32"/>
      <c r="JR383" s="32"/>
      <c r="JS383" s="32"/>
      <c r="JT383" s="32"/>
      <c r="JU383" s="32"/>
      <c r="JV383" s="32"/>
      <c r="JW383" s="32"/>
      <c r="JX383" s="32"/>
      <c r="JY383" s="32"/>
      <c r="JZ383" s="32"/>
      <c r="KA383" s="32"/>
      <c r="KB383" s="32"/>
      <c r="KC383" s="32"/>
      <c r="KD383" s="32"/>
      <c r="KE383" s="32"/>
      <c r="KF383" s="32"/>
      <c r="KG383" s="32"/>
      <c r="KH383" s="32"/>
      <c r="KI383" s="32"/>
      <c r="KJ383" s="32"/>
      <c r="KK383" s="32"/>
      <c r="KL383" s="32"/>
      <c r="KM383" s="32"/>
      <c r="KN383" s="32"/>
      <c r="KO383" s="32"/>
      <c r="KP383" s="32"/>
      <c r="KQ383" s="32"/>
      <c r="KR383" s="32"/>
      <c r="KS383" s="32"/>
      <c r="KT383" s="32"/>
      <c r="KU383" s="32"/>
      <c r="KV383" s="32"/>
      <c r="KW383" s="32"/>
      <c r="KX383" s="32"/>
      <c r="KY383" s="32"/>
      <c r="KZ383" s="32"/>
      <c r="LA383" s="32"/>
      <c r="LB383" s="32"/>
      <c r="LC383" s="32"/>
      <c r="LD383" s="32"/>
      <c r="LE383" s="32"/>
      <c r="LF383" s="32"/>
      <c r="LG383" s="32"/>
      <c r="LH383" s="32"/>
      <c r="LI383" s="32"/>
      <c r="LJ383" s="32"/>
      <c r="LK383" s="32"/>
      <c r="LL383" s="32"/>
      <c r="LM383" s="32"/>
      <c r="LN383" s="32"/>
      <c r="LO383" s="32"/>
      <c r="LP383" s="32"/>
      <c r="LQ383" s="32"/>
      <c r="LR383" s="32"/>
      <c r="LS383" s="32"/>
      <c r="LT383" s="32"/>
      <c r="LU383" s="32"/>
      <c r="LV383" s="32"/>
      <c r="LW383" s="32"/>
      <c r="LX383" s="32"/>
      <c r="LY383" s="32"/>
      <c r="LZ383" s="32"/>
      <c r="MA383" s="32"/>
      <c r="MB383" s="32"/>
      <c r="MC383" s="32"/>
      <c r="MD383" s="32"/>
      <c r="ME383" s="32"/>
      <c r="MF383" s="32"/>
      <c r="MG383" s="32"/>
      <c r="MH383" s="32"/>
      <c r="MI383" s="32"/>
      <c r="MJ383" s="32"/>
      <c r="MK383" s="32"/>
      <c r="ML383" s="32"/>
      <c r="MM383" s="32"/>
      <c r="MN383" s="32"/>
      <c r="MO383" s="32"/>
      <c r="MP383" s="32"/>
      <c r="MQ383" s="32"/>
      <c r="MR383" s="32"/>
      <c r="MS383" s="32"/>
      <c r="MT383" s="32"/>
      <c r="MU383" s="32"/>
      <c r="MV383" s="32"/>
      <c r="MW383" s="32"/>
      <c r="MX383" s="32"/>
      <c r="MY383" s="32"/>
      <c r="MZ383" s="32"/>
      <c r="NA383" s="32"/>
      <c r="NB383" s="32"/>
      <c r="NC383" s="32"/>
      <c r="ND383" s="32"/>
      <c r="NE383" s="32"/>
      <c r="NF383" s="32"/>
      <c r="NG383" s="32"/>
      <c r="NH383" s="32"/>
      <c r="NI383" s="32"/>
      <c r="NJ383" s="32"/>
      <c r="NK383" s="32"/>
      <c r="NL383" s="32"/>
      <c r="NM383" s="32"/>
      <c r="NN383" s="32"/>
      <c r="NO383" s="32"/>
      <c r="NP383" s="32"/>
      <c r="NQ383" s="32"/>
      <c r="NR383" s="32"/>
      <c r="NS383" s="32"/>
      <c r="NT383" s="32"/>
      <c r="NU383" s="32"/>
      <c r="NV383" s="32"/>
      <c r="NW383" s="32"/>
      <c r="NX383" s="32"/>
      <c r="NY383" s="32"/>
      <c r="NZ383" s="32"/>
      <c r="OA383" s="32"/>
      <c r="OB383" s="32"/>
      <c r="OC383" s="32"/>
      <c r="OD383" s="32"/>
      <c r="OE383" s="32"/>
      <c r="OF383" s="32"/>
      <c r="OG383" s="32"/>
      <c r="OH383" s="32"/>
      <c r="OI383" s="32"/>
      <c r="OJ383" s="32"/>
      <c r="OK383" s="32"/>
      <c r="OL383" s="32"/>
      <c r="OM383" s="32"/>
      <c r="ON383" s="32"/>
      <c r="OO383" s="32"/>
      <c r="OP383" s="32"/>
      <c r="OQ383" s="32"/>
      <c r="OR383" s="32"/>
      <c r="OS383" s="32"/>
      <c r="OT383" s="32"/>
      <c r="OU383" s="32"/>
      <c r="OV383" s="32"/>
      <c r="OW383" s="32"/>
      <c r="OX383" s="32"/>
      <c r="OY383" s="32"/>
      <c r="OZ383" s="32"/>
      <c r="PA383" s="32"/>
      <c r="PB383" s="32"/>
      <c r="PC383" s="32"/>
      <c r="PD383" s="32"/>
      <c r="PE383" s="32"/>
      <c r="PF383" s="32"/>
      <c r="PG383" s="32"/>
      <c r="PH383" s="32"/>
      <c r="PI383" s="32"/>
      <c r="PJ383" s="32"/>
      <c r="PK383" s="32"/>
      <c r="PL383" s="32"/>
      <c r="PM383" s="32"/>
      <c r="PN383" s="32"/>
      <c r="PO383" s="32"/>
      <c r="PP383" s="32"/>
      <c r="PQ383" s="32"/>
      <c r="PR383" s="32"/>
      <c r="PS383" s="32"/>
      <c r="PT383" s="32"/>
      <c r="PU383" s="32"/>
      <c r="PV383" s="32"/>
      <c r="PW383" s="32"/>
      <c r="PX383" s="32"/>
      <c r="PY383" s="32"/>
      <c r="PZ383" s="32"/>
      <c r="QA383" s="32"/>
      <c r="QB383" s="32"/>
      <c r="QC383" s="32"/>
      <c r="QD383" s="32"/>
      <c r="QE383" s="32"/>
      <c r="QF383" s="32"/>
      <c r="QG383" s="32"/>
      <c r="QH383" s="32"/>
      <c r="QI383" s="32"/>
      <c r="QJ383" s="32"/>
      <c r="QK383" s="32"/>
      <c r="QL383" s="32"/>
      <c r="QM383" s="32"/>
      <c r="QN383" s="32"/>
      <c r="QO383" s="32"/>
      <c r="QP383" s="32"/>
      <c r="QQ383" s="32"/>
      <c r="QR383" s="32"/>
      <c r="QS383" s="32"/>
      <c r="QT383" s="32"/>
      <c r="QU383" s="32"/>
      <c r="QV383" s="32"/>
      <c r="QW383" s="32"/>
      <c r="QX383" s="32"/>
      <c r="QY383" s="32"/>
      <c r="QZ383" s="32"/>
      <c r="RA383" s="32"/>
      <c r="RB383" s="32"/>
      <c r="RC383" s="32"/>
      <c r="RD383" s="32"/>
      <c r="RE383" s="32"/>
      <c r="RF383" s="32"/>
      <c r="RG383" s="32"/>
      <c r="RH383" s="32"/>
      <c r="RI383" s="32"/>
      <c r="RJ383" s="32"/>
      <c r="RK383" s="32"/>
      <c r="RL383" s="32"/>
      <c r="RM383" s="32"/>
      <c r="RN383" s="32"/>
      <c r="RO383" s="32"/>
      <c r="RP383" s="32"/>
      <c r="RQ383" s="32"/>
      <c r="RR383" s="32"/>
      <c r="RS383" s="32"/>
      <c r="RT383" s="32"/>
      <c r="RU383" s="32"/>
      <c r="RV383" s="32"/>
      <c r="RW383" s="32"/>
      <c r="RX383" s="32"/>
      <c r="RY383" s="32"/>
      <c r="RZ383" s="32"/>
      <c r="SA383" s="32"/>
      <c r="SB383" s="32"/>
      <c r="SC383" s="32"/>
      <c r="SD383" s="32"/>
      <c r="SE383" s="32"/>
      <c r="SF383" s="32"/>
      <c r="SG383" s="32"/>
      <c r="SH383" s="32"/>
      <c r="SI383" s="32"/>
      <c r="SJ383" s="32"/>
      <c r="SK383" s="32"/>
      <c r="SL383" s="32"/>
      <c r="SM383" s="32"/>
      <c r="SN383" s="32"/>
      <c r="SO383" s="32"/>
      <c r="SP383" s="32"/>
      <c r="SQ383" s="32"/>
      <c r="SR383" s="32"/>
      <c r="SS383" s="32"/>
      <c r="ST383" s="32"/>
      <c r="SU383" s="32"/>
      <c r="SV383" s="32"/>
      <c r="SW383" s="32"/>
      <c r="SX383" s="32"/>
      <c r="SY383" s="32"/>
      <c r="SZ383" s="32"/>
      <c r="TA383" s="32"/>
      <c r="TB383" s="32"/>
      <c r="TC383" s="32"/>
      <c r="TD383" s="32"/>
      <c r="TE383" s="32"/>
    </row>
    <row r="384" spans="1:525" s="27" customFormat="1" ht="32.25" hidden="1" customHeight="1" x14ac:dyDescent="0.25">
      <c r="A384" s="59"/>
      <c r="B384" s="60"/>
      <c r="C384" s="61"/>
      <c r="D384" s="62"/>
      <c r="E384" s="131">
        <f>E378-'дод 9'!D276</f>
        <v>0</v>
      </c>
      <c r="F384" s="131">
        <f>F378-'дод 9'!E276</f>
        <v>0</v>
      </c>
      <c r="G384" s="131">
        <f>G378-'дод 9'!F276</f>
        <v>0</v>
      </c>
      <c r="H384" s="131">
        <f>H378-'дод 9'!G276</f>
        <v>0</v>
      </c>
      <c r="I384" s="131">
        <f>I378-'дод 9'!H276</f>
        <v>0</v>
      </c>
      <c r="J384" s="131">
        <f>J378-'дод 9'!I276</f>
        <v>0</v>
      </c>
      <c r="K384" s="131">
        <f>K378-'дод 9'!J276</f>
        <v>0</v>
      </c>
      <c r="L384" s="131">
        <f>L378-'дод 9'!K276</f>
        <v>0</v>
      </c>
      <c r="M384" s="131">
        <f>M378-'дод 9'!L276</f>
        <v>0</v>
      </c>
      <c r="N384" s="131">
        <f>N378-'дод 9'!M276</f>
        <v>0</v>
      </c>
      <c r="O384" s="131">
        <f>O378-'дод 9'!N276</f>
        <v>0</v>
      </c>
      <c r="P384" s="131">
        <f>P378-'дод 9'!O276</f>
        <v>0</v>
      </c>
      <c r="Q384" s="233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/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/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2"/>
      <c r="FK384" s="32"/>
      <c r="FL384" s="32"/>
      <c r="FM384" s="32"/>
      <c r="FN384" s="32"/>
      <c r="FO384" s="32"/>
      <c r="FP384" s="32"/>
      <c r="FQ384" s="32"/>
      <c r="FR384" s="32"/>
      <c r="FS384" s="32"/>
      <c r="FT384" s="32"/>
      <c r="FU384" s="32"/>
      <c r="FV384" s="32"/>
      <c r="FW384" s="32"/>
      <c r="FX384" s="32"/>
      <c r="FY384" s="32"/>
      <c r="FZ384" s="32"/>
      <c r="GA384" s="32"/>
      <c r="GB384" s="32"/>
      <c r="GC384" s="32"/>
      <c r="GD384" s="32"/>
      <c r="GE384" s="32"/>
      <c r="GF384" s="32"/>
      <c r="GG384" s="32"/>
      <c r="GH384" s="32"/>
      <c r="GI384" s="32"/>
      <c r="GJ384" s="32"/>
      <c r="GK384" s="32"/>
      <c r="GL384" s="32"/>
      <c r="GM384" s="32"/>
      <c r="GN384" s="32"/>
      <c r="GO384" s="32"/>
      <c r="GP384" s="32"/>
      <c r="GQ384" s="32"/>
      <c r="GR384" s="32"/>
      <c r="GS384" s="32"/>
      <c r="GT384" s="32"/>
      <c r="GU384" s="32"/>
      <c r="GV384" s="32"/>
      <c r="GW384" s="32"/>
      <c r="GX384" s="32"/>
      <c r="GY384" s="32"/>
      <c r="GZ384" s="32"/>
      <c r="HA384" s="32"/>
      <c r="HB384" s="32"/>
      <c r="HC384" s="32"/>
      <c r="HD384" s="32"/>
      <c r="HE384" s="32"/>
      <c r="HF384" s="32"/>
      <c r="HG384" s="32"/>
      <c r="HH384" s="32"/>
      <c r="HI384" s="32"/>
      <c r="HJ384" s="32"/>
      <c r="HK384" s="32"/>
      <c r="HL384" s="32"/>
      <c r="HM384" s="32"/>
      <c r="HN384" s="32"/>
      <c r="HO384" s="32"/>
      <c r="HP384" s="32"/>
      <c r="HQ384" s="32"/>
      <c r="HR384" s="32"/>
      <c r="HS384" s="32"/>
      <c r="HT384" s="32"/>
      <c r="HU384" s="32"/>
      <c r="HV384" s="32"/>
      <c r="HW384" s="32"/>
      <c r="HX384" s="32"/>
      <c r="HY384" s="32"/>
      <c r="HZ384" s="32"/>
      <c r="IA384" s="32"/>
      <c r="IB384" s="32"/>
      <c r="IC384" s="32"/>
      <c r="ID384" s="32"/>
      <c r="IE384" s="32"/>
      <c r="IF384" s="32"/>
      <c r="IG384" s="32"/>
      <c r="IH384" s="32"/>
      <c r="II384" s="32"/>
      <c r="IJ384" s="32"/>
      <c r="IK384" s="32"/>
      <c r="IL384" s="32"/>
      <c r="IM384" s="32"/>
      <c r="IN384" s="32"/>
      <c r="IO384" s="32"/>
      <c r="IP384" s="32"/>
      <c r="IQ384" s="32"/>
      <c r="IR384" s="32"/>
      <c r="IS384" s="32"/>
      <c r="IT384" s="32"/>
      <c r="IU384" s="32"/>
      <c r="IV384" s="32"/>
      <c r="IW384" s="32"/>
      <c r="IX384" s="32"/>
      <c r="IY384" s="32"/>
      <c r="IZ384" s="32"/>
      <c r="JA384" s="32"/>
      <c r="JB384" s="32"/>
      <c r="JC384" s="32"/>
      <c r="JD384" s="32"/>
      <c r="JE384" s="32"/>
      <c r="JF384" s="32"/>
      <c r="JG384" s="32"/>
      <c r="JH384" s="32"/>
      <c r="JI384" s="32"/>
      <c r="JJ384" s="32"/>
      <c r="JK384" s="32"/>
      <c r="JL384" s="32"/>
      <c r="JM384" s="32"/>
      <c r="JN384" s="32"/>
      <c r="JO384" s="32"/>
      <c r="JP384" s="32"/>
      <c r="JQ384" s="32"/>
      <c r="JR384" s="32"/>
      <c r="JS384" s="32"/>
      <c r="JT384" s="32"/>
      <c r="JU384" s="32"/>
      <c r="JV384" s="32"/>
      <c r="JW384" s="32"/>
      <c r="JX384" s="32"/>
      <c r="JY384" s="32"/>
      <c r="JZ384" s="32"/>
      <c r="KA384" s="32"/>
      <c r="KB384" s="32"/>
      <c r="KC384" s="32"/>
      <c r="KD384" s="32"/>
      <c r="KE384" s="32"/>
      <c r="KF384" s="32"/>
      <c r="KG384" s="32"/>
      <c r="KH384" s="32"/>
      <c r="KI384" s="32"/>
      <c r="KJ384" s="32"/>
      <c r="KK384" s="32"/>
      <c r="KL384" s="32"/>
      <c r="KM384" s="32"/>
      <c r="KN384" s="32"/>
      <c r="KO384" s="32"/>
      <c r="KP384" s="32"/>
      <c r="KQ384" s="32"/>
      <c r="KR384" s="32"/>
      <c r="KS384" s="32"/>
      <c r="KT384" s="32"/>
      <c r="KU384" s="32"/>
      <c r="KV384" s="32"/>
      <c r="KW384" s="32"/>
      <c r="KX384" s="32"/>
      <c r="KY384" s="32"/>
      <c r="KZ384" s="32"/>
      <c r="LA384" s="32"/>
      <c r="LB384" s="32"/>
      <c r="LC384" s="32"/>
      <c r="LD384" s="32"/>
      <c r="LE384" s="32"/>
      <c r="LF384" s="32"/>
      <c r="LG384" s="32"/>
      <c r="LH384" s="32"/>
      <c r="LI384" s="32"/>
      <c r="LJ384" s="32"/>
      <c r="LK384" s="32"/>
      <c r="LL384" s="32"/>
      <c r="LM384" s="32"/>
      <c r="LN384" s="32"/>
      <c r="LO384" s="32"/>
      <c r="LP384" s="32"/>
      <c r="LQ384" s="32"/>
      <c r="LR384" s="32"/>
      <c r="LS384" s="32"/>
      <c r="LT384" s="32"/>
      <c r="LU384" s="32"/>
      <c r="LV384" s="32"/>
      <c r="LW384" s="32"/>
      <c r="LX384" s="32"/>
      <c r="LY384" s="32"/>
      <c r="LZ384" s="32"/>
      <c r="MA384" s="32"/>
      <c r="MB384" s="32"/>
      <c r="MC384" s="32"/>
      <c r="MD384" s="32"/>
      <c r="ME384" s="32"/>
      <c r="MF384" s="32"/>
      <c r="MG384" s="32"/>
      <c r="MH384" s="32"/>
      <c r="MI384" s="32"/>
      <c r="MJ384" s="32"/>
      <c r="MK384" s="32"/>
      <c r="ML384" s="32"/>
      <c r="MM384" s="32"/>
      <c r="MN384" s="32"/>
      <c r="MO384" s="32"/>
      <c r="MP384" s="32"/>
      <c r="MQ384" s="32"/>
      <c r="MR384" s="32"/>
      <c r="MS384" s="32"/>
      <c r="MT384" s="32"/>
      <c r="MU384" s="32"/>
      <c r="MV384" s="32"/>
      <c r="MW384" s="32"/>
      <c r="MX384" s="32"/>
      <c r="MY384" s="32"/>
      <c r="MZ384" s="32"/>
      <c r="NA384" s="32"/>
      <c r="NB384" s="32"/>
      <c r="NC384" s="32"/>
      <c r="ND384" s="32"/>
      <c r="NE384" s="32"/>
      <c r="NF384" s="32"/>
      <c r="NG384" s="32"/>
      <c r="NH384" s="32"/>
      <c r="NI384" s="32"/>
      <c r="NJ384" s="32"/>
      <c r="NK384" s="32"/>
      <c r="NL384" s="32"/>
      <c r="NM384" s="32"/>
      <c r="NN384" s="32"/>
      <c r="NO384" s="32"/>
      <c r="NP384" s="32"/>
      <c r="NQ384" s="32"/>
      <c r="NR384" s="32"/>
      <c r="NS384" s="32"/>
      <c r="NT384" s="32"/>
      <c r="NU384" s="32"/>
      <c r="NV384" s="32"/>
      <c r="NW384" s="32"/>
      <c r="NX384" s="32"/>
      <c r="NY384" s="32"/>
      <c r="NZ384" s="32"/>
      <c r="OA384" s="32"/>
      <c r="OB384" s="32"/>
      <c r="OC384" s="32"/>
      <c r="OD384" s="32"/>
      <c r="OE384" s="32"/>
      <c r="OF384" s="32"/>
      <c r="OG384" s="32"/>
      <c r="OH384" s="32"/>
      <c r="OI384" s="32"/>
      <c r="OJ384" s="32"/>
      <c r="OK384" s="32"/>
      <c r="OL384" s="32"/>
      <c r="OM384" s="32"/>
      <c r="ON384" s="32"/>
      <c r="OO384" s="32"/>
      <c r="OP384" s="32"/>
      <c r="OQ384" s="32"/>
      <c r="OR384" s="32"/>
      <c r="OS384" s="32"/>
      <c r="OT384" s="32"/>
      <c r="OU384" s="32"/>
      <c r="OV384" s="32"/>
      <c r="OW384" s="32"/>
      <c r="OX384" s="32"/>
      <c r="OY384" s="32"/>
      <c r="OZ384" s="32"/>
      <c r="PA384" s="32"/>
      <c r="PB384" s="32"/>
      <c r="PC384" s="32"/>
      <c r="PD384" s="32"/>
      <c r="PE384" s="32"/>
      <c r="PF384" s="32"/>
      <c r="PG384" s="32"/>
      <c r="PH384" s="32"/>
      <c r="PI384" s="32"/>
      <c r="PJ384" s="32"/>
      <c r="PK384" s="32"/>
      <c r="PL384" s="32"/>
      <c r="PM384" s="32"/>
      <c r="PN384" s="32"/>
      <c r="PO384" s="32"/>
      <c r="PP384" s="32"/>
      <c r="PQ384" s="32"/>
      <c r="PR384" s="32"/>
      <c r="PS384" s="32"/>
      <c r="PT384" s="32"/>
      <c r="PU384" s="32"/>
      <c r="PV384" s="32"/>
      <c r="PW384" s="32"/>
      <c r="PX384" s="32"/>
      <c r="PY384" s="32"/>
      <c r="PZ384" s="32"/>
      <c r="QA384" s="32"/>
      <c r="QB384" s="32"/>
      <c r="QC384" s="32"/>
      <c r="QD384" s="32"/>
      <c r="QE384" s="32"/>
      <c r="QF384" s="32"/>
      <c r="QG384" s="32"/>
      <c r="QH384" s="32"/>
      <c r="QI384" s="32"/>
      <c r="QJ384" s="32"/>
      <c r="QK384" s="32"/>
      <c r="QL384" s="32"/>
      <c r="QM384" s="32"/>
      <c r="QN384" s="32"/>
      <c r="QO384" s="32"/>
      <c r="QP384" s="32"/>
      <c r="QQ384" s="32"/>
      <c r="QR384" s="32"/>
      <c r="QS384" s="32"/>
      <c r="QT384" s="32"/>
      <c r="QU384" s="32"/>
      <c r="QV384" s="32"/>
      <c r="QW384" s="32"/>
      <c r="QX384" s="32"/>
      <c r="QY384" s="32"/>
      <c r="QZ384" s="32"/>
      <c r="RA384" s="32"/>
      <c r="RB384" s="32"/>
      <c r="RC384" s="32"/>
      <c r="RD384" s="32"/>
      <c r="RE384" s="32"/>
      <c r="RF384" s="32"/>
      <c r="RG384" s="32"/>
      <c r="RH384" s="32"/>
      <c r="RI384" s="32"/>
      <c r="RJ384" s="32"/>
      <c r="RK384" s="32"/>
      <c r="RL384" s="32"/>
      <c r="RM384" s="32"/>
      <c r="RN384" s="32"/>
      <c r="RO384" s="32"/>
      <c r="RP384" s="32"/>
      <c r="RQ384" s="32"/>
      <c r="RR384" s="32"/>
      <c r="RS384" s="32"/>
      <c r="RT384" s="32"/>
      <c r="RU384" s="32"/>
      <c r="RV384" s="32"/>
      <c r="RW384" s="32"/>
      <c r="RX384" s="32"/>
      <c r="RY384" s="32"/>
      <c r="RZ384" s="32"/>
      <c r="SA384" s="32"/>
      <c r="SB384" s="32"/>
      <c r="SC384" s="32"/>
      <c r="SD384" s="32"/>
      <c r="SE384" s="32"/>
      <c r="SF384" s="32"/>
      <c r="SG384" s="32"/>
      <c r="SH384" s="32"/>
      <c r="SI384" s="32"/>
      <c r="SJ384" s="32"/>
      <c r="SK384" s="32"/>
      <c r="SL384" s="32"/>
      <c r="SM384" s="32"/>
      <c r="SN384" s="32"/>
      <c r="SO384" s="32"/>
      <c r="SP384" s="32"/>
      <c r="SQ384" s="32"/>
      <c r="SR384" s="32"/>
      <c r="SS384" s="32"/>
      <c r="ST384" s="32"/>
      <c r="SU384" s="32"/>
      <c r="SV384" s="32"/>
      <c r="SW384" s="32"/>
      <c r="SX384" s="32"/>
      <c r="SY384" s="32"/>
      <c r="SZ384" s="32"/>
      <c r="TA384" s="32"/>
      <c r="TB384" s="32"/>
      <c r="TC384" s="32"/>
      <c r="TD384" s="32"/>
      <c r="TE384" s="32"/>
    </row>
    <row r="385" spans="1:525" s="27" customFormat="1" ht="30" hidden="1" customHeight="1" x14ac:dyDescent="0.25">
      <c r="A385" s="59"/>
      <c r="B385" s="60"/>
      <c r="C385" s="61"/>
      <c r="D385" s="62"/>
      <c r="E385" s="131"/>
      <c r="F385" s="132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233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  <c r="GH385" s="32"/>
      <c r="GI385" s="32"/>
      <c r="GJ385" s="32"/>
      <c r="GK385" s="32"/>
      <c r="GL385" s="32"/>
      <c r="GM385" s="32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  <c r="IC385" s="32"/>
      <c r="ID385" s="32"/>
      <c r="IE385" s="32"/>
      <c r="IF385" s="32"/>
      <c r="IG385" s="32"/>
      <c r="IH385" s="32"/>
      <c r="II385" s="32"/>
      <c r="IJ385" s="32"/>
      <c r="IK385" s="32"/>
      <c r="IL385" s="32"/>
      <c r="IM385" s="32"/>
      <c r="IN385" s="32"/>
      <c r="IO385" s="32"/>
      <c r="IP385" s="32"/>
      <c r="IQ385" s="32"/>
      <c r="IR385" s="32"/>
      <c r="IS385" s="32"/>
      <c r="IT385" s="32"/>
      <c r="IU385" s="32"/>
      <c r="IV385" s="32"/>
      <c r="IW385" s="32"/>
      <c r="IX385" s="32"/>
      <c r="IY385" s="32"/>
      <c r="IZ385" s="32"/>
      <c r="JA385" s="32"/>
      <c r="JB385" s="32"/>
      <c r="JC385" s="32"/>
      <c r="JD385" s="32"/>
      <c r="JE385" s="32"/>
      <c r="JF385" s="32"/>
      <c r="JG385" s="32"/>
      <c r="JH385" s="32"/>
      <c r="JI385" s="32"/>
      <c r="JJ385" s="32"/>
      <c r="JK385" s="32"/>
      <c r="JL385" s="32"/>
      <c r="JM385" s="32"/>
      <c r="JN385" s="32"/>
      <c r="JO385" s="32"/>
      <c r="JP385" s="32"/>
      <c r="JQ385" s="32"/>
      <c r="JR385" s="32"/>
      <c r="JS385" s="32"/>
      <c r="JT385" s="32"/>
      <c r="JU385" s="32"/>
      <c r="JV385" s="32"/>
      <c r="JW385" s="32"/>
      <c r="JX385" s="32"/>
      <c r="JY385" s="32"/>
      <c r="JZ385" s="32"/>
      <c r="KA385" s="32"/>
      <c r="KB385" s="32"/>
      <c r="KC385" s="32"/>
      <c r="KD385" s="32"/>
      <c r="KE385" s="32"/>
      <c r="KF385" s="32"/>
      <c r="KG385" s="32"/>
      <c r="KH385" s="32"/>
      <c r="KI385" s="32"/>
      <c r="KJ385" s="32"/>
      <c r="KK385" s="32"/>
      <c r="KL385" s="32"/>
      <c r="KM385" s="32"/>
      <c r="KN385" s="32"/>
      <c r="KO385" s="32"/>
      <c r="KP385" s="32"/>
      <c r="KQ385" s="32"/>
      <c r="KR385" s="32"/>
      <c r="KS385" s="32"/>
      <c r="KT385" s="32"/>
      <c r="KU385" s="32"/>
      <c r="KV385" s="32"/>
      <c r="KW385" s="32"/>
      <c r="KX385" s="32"/>
      <c r="KY385" s="32"/>
      <c r="KZ385" s="32"/>
      <c r="LA385" s="32"/>
      <c r="LB385" s="32"/>
      <c r="LC385" s="32"/>
      <c r="LD385" s="32"/>
      <c r="LE385" s="32"/>
      <c r="LF385" s="32"/>
      <c r="LG385" s="32"/>
      <c r="LH385" s="32"/>
      <c r="LI385" s="32"/>
      <c r="LJ385" s="32"/>
      <c r="LK385" s="32"/>
      <c r="LL385" s="32"/>
      <c r="LM385" s="32"/>
      <c r="LN385" s="32"/>
      <c r="LO385" s="32"/>
      <c r="LP385" s="32"/>
      <c r="LQ385" s="32"/>
      <c r="LR385" s="32"/>
      <c r="LS385" s="32"/>
      <c r="LT385" s="32"/>
      <c r="LU385" s="32"/>
      <c r="LV385" s="32"/>
      <c r="LW385" s="32"/>
      <c r="LX385" s="32"/>
      <c r="LY385" s="32"/>
      <c r="LZ385" s="32"/>
      <c r="MA385" s="32"/>
      <c r="MB385" s="32"/>
      <c r="MC385" s="32"/>
      <c r="MD385" s="32"/>
      <c r="ME385" s="32"/>
      <c r="MF385" s="32"/>
      <c r="MG385" s="32"/>
      <c r="MH385" s="32"/>
      <c r="MI385" s="32"/>
      <c r="MJ385" s="32"/>
      <c r="MK385" s="32"/>
      <c r="ML385" s="32"/>
      <c r="MM385" s="32"/>
      <c r="MN385" s="32"/>
      <c r="MO385" s="32"/>
      <c r="MP385" s="32"/>
      <c r="MQ385" s="32"/>
      <c r="MR385" s="32"/>
      <c r="MS385" s="32"/>
      <c r="MT385" s="32"/>
      <c r="MU385" s="32"/>
      <c r="MV385" s="32"/>
      <c r="MW385" s="32"/>
      <c r="MX385" s="32"/>
      <c r="MY385" s="32"/>
      <c r="MZ385" s="32"/>
      <c r="NA385" s="32"/>
      <c r="NB385" s="32"/>
      <c r="NC385" s="32"/>
      <c r="ND385" s="32"/>
      <c r="NE385" s="32"/>
      <c r="NF385" s="32"/>
      <c r="NG385" s="32"/>
      <c r="NH385" s="32"/>
      <c r="NI385" s="32"/>
      <c r="NJ385" s="32"/>
      <c r="NK385" s="32"/>
      <c r="NL385" s="32"/>
      <c r="NM385" s="32"/>
      <c r="NN385" s="32"/>
      <c r="NO385" s="32"/>
      <c r="NP385" s="32"/>
      <c r="NQ385" s="32"/>
      <c r="NR385" s="32"/>
      <c r="NS385" s="32"/>
      <c r="NT385" s="32"/>
      <c r="NU385" s="32"/>
      <c r="NV385" s="32"/>
      <c r="NW385" s="32"/>
      <c r="NX385" s="32"/>
      <c r="NY385" s="32"/>
      <c r="NZ385" s="32"/>
      <c r="OA385" s="32"/>
      <c r="OB385" s="32"/>
      <c r="OC385" s="32"/>
      <c r="OD385" s="32"/>
      <c r="OE385" s="32"/>
      <c r="OF385" s="32"/>
      <c r="OG385" s="32"/>
      <c r="OH385" s="32"/>
      <c r="OI385" s="32"/>
      <c r="OJ385" s="32"/>
      <c r="OK385" s="32"/>
      <c r="OL385" s="32"/>
      <c r="OM385" s="32"/>
      <c r="ON385" s="32"/>
      <c r="OO385" s="32"/>
      <c r="OP385" s="32"/>
      <c r="OQ385" s="32"/>
      <c r="OR385" s="32"/>
      <c r="OS385" s="32"/>
      <c r="OT385" s="32"/>
      <c r="OU385" s="32"/>
      <c r="OV385" s="32"/>
      <c r="OW385" s="32"/>
      <c r="OX385" s="32"/>
      <c r="OY385" s="32"/>
      <c r="OZ385" s="32"/>
      <c r="PA385" s="32"/>
      <c r="PB385" s="32"/>
      <c r="PC385" s="32"/>
      <c r="PD385" s="32"/>
      <c r="PE385" s="32"/>
      <c r="PF385" s="32"/>
      <c r="PG385" s="32"/>
      <c r="PH385" s="32"/>
      <c r="PI385" s="32"/>
      <c r="PJ385" s="32"/>
      <c r="PK385" s="32"/>
      <c r="PL385" s="32"/>
      <c r="PM385" s="32"/>
      <c r="PN385" s="32"/>
      <c r="PO385" s="32"/>
      <c r="PP385" s="32"/>
      <c r="PQ385" s="32"/>
      <c r="PR385" s="32"/>
      <c r="PS385" s="32"/>
      <c r="PT385" s="32"/>
      <c r="PU385" s="32"/>
      <c r="PV385" s="32"/>
      <c r="PW385" s="32"/>
      <c r="PX385" s="32"/>
      <c r="PY385" s="32"/>
      <c r="PZ385" s="32"/>
      <c r="QA385" s="32"/>
      <c r="QB385" s="32"/>
      <c r="QC385" s="32"/>
      <c r="QD385" s="32"/>
      <c r="QE385" s="32"/>
      <c r="QF385" s="32"/>
      <c r="QG385" s="32"/>
      <c r="QH385" s="32"/>
      <c r="QI385" s="32"/>
      <c r="QJ385" s="32"/>
      <c r="QK385" s="32"/>
      <c r="QL385" s="32"/>
      <c r="QM385" s="32"/>
      <c r="QN385" s="32"/>
      <c r="QO385" s="32"/>
      <c r="QP385" s="32"/>
      <c r="QQ385" s="32"/>
      <c r="QR385" s="32"/>
      <c r="QS385" s="32"/>
      <c r="QT385" s="32"/>
      <c r="QU385" s="32"/>
      <c r="QV385" s="32"/>
      <c r="QW385" s="32"/>
      <c r="QX385" s="32"/>
      <c r="QY385" s="32"/>
      <c r="QZ385" s="32"/>
      <c r="RA385" s="32"/>
      <c r="RB385" s="32"/>
      <c r="RC385" s="32"/>
      <c r="RD385" s="32"/>
      <c r="RE385" s="32"/>
      <c r="RF385" s="32"/>
      <c r="RG385" s="32"/>
      <c r="RH385" s="32"/>
      <c r="RI385" s="32"/>
      <c r="RJ385" s="32"/>
      <c r="RK385" s="32"/>
      <c r="RL385" s="32"/>
      <c r="RM385" s="32"/>
      <c r="RN385" s="32"/>
      <c r="RO385" s="32"/>
      <c r="RP385" s="32"/>
      <c r="RQ385" s="32"/>
      <c r="RR385" s="32"/>
      <c r="RS385" s="32"/>
      <c r="RT385" s="32"/>
      <c r="RU385" s="32"/>
      <c r="RV385" s="32"/>
      <c r="RW385" s="32"/>
      <c r="RX385" s="32"/>
      <c r="RY385" s="32"/>
      <c r="RZ385" s="32"/>
      <c r="SA385" s="32"/>
      <c r="SB385" s="32"/>
      <c r="SC385" s="32"/>
      <c r="SD385" s="32"/>
      <c r="SE385" s="32"/>
      <c r="SF385" s="32"/>
      <c r="SG385" s="32"/>
      <c r="SH385" s="32"/>
      <c r="SI385" s="32"/>
      <c r="SJ385" s="32"/>
      <c r="SK385" s="32"/>
      <c r="SL385" s="32"/>
      <c r="SM385" s="32"/>
      <c r="SN385" s="32"/>
      <c r="SO385" s="32"/>
      <c r="SP385" s="32"/>
      <c r="SQ385" s="32"/>
      <c r="SR385" s="32"/>
      <c r="SS385" s="32"/>
      <c r="ST385" s="32"/>
      <c r="SU385" s="32"/>
      <c r="SV385" s="32"/>
      <c r="SW385" s="32"/>
      <c r="SX385" s="32"/>
      <c r="SY385" s="32"/>
      <c r="SZ385" s="32"/>
      <c r="TA385" s="32"/>
      <c r="TB385" s="32"/>
      <c r="TC385" s="32"/>
      <c r="TD385" s="32"/>
      <c r="TE385" s="32"/>
    </row>
    <row r="386" spans="1:525" s="111" customFormat="1" ht="40.5" hidden="1" customHeight="1" x14ac:dyDescent="0.55000000000000004">
      <c r="A386" s="108" t="s">
        <v>622</v>
      </c>
      <c r="B386" s="109"/>
      <c r="C386" s="110"/>
      <c r="D386" s="106"/>
      <c r="E386" s="131"/>
      <c r="F386" s="132"/>
      <c r="G386" s="106"/>
      <c r="H386" s="106"/>
      <c r="I386" s="106"/>
      <c r="J386" s="106"/>
      <c r="K386" s="133"/>
      <c r="L386" s="133"/>
      <c r="M386" s="106"/>
      <c r="N386" s="106" t="s">
        <v>623</v>
      </c>
      <c r="O386" s="134"/>
      <c r="P386" s="134"/>
      <c r="Q386" s="233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2"/>
      <c r="BR386" s="112"/>
      <c r="BS386" s="112"/>
      <c r="BT386" s="112"/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2"/>
      <c r="CF386" s="112"/>
      <c r="CG386" s="112"/>
      <c r="CH386" s="112"/>
      <c r="CI386" s="112"/>
      <c r="CJ386" s="112"/>
      <c r="CK386" s="112"/>
      <c r="CL386" s="112"/>
      <c r="CM386" s="112"/>
      <c r="CN386" s="112"/>
      <c r="CO386" s="112"/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  <c r="DG386" s="112"/>
      <c r="DH386" s="112"/>
      <c r="DI386" s="112"/>
      <c r="DJ386" s="112"/>
      <c r="DK386" s="112"/>
      <c r="DL386" s="112"/>
      <c r="DM386" s="112"/>
      <c r="DN386" s="112"/>
      <c r="DO386" s="112"/>
      <c r="DP386" s="112"/>
      <c r="DQ386" s="112"/>
      <c r="DR386" s="112"/>
      <c r="DS386" s="112"/>
      <c r="DT386" s="112"/>
      <c r="DU386" s="112"/>
      <c r="DV386" s="112"/>
      <c r="DW386" s="112"/>
      <c r="DX386" s="112"/>
      <c r="DY386" s="112"/>
      <c r="DZ386" s="112"/>
      <c r="EA386" s="112"/>
      <c r="EB386" s="112"/>
      <c r="EC386" s="112"/>
      <c r="ED386" s="112"/>
      <c r="EE386" s="112"/>
      <c r="EF386" s="112"/>
      <c r="EG386" s="112"/>
      <c r="EH386" s="112"/>
      <c r="EI386" s="112"/>
      <c r="EJ386" s="112"/>
      <c r="EK386" s="112"/>
      <c r="EL386" s="112"/>
      <c r="EM386" s="112"/>
      <c r="EN386" s="112"/>
      <c r="EO386" s="112"/>
      <c r="EP386" s="112"/>
      <c r="EQ386" s="112"/>
      <c r="ER386" s="112"/>
      <c r="ES386" s="112"/>
      <c r="ET386" s="112"/>
      <c r="EU386" s="112"/>
      <c r="EV386" s="112"/>
      <c r="EW386" s="112"/>
      <c r="EX386" s="112"/>
      <c r="EY386" s="112"/>
      <c r="EZ386" s="112"/>
      <c r="FA386" s="112"/>
      <c r="FB386" s="112"/>
      <c r="FC386" s="112"/>
      <c r="FD386" s="112"/>
      <c r="FE386" s="112"/>
      <c r="FF386" s="112"/>
      <c r="FG386" s="112"/>
      <c r="FH386" s="112"/>
      <c r="FI386" s="112"/>
      <c r="FJ386" s="112"/>
      <c r="FK386" s="112"/>
      <c r="FL386" s="112"/>
      <c r="FM386" s="112"/>
      <c r="FN386" s="112"/>
      <c r="FO386" s="112"/>
      <c r="FP386" s="112"/>
      <c r="FQ386" s="112"/>
      <c r="FR386" s="112"/>
      <c r="FS386" s="112"/>
      <c r="FT386" s="112"/>
      <c r="FU386" s="112"/>
      <c r="FV386" s="112"/>
      <c r="FW386" s="112"/>
      <c r="FX386" s="112"/>
      <c r="FY386" s="112"/>
      <c r="FZ386" s="112"/>
      <c r="GA386" s="112"/>
      <c r="GB386" s="112"/>
      <c r="GC386" s="112"/>
      <c r="GD386" s="112"/>
      <c r="GE386" s="112"/>
      <c r="GF386" s="112"/>
      <c r="GG386" s="112"/>
      <c r="GH386" s="112"/>
      <c r="GI386" s="112"/>
      <c r="GJ386" s="112"/>
      <c r="GK386" s="112"/>
      <c r="GL386" s="112"/>
      <c r="GM386" s="112"/>
      <c r="GN386" s="112"/>
      <c r="GO386" s="112"/>
      <c r="GP386" s="112"/>
      <c r="GQ386" s="112"/>
      <c r="GR386" s="112"/>
      <c r="GS386" s="112"/>
      <c r="GT386" s="112"/>
      <c r="GU386" s="112"/>
      <c r="GV386" s="112"/>
      <c r="GW386" s="112"/>
      <c r="GX386" s="112"/>
      <c r="GY386" s="112"/>
      <c r="GZ386" s="112"/>
      <c r="HA386" s="112"/>
      <c r="HB386" s="112"/>
      <c r="HC386" s="112"/>
      <c r="HD386" s="112"/>
      <c r="HE386" s="112"/>
      <c r="HF386" s="112"/>
      <c r="HG386" s="112"/>
      <c r="HH386" s="112"/>
      <c r="HI386" s="112"/>
      <c r="HJ386" s="112"/>
      <c r="HK386" s="112"/>
      <c r="HL386" s="112"/>
      <c r="HM386" s="112"/>
      <c r="HN386" s="112"/>
      <c r="HO386" s="112"/>
      <c r="HP386" s="112"/>
      <c r="HQ386" s="112"/>
      <c r="HR386" s="112"/>
      <c r="HS386" s="112"/>
      <c r="HT386" s="112"/>
      <c r="HU386" s="112"/>
      <c r="HV386" s="112"/>
      <c r="HW386" s="112"/>
      <c r="HX386" s="112"/>
      <c r="HY386" s="112"/>
      <c r="HZ386" s="112"/>
      <c r="IA386" s="112"/>
      <c r="IB386" s="112"/>
      <c r="IC386" s="112"/>
      <c r="ID386" s="112"/>
      <c r="IE386" s="112"/>
      <c r="IF386" s="112"/>
      <c r="IG386" s="112"/>
      <c r="IH386" s="112"/>
      <c r="II386" s="112"/>
      <c r="IJ386" s="112"/>
      <c r="IK386" s="112"/>
      <c r="IL386" s="112"/>
      <c r="IM386" s="112"/>
      <c r="IN386" s="112"/>
      <c r="IO386" s="112"/>
      <c r="IP386" s="112"/>
      <c r="IQ386" s="112"/>
      <c r="IR386" s="112"/>
      <c r="IS386" s="112"/>
      <c r="IT386" s="112"/>
      <c r="IU386" s="112"/>
      <c r="IV386" s="112"/>
      <c r="IW386" s="112"/>
      <c r="IX386" s="112"/>
      <c r="IY386" s="112"/>
      <c r="IZ386" s="112"/>
      <c r="JA386" s="112"/>
      <c r="JB386" s="112"/>
      <c r="JC386" s="112"/>
      <c r="JD386" s="112"/>
      <c r="JE386" s="112"/>
      <c r="JF386" s="112"/>
      <c r="JG386" s="112"/>
      <c r="JH386" s="112"/>
      <c r="JI386" s="112"/>
      <c r="JJ386" s="112"/>
      <c r="JK386" s="112"/>
      <c r="JL386" s="112"/>
      <c r="JM386" s="112"/>
      <c r="JN386" s="112"/>
      <c r="JO386" s="112"/>
      <c r="JP386" s="112"/>
      <c r="JQ386" s="112"/>
      <c r="JR386" s="112"/>
      <c r="JS386" s="112"/>
      <c r="JT386" s="112"/>
      <c r="JU386" s="112"/>
      <c r="JV386" s="112"/>
      <c r="JW386" s="112"/>
      <c r="JX386" s="112"/>
      <c r="JY386" s="112"/>
      <c r="JZ386" s="112"/>
      <c r="KA386" s="112"/>
      <c r="KB386" s="112"/>
      <c r="KC386" s="112"/>
      <c r="KD386" s="112"/>
      <c r="KE386" s="112"/>
      <c r="KF386" s="112"/>
      <c r="KG386" s="112"/>
      <c r="KH386" s="112"/>
      <c r="KI386" s="112"/>
      <c r="KJ386" s="112"/>
      <c r="KK386" s="112"/>
      <c r="KL386" s="112"/>
      <c r="KM386" s="112"/>
      <c r="KN386" s="112"/>
      <c r="KO386" s="112"/>
      <c r="KP386" s="112"/>
      <c r="KQ386" s="112"/>
      <c r="KR386" s="112"/>
      <c r="KS386" s="112"/>
      <c r="KT386" s="112"/>
      <c r="KU386" s="112"/>
      <c r="KV386" s="112"/>
      <c r="KW386" s="112"/>
      <c r="KX386" s="112"/>
      <c r="KY386" s="112"/>
      <c r="KZ386" s="112"/>
      <c r="LA386" s="112"/>
      <c r="LB386" s="112"/>
      <c r="LC386" s="112"/>
      <c r="LD386" s="112"/>
      <c r="LE386" s="112"/>
      <c r="LF386" s="112"/>
      <c r="LG386" s="112"/>
      <c r="LH386" s="112"/>
      <c r="LI386" s="112"/>
      <c r="LJ386" s="112"/>
      <c r="LK386" s="112"/>
      <c r="LL386" s="112"/>
      <c r="LM386" s="112"/>
      <c r="LN386" s="112"/>
      <c r="LO386" s="112"/>
      <c r="LP386" s="112"/>
      <c r="LQ386" s="112"/>
      <c r="LR386" s="112"/>
      <c r="LS386" s="112"/>
      <c r="LT386" s="112"/>
      <c r="LU386" s="112"/>
      <c r="LV386" s="112"/>
      <c r="LW386" s="112"/>
      <c r="LX386" s="112"/>
      <c r="LY386" s="112"/>
      <c r="LZ386" s="112"/>
      <c r="MA386" s="112"/>
      <c r="MB386" s="112"/>
      <c r="MC386" s="112"/>
      <c r="MD386" s="112"/>
      <c r="ME386" s="112"/>
      <c r="MF386" s="112"/>
      <c r="MG386" s="112"/>
      <c r="MH386" s="112"/>
      <c r="MI386" s="112"/>
      <c r="MJ386" s="112"/>
      <c r="MK386" s="112"/>
      <c r="ML386" s="112"/>
      <c r="MM386" s="112"/>
      <c r="MN386" s="112"/>
      <c r="MO386" s="112"/>
      <c r="MP386" s="112"/>
      <c r="MQ386" s="112"/>
      <c r="MR386" s="112"/>
      <c r="MS386" s="112"/>
      <c r="MT386" s="112"/>
      <c r="MU386" s="112"/>
      <c r="MV386" s="112"/>
      <c r="MW386" s="112"/>
      <c r="MX386" s="112"/>
      <c r="MY386" s="112"/>
      <c r="MZ386" s="112"/>
      <c r="NA386" s="112"/>
      <c r="NB386" s="112"/>
      <c r="NC386" s="112"/>
      <c r="ND386" s="112"/>
      <c r="NE386" s="112"/>
      <c r="NF386" s="112"/>
      <c r="NG386" s="112"/>
      <c r="NH386" s="112"/>
      <c r="NI386" s="112"/>
      <c r="NJ386" s="112"/>
      <c r="NK386" s="112"/>
      <c r="NL386" s="112"/>
      <c r="NM386" s="112"/>
      <c r="NN386" s="112"/>
      <c r="NO386" s="112"/>
      <c r="NP386" s="112"/>
      <c r="NQ386" s="112"/>
      <c r="NR386" s="112"/>
      <c r="NS386" s="112"/>
      <c r="NT386" s="112"/>
      <c r="NU386" s="112"/>
      <c r="NV386" s="112"/>
      <c r="NW386" s="112"/>
      <c r="NX386" s="112"/>
      <c r="NY386" s="112"/>
      <c r="NZ386" s="112"/>
      <c r="OA386" s="112"/>
      <c r="OB386" s="112"/>
      <c r="OC386" s="112"/>
      <c r="OD386" s="112"/>
      <c r="OE386" s="112"/>
      <c r="OF386" s="112"/>
      <c r="OG386" s="112"/>
      <c r="OH386" s="112"/>
      <c r="OI386" s="112"/>
      <c r="OJ386" s="112"/>
      <c r="OK386" s="112"/>
      <c r="OL386" s="112"/>
      <c r="OM386" s="112"/>
      <c r="ON386" s="112"/>
      <c r="OO386" s="112"/>
      <c r="OP386" s="112"/>
      <c r="OQ386" s="112"/>
      <c r="OR386" s="112"/>
      <c r="OS386" s="112"/>
      <c r="OT386" s="112"/>
      <c r="OU386" s="112"/>
      <c r="OV386" s="112"/>
      <c r="OW386" s="112"/>
      <c r="OX386" s="112"/>
      <c r="OY386" s="112"/>
      <c r="OZ386" s="112"/>
      <c r="PA386" s="112"/>
      <c r="PB386" s="112"/>
      <c r="PC386" s="112"/>
      <c r="PD386" s="112"/>
      <c r="PE386" s="112"/>
      <c r="PF386" s="112"/>
      <c r="PG386" s="112"/>
      <c r="PH386" s="112"/>
      <c r="PI386" s="112"/>
      <c r="PJ386" s="112"/>
      <c r="PK386" s="112"/>
      <c r="PL386" s="112"/>
      <c r="PM386" s="112"/>
      <c r="PN386" s="112"/>
      <c r="PO386" s="112"/>
      <c r="PP386" s="112"/>
      <c r="PQ386" s="112"/>
      <c r="PR386" s="112"/>
      <c r="PS386" s="112"/>
      <c r="PT386" s="112"/>
      <c r="PU386" s="112"/>
      <c r="PV386" s="112"/>
      <c r="PW386" s="112"/>
      <c r="PX386" s="112"/>
      <c r="PY386" s="112"/>
      <c r="PZ386" s="112"/>
      <c r="QA386" s="112"/>
      <c r="QB386" s="112"/>
      <c r="QC386" s="112"/>
      <c r="QD386" s="112"/>
      <c r="QE386" s="112"/>
      <c r="QF386" s="112"/>
      <c r="QG386" s="112"/>
      <c r="QH386" s="112"/>
      <c r="QI386" s="112"/>
      <c r="QJ386" s="112"/>
      <c r="QK386" s="112"/>
      <c r="QL386" s="112"/>
      <c r="QM386" s="112"/>
      <c r="QN386" s="112"/>
      <c r="QO386" s="112"/>
      <c r="QP386" s="112"/>
      <c r="QQ386" s="112"/>
      <c r="QR386" s="112"/>
      <c r="QS386" s="112"/>
      <c r="QT386" s="112"/>
      <c r="QU386" s="112"/>
      <c r="QV386" s="112"/>
      <c r="QW386" s="112"/>
      <c r="QX386" s="112"/>
      <c r="QY386" s="112"/>
      <c r="QZ386" s="112"/>
      <c r="RA386" s="112"/>
      <c r="RB386" s="112"/>
      <c r="RC386" s="112"/>
      <c r="RD386" s="112"/>
      <c r="RE386" s="112"/>
      <c r="RF386" s="112"/>
      <c r="RG386" s="112"/>
      <c r="RH386" s="112"/>
      <c r="RI386" s="112"/>
      <c r="RJ386" s="112"/>
      <c r="RK386" s="112"/>
      <c r="RL386" s="112"/>
      <c r="RM386" s="112"/>
      <c r="RN386" s="112"/>
      <c r="RO386" s="112"/>
      <c r="RP386" s="112"/>
      <c r="RQ386" s="112"/>
      <c r="RR386" s="112"/>
      <c r="RS386" s="112"/>
      <c r="RT386" s="112"/>
      <c r="RU386" s="112"/>
      <c r="RV386" s="112"/>
      <c r="RW386" s="112"/>
      <c r="RX386" s="112"/>
      <c r="RY386" s="112"/>
      <c r="RZ386" s="112"/>
      <c r="SA386" s="112"/>
      <c r="SB386" s="112"/>
      <c r="SC386" s="112"/>
      <c r="SD386" s="112"/>
      <c r="SE386" s="112"/>
      <c r="SF386" s="112"/>
      <c r="SG386" s="112"/>
      <c r="SH386" s="112"/>
      <c r="SI386" s="112"/>
      <c r="SJ386" s="112"/>
      <c r="SK386" s="112"/>
      <c r="SL386" s="112"/>
      <c r="SM386" s="112"/>
      <c r="SN386" s="112"/>
      <c r="SO386" s="112"/>
      <c r="SP386" s="112"/>
      <c r="SQ386" s="112"/>
      <c r="SR386" s="112"/>
      <c r="SS386" s="112"/>
      <c r="ST386" s="112"/>
      <c r="SU386" s="112"/>
      <c r="SV386" s="112"/>
      <c r="SW386" s="112"/>
      <c r="SX386" s="112"/>
      <c r="SY386" s="112"/>
      <c r="SZ386" s="112"/>
      <c r="TA386" s="112"/>
      <c r="TB386" s="112"/>
      <c r="TC386" s="112"/>
      <c r="TD386" s="112"/>
      <c r="TE386" s="112"/>
    </row>
    <row r="387" spans="1:525" s="28" customFormat="1" ht="18.75" hidden="1" customHeight="1" thickBot="1" x14ac:dyDescent="0.3">
      <c r="A387" s="53"/>
      <c r="B387" s="58"/>
      <c r="C387" s="58"/>
      <c r="D387" s="35"/>
      <c r="E387" s="131"/>
      <c r="F387" s="132"/>
      <c r="G387" s="117"/>
      <c r="H387" s="117"/>
      <c r="I387" s="117"/>
      <c r="J387" s="117"/>
      <c r="K387" s="117"/>
      <c r="L387" s="117"/>
      <c r="M387" s="117"/>
      <c r="N387" s="117"/>
      <c r="O387" s="117"/>
      <c r="P387" s="135"/>
      <c r="Q387" s="233"/>
    </row>
    <row r="388" spans="1:525" s="183" customFormat="1" ht="15.75" hidden="1" customHeight="1" x14ac:dyDescent="0.25">
      <c r="A388" s="180"/>
      <c r="B388" s="180"/>
      <c r="C388" s="180"/>
      <c r="D388" s="234" t="s">
        <v>621</v>
      </c>
      <c r="E388" s="181">
        <f>E375-'дод 9'!D273</f>
        <v>0</v>
      </c>
      <c r="F388" s="182">
        <f>F375-'дод 9'!E273</f>
        <v>0</v>
      </c>
      <c r="G388" s="182">
        <f>G375-'дод 9'!F273</f>
        <v>0</v>
      </c>
      <c r="H388" s="182">
        <f>H375-'дод 9'!G273</f>
        <v>0</v>
      </c>
      <c r="I388" s="182">
        <f>I375-'дод 9'!H273</f>
        <v>0</v>
      </c>
      <c r="J388" s="182">
        <f>J375-'дод 9'!I273</f>
        <v>0</v>
      </c>
      <c r="K388" s="182">
        <f>K375-'дод 9'!J273</f>
        <v>0</v>
      </c>
      <c r="L388" s="182">
        <f>L375-'дод 9'!K273</f>
        <v>0</v>
      </c>
      <c r="M388" s="182">
        <f>M375-'дод 9'!L273</f>
        <v>0</v>
      </c>
      <c r="N388" s="182">
        <f>N375-'дод 9'!M273</f>
        <v>0</v>
      </c>
      <c r="O388" s="182">
        <f>O375-'дод 9'!N273</f>
        <v>0</v>
      </c>
      <c r="P388" s="182">
        <f>P375-'дод 9'!O273</f>
        <v>0</v>
      </c>
      <c r="Q388" s="188"/>
    </row>
    <row r="389" spans="1:525" s="183" customFormat="1" ht="15.75" hidden="1" customHeight="1" x14ac:dyDescent="0.25">
      <c r="A389" s="180"/>
      <c r="B389" s="180"/>
      <c r="C389" s="180"/>
      <c r="D389" s="234"/>
      <c r="E389" s="184">
        <f>E376-'дод 9'!D274</f>
        <v>0</v>
      </c>
      <c r="F389" s="185">
        <f>F376-'дод 9'!E274</f>
        <v>0</v>
      </c>
      <c r="G389" s="185">
        <f>G376-'дод 9'!F274</f>
        <v>0</v>
      </c>
      <c r="H389" s="185">
        <f>H376-'дод 9'!G274</f>
        <v>0</v>
      </c>
      <c r="I389" s="185">
        <f>I376-'дод 9'!H274</f>
        <v>0</v>
      </c>
      <c r="J389" s="185">
        <f>J376-'дод 9'!I274</f>
        <v>0</v>
      </c>
      <c r="K389" s="185">
        <f>K376-'дод 9'!J274</f>
        <v>0</v>
      </c>
      <c r="L389" s="185">
        <f>L376-'дод 9'!K274</f>
        <v>0</v>
      </c>
      <c r="M389" s="185">
        <f>M376-'дод 9'!L274</f>
        <v>0</v>
      </c>
      <c r="N389" s="185">
        <f>N376-'дод 9'!M274</f>
        <v>0</v>
      </c>
      <c r="O389" s="185">
        <f>O376-'дод 9'!N274</f>
        <v>0</v>
      </c>
      <c r="P389" s="186">
        <f>P376-'дод 9'!O274</f>
        <v>0</v>
      </c>
      <c r="Q389" s="188"/>
    </row>
    <row r="390" spans="1:525" s="183" customFormat="1" ht="15.75" hidden="1" customHeight="1" x14ac:dyDescent="0.25">
      <c r="A390" s="180"/>
      <c r="B390" s="180"/>
      <c r="C390" s="180"/>
      <c r="D390" s="234"/>
      <c r="E390" s="184">
        <f>E377-'дод 9'!D275</f>
        <v>0</v>
      </c>
      <c r="F390" s="185">
        <f>F377-'дод 9'!E275</f>
        <v>0</v>
      </c>
      <c r="G390" s="185">
        <f>G377-'дод 9'!F275</f>
        <v>0</v>
      </c>
      <c r="H390" s="185">
        <f>H377-'дод 9'!G275</f>
        <v>0</v>
      </c>
      <c r="I390" s="185">
        <f>I377-'дод 9'!H275</f>
        <v>0</v>
      </c>
      <c r="J390" s="185">
        <f>J377-'дод 9'!I275</f>
        <v>0</v>
      </c>
      <c r="K390" s="185">
        <f>K377-'дод 9'!J275</f>
        <v>0</v>
      </c>
      <c r="L390" s="185">
        <f>L377-'дод 9'!K275</f>
        <v>0</v>
      </c>
      <c r="M390" s="185">
        <f>M377-'дод 9'!L275</f>
        <v>0</v>
      </c>
      <c r="N390" s="185">
        <f>N377-'дод 9'!M275</f>
        <v>0</v>
      </c>
      <c r="O390" s="185">
        <f>O377-'дод 9'!N275</f>
        <v>0</v>
      </c>
      <c r="P390" s="186">
        <f>P377-'дод 9'!O275</f>
        <v>0</v>
      </c>
      <c r="Q390" s="188"/>
    </row>
    <row r="391" spans="1:525" s="183" customFormat="1" ht="15.75" hidden="1" customHeight="1" x14ac:dyDescent="0.25">
      <c r="A391" s="180"/>
      <c r="B391" s="180"/>
      <c r="C391" s="180"/>
      <c r="D391" s="235"/>
      <c r="E391" s="215">
        <f>E378-'дод 9'!D276</f>
        <v>0</v>
      </c>
      <c r="F391" s="216">
        <f>F378-'дод 9'!E276</f>
        <v>0</v>
      </c>
      <c r="G391" s="216">
        <f>G378-'дод 9'!F276</f>
        <v>0</v>
      </c>
      <c r="H391" s="216">
        <f>H378-'дод 9'!G276</f>
        <v>0</v>
      </c>
      <c r="I391" s="216">
        <f>I378-'дод 9'!H276</f>
        <v>0</v>
      </c>
      <c r="J391" s="216">
        <f>J378-'дод 9'!I276</f>
        <v>0</v>
      </c>
      <c r="K391" s="216">
        <f>K378-'дод 9'!J276</f>
        <v>0</v>
      </c>
      <c r="L391" s="216">
        <f>L378-'дод 9'!K276</f>
        <v>0</v>
      </c>
      <c r="M391" s="216">
        <f>M378-'дод 9'!L276</f>
        <v>0</v>
      </c>
      <c r="N391" s="216">
        <f>N378-'дод 9'!M276</f>
        <v>0</v>
      </c>
      <c r="O391" s="216">
        <f>O378-'дод 9'!N276</f>
        <v>0</v>
      </c>
      <c r="P391" s="217">
        <f>P378-'дод 9'!O276</f>
        <v>0</v>
      </c>
      <c r="Q391" s="188"/>
    </row>
    <row r="392" spans="1:525" s="183" customFormat="1" ht="15.75" hidden="1" customHeight="1" thickBot="1" x14ac:dyDescent="0.3">
      <c r="A392" s="180"/>
      <c r="B392" s="180"/>
      <c r="C392" s="180"/>
      <c r="D392" s="214"/>
      <c r="E392" s="185">
        <f>E379-'дод 9'!D277</f>
        <v>0</v>
      </c>
      <c r="F392" s="185">
        <f>F379-'дод 9'!E277</f>
        <v>0</v>
      </c>
      <c r="G392" s="185">
        <f>G379-'дод 9'!F277</f>
        <v>0</v>
      </c>
      <c r="H392" s="185">
        <f>H379-'дод 9'!G277</f>
        <v>0</v>
      </c>
      <c r="I392" s="185">
        <f>I379-'дод 9'!H277</f>
        <v>0</v>
      </c>
      <c r="J392" s="185">
        <f>J379-'дод 9'!I277</f>
        <v>0</v>
      </c>
      <c r="K392" s="185">
        <f>K379-'дод 9'!J277</f>
        <v>0</v>
      </c>
      <c r="L392" s="185">
        <f>L379-'дод 9'!K277</f>
        <v>0</v>
      </c>
      <c r="M392" s="185">
        <f>M379-'дод 9'!L277</f>
        <v>0</v>
      </c>
      <c r="N392" s="185">
        <f>N379-'дод 9'!M277</f>
        <v>0</v>
      </c>
      <c r="O392" s="185">
        <f>O379-'дод 9'!N277</f>
        <v>0</v>
      </c>
      <c r="P392" s="185">
        <f>P379-'дод 9'!O277</f>
        <v>0</v>
      </c>
      <c r="Q392" s="188"/>
    </row>
    <row r="393" spans="1:525" s="116" customFormat="1" ht="14.25" hidden="1" customHeight="1" x14ac:dyDescent="0.25">
      <c r="A393" s="115"/>
      <c r="B393" s="115"/>
      <c r="C393" s="115"/>
      <c r="D393" s="168" t="s">
        <v>625</v>
      </c>
      <c r="E393" s="177">
        <f>2640157271+2140000</f>
        <v>2642297271</v>
      </c>
      <c r="F393" s="187"/>
      <c r="G393" s="117"/>
      <c r="H393" s="236" t="s">
        <v>631</v>
      </c>
      <c r="I393" s="237"/>
      <c r="J393" s="178">
        <f>99571757+152500</f>
        <v>99724257</v>
      </c>
      <c r="K393" s="179"/>
      <c r="L393" s="194">
        <f>J393-L29-L40-L58-L83-L84-L101-L196-L234-L235-L236-O263-O234-O101-L304-L263</f>
        <v>0</v>
      </c>
      <c r="M393" s="117"/>
      <c r="N393" s="117"/>
      <c r="O393" s="117"/>
      <c r="P393" s="135"/>
      <c r="Q393" s="154"/>
    </row>
    <row r="394" spans="1:525" s="28" customFormat="1" ht="14.25" hidden="1" customHeight="1" x14ac:dyDescent="0.25">
      <c r="A394" s="53"/>
      <c r="B394" s="58"/>
      <c r="C394" s="58"/>
      <c r="D394" s="169" t="s">
        <v>626</v>
      </c>
      <c r="E394" s="170"/>
      <c r="F394" s="187">
        <f>E394-E376</f>
        <v>0</v>
      </c>
      <c r="G394" s="117"/>
      <c r="H394" s="238" t="s">
        <v>632</v>
      </c>
      <c r="I394" s="239"/>
      <c r="J394" s="166">
        <v>3145100</v>
      </c>
      <c r="K394" s="170"/>
      <c r="L394" s="163">
        <f>J394-L371-L285-L62-L132-O371-O285-O132</f>
        <v>0</v>
      </c>
      <c r="M394" s="117"/>
      <c r="N394" s="117"/>
      <c r="O394" s="117"/>
      <c r="P394" s="135"/>
      <c r="Q394" s="154"/>
    </row>
    <row r="395" spans="1:525" s="28" customFormat="1" ht="14.25" hidden="1" customHeight="1" x14ac:dyDescent="0.25">
      <c r="A395" s="53"/>
      <c r="B395" s="58"/>
      <c r="C395" s="58"/>
      <c r="D395" s="169" t="s">
        <v>627</v>
      </c>
      <c r="E395" s="170"/>
      <c r="F395" s="240">
        <f>E395+E396-E377</f>
        <v>0</v>
      </c>
      <c r="G395" s="117"/>
      <c r="H395" s="238" t="s">
        <v>633</v>
      </c>
      <c r="I395" s="239"/>
      <c r="J395" s="166">
        <v>225000</v>
      </c>
      <c r="K395" s="170"/>
      <c r="L395" s="163">
        <f>J395-L282-L55</f>
        <v>0</v>
      </c>
      <c r="M395" s="117"/>
      <c r="N395" s="117"/>
      <c r="O395" s="117"/>
      <c r="P395" s="135"/>
      <c r="Q395" s="154"/>
    </row>
    <row r="396" spans="1:525" s="28" customFormat="1" ht="14.25" hidden="1" customHeight="1" x14ac:dyDescent="0.25">
      <c r="A396" s="53"/>
      <c r="B396" s="58"/>
      <c r="C396" s="58"/>
      <c r="D396" s="169" t="s">
        <v>628</v>
      </c>
      <c r="E396" s="170">
        <v>1506343</v>
      </c>
      <c r="F396" s="240"/>
      <c r="G396" s="117"/>
      <c r="H396" s="238" t="s">
        <v>634</v>
      </c>
      <c r="I396" s="239"/>
      <c r="J396" s="190">
        <v>141800</v>
      </c>
      <c r="K396" s="170"/>
      <c r="L396" s="163">
        <f>O310-J396+J410</f>
        <v>0</v>
      </c>
      <c r="M396" s="117"/>
      <c r="N396" s="117"/>
      <c r="O396" s="117"/>
      <c r="P396" s="135"/>
      <c r="Q396" s="154"/>
    </row>
    <row r="397" spans="1:525" s="28" customFormat="1" ht="14.25" hidden="1" customHeight="1" x14ac:dyDescent="0.25">
      <c r="A397" s="53"/>
      <c r="B397" s="58"/>
      <c r="C397" s="58"/>
      <c r="D397" s="169" t="s">
        <v>629</v>
      </c>
      <c r="E397" s="170"/>
      <c r="F397" s="187"/>
      <c r="G397" s="117"/>
      <c r="H397" s="238" t="s">
        <v>635</v>
      </c>
      <c r="I397" s="239"/>
      <c r="J397" s="190">
        <v>2659373</v>
      </c>
      <c r="K397" s="170">
        <v>2659373</v>
      </c>
      <c r="L397" s="163"/>
      <c r="M397" s="117"/>
      <c r="N397" s="117"/>
      <c r="O397" s="117"/>
      <c r="P397" s="135"/>
      <c r="Q397" s="154"/>
    </row>
    <row r="398" spans="1:525" s="28" customFormat="1" ht="14.25" hidden="1" customHeight="1" x14ac:dyDescent="0.25">
      <c r="A398" s="53"/>
      <c r="B398" s="58"/>
      <c r="C398" s="58"/>
      <c r="D398" s="169"/>
      <c r="E398" s="170"/>
      <c r="F398" s="117"/>
      <c r="G398" s="117"/>
      <c r="H398" s="250" t="s">
        <v>647</v>
      </c>
      <c r="I398" s="251"/>
      <c r="J398" s="190">
        <v>4200000</v>
      </c>
      <c r="K398" s="170"/>
      <c r="L398" s="187"/>
      <c r="M398" s="117"/>
      <c r="N398" s="117"/>
      <c r="O398" s="117"/>
      <c r="P398" s="135"/>
      <c r="Q398" s="154"/>
    </row>
    <row r="399" spans="1:525" s="162" customFormat="1" ht="14.25" hidden="1" x14ac:dyDescent="0.2">
      <c r="A399" s="158"/>
      <c r="B399" s="159"/>
      <c r="C399" s="159"/>
      <c r="D399" s="171" t="s">
        <v>636</v>
      </c>
      <c r="E399" s="172">
        <f>E393+E394+E395+E396+E397+E398</f>
        <v>2643803614</v>
      </c>
      <c r="F399" s="160"/>
      <c r="G399" s="160"/>
      <c r="H399" s="246" t="s">
        <v>639</v>
      </c>
      <c r="I399" s="247"/>
      <c r="J399" s="165">
        <f>J393+J394+J395+J396+J397+J398</f>
        <v>110095530</v>
      </c>
      <c r="K399" s="172">
        <f>K393+K394+K395+K396+K397+K398</f>
        <v>2659373</v>
      </c>
      <c r="L399" s="192"/>
      <c r="M399" s="160"/>
      <c r="N399" s="160"/>
      <c r="O399" s="160"/>
      <c r="P399" s="160"/>
      <c r="Q399" s="161"/>
    </row>
    <row r="400" spans="1:525" s="28" customFormat="1" ht="18" hidden="1" customHeight="1" x14ac:dyDescent="0.25">
      <c r="A400" s="53"/>
      <c r="B400" s="58"/>
      <c r="C400" s="58"/>
      <c r="D400" s="171" t="s">
        <v>637</v>
      </c>
      <c r="E400" s="170">
        <f>E380</f>
        <v>2371627224</v>
      </c>
      <c r="F400" s="187">
        <f>E375-E376-E377-E378</f>
        <v>2371627224</v>
      </c>
      <c r="G400" s="117">
        <f>F400-E400</f>
        <v>0</v>
      </c>
      <c r="H400" s="248" t="s">
        <v>630</v>
      </c>
      <c r="I400" s="249"/>
      <c r="J400" s="167">
        <f>E404</f>
        <v>270670047</v>
      </c>
      <c r="K400" s="175">
        <f>E404</f>
        <v>270670047</v>
      </c>
      <c r="L400" s="187"/>
      <c r="M400" s="117"/>
      <c r="N400" s="117"/>
      <c r="O400" s="117"/>
      <c r="P400" s="135"/>
      <c r="Q400" s="154"/>
    </row>
    <row r="401" spans="1:17" s="28" customFormat="1" ht="18" hidden="1" customHeight="1" x14ac:dyDescent="0.25">
      <c r="A401" s="53"/>
      <c r="B401" s="58"/>
      <c r="C401" s="58"/>
      <c r="D401" s="171" t="s">
        <v>691</v>
      </c>
      <c r="E401" s="170">
        <f>E377</f>
        <v>1506343</v>
      </c>
      <c r="F401" s="187"/>
      <c r="G401" s="117"/>
      <c r="H401" s="211"/>
      <c r="I401" s="212"/>
      <c r="J401" s="212"/>
      <c r="K401" s="213"/>
      <c r="L401" s="187"/>
      <c r="M401" s="117"/>
      <c r="N401" s="117"/>
      <c r="O401" s="117"/>
      <c r="P401" s="135"/>
      <c r="Q401" s="154"/>
    </row>
    <row r="402" spans="1:17" s="28" customFormat="1" ht="18" hidden="1" customHeight="1" x14ac:dyDescent="0.25">
      <c r="A402" s="53"/>
      <c r="B402" s="58"/>
      <c r="C402" s="58"/>
      <c r="D402" s="171" t="s">
        <v>692</v>
      </c>
      <c r="E402" s="170">
        <f>E400+E401</f>
        <v>2373133567</v>
      </c>
      <c r="F402" s="187">
        <f>E402-E375</f>
        <v>0</v>
      </c>
      <c r="G402" s="117"/>
      <c r="H402" s="211"/>
      <c r="I402" s="212"/>
      <c r="J402" s="212"/>
      <c r="K402" s="213"/>
      <c r="L402" s="187"/>
      <c r="M402" s="117"/>
      <c r="N402" s="117"/>
      <c r="O402" s="117"/>
      <c r="P402" s="135"/>
      <c r="Q402" s="154"/>
    </row>
    <row r="403" spans="1:17" s="28" customFormat="1" hidden="1" x14ac:dyDescent="0.25">
      <c r="A403" s="53"/>
      <c r="B403" s="58"/>
      <c r="C403" s="58"/>
      <c r="D403" s="171" t="s">
        <v>638</v>
      </c>
      <c r="E403" s="170"/>
      <c r="F403" s="117"/>
      <c r="G403" s="117"/>
      <c r="H403" s="246" t="s">
        <v>644</v>
      </c>
      <c r="I403" s="247"/>
      <c r="J403" s="206">
        <f>5600000+2054092+300000</f>
        <v>7954092</v>
      </c>
      <c r="K403" s="206">
        <f>5600000+2054092+300000</f>
        <v>7954092</v>
      </c>
      <c r="L403" s="163">
        <f>K403</f>
        <v>7954092</v>
      </c>
      <c r="M403" s="117"/>
      <c r="N403" s="117"/>
      <c r="O403" s="117"/>
      <c r="P403" s="135"/>
      <c r="Q403" s="154"/>
    </row>
    <row r="404" spans="1:17" s="28" customFormat="1" ht="15.75" hidden="1" thickBot="1" x14ac:dyDescent="0.3">
      <c r="A404" s="53"/>
      <c r="B404" s="58"/>
      <c r="C404" s="58"/>
      <c r="D404" s="173" t="s">
        <v>630</v>
      </c>
      <c r="E404" s="174">
        <f>E393-E400-E403</f>
        <v>270670047</v>
      </c>
      <c r="F404" s="117"/>
      <c r="G404" s="117"/>
      <c r="H404" s="238" t="s">
        <v>642</v>
      </c>
      <c r="I404" s="239"/>
      <c r="J404" s="166">
        <v>2322989</v>
      </c>
      <c r="K404" s="205">
        <v>2322989</v>
      </c>
      <c r="L404" s="187"/>
      <c r="M404" s="117"/>
      <c r="N404" s="117"/>
      <c r="O404" s="117"/>
      <c r="P404" s="135"/>
      <c r="Q404" s="154"/>
    </row>
    <row r="405" spans="1:17" s="28" customFormat="1" hidden="1" x14ac:dyDescent="0.25">
      <c r="A405" s="53"/>
      <c r="B405" s="58"/>
      <c r="C405" s="58"/>
      <c r="D405" s="35"/>
      <c r="E405" s="117"/>
      <c r="F405" s="117"/>
      <c r="G405" s="117"/>
      <c r="H405" s="246" t="s">
        <v>645</v>
      </c>
      <c r="I405" s="247"/>
      <c r="J405" s="193">
        <v>92214546</v>
      </c>
      <c r="K405" s="170">
        <v>92214546</v>
      </c>
      <c r="L405" s="163">
        <f>J405-J378</f>
        <v>0</v>
      </c>
      <c r="M405" s="117"/>
      <c r="N405" s="117"/>
      <c r="O405" s="117"/>
      <c r="P405" s="135"/>
      <c r="Q405" s="154"/>
    </row>
    <row r="406" spans="1:17" s="28" customFormat="1" hidden="1" x14ac:dyDescent="0.25">
      <c r="A406" s="53"/>
      <c r="B406" s="58"/>
      <c r="C406" s="58"/>
      <c r="D406" s="35"/>
      <c r="E406" s="117"/>
      <c r="F406" s="117"/>
      <c r="G406" s="117"/>
      <c r="H406" s="242" t="s">
        <v>640</v>
      </c>
      <c r="I406" s="243"/>
      <c r="J406" s="208">
        <f>J399+J400+J403+J404+J405</f>
        <v>483257204</v>
      </c>
      <c r="K406" s="209">
        <f>K399+K400+K403+K404+K405</f>
        <v>375821047</v>
      </c>
      <c r="L406" s="163">
        <f>J406-K406-J393-J394-J395-J396-J398-J404</f>
        <v>-2322989</v>
      </c>
      <c r="M406" s="117"/>
      <c r="N406" s="117"/>
      <c r="O406" s="117"/>
      <c r="P406" s="135"/>
      <c r="Q406" s="154"/>
    </row>
    <row r="407" spans="1:17" s="28" customFormat="1" hidden="1" x14ac:dyDescent="0.25">
      <c r="A407" s="53"/>
      <c r="B407" s="58"/>
      <c r="C407" s="58"/>
      <c r="D407" s="35"/>
      <c r="E407" s="117"/>
      <c r="F407" s="117"/>
      <c r="G407" s="117"/>
      <c r="H407" s="238" t="s">
        <v>641</v>
      </c>
      <c r="I407" s="239"/>
      <c r="J407" s="207">
        <v>2322989</v>
      </c>
      <c r="K407" s="207">
        <v>2322989</v>
      </c>
      <c r="L407" s="164"/>
      <c r="M407" s="117"/>
      <c r="N407" s="117"/>
      <c r="O407" s="117"/>
      <c r="P407" s="135"/>
      <c r="Q407" s="154"/>
    </row>
    <row r="408" spans="1:17" s="28" customFormat="1" hidden="1" x14ac:dyDescent="0.25">
      <c r="A408" s="53"/>
      <c r="B408" s="58"/>
      <c r="C408" s="58"/>
      <c r="D408" s="35"/>
      <c r="E408" s="117"/>
      <c r="F408" s="117"/>
      <c r="G408" s="117"/>
      <c r="H408" s="238" t="s">
        <v>643</v>
      </c>
      <c r="I408" s="239"/>
      <c r="J408" s="207">
        <v>3763568</v>
      </c>
      <c r="K408" s="170">
        <v>3763568</v>
      </c>
      <c r="L408" s="163"/>
      <c r="M408" s="117"/>
      <c r="N408" s="117"/>
      <c r="O408" s="117"/>
      <c r="P408" s="135"/>
      <c r="Q408" s="154"/>
    </row>
    <row r="409" spans="1:17" s="28" customFormat="1" hidden="1" x14ac:dyDescent="0.25">
      <c r="A409" s="53"/>
      <c r="B409" s="58"/>
      <c r="C409" s="58"/>
      <c r="D409" s="35"/>
      <c r="E409" s="117"/>
      <c r="F409" s="117"/>
      <c r="G409" s="117"/>
      <c r="H409" s="246" t="s">
        <v>646</v>
      </c>
      <c r="I409" s="247"/>
      <c r="J409" s="207">
        <f>J375</f>
        <v>477133237</v>
      </c>
      <c r="K409" s="170">
        <f>K375</f>
        <v>369734490</v>
      </c>
      <c r="L409" s="163"/>
      <c r="M409" s="117"/>
      <c r="N409" s="117"/>
      <c r="O409" s="117"/>
      <c r="P409" s="135"/>
      <c r="Q409" s="154"/>
    </row>
    <row r="410" spans="1:17" s="28" customFormat="1" hidden="1" x14ac:dyDescent="0.25">
      <c r="A410" s="53"/>
      <c r="B410" s="58"/>
      <c r="C410" s="58"/>
      <c r="D410" s="35"/>
      <c r="E410" s="117"/>
      <c r="F410" s="117"/>
      <c r="G410" s="117"/>
      <c r="H410" s="221" t="s">
        <v>685</v>
      </c>
      <c r="I410" s="222"/>
      <c r="J410" s="207">
        <v>37410</v>
      </c>
      <c r="K410" s="170"/>
      <c r="L410" s="163"/>
      <c r="M410" s="117"/>
      <c r="N410" s="117"/>
      <c r="O410" s="117"/>
      <c r="P410" s="135"/>
      <c r="Q410" s="154"/>
    </row>
    <row r="411" spans="1:17" s="28" customFormat="1" hidden="1" x14ac:dyDescent="0.25">
      <c r="A411" s="53"/>
      <c r="B411" s="58"/>
      <c r="C411" s="58"/>
      <c r="D411" s="35"/>
      <c r="E411" s="117"/>
      <c r="F411" s="117"/>
      <c r="G411" s="117"/>
      <c r="H411" s="242" t="s">
        <v>686</v>
      </c>
      <c r="I411" s="243"/>
      <c r="J411" s="210">
        <f>J407+J408+J409+J410</f>
        <v>483257204</v>
      </c>
      <c r="K411" s="210">
        <f>K407+K408+K409+K410</f>
        <v>375821047</v>
      </c>
      <c r="L411" s="163"/>
      <c r="M411" s="117"/>
      <c r="N411" s="117"/>
      <c r="O411" s="117"/>
      <c r="P411" s="135"/>
      <c r="Q411" s="154"/>
    </row>
    <row r="412" spans="1:17" s="28" customFormat="1" ht="15.75" hidden="1" thickBot="1" x14ac:dyDescent="0.3">
      <c r="A412" s="53"/>
      <c r="B412" s="58"/>
      <c r="C412" s="58"/>
      <c r="D412" s="35"/>
      <c r="E412" s="117"/>
      <c r="F412" s="117"/>
      <c r="G412" s="117"/>
      <c r="H412" s="244" t="s">
        <v>624</v>
      </c>
      <c r="I412" s="245"/>
      <c r="J412" s="176">
        <f>J406-J411</f>
        <v>0</v>
      </c>
      <c r="K412" s="189">
        <f>K406-K411</f>
        <v>0</v>
      </c>
      <c r="L412" s="163">
        <f>J412-K412</f>
        <v>0</v>
      </c>
      <c r="M412" s="117"/>
      <c r="N412" s="117"/>
      <c r="O412" s="117"/>
      <c r="P412" s="135"/>
      <c r="Q412" s="154"/>
    </row>
    <row r="413" spans="1:17" s="28" customFormat="1" hidden="1" x14ac:dyDescent="0.25">
      <c r="A413" s="53"/>
      <c r="B413" s="58"/>
      <c r="C413" s="58"/>
      <c r="D413" s="35"/>
      <c r="E413" s="117"/>
      <c r="F413" s="117"/>
      <c r="G413" s="117"/>
      <c r="H413" s="117"/>
      <c r="I413" s="117"/>
      <c r="J413" s="191">
        <f>J393+J394+J395+J396+J397+J398+J400+J403+J404+J405-J407-J408-J375-J412-J410</f>
        <v>0</v>
      </c>
      <c r="K413" s="191">
        <f>K397+K400+K403+K405+K404-K407-K408-K375-K412</f>
        <v>0</v>
      </c>
      <c r="L413" s="117"/>
      <c r="M413" s="117"/>
      <c r="N413" s="117"/>
      <c r="O413" s="117"/>
      <c r="P413" s="135"/>
      <c r="Q413" s="154"/>
    </row>
    <row r="414" spans="1:17" s="28" customFormat="1" hidden="1" x14ac:dyDescent="0.25">
      <c r="A414" s="53"/>
      <c r="B414" s="58"/>
      <c r="C414" s="58"/>
      <c r="D414" s="35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35"/>
      <c r="Q414" s="154"/>
    </row>
    <row r="415" spans="1:17" s="28" customFormat="1" x14ac:dyDescent="0.25">
      <c r="A415" s="53"/>
      <c r="B415" s="58"/>
      <c r="C415" s="58"/>
      <c r="D415" s="35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35"/>
      <c r="Q415" s="154"/>
    </row>
    <row r="416" spans="1:17" s="28" customFormat="1" x14ac:dyDescent="0.25">
      <c r="A416" s="53"/>
      <c r="B416" s="58"/>
      <c r="C416" s="58"/>
      <c r="D416" s="35"/>
      <c r="E416" s="117"/>
      <c r="F416" s="117"/>
      <c r="G416" s="117"/>
      <c r="H416" s="223"/>
      <c r="I416" s="223"/>
      <c r="J416" s="117"/>
      <c r="K416" s="117"/>
      <c r="L416" s="117"/>
      <c r="M416" s="117"/>
      <c r="N416" s="117"/>
      <c r="O416" s="117"/>
      <c r="P416" s="135"/>
      <c r="Q416" s="154"/>
    </row>
    <row r="417" spans="1:17" s="28" customFormat="1" x14ac:dyDescent="0.25">
      <c r="A417" s="53"/>
      <c r="B417" s="58"/>
      <c r="C417" s="58"/>
      <c r="D417" s="35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35"/>
      <c r="Q417" s="154"/>
    </row>
    <row r="418" spans="1:17" s="28" customFormat="1" x14ac:dyDescent="0.25">
      <c r="A418" s="53"/>
      <c r="B418" s="58"/>
      <c r="C418" s="58"/>
      <c r="D418" s="35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35"/>
      <c r="Q418" s="154"/>
    </row>
    <row r="419" spans="1:17" s="28" customFormat="1" x14ac:dyDescent="0.25">
      <c r="A419" s="53"/>
      <c r="B419" s="58"/>
      <c r="C419" s="58"/>
      <c r="D419" s="35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35"/>
      <c r="Q419" s="154"/>
    </row>
    <row r="420" spans="1:17" s="28" customFormat="1" x14ac:dyDescent="0.25">
      <c r="A420" s="53"/>
      <c r="B420" s="58"/>
      <c r="C420" s="58"/>
      <c r="D420" s="35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35"/>
      <c r="Q420" s="154"/>
    </row>
    <row r="421" spans="1:17" s="28" customFormat="1" x14ac:dyDescent="0.25">
      <c r="A421" s="53"/>
      <c r="B421" s="58"/>
      <c r="C421" s="58"/>
      <c r="D421" s="35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35"/>
      <c r="Q421" s="154"/>
    </row>
    <row r="422" spans="1:17" s="28" customFormat="1" x14ac:dyDescent="0.25">
      <c r="A422" s="53"/>
      <c r="B422" s="58"/>
      <c r="C422" s="58"/>
      <c r="D422" s="35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35"/>
      <c r="Q422" s="154"/>
    </row>
    <row r="423" spans="1:17" s="28" customFormat="1" x14ac:dyDescent="0.25">
      <c r="A423" s="53"/>
      <c r="B423" s="58"/>
      <c r="C423" s="58"/>
      <c r="D423" s="35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35"/>
      <c r="Q423" s="154"/>
    </row>
    <row r="424" spans="1:17" s="28" customFormat="1" x14ac:dyDescent="0.25">
      <c r="A424" s="53"/>
      <c r="B424" s="58"/>
      <c r="C424" s="58"/>
      <c r="D424" s="35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35"/>
      <c r="Q424" s="154"/>
    </row>
    <row r="425" spans="1:17" s="4" customFormat="1" ht="38.25" x14ac:dyDescent="0.55000000000000004">
      <c r="A425" s="108" t="s">
        <v>677</v>
      </c>
      <c r="B425" s="109"/>
      <c r="C425" s="110"/>
      <c r="D425" s="106"/>
      <c r="E425" s="131"/>
      <c r="F425" s="132"/>
      <c r="G425" s="106"/>
      <c r="H425" s="106"/>
      <c r="I425" s="106"/>
      <c r="J425" s="106"/>
      <c r="K425" s="133"/>
      <c r="L425" s="133"/>
      <c r="M425" s="106"/>
      <c r="N425" s="106" t="s">
        <v>678</v>
      </c>
      <c r="O425" s="134"/>
      <c r="P425" s="134"/>
    </row>
    <row r="426" spans="1:17" s="4" customFormat="1" ht="15.75" x14ac:dyDescent="0.25">
      <c r="A426" s="53"/>
      <c r="B426" s="58"/>
      <c r="C426" s="58"/>
      <c r="D426" s="35"/>
      <c r="E426" s="131"/>
      <c r="F426" s="132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1:17" s="4" customFormat="1" ht="31.5" x14ac:dyDescent="0.45">
      <c r="A427" s="195" t="s">
        <v>680</v>
      </c>
      <c r="B427" s="195"/>
      <c r="C427" s="195"/>
      <c r="D427" s="195"/>
      <c r="E427" s="131"/>
      <c r="F427" s="132"/>
      <c r="G427" s="196"/>
      <c r="H427" s="196"/>
      <c r="I427" s="196"/>
      <c r="J427" s="196"/>
      <c r="K427" s="131"/>
      <c r="L427" s="196"/>
      <c r="M427" s="196"/>
      <c r="N427" s="196"/>
      <c r="O427" s="196"/>
      <c r="P427" s="196"/>
    </row>
    <row r="428" spans="1:17" s="28" customFormat="1" x14ac:dyDescent="0.25">
      <c r="A428" s="53"/>
      <c r="B428" s="58"/>
      <c r="C428" s="58"/>
      <c r="D428" s="35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35"/>
      <c r="Q428" s="154"/>
    </row>
    <row r="429" spans="1:17" s="28" customFormat="1" x14ac:dyDescent="0.25">
      <c r="A429" s="53"/>
      <c r="B429" s="58"/>
      <c r="C429" s="58"/>
      <c r="D429" s="35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35"/>
      <c r="Q429" s="154"/>
    </row>
    <row r="430" spans="1:17" s="28" customFormat="1" x14ac:dyDescent="0.25">
      <c r="A430" s="53"/>
      <c r="B430" s="58"/>
      <c r="C430" s="58"/>
      <c r="D430" s="35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35"/>
      <c r="Q430" s="154"/>
    </row>
    <row r="431" spans="1:17" s="28" customFormat="1" x14ac:dyDescent="0.25">
      <c r="A431" s="53"/>
      <c r="B431" s="58"/>
      <c r="C431" s="58"/>
      <c r="D431" s="35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35"/>
      <c r="Q431" s="154"/>
    </row>
    <row r="432" spans="1:17" s="28" customFormat="1" x14ac:dyDescent="0.25">
      <c r="A432" s="53"/>
      <c r="B432" s="58"/>
      <c r="C432" s="58"/>
      <c r="D432" s="35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35"/>
      <c r="Q432" s="154"/>
    </row>
    <row r="433" spans="1:17" s="28" customFormat="1" x14ac:dyDescent="0.25">
      <c r="A433" s="53"/>
      <c r="B433" s="58"/>
      <c r="C433" s="58"/>
      <c r="D433" s="35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35"/>
      <c r="Q433" s="154"/>
    </row>
    <row r="434" spans="1:17" s="28" customFormat="1" x14ac:dyDescent="0.25">
      <c r="A434" s="53"/>
      <c r="B434" s="58"/>
      <c r="C434" s="58"/>
      <c r="D434" s="35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35"/>
      <c r="Q434" s="154"/>
    </row>
    <row r="435" spans="1:17" s="28" customFormat="1" x14ac:dyDescent="0.25">
      <c r="A435" s="53"/>
      <c r="B435" s="58"/>
      <c r="C435" s="58"/>
      <c r="D435" s="35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35"/>
      <c r="Q435" s="154"/>
    </row>
    <row r="436" spans="1:17" s="28" customFormat="1" x14ac:dyDescent="0.25">
      <c r="A436" s="53"/>
      <c r="B436" s="58"/>
      <c r="C436" s="58"/>
      <c r="D436" s="35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35"/>
      <c r="Q436" s="154"/>
    </row>
    <row r="437" spans="1:17" s="28" customFormat="1" x14ac:dyDescent="0.25">
      <c r="A437" s="53"/>
      <c r="B437" s="58"/>
      <c r="C437" s="58"/>
      <c r="D437" s="35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35"/>
      <c r="Q437" s="154"/>
    </row>
    <row r="438" spans="1:17" s="28" customFormat="1" x14ac:dyDescent="0.25">
      <c r="A438" s="53"/>
      <c r="B438" s="58"/>
      <c r="C438" s="58"/>
      <c r="D438" s="35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35"/>
      <c r="Q438" s="154"/>
    </row>
    <row r="439" spans="1:17" s="28" customFormat="1" x14ac:dyDescent="0.25">
      <c r="A439" s="53"/>
      <c r="B439" s="58"/>
      <c r="C439" s="58"/>
      <c r="D439" s="35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35"/>
      <c r="Q439" s="154"/>
    </row>
    <row r="440" spans="1:17" s="28" customFormat="1" x14ac:dyDescent="0.25">
      <c r="A440" s="53"/>
      <c r="B440" s="58"/>
      <c r="C440" s="58"/>
      <c r="D440" s="35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35"/>
      <c r="Q440" s="154"/>
    </row>
    <row r="441" spans="1:17" s="28" customFormat="1" x14ac:dyDescent="0.25">
      <c r="A441" s="53"/>
      <c r="B441" s="58"/>
      <c r="C441" s="58"/>
      <c r="D441" s="35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35"/>
      <c r="Q441" s="154"/>
    </row>
    <row r="442" spans="1:17" s="28" customFormat="1" x14ac:dyDescent="0.25">
      <c r="A442" s="53"/>
      <c r="B442" s="58"/>
      <c r="C442" s="58"/>
      <c r="D442" s="35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35"/>
      <c r="Q442" s="154"/>
    </row>
    <row r="443" spans="1:17" s="28" customFormat="1" x14ac:dyDescent="0.25">
      <c r="A443" s="53"/>
      <c r="B443" s="58"/>
      <c r="C443" s="58"/>
      <c r="D443" s="35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35"/>
      <c r="Q443" s="154"/>
    </row>
    <row r="444" spans="1:17" s="28" customFormat="1" x14ac:dyDescent="0.25">
      <c r="A444" s="53"/>
      <c r="B444" s="58"/>
      <c r="C444" s="58"/>
      <c r="D444" s="35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35"/>
      <c r="Q444" s="154"/>
    </row>
    <row r="445" spans="1:17" s="28" customFormat="1" x14ac:dyDescent="0.25">
      <c r="A445" s="53"/>
      <c r="B445" s="58"/>
      <c r="C445" s="58"/>
      <c r="D445" s="35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35"/>
      <c r="Q445" s="154"/>
    </row>
    <row r="446" spans="1:17" s="28" customFormat="1" x14ac:dyDescent="0.25">
      <c r="A446" s="53"/>
      <c r="B446" s="58"/>
      <c r="C446" s="58"/>
      <c r="D446" s="35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35"/>
      <c r="Q446" s="154"/>
    </row>
    <row r="447" spans="1:17" s="28" customFormat="1" x14ac:dyDescent="0.25">
      <c r="A447" s="53"/>
      <c r="B447" s="58"/>
      <c r="C447" s="58"/>
      <c r="D447" s="35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35"/>
      <c r="Q447" s="154"/>
    </row>
    <row r="448" spans="1:17" s="28" customFormat="1" x14ac:dyDescent="0.25">
      <c r="A448" s="53"/>
      <c r="B448" s="58"/>
      <c r="C448" s="58"/>
      <c r="D448" s="35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35"/>
      <c r="Q448" s="154"/>
    </row>
    <row r="449" spans="1:17" s="28" customFormat="1" x14ac:dyDescent="0.25">
      <c r="A449" s="53"/>
      <c r="B449" s="58"/>
      <c r="C449" s="58"/>
      <c r="D449" s="35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35"/>
      <c r="Q449" s="154"/>
    </row>
    <row r="450" spans="1:17" s="28" customFormat="1" x14ac:dyDescent="0.25">
      <c r="A450" s="53"/>
      <c r="B450" s="58"/>
      <c r="C450" s="58"/>
      <c r="D450" s="35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35"/>
      <c r="Q450" s="154"/>
    </row>
    <row r="451" spans="1:17" s="28" customFormat="1" x14ac:dyDescent="0.25">
      <c r="A451" s="53"/>
      <c r="B451" s="58"/>
      <c r="C451" s="58"/>
      <c r="D451" s="35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35"/>
      <c r="Q451" s="154"/>
    </row>
    <row r="452" spans="1:17" s="28" customFormat="1" x14ac:dyDescent="0.25">
      <c r="A452" s="53"/>
      <c r="B452" s="58"/>
      <c r="C452" s="58"/>
      <c r="D452" s="35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35"/>
      <c r="Q452" s="154"/>
    </row>
    <row r="453" spans="1:17" s="28" customFormat="1" x14ac:dyDescent="0.25">
      <c r="A453" s="53"/>
      <c r="B453" s="58"/>
      <c r="C453" s="58"/>
      <c r="D453" s="35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35"/>
      <c r="Q453" s="154"/>
    </row>
    <row r="454" spans="1:17" s="28" customFormat="1" x14ac:dyDescent="0.25">
      <c r="A454" s="53"/>
      <c r="B454" s="58"/>
      <c r="C454" s="58"/>
      <c r="D454" s="35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35"/>
      <c r="Q454" s="154"/>
    </row>
    <row r="455" spans="1:17" s="28" customFormat="1" x14ac:dyDescent="0.25">
      <c r="A455" s="53"/>
      <c r="B455" s="58"/>
      <c r="C455" s="58"/>
      <c r="D455" s="35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35"/>
      <c r="Q455" s="154"/>
    </row>
    <row r="456" spans="1:17" s="28" customFormat="1" x14ac:dyDescent="0.25">
      <c r="A456" s="53"/>
      <c r="B456" s="58"/>
      <c r="C456" s="58"/>
      <c r="D456" s="35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35"/>
      <c r="Q456" s="154"/>
    </row>
    <row r="457" spans="1:17" s="28" customFormat="1" x14ac:dyDescent="0.25">
      <c r="A457" s="53"/>
      <c r="B457" s="58"/>
      <c r="C457" s="58"/>
      <c r="D457" s="35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35"/>
      <c r="Q457" s="154"/>
    </row>
    <row r="458" spans="1:17" s="28" customFormat="1" x14ac:dyDescent="0.25">
      <c r="A458" s="53"/>
      <c r="B458" s="58"/>
      <c r="C458" s="58"/>
      <c r="D458" s="35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35"/>
      <c r="Q458" s="154"/>
    </row>
    <row r="459" spans="1:17" s="28" customFormat="1" x14ac:dyDescent="0.25">
      <c r="A459" s="53"/>
      <c r="B459" s="58"/>
      <c r="C459" s="58"/>
      <c r="D459" s="35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35"/>
      <c r="Q459" s="154"/>
    </row>
    <row r="460" spans="1:17" s="28" customFormat="1" x14ac:dyDescent="0.25">
      <c r="A460" s="53"/>
      <c r="B460" s="58"/>
      <c r="C460" s="58"/>
      <c r="D460" s="35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35"/>
      <c r="Q460" s="154"/>
    </row>
    <row r="461" spans="1:17" s="28" customFormat="1" x14ac:dyDescent="0.25">
      <c r="A461" s="53"/>
      <c r="B461" s="58"/>
      <c r="C461" s="58"/>
      <c r="D461" s="35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35"/>
      <c r="Q461" s="154"/>
    </row>
    <row r="462" spans="1:17" s="28" customFormat="1" x14ac:dyDescent="0.25">
      <c r="A462" s="53"/>
      <c r="B462" s="58"/>
      <c r="C462" s="58"/>
      <c r="D462" s="35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35"/>
      <c r="Q462" s="154"/>
    </row>
    <row r="463" spans="1:17" s="28" customFormat="1" x14ac:dyDescent="0.25">
      <c r="A463" s="53"/>
      <c r="B463" s="58"/>
      <c r="C463" s="58"/>
      <c r="D463" s="35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35"/>
      <c r="Q463" s="154"/>
    </row>
    <row r="464" spans="1:17" s="28" customFormat="1" x14ac:dyDescent="0.25">
      <c r="A464" s="53"/>
      <c r="B464" s="58"/>
      <c r="C464" s="58"/>
      <c r="D464" s="35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35"/>
      <c r="Q464" s="154"/>
    </row>
    <row r="465" spans="1:17" s="28" customFormat="1" x14ac:dyDescent="0.25">
      <c r="A465" s="53"/>
      <c r="B465" s="58"/>
      <c r="C465" s="58"/>
      <c r="D465" s="35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35"/>
      <c r="Q465" s="154"/>
    </row>
    <row r="466" spans="1:17" s="28" customFormat="1" x14ac:dyDescent="0.25">
      <c r="A466" s="53"/>
      <c r="B466" s="58"/>
      <c r="C466" s="58"/>
      <c r="D466" s="35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35"/>
      <c r="Q466" s="154"/>
    </row>
    <row r="467" spans="1:17" s="28" customFormat="1" x14ac:dyDescent="0.25">
      <c r="A467" s="53"/>
      <c r="B467" s="58"/>
      <c r="C467" s="58"/>
      <c r="D467" s="35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35"/>
      <c r="Q467" s="154"/>
    </row>
    <row r="468" spans="1:17" s="28" customFormat="1" x14ac:dyDescent="0.25">
      <c r="A468" s="53"/>
      <c r="B468" s="58"/>
      <c r="C468" s="58"/>
      <c r="D468" s="35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35"/>
      <c r="Q468" s="154"/>
    </row>
    <row r="469" spans="1:17" s="28" customFormat="1" x14ac:dyDescent="0.25">
      <c r="A469" s="53"/>
      <c r="B469" s="58"/>
      <c r="C469" s="58"/>
      <c r="D469" s="35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35"/>
      <c r="Q469" s="154"/>
    </row>
    <row r="470" spans="1:17" s="28" customFormat="1" x14ac:dyDescent="0.25">
      <c r="A470" s="53"/>
      <c r="B470" s="58"/>
      <c r="C470" s="58"/>
      <c r="D470" s="35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35"/>
      <c r="Q470" s="154"/>
    </row>
    <row r="471" spans="1:17" s="28" customFormat="1" x14ac:dyDescent="0.25">
      <c r="A471" s="53"/>
      <c r="B471" s="58"/>
      <c r="C471" s="58"/>
      <c r="D471" s="35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35"/>
      <c r="Q471" s="154"/>
    </row>
    <row r="472" spans="1:17" s="28" customFormat="1" x14ac:dyDescent="0.25">
      <c r="A472" s="53"/>
      <c r="B472" s="58"/>
      <c r="C472" s="58"/>
      <c r="D472" s="35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35"/>
      <c r="Q472" s="154"/>
    </row>
    <row r="473" spans="1:17" s="28" customFormat="1" x14ac:dyDescent="0.25">
      <c r="A473" s="53"/>
      <c r="B473" s="58"/>
      <c r="C473" s="58"/>
      <c r="D473" s="35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35"/>
      <c r="Q473" s="154"/>
    </row>
    <row r="474" spans="1:17" s="28" customFormat="1" x14ac:dyDescent="0.25">
      <c r="A474" s="53"/>
      <c r="B474" s="58"/>
      <c r="C474" s="58"/>
      <c r="D474" s="35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35"/>
      <c r="Q474" s="154"/>
    </row>
    <row r="475" spans="1:17" s="28" customFormat="1" x14ac:dyDescent="0.25">
      <c r="A475" s="53"/>
      <c r="B475" s="58"/>
      <c r="C475" s="58"/>
      <c r="D475" s="35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35"/>
      <c r="Q475" s="154"/>
    </row>
    <row r="476" spans="1:17" s="28" customFormat="1" x14ac:dyDescent="0.25">
      <c r="A476" s="53"/>
      <c r="B476" s="58"/>
      <c r="C476" s="58"/>
      <c r="D476" s="35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35"/>
      <c r="Q476" s="154"/>
    </row>
    <row r="477" spans="1:17" s="28" customFormat="1" x14ac:dyDescent="0.25">
      <c r="A477" s="53"/>
      <c r="B477" s="58"/>
      <c r="C477" s="58"/>
      <c r="D477" s="35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35"/>
      <c r="Q477" s="154"/>
    </row>
    <row r="478" spans="1:17" s="28" customFormat="1" x14ac:dyDescent="0.25">
      <c r="A478" s="53"/>
      <c r="B478" s="58"/>
      <c r="C478" s="58"/>
      <c r="D478" s="35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35"/>
      <c r="Q478" s="154"/>
    </row>
    <row r="479" spans="1:17" s="28" customFormat="1" x14ac:dyDescent="0.25">
      <c r="A479" s="53"/>
      <c r="B479" s="58"/>
      <c r="C479" s="58"/>
      <c r="D479" s="35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35"/>
      <c r="Q479" s="154"/>
    </row>
    <row r="480" spans="1:17" s="28" customFormat="1" x14ac:dyDescent="0.25">
      <c r="A480" s="53"/>
      <c r="B480" s="58"/>
      <c r="C480" s="58"/>
      <c r="D480" s="35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35"/>
      <c r="Q480" s="154"/>
    </row>
    <row r="481" spans="1:17" s="28" customFormat="1" x14ac:dyDescent="0.25">
      <c r="A481" s="53"/>
      <c r="B481" s="58"/>
      <c r="C481" s="58"/>
      <c r="D481" s="35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35"/>
      <c r="Q481" s="154"/>
    </row>
    <row r="482" spans="1:17" s="28" customFormat="1" x14ac:dyDescent="0.25">
      <c r="A482" s="53"/>
      <c r="B482" s="58"/>
      <c r="C482" s="58"/>
      <c r="D482" s="35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35"/>
      <c r="Q482" s="154"/>
    </row>
    <row r="483" spans="1:17" s="28" customFormat="1" x14ac:dyDescent="0.25">
      <c r="A483" s="53"/>
      <c r="B483" s="58"/>
      <c r="C483" s="58"/>
      <c r="D483" s="35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35"/>
      <c r="Q483" s="154"/>
    </row>
    <row r="484" spans="1:17" s="28" customFormat="1" x14ac:dyDescent="0.25">
      <c r="A484" s="53"/>
      <c r="B484" s="58"/>
      <c r="C484" s="58"/>
      <c r="D484" s="35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35"/>
      <c r="Q484" s="154"/>
    </row>
    <row r="485" spans="1:17" s="28" customFormat="1" x14ac:dyDescent="0.25">
      <c r="A485" s="53"/>
      <c r="B485" s="58"/>
      <c r="C485" s="58"/>
      <c r="D485" s="35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35"/>
      <c r="Q485" s="154"/>
    </row>
    <row r="486" spans="1:17" s="28" customFormat="1" x14ac:dyDescent="0.25">
      <c r="A486" s="53"/>
      <c r="B486" s="58"/>
      <c r="C486" s="58"/>
      <c r="D486" s="35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35"/>
      <c r="Q486" s="154"/>
    </row>
    <row r="487" spans="1:17" s="28" customFormat="1" x14ac:dyDescent="0.25">
      <c r="A487" s="53"/>
      <c r="B487" s="58"/>
      <c r="C487" s="58"/>
      <c r="D487" s="35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35"/>
      <c r="Q487" s="154"/>
    </row>
    <row r="488" spans="1:17" s="28" customFormat="1" x14ac:dyDescent="0.25">
      <c r="A488" s="53"/>
      <c r="B488" s="58"/>
      <c r="C488" s="58"/>
      <c r="D488" s="35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35"/>
      <c r="Q488" s="154"/>
    </row>
    <row r="489" spans="1:17" s="28" customFormat="1" x14ac:dyDescent="0.25">
      <c r="A489" s="53"/>
      <c r="B489" s="58"/>
      <c r="C489" s="58"/>
      <c r="D489" s="35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35"/>
      <c r="Q489" s="154"/>
    </row>
    <row r="490" spans="1:17" s="28" customFormat="1" x14ac:dyDescent="0.25">
      <c r="A490" s="53"/>
      <c r="B490" s="58"/>
      <c r="C490" s="58"/>
      <c r="D490" s="35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35"/>
      <c r="Q490" s="154"/>
    </row>
    <row r="491" spans="1:17" s="28" customFormat="1" x14ac:dyDescent="0.25">
      <c r="A491" s="53"/>
      <c r="B491" s="58"/>
      <c r="C491" s="58"/>
      <c r="D491" s="35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35"/>
      <c r="Q491" s="154"/>
    </row>
    <row r="492" spans="1:17" s="28" customFormat="1" x14ac:dyDescent="0.25">
      <c r="A492" s="53"/>
      <c r="B492" s="58"/>
      <c r="C492" s="58"/>
      <c r="D492" s="35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35"/>
      <c r="Q492" s="154"/>
    </row>
    <row r="493" spans="1:17" s="28" customFormat="1" x14ac:dyDescent="0.25">
      <c r="A493" s="53"/>
      <c r="B493" s="58"/>
      <c r="C493" s="58"/>
      <c r="D493" s="35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35"/>
      <c r="Q493" s="154"/>
    </row>
    <row r="494" spans="1:17" s="28" customFormat="1" x14ac:dyDescent="0.25">
      <c r="A494" s="53"/>
      <c r="B494" s="58"/>
      <c r="C494" s="58"/>
      <c r="D494" s="35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35"/>
      <c r="Q494" s="154"/>
    </row>
    <row r="495" spans="1:17" s="28" customFormat="1" x14ac:dyDescent="0.25">
      <c r="A495" s="53"/>
      <c r="B495" s="58"/>
      <c r="C495" s="58"/>
      <c r="D495" s="35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35"/>
      <c r="Q495" s="154"/>
    </row>
    <row r="496" spans="1:17" s="28" customFormat="1" x14ac:dyDescent="0.25">
      <c r="A496" s="53"/>
      <c r="B496" s="58"/>
      <c r="C496" s="58"/>
      <c r="D496" s="35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35"/>
      <c r="Q496" s="154"/>
    </row>
    <row r="497" spans="1:17" s="28" customFormat="1" x14ac:dyDescent="0.25">
      <c r="A497" s="53"/>
      <c r="B497" s="58"/>
      <c r="C497" s="58"/>
      <c r="D497" s="35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35"/>
      <c r="Q497" s="154"/>
    </row>
    <row r="498" spans="1:17" s="28" customFormat="1" x14ac:dyDescent="0.25">
      <c r="A498" s="53"/>
      <c r="B498" s="58"/>
      <c r="C498" s="58"/>
      <c r="D498" s="35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35"/>
      <c r="Q498" s="154"/>
    </row>
    <row r="499" spans="1:17" s="28" customFormat="1" x14ac:dyDescent="0.25">
      <c r="A499" s="53"/>
      <c r="B499" s="58"/>
      <c r="C499" s="58"/>
      <c r="D499" s="35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35"/>
      <c r="Q499" s="154"/>
    </row>
    <row r="500" spans="1:17" s="28" customFormat="1" x14ac:dyDescent="0.25">
      <c r="A500" s="53"/>
      <c r="B500" s="58"/>
      <c r="C500" s="58"/>
      <c r="D500" s="35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35"/>
      <c r="Q500" s="154"/>
    </row>
    <row r="501" spans="1:17" s="28" customFormat="1" x14ac:dyDescent="0.25">
      <c r="A501" s="53"/>
      <c r="B501" s="58"/>
      <c r="C501" s="58"/>
      <c r="D501" s="35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35"/>
      <c r="Q501" s="154"/>
    </row>
    <row r="502" spans="1:17" s="28" customFormat="1" x14ac:dyDescent="0.25">
      <c r="A502" s="53"/>
      <c r="B502" s="58"/>
      <c r="C502" s="58"/>
      <c r="D502" s="35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35"/>
      <c r="Q502" s="154"/>
    </row>
    <row r="503" spans="1:17" s="28" customFormat="1" x14ac:dyDescent="0.25">
      <c r="A503" s="53"/>
      <c r="B503" s="58"/>
      <c r="C503" s="58"/>
      <c r="D503" s="35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35"/>
      <c r="Q503" s="154"/>
    </row>
    <row r="504" spans="1:17" s="28" customFormat="1" x14ac:dyDescent="0.25">
      <c r="A504" s="53"/>
      <c r="B504" s="58"/>
      <c r="C504" s="58"/>
      <c r="D504" s="35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35"/>
      <c r="Q504" s="154"/>
    </row>
    <row r="505" spans="1:17" s="28" customFormat="1" x14ac:dyDescent="0.25">
      <c r="A505" s="53"/>
      <c r="B505" s="58"/>
      <c r="C505" s="58"/>
      <c r="D505" s="35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35"/>
      <c r="Q505" s="154"/>
    </row>
    <row r="506" spans="1:17" s="28" customFormat="1" x14ac:dyDescent="0.25">
      <c r="A506" s="53"/>
      <c r="B506" s="58"/>
      <c r="C506" s="58"/>
      <c r="D506" s="35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35"/>
      <c r="Q506" s="154"/>
    </row>
    <row r="507" spans="1:17" s="28" customFormat="1" x14ac:dyDescent="0.25">
      <c r="A507" s="53"/>
      <c r="B507" s="58"/>
      <c r="C507" s="58"/>
      <c r="D507" s="35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35"/>
      <c r="Q507" s="154"/>
    </row>
    <row r="508" spans="1:17" s="28" customFormat="1" x14ac:dyDescent="0.25">
      <c r="A508" s="53"/>
      <c r="B508" s="58"/>
      <c r="C508" s="58"/>
      <c r="D508" s="35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35"/>
      <c r="Q508" s="154"/>
    </row>
    <row r="509" spans="1:17" s="28" customFormat="1" x14ac:dyDescent="0.25">
      <c r="A509" s="53"/>
      <c r="B509" s="58"/>
      <c r="C509" s="58"/>
      <c r="D509" s="35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35"/>
      <c r="Q509" s="154"/>
    </row>
    <row r="510" spans="1:17" s="28" customFormat="1" x14ac:dyDescent="0.25">
      <c r="A510" s="53"/>
      <c r="B510" s="58"/>
      <c r="C510" s="58"/>
      <c r="D510" s="35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35"/>
      <c r="Q510" s="154"/>
    </row>
    <row r="511" spans="1:17" s="28" customFormat="1" x14ac:dyDescent="0.25">
      <c r="A511" s="53"/>
      <c r="B511" s="58"/>
      <c r="C511" s="58"/>
      <c r="D511" s="35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35"/>
      <c r="Q511" s="154"/>
    </row>
    <row r="512" spans="1:17" s="28" customFormat="1" x14ac:dyDescent="0.25">
      <c r="A512" s="53"/>
      <c r="B512" s="58"/>
      <c r="C512" s="58"/>
      <c r="D512" s="35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35"/>
      <c r="Q512" s="154"/>
    </row>
    <row r="513" spans="1:17" s="28" customFormat="1" x14ac:dyDescent="0.25">
      <c r="A513" s="53"/>
      <c r="B513" s="58"/>
      <c r="C513" s="58"/>
      <c r="D513" s="35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35"/>
      <c r="Q513" s="154"/>
    </row>
    <row r="514" spans="1:17" s="28" customFormat="1" x14ac:dyDescent="0.25">
      <c r="A514" s="53"/>
      <c r="B514" s="58"/>
      <c r="C514" s="58"/>
      <c r="D514" s="35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35"/>
      <c r="Q514" s="154"/>
    </row>
    <row r="515" spans="1:17" s="28" customFormat="1" x14ac:dyDescent="0.25">
      <c r="A515" s="53"/>
      <c r="B515" s="58"/>
      <c r="C515" s="58"/>
      <c r="D515" s="35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35"/>
      <c r="Q515" s="154"/>
    </row>
    <row r="516" spans="1:17" s="28" customFormat="1" x14ac:dyDescent="0.25">
      <c r="A516" s="53"/>
      <c r="B516" s="58"/>
      <c r="C516" s="58"/>
      <c r="D516" s="35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35"/>
      <c r="Q516" s="154"/>
    </row>
    <row r="517" spans="1:17" s="28" customFormat="1" x14ac:dyDescent="0.25">
      <c r="A517" s="53"/>
      <c r="B517" s="58"/>
      <c r="C517" s="58"/>
      <c r="D517" s="35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35"/>
      <c r="Q517" s="154"/>
    </row>
    <row r="518" spans="1:17" s="28" customFormat="1" x14ac:dyDescent="0.25">
      <c r="A518" s="53"/>
      <c r="B518" s="58"/>
      <c r="C518" s="58"/>
      <c r="D518" s="35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35"/>
      <c r="Q518" s="154"/>
    </row>
    <row r="519" spans="1:17" s="28" customFormat="1" x14ac:dyDescent="0.25">
      <c r="A519" s="53"/>
      <c r="B519" s="58"/>
      <c r="C519" s="58"/>
      <c r="D519" s="35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35"/>
      <c r="Q519" s="154"/>
    </row>
    <row r="520" spans="1:17" s="28" customFormat="1" x14ac:dyDescent="0.25">
      <c r="A520" s="53"/>
      <c r="B520" s="58"/>
      <c r="C520" s="58"/>
      <c r="D520" s="35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35"/>
      <c r="Q520" s="154"/>
    </row>
    <row r="521" spans="1:17" s="28" customFormat="1" x14ac:dyDescent="0.25">
      <c r="A521" s="53"/>
      <c r="B521" s="58"/>
      <c r="C521" s="58"/>
      <c r="D521" s="35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35"/>
      <c r="Q521" s="154"/>
    </row>
    <row r="522" spans="1:17" s="28" customFormat="1" x14ac:dyDescent="0.25">
      <c r="A522" s="53"/>
      <c r="B522" s="58"/>
      <c r="C522" s="58"/>
      <c r="D522" s="35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35"/>
      <c r="Q522" s="154"/>
    </row>
    <row r="523" spans="1:17" s="28" customFormat="1" x14ac:dyDescent="0.25">
      <c r="A523" s="53"/>
      <c r="B523" s="58"/>
      <c r="C523" s="58"/>
      <c r="D523" s="35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35"/>
      <c r="Q523" s="154"/>
    </row>
    <row r="524" spans="1:17" s="28" customFormat="1" x14ac:dyDescent="0.25">
      <c r="A524" s="53"/>
      <c r="B524" s="58"/>
      <c r="C524" s="58"/>
      <c r="D524" s="35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35"/>
      <c r="Q524" s="154"/>
    </row>
    <row r="525" spans="1:17" s="28" customFormat="1" x14ac:dyDescent="0.25">
      <c r="A525" s="53"/>
      <c r="B525" s="58"/>
      <c r="C525" s="58"/>
      <c r="D525" s="35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35"/>
      <c r="Q525" s="154"/>
    </row>
    <row r="526" spans="1:17" s="28" customFormat="1" x14ac:dyDescent="0.25">
      <c r="A526" s="53"/>
      <c r="B526" s="58"/>
      <c r="C526" s="58"/>
      <c r="D526" s="35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35"/>
      <c r="Q526" s="154"/>
    </row>
    <row r="527" spans="1:17" s="28" customFormat="1" x14ac:dyDescent="0.25">
      <c r="A527" s="53"/>
      <c r="B527" s="58"/>
      <c r="C527" s="58"/>
      <c r="D527" s="35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35"/>
      <c r="Q527" s="154"/>
    </row>
    <row r="528" spans="1:17" s="28" customFormat="1" x14ac:dyDescent="0.25">
      <c r="A528" s="53"/>
      <c r="B528" s="58"/>
      <c r="C528" s="58"/>
      <c r="D528" s="35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35"/>
      <c r="Q528" s="154"/>
    </row>
    <row r="529" spans="1:17" s="28" customFormat="1" x14ac:dyDescent="0.25">
      <c r="A529" s="53"/>
      <c r="B529" s="58"/>
      <c r="C529" s="58"/>
      <c r="D529" s="35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35"/>
      <c r="Q529" s="154"/>
    </row>
    <row r="530" spans="1:17" s="28" customFormat="1" x14ac:dyDescent="0.25">
      <c r="A530" s="53"/>
      <c r="B530" s="58"/>
      <c r="C530" s="58"/>
      <c r="D530" s="35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35"/>
      <c r="Q530" s="154"/>
    </row>
    <row r="531" spans="1:17" s="28" customFormat="1" x14ac:dyDescent="0.25">
      <c r="A531" s="53"/>
      <c r="B531" s="58"/>
      <c r="C531" s="58"/>
      <c r="D531" s="35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35"/>
      <c r="Q531" s="154"/>
    </row>
    <row r="532" spans="1:17" s="28" customFormat="1" x14ac:dyDescent="0.25">
      <c r="A532" s="53"/>
      <c r="B532" s="58"/>
      <c r="C532" s="58"/>
      <c r="D532" s="35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35"/>
      <c r="Q532" s="154"/>
    </row>
    <row r="533" spans="1:17" s="28" customFormat="1" x14ac:dyDescent="0.25">
      <c r="A533" s="53"/>
      <c r="B533" s="58"/>
      <c r="C533" s="58"/>
      <c r="D533" s="35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35"/>
      <c r="Q533" s="154"/>
    </row>
    <row r="534" spans="1:17" s="28" customFormat="1" x14ac:dyDescent="0.25">
      <c r="A534" s="53"/>
      <c r="B534" s="58"/>
      <c r="C534" s="58"/>
      <c r="D534" s="35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35"/>
      <c r="Q534" s="154"/>
    </row>
    <row r="535" spans="1:17" s="28" customFormat="1" x14ac:dyDescent="0.25">
      <c r="A535" s="53"/>
      <c r="B535" s="58"/>
      <c r="C535" s="58"/>
      <c r="D535" s="35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35"/>
      <c r="Q535" s="154"/>
    </row>
    <row r="536" spans="1:17" s="28" customFormat="1" x14ac:dyDescent="0.25">
      <c r="A536" s="53"/>
      <c r="B536" s="58"/>
      <c r="C536" s="58"/>
      <c r="D536" s="35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35"/>
      <c r="Q536" s="154"/>
    </row>
    <row r="537" spans="1:17" s="28" customFormat="1" x14ac:dyDescent="0.25">
      <c r="A537" s="53"/>
      <c r="B537" s="58"/>
      <c r="C537" s="58"/>
      <c r="D537" s="35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35"/>
      <c r="Q537" s="154"/>
    </row>
    <row r="538" spans="1:17" s="28" customFormat="1" x14ac:dyDescent="0.25">
      <c r="A538" s="53"/>
      <c r="B538" s="58"/>
      <c r="C538" s="58"/>
      <c r="D538" s="35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35"/>
      <c r="Q538" s="154"/>
    </row>
    <row r="539" spans="1:17" s="28" customFormat="1" x14ac:dyDescent="0.25">
      <c r="A539" s="53"/>
      <c r="B539" s="58"/>
      <c r="C539" s="58"/>
      <c r="D539" s="35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35"/>
      <c r="Q539" s="154"/>
    </row>
    <row r="540" spans="1:17" s="28" customFormat="1" x14ac:dyDescent="0.25">
      <c r="A540" s="53"/>
      <c r="B540" s="58"/>
      <c r="C540" s="58"/>
      <c r="D540" s="35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35"/>
      <c r="Q540" s="154"/>
    </row>
    <row r="541" spans="1:17" s="28" customFormat="1" x14ac:dyDescent="0.25">
      <c r="A541" s="53"/>
      <c r="B541" s="58"/>
      <c r="C541" s="58"/>
      <c r="D541" s="35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35"/>
      <c r="Q541" s="154"/>
    </row>
    <row r="542" spans="1:17" s="28" customFormat="1" x14ac:dyDescent="0.25">
      <c r="A542" s="53"/>
      <c r="B542" s="58"/>
      <c r="C542" s="58"/>
      <c r="D542" s="35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35"/>
      <c r="Q542" s="154"/>
    </row>
    <row r="543" spans="1:17" s="28" customFormat="1" x14ac:dyDescent="0.25">
      <c r="A543" s="53"/>
      <c r="B543" s="58"/>
      <c r="C543" s="58"/>
      <c r="D543" s="35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35"/>
      <c r="Q543" s="154"/>
    </row>
    <row r="544" spans="1:17" s="28" customFormat="1" x14ac:dyDescent="0.25">
      <c r="A544" s="53"/>
      <c r="B544" s="58"/>
      <c r="C544" s="58"/>
      <c r="D544" s="35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35"/>
      <c r="Q544" s="154"/>
    </row>
    <row r="545" spans="1:17" s="28" customFormat="1" x14ac:dyDescent="0.25">
      <c r="A545" s="53"/>
      <c r="B545" s="58"/>
      <c r="C545" s="58"/>
      <c r="D545" s="35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35"/>
      <c r="Q545" s="154"/>
    </row>
    <row r="546" spans="1:17" s="28" customFormat="1" x14ac:dyDescent="0.25">
      <c r="A546" s="53"/>
      <c r="B546" s="58"/>
      <c r="C546" s="58"/>
      <c r="D546" s="35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35"/>
      <c r="Q546" s="154"/>
    </row>
    <row r="547" spans="1:17" s="28" customFormat="1" x14ac:dyDescent="0.25">
      <c r="A547" s="53"/>
      <c r="B547" s="58"/>
      <c r="C547" s="58"/>
      <c r="D547" s="35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35"/>
      <c r="Q547" s="154"/>
    </row>
    <row r="548" spans="1:17" s="28" customFormat="1" x14ac:dyDescent="0.25">
      <c r="A548" s="53"/>
      <c r="B548" s="58"/>
      <c r="C548" s="58"/>
      <c r="D548" s="35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35"/>
      <c r="Q548" s="154"/>
    </row>
    <row r="549" spans="1:17" s="28" customFormat="1" x14ac:dyDescent="0.25">
      <c r="A549" s="53"/>
      <c r="B549" s="58"/>
      <c r="C549" s="58"/>
      <c r="D549" s="35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35"/>
      <c r="Q549" s="154"/>
    </row>
    <row r="550" spans="1:17" s="28" customFormat="1" x14ac:dyDescent="0.25">
      <c r="A550" s="53"/>
      <c r="B550" s="58"/>
      <c r="C550" s="58"/>
      <c r="D550" s="35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35"/>
      <c r="Q550" s="154"/>
    </row>
    <row r="551" spans="1:17" s="28" customFormat="1" x14ac:dyDescent="0.25">
      <c r="A551" s="53"/>
      <c r="B551" s="58"/>
      <c r="C551" s="58"/>
      <c r="D551" s="35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35"/>
      <c r="Q551" s="154"/>
    </row>
    <row r="552" spans="1:17" s="28" customFormat="1" x14ac:dyDescent="0.25">
      <c r="A552" s="53"/>
      <c r="B552" s="58"/>
      <c r="C552" s="58"/>
      <c r="D552" s="35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35"/>
      <c r="Q552" s="154"/>
    </row>
    <row r="553" spans="1:17" s="28" customFormat="1" x14ac:dyDescent="0.25">
      <c r="A553" s="53"/>
      <c r="B553" s="58"/>
      <c r="C553" s="58"/>
      <c r="D553" s="35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35"/>
      <c r="Q553" s="154"/>
    </row>
    <row r="554" spans="1:17" s="28" customFormat="1" x14ac:dyDescent="0.25">
      <c r="A554" s="53"/>
      <c r="B554" s="58"/>
      <c r="C554" s="58"/>
      <c r="D554" s="35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35"/>
      <c r="Q554" s="154"/>
    </row>
    <row r="555" spans="1:17" s="28" customFormat="1" x14ac:dyDescent="0.25">
      <c r="A555" s="53"/>
      <c r="B555" s="58"/>
      <c r="C555" s="58"/>
      <c r="D555" s="35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35"/>
      <c r="Q555" s="154"/>
    </row>
    <row r="556" spans="1:17" s="28" customFormat="1" x14ac:dyDescent="0.25">
      <c r="A556" s="53"/>
      <c r="B556" s="58"/>
      <c r="C556" s="58"/>
      <c r="D556" s="35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35"/>
      <c r="Q556" s="154"/>
    </row>
    <row r="557" spans="1:17" s="28" customFormat="1" x14ac:dyDescent="0.25">
      <c r="A557" s="53"/>
      <c r="B557" s="58"/>
      <c r="C557" s="58"/>
      <c r="D557" s="35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35"/>
      <c r="Q557" s="154"/>
    </row>
    <row r="558" spans="1:17" s="28" customFormat="1" x14ac:dyDescent="0.25">
      <c r="A558" s="53"/>
      <c r="B558" s="58"/>
      <c r="C558" s="58"/>
      <c r="D558" s="35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35"/>
      <c r="Q558" s="154"/>
    </row>
    <row r="559" spans="1:17" s="28" customFormat="1" x14ac:dyDescent="0.25">
      <c r="A559" s="53"/>
      <c r="B559" s="58"/>
      <c r="C559" s="58"/>
      <c r="D559" s="35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35"/>
      <c r="Q559" s="154"/>
    </row>
    <row r="560" spans="1:17" s="28" customFormat="1" x14ac:dyDescent="0.25">
      <c r="A560" s="53"/>
      <c r="B560" s="58"/>
      <c r="C560" s="58"/>
      <c r="D560" s="35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35"/>
      <c r="Q560" s="154"/>
    </row>
    <row r="561" spans="1:17" s="28" customFormat="1" x14ac:dyDescent="0.25">
      <c r="A561" s="53"/>
      <c r="B561" s="58"/>
      <c r="C561" s="58"/>
      <c r="D561" s="35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35"/>
      <c r="Q561" s="154"/>
    </row>
    <row r="562" spans="1:17" s="28" customFormat="1" x14ac:dyDescent="0.25">
      <c r="A562" s="53"/>
      <c r="B562" s="58"/>
      <c r="C562" s="58"/>
      <c r="D562" s="35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35"/>
      <c r="Q562" s="154"/>
    </row>
    <row r="563" spans="1:17" s="28" customFormat="1" x14ac:dyDescent="0.25">
      <c r="A563" s="53"/>
      <c r="B563" s="58"/>
      <c r="C563" s="58"/>
      <c r="D563" s="35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35"/>
      <c r="Q563" s="154"/>
    </row>
    <row r="564" spans="1:17" s="28" customFormat="1" x14ac:dyDescent="0.25">
      <c r="A564" s="53"/>
      <c r="B564" s="58"/>
      <c r="C564" s="58"/>
      <c r="D564" s="35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35"/>
      <c r="Q564" s="154"/>
    </row>
    <row r="565" spans="1:17" s="28" customFormat="1" x14ac:dyDescent="0.25">
      <c r="A565" s="53"/>
      <c r="B565" s="58"/>
      <c r="C565" s="58"/>
      <c r="D565" s="35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35"/>
      <c r="Q565" s="154"/>
    </row>
    <row r="566" spans="1:17" s="28" customFormat="1" x14ac:dyDescent="0.25">
      <c r="A566" s="53"/>
      <c r="B566" s="58"/>
      <c r="C566" s="58"/>
      <c r="D566" s="35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35"/>
      <c r="Q566" s="154"/>
    </row>
    <row r="567" spans="1:17" s="28" customFormat="1" x14ac:dyDescent="0.25">
      <c r="A567" s="53"/>
      <c r="B567" s="58"/>
      <c r="C567" s="58"/>
      <c r="D567" s="35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35"/>
      <c r="Q567" s="154"/>
    </row>
    <row r="568" spans="1:17" s="28" customFormat="1" x14ac:dyDescent="0.25">
      <c r="A568" s="53"/>
      <c r="B568" s="58"/>
      <c r="C568" s="58"/>
      <c r="D568" s="35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35"/>
      <c r="Q568" s="154"/>
    </row>
    <row r="569" spans="1:17" s="28" customFormat="1" x14ac:dyDescent="0.25">
      <c r="A569" s="53"/>
      <c r="B569" s="58"/>
      <c r="C569" s="58"/>
      <c r="D569" s="35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35"/>
      <c r="Q569" s="154"/>
    </row>
    <row r="570" spans="1:17" s="28" customFormat="1" x14ac:dyDescent="0.25">
      <c r="A570" s="53"/>
      <c r="B570" s="58"/>
      <c r="C570" s="58"/>
      <c r="D570" s="35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35"/>
      <c r="Q570" s="154"/>
    </row>
    <row r="571" spans="1:17" s="28" customFormat="1" x14ac:dyDescent="0.25">
      <c r="A571" s="53"/>
      <c r="B571" s="58"/>
      <c r="C571" s="58"/>
      <c r="D571" s="35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35"/>
      <c r="Q571" s="154"/>
    </row>
    <row r="572" spans="1:17" s="28" customFormat="1" x14ac:dyDescent="0.25">
      <c r="A572" s="53"/>
      <c r="B572" s="58"/>
      <c r="C572" s="58"/>
      <c r="D572" s="35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35"/>
      <c r="Q572" s="154"/>
    </row>
    <row r="573" spans="1:17" s="28" customFormat="1" x14ac:dyDescent="0.25">
      <c r="A573" s="53"/>
      <c r="B573" s="58"/>
      <c r="C573" s="58"/>
      <c r="D573" s="35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35"/>
      <c r="Q573" s="154"/>
    </row>
    <row r="574" spans="1:17" s="28" customFormat="1" x14ac:dyDescent="0.25">
      <c r="A574" s="53"/>
      <c r="B574" s="58"/>
      <c r="C574" s="58"/>
      <c r="D574" s="35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35"/>
      <c r="Q574" s="154"/>
    </row>
    <row r="575" spans="1:17" s="28" customFormat="1" x14ac:dyDescent="0.25">
      <c r="A575" s="53"/>
      <c r="B575" s="58"/>
      <c r="C575" s="58"/>
      <c r="D575" s="35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35"/>
      <c r="Q575" s="154"/>
    </row>
    <row r="576" spans="1:17" s="28" customFormat="1" x14ac:dyDescent="0.25">
      <c r="A576" s="53"/>
      <c r="B576" s="58"/>
      <c r="C576" s="58"/>
      <c r="D576" s="35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35"/>
      <c r="Q576" s="154"/>
    </row>
    <row r="577" spans="1:17" s="28" customFormat="1" x14ac:dyDescent="0.25">
      <c r="A577" s="53"/>
      <c r="B577" s="58"/>
      <c r="C577" s="58"/>
      <c r="D577" s="35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35"/>
      <c r="Q577" s="154"/>
    </row>
    <row r="578" spans="1:17" s="28" customFormat="1" x14ac:dyDescent="0.25">
      <c r="A578" s="53"/>
      <c r="B578" s="58"/>
      <c r="C578" s="58"/>
      <c r="D578" s="35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35"/>
      <c r="Q578" s="154"/>
    </row>
    <row r="579" spans="1:17" s="28" customFormat="1" x14ac:dyDescent="0.25">
      <c r="A579" s="53"/>
      <c r="B579" s="58"/>
      <c r="C579" s="58"/>
      <c r="D579" s="35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35"/>
      <c r="Q579" s="154"/>
    </row>
    <row r="580" spans="1:17" s="28" customFormat="1" x14ac:dyDescent="0.25">
      <c r="A580" s="53"/>
      <c r="B580" s="58"/>
      <c r="C580" s="58"/>
      <c r="D580" s="35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35"/>
      <c r="Q580" s="154"/>
    </row>
    <row r="581" spans="1:17" s="28" customFormat="1" x14ac:dyDescent="0.25">
      <c r="A581" s="53"/>
      <c r="B581" s="58"/>
      <c r="C581" s="58"/>
      <c r="D581" s="35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35"/>
      <c r="Q581" s="154"/>
    </row>
    <row r="582" spans="1:17" s="28" customFormat="1" x14ac:dyDescent="0.25">
      <c r="A582" s="53"/>
      <c r="B582" s="58"/>
      <c r="C582" s="58"/>
      <c r="D582" s="35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35"/>
      <c r="Q582" s="154"/>
    </row>
    <row r="583" spans="1:17" s="28" customFormat="1" x14ac:dyDescent="0.25">
      <c r="A583" s="53"/>
      <c r="B583" s="58"/>
      <c r="C583" s="58"/>
      <c r="D583" s="35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35"/>
      <c r="Q583" s="154"/>
    </row>
    <row r="584" spans="1:17" s="28" customFormat="1" x14ac:dyDescent="0.25">
      <c r="A584" s="53"/>
      <c r="B584" s="58"/>
      <c r="C584" s="58"/>
      <c r="D584" s="35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35"/>
      <c r="Q584" s="154"/>
    </row>
    <row r="585" spans="1:17" s="28" customFormat="1" x14ac:dyDescent="0.25">
      <c r="A585" s="53"/>
      <c r="B585" s="58"/>
      <c r="C585" s="58"/>
      <c r="D585" s="35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35"/>
      <c r="Q585" s="154"/>
    </row>
    <row r="586" spans="1:17" s="28" customFormat="1" x14ac:dyDescent="0.25">
      <c r="A586" s="53"/>
      <c r="B586" s="58"/>
      <c r="C586" s="58"/>
      <c r="D586" s="35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35"/>
      <c r="Q586" s="154"/>
    </row>
    <row r="587" spans="1:17" s="28" customFormat="1" x14ac:dyDescent="0.25">
      <c r="A587" s="53"/>
      <c r="B587" s="58"/>
      <c r="C587" s="58"/>
      <c r="D587" s="35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35"/>
      <c r="Q587" s="154"/>
    </row>
    <row r="588" spans="1:17" s="28" customFormat="1" x14ac:dyDescent="0.25">
      <c r="A588" s="53"/>
      <c r="B588" s="58"/>
      <c r="C588" s="58"/>
      <c r="D588" s="35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35"/>
      <c r="Q588" s="154"/>
    </row>
    <row r="589" spans="1:17" s="28" customFormat="1" x14ac:dyDescent="0.25">
      <c r="A589" s="53"/>
      <c r="B589" s="58"/>
      <c r="C589" s="58"/>
      <c r="D589" s="35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35"/>
      <c r="Q589" s="154"/>
    </row>
    <row r="590" spans="1:17" s="28" customFormat="1" x14ac:dyDescent="0.25">
      <c r="A590" s="53"/>
      <c r="B590" s="58"/>
      <c r="C590" s="58"/>
      <c r="D590" s="35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35"/>
      <c r="Q590" s="154"/>
    </row>
    <row r="591" spans="1:17" s="28" customFormat="1" x14ac:dyDescent="0.25">
      <c r="A591" s="53"/>
      <c r="B591" s="58"/>
      <c r="C591" s="58"/>
      <c r="D591" s="35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35"/>
      <c r="Q591" s="154"/>
    </row>
    <row r="592" spans="1:17" s="28" customFormat="1" x14ac:dyDescent="0.25">
      <c r="A592" s="53"/>
      <c r="B592" s="58"/>
      <c r="C592" s="58"/>
      <c r="D592" s="35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35"/>
      <c r="Q592" s="154"/>
    </row>
    <row r="593" spans="1:17" s="28" customFormat="1" x14ac:dyDescent="0.25">
      <c r="A593" s="53"/>
      <c r="B593" s="58"/>
      <c r="C593" s="58"/>
      <c r="D593" s="35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35"/>
      <c r="Q593" s="154"/>
    </row>
    <row r="594" spans="1:17" s="28" customFormat="1" x14ac:dyDescent="0.25">
      <c r="A594" s="53"/>
      <c r="B594" s="58"/>
      <c r="C594" s="58"/>
      <c r="D594" s="35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35"/>
      <c r="Q594" s="154"/>
    </row>
    <row r="595" spans="1:17" s="28" customFormat="1" x14ac:dyDescent="0.25">
      <c r="A595" s="53"/>
      <c r="B595" s="58"/>
      <c r="C595" s="58"/>
      <c r="D595" s="35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35"/>
      <c r="Q595" s="154"/>
    </row>
    <row r="596" spans="1:17" s="28" customFormat="1" x14ac:dyDescent="0.25">
      <c r="A596" s="53"/>
      <c r="B596" s="58"/>
      <c r="C596" s="58"/>
      <c r="D596" s="35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35"/>
      <c r="Q596" s="154"/>
    </row>
    <row r="597" spans="1:17" s="28" customFormat="1" x14ac:dyDescent="0.25">
      <c r="A597" s="53"/>
      <c r="B597" s="58"/>
      <c r="C597" s="58"/>
      <c r="D597" s="35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35"/>
      <c r="Q597" s="154"/>
    </row>
    <row r="598" spans="1:17" s="28" customFormat="1" x14ac:dyDescent="0.25">
      <c r="A598" s="53"/>
      <c r="B598" s="58"/>
      <c r="C598" s="58"/>
      <c r="D598" s="35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35"/>
      <c r="Q598" s="154"/>
    </row>
    <row r="599" spans="1:17" s="28" customFormat="1" x14ac:dyDescent="0.25">
      <c r="A599" s="53"/>
      <c r="B599" s="58"/>
      <c r="C599" s="58"/>
      <c r="D599" s="35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35"/>
      <c r="Q599" s="154"/>
    </row>
    <row r="600" spans="1:17" s="28" customFormat="1" x14ac:dyDescent="0.25">
      <c r="A600" s="53"/>
      <c r="B600" s="58"/>
      <c r="C600" s="58"/>
      <c r="D600" s="35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35"/>
      <c r="Q600" s="154"/>
    </row>
    <row r="601" spans="1:17" s="28" customFormat="1" x14ac:dyDescent="0.25">
      <c r="A601" s="53"/>
      <c r="B601" s="58"/>
      <c r="C601" s="58"/>
      <c r="D601" s="35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35"/>
      <c r="Q601" s="154"/>
    </row>
    <row r="602" spans="1:17" s="28" customFormat="1" x14ac:dyDescent="0.25">
      <c r="A602" s="53"/>
      <c r="B602" s="58"/>
      <c r="C602" s="58"/>
      <c r="D602" s="35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35"/>
      <c r="Q602" s="154"/>
    </row>
    <row r="603" spans="1:17" s="28" customFormat="1" x14ac:dyDescent="0.25">
      <c r="A603" s="53"/>
      <c r="B603" s="58"/>
      <c r="C603" s="58"/>
      <c r="D603" s="35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35"/>
      <c r="Q603" s="154"/>
    </row>
    <row r="604" spans="1:17" s="28" customFormat="1" x14ac:dyDescent="0.25">
      <c r="A604" s="53"/>
      <c r="B604" s="58"/>
      <c r="C604" s="58"/>
      <c r="D604" s="35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35"/>
      <c r="Q604" s="154"/>
    </row>
    <row r="605" spans="1:17" s="28" customFormat="1" x14ac:dyDescent="0.25">
      <c r="A605" s="53"/>
      <c r="B605" s="58"/>
      <c r="C605" s="58"/>
      <c r="D605" s="35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35"/>
      <c r="Q605" s="154"/>
    </row>
    <row r="606" spans="1:17" s="28" customFormat="1" x14ac:dyDescent="0.25">
      <c r="A606" s="53"/>
      <c r="B606" s="58"/>
      <c r="C606" s="58"/>
      <c r="D606" s="35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35"/>
      <c r="Q606" s="154"/>
    </row>
    <row r="607" spans="1:17" s="28" customFormat="1" x14ac:dyDescent="0.25">
      <c r="A607" s="53"/>
      <c r="B607" s="58"/>
      <c r="C607" s="58"/>
      <c r="D607" s="35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35"/>
      <c r="Q607" s="154"/>
    </row>
    <row r="608" spans="1:17" s="28" customFormat="1" x14ac:dyDescent="0.25">
      <c r="A608" s="53"/>
      <c r="B608" s="58"/>
      <c r="C608" s="58"/>
      <c r="D608" s="35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35"/>
      <c r="Q608" s="154"/>
    </row>
    <row r="609" spans="1:17" s="28" customFormat="1" x14ac:dyDescent="0.25">
      <c r="A609" s="53"/>
      <c r="B609" s="58"/>
      <c r="C609" s="58"/>
      <c r="D609" s="35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35"/>
      <c r="Q609" s="154"/>
    </row>
    <row r="610" spans="1:17" s="28" customFormat="1" x14ac:dyDescent="0.25">
      <c r="A610" s="53"/>
      <c r="B610" s="58"/>
      <c r="C610" s="58"/>
      <c r="D610" s="35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35"/>
      <c r="Q610" s="154"/>
    </row>
    <row r="611" spans="1:17" s="28" customFormat="1" x14ac:dyDescent="0.25">
      <c r="A611" s="53"/>
      <c r="B611" s="58"/>
      <c r="C611" s="58"/>
      <c r="D611" s="35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35"/>
      <c r="Q611" s="154"/>
    </row>
    <row r="612" spans="1:17" s="28" customFormat="1" x14ac:dyDescent="0.25">
      <c r="A612" s="53"/>
      <c r="B612" s="58"/>
      <c r="C612" s="58"/>
      <c r="D612" s="35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35"/>
      <c r="Q612" s="154"/>
    </row>
    <row r="613" spans="1:17" s="28" customFormat="1" x14ac:dyDescent="0.25">
      <c r="A613" s="53"/>
      <c r="B613" s="58"/>
      <c r="C613" s="58"/>
      <c r="D613" s="35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35"/>
      <c r="Q613" s="154"/>
    </row>
    <row r="614" spans="1:17" s="28" customFormat="1" x14ac:dyDescent="0.25">
      <c r="A614" s="53"/>
      <c r="B614" s="58"/>
      <c r="C614" s="58"/>
      <c r="D614" s="35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35"/>
      <c r="Q614" s="154"/>
    </row>
    <row r="615" spans="1:17" s="28" customFormat="1" x14ac:dyDescent="0.25">
      <c r="A615" s="53"/>
      <c r="B615" s="58"/>
      <c r="C615" s="58"/>
      <c r="D615" s="35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35"/>
      <c r="Q615" s="154"/>
    </row>
    <row r="616" spans="1:17" s="28" customFormat="1" x14ac:dyDescent="0.25">
      <c r="A616" s="53"/>
      <c r="B616" s="58"/>
      <c r="C616" s="58"/>
      <c r="D616" s="35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35"/>
      <c r="Q616" s="154"/>
    </row>
    <row r="617" spans="1:17" s="28" customFormat="1" x14ac:dyDescent="0.25">
      <c r="A617" s="53"/>
      <c r="B617" s="58"/>
      <c r="C617" s="58"/>
      <c r="D617" s="35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35"/>
      <c r="Q617" s="154"/>
    </row>
    <row r="618" spans="1:17" s="28" customFormat="1" x14ac:dyDescent="0.25">
      <c r="A618" s="53"/>
      <c r="B618" s="58"/>
      <c r="C618" s="58"/>
      <c r="D618" s="35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35"/>
      <c r="Q618" s="154"/>
    </row>
    <row r="619" spans="1:17" s="28" customFormat="1" x14ac:dyDescent="0.25">
      <c r="A619" s="53"/>
      <c r="B619" s="58"/>
      <c r="C619" s="58"/>
      <c r="D619" s="35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35"/>
      <c r="Q619" s="154"/>
    </row>
    <row r="620" spans="1:17" s="28" customFormat="1" x14ac:dyDescent="0.25">
      <c r="A620" s="53"/>
      <c r="B620" s="58"/>
      <c r="C620" s="58"/>
      <c r="D620" s="35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35"/>
      <c r="Q620" s="154"/>
    </row>
    <row r="621" spans="1:17" s="28" customFormat="1" x14ac:dyDescent="0.25">
      <c r="A621" s="53"/>
      <c r="B621" s="58"/>
      <c r="C621" s="58"/>
      <c r="D621" s="35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35"/>
      <c r="Q621" s="154"/>
    </row>
    <row r="622" spans="1:17" s="28" customFormat="1" x14ac:dyDescent="0.25">
      <c r="A622" s="53"/>
      <c r="B622" s="58"/>
      <c r="C622" s="58"/>
      <c r="D622" s="35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35"/>
      <c r="Q622" s="154"/>
    </row>
    <row r="623" spans="1:17" s="28" customFormat="1" x14ac:dyDescent="0.25">
      <c r="A623" s="53"/>
      <c r="B623" s="58"/>
      <c r="C623" s="58"/>
      <c r="D623" s="35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35"/>
      <c r="Q623" s="154"/>
    </row>
    <row r="624" spans="1:17" s="28" customFormat="1" x14ac:dyDescent="0.25">
      <c r="A624" s="53"/>
      <c r="B624" s="58"/>
      <c r="C624" s="58"/>
      <c r="D624" s="35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35"/>
      <c r="Q624" s="154"/>
    </row>
    <row r="625" spans="1:17" s="28" customFormat="1" x14ac:dyDescent="0.25">
      <c r="A625" s="53"/>
      <c r="B625" s="58"/>
      <c r="C625" s="58"/>
      <c r="D625" s="35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35"/>
      <c r="Q625" s="154"/>
    </row>
    <row r="626" spans="1:17" s="28" customFormat="1" x14ac:dyDescent="0.25">
      <c r="A626" s="53"/>
      <c r="B626" s="58"/>
      <c r="C626" s="58"/>
      <c r="D626" s="35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35"/>
      <c r="Q626" s="154"/>
    </row>
    <row r="627" spans="1:17" s="28" customFormat="1" x14ac:dyDescent="0.25">
      <c r="A627" s="53"/>
      <c r="B627" s="58"/>
      <c r="C627" s="58"/>
      <c r="D627" s="35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35"/>
      <c r="Q627" s="154"/>
    </row>
    <row r="628" spans="1:17" s="28" customFormat="1" x14ac:dyDescent="0.25">
      <c r="A628" s="53"/>
      <c r="B628" s="58"/>
      <c r="C628" s="58"/>
      <c r="D628" s="35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35"/>
      <c r="Q628" s="154"/>
    </row>
    <row r="629" spans="1:17" s="28" customFormat="1" x14ac:dyDescent="0.25">
      <c r="A629" s="53"/>
      <c r="B629" s="58"/>
      <c r="C629" s="58"/>
      <c r="D629" s="35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35"/>
      <c r="Q629" s="154"/>
    </row>
    <row r="630" spans="1:17" s="28" customFormat="1" x14ac:dyDescent="0.25">
      <c r="A630" s="53"/>
      <c r="B630" s="58"/>
      <c r="C630" s="58"/>
      <c r="D630" s="35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35"/>
      <c r="Q630" s="154"/>
    </row>
    <row r="631" spans="1:17" s="28" customFormat="1" x14ac:dyDescent="0.25">
      <c r="A631" s="53"/>
      <c r="B631" s="58"/>
      <c r="C631" s="58"/>
      <c r="D631" s="35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35"/>
      <c r="Q631" s="154"/>
    </row>
    <row r="632" spans="1:17" s="28" customFormat="1" x14ac:dyDescent="0.25">
      <c r="A632" s="53"/>
      <c r="B632" s="58"/>
      <c r="C632" s="58"/>
      <c r="D632" s="35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35"/>
      <c r="Q632" s="154"/>
    </row>
    <row r="633" spans="1:17" s="28" customFormat="1" x14ac:dyDescent="0.25">
      <c r="A633" s="53"/>
      <c r="B633" s="58"/>
      <c r="C633" s="58"/>
      <c r="D633" s="35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35"/>
      <c r="Q633" s="154"/>
    </row>
    <row r="634" spans="1:17" s="28" customFormat="1" x14ac:dyDescent="0.25">
      <c r="A634" s="53"/>
      <c r="B634" s="58"/>
      <c r="C634" s="58"/>
      <c r="D634" s="35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35"/>
      <c r="Q634" s="154"/>
    </row>
    <row r="635" spans="1:17" s="28" customFormat="1" x14ac:dyDescent="0.25">
      <c r="A635" s="53"/>
      <c r="B635" s="58"/>
      <c r="C635" s="58"/>
      <c r="D635" s="35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35"/>
      <c r="Q635" s="154"/>
    </row>
    <row r="636" spans="1:17" s="28" customFormat="1" x14ac:dyDescent="0.25">
      <c r="A636" s="53"/>
      <c r="B636" s="58"/>
      <c r="C636" s="58"/>
      <c r="D636" s="35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35"/>
      <c r="Q636" s="154"/>
    </row>
    <row r="637" spans="1:17" s="28" customFormat="1" x14ac:dyDescent="0.25">
      <c r="A637" s="53"/>
      <c r="B637" s="58"/>
      <c r="C637" s="58"/>
      <c r="D637" s="35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35"/>
      <c r="Q637" s="154"/>
    </row>
    <row r="638" spans="1:17" s="28" customFormat="1" x14ac:dyDescent="0.25">
      <c r="A638" s="53"/>
      <c r="B638" s="58"/>
      <c r="C638" s="58"/>
      <c r="D638" s="35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35"/>
      <c r="Q638" s="154"/>
    </row>
    <row r="639" spans="1:17" s="28" customFormat="1" x14ac:dyDescent="0.25">
      <c r="A639" s="53"/>
      <c r="B639" s="58"/>
      <c r="C639" s="58"/>
      <c r="D639" s="35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35"/>
      <c r="Q639" s="154"/>
    </row>
    <row r="640" spans="1:17" s="28" customFormat="1" x14ac:dyDescent="0.25">
      <c r="A640" s="53"/>
      <c r="B640" s="58"/>
      <c r="C640" s="58"/>
      <c r="D640" s="35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35"/>
      <c r="Q640" s="154"/>
    </row>
    <row r="641" spans="1:17" s="28" customFormat="1" x14ac:dyDescent="0.25">
      <c r="A641" s="53"/>
      <c r="B641" s="58"/>
      <c r="C641" s="58"/>
      <c r="D641" s="35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35"/>
      <c r="Q641" s="154"/>
    </row>
    <row r="642" spans="1:17" s="28" customFormat="1" x14ac:dyDescent="0.25">
      <c r="A642" s="53"/>
      <c r="B642" s="58"/>
      <c r="C642" s="58"/>
      <c r="D642" s="35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35"/>
      <c r="Q642" s="154"/>
    </row>
    <row r="643" spans="1:17" s="28" customFormat="1" x14ac:dyDescent="0.25">
      <c r="A643" s="53"/>
      <c r="B643" s="58"/>
      <c r="C643" s="58"/>
      <c r="D643" s="35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35"/>
      <c r="Q643" s="154"/>
    </row>
    <row r="644" spans="1:17" s="28" customFormat="1" x14ac:dyDescent="0.25">
      <c r="A644" s="53"/>
      <c r="B644" s="58"/>
      <c r="C644" s="58"/>
      <c r="D644" s="35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35"/>
      <c r="Q644" s="154"/>
    </row>
    <row r="645" spans="1:17" s="28" customFormat="1" x14ac:dyDescent="0.25">
      <c r="A645" s="53"/>
      <c r="B645" s="58"/>
      <c r="C645" s="58"/>
      <c r="D645" s="35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35"/>
      <c r="Q645" s="154"/>
    </row>
    <row r="646" spans="1:17" s="28" customFormat="1" x14ac:dyDescent="0.25">
      <c r="A646" s="53"/>
      <c r="B646" s="58"/>
      <c r="C646" s="58"/>
      <c r="D646" s="35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35"/>
      <c r="Q646" s="154"/>
    </row>
    <row r="647" spans="1:17" s="28" customFormat="1" x14ac:dyDescent="0.25">
      <c r="A647" s="53"/>
      <c r="B647" s="58"/>
      <c r="C647" s="58"/>
      <c r="D647" s="35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35"/>
      <c r="Q647" s="154"/>
    </row>
    <row r="648" spans="1:17" s="28" customFormat="1" x14ac:dyDescent="0.25">
      <c r="A648" s="53"/>
      <c r="B648" s="58"/>
      <c r="C648" s="58"/>
      <c r="D648" s="35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35"/>
      <c r="Q648" s="154"/>
    </row>
    <row r="649" spans="1:17" s="28" customFormat="1" x14ac:dyDescent="0.25">
      <c r="A649" s="53"/>
      <c r="B649" s="58"/>
      <c r="C649" s="58"/>
      <c r="D649" s="35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35"/>
      <c r="Q649" s="154"/>
    </row>
    <row r="650" spans="1:17" s="28" customFormat="1" x14ac:dyDescent="0.25">
      <c r="A650" s="53"/>
      <c r="B650" s="58"/>
      <c r="C650" s="58"/>
      <c r="D650" s="35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35"/>
      <c r="Q650" s="154"/>
    </row>
    <row r="651" spans="1:17" s="28" customFormat="1" x14ac:dyDescent="0.25">
      <c r="A651" s="53"/>
      <c r="B651" s="58"/>
      <c r="C651" s="58"/>
      <c r="D651" s="35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35"/>
      <c r="Q651" s="154"/>
    </row>
    <row r="652" spans="1:17" s="28" customFormat="1" x14ac:dyDescent="0.25">
      <c r="A652" s="53"/>
      <c r="B652" s="58"/>
      <c r="C652" s="58"/>
      <c r="D652" s="35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35"/>
      <c r="Q652" s="154"/>
    </row>
    <row r="653" spans="1:17" s="28" customFormat="1" x14ac:dyDescent="0.25">
      <c r="A653" s="53"/>
      <c r="B653" s="58"/>
      <c r="C653" s="58"/>
      <c r="D653" s="35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35"/>
      <c r="Q653" s="154"/>
    </row>
    <row r="654" spans="1:17" s="28" customFormat="1" x14ac:dyDescent="0.25">
      <c r="A654" s="53"/>
      <c r="B654" s="58"/>
      <c r="C654" s="58"/>
      <c r="D654" s="35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35"/>
      <c r="Q654" s="154"/>
    </row>
    <row r="655" spans="1:17" s="28" customFormat="1" x14ac:dyDescent="0.25">
      <c r="A655" s="53"/>
      <c r="B655" s="58"/>
      <c r="C655" s="58"/>
      <c r="D655" s="35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35"/>
      <c r="Q655" s="154"/>
    </row>
    <row r="656" spans="1:17" s="28" customFormat="1" x14ac:dyDescent="0.25">
      <c r="A656" s="53"/>
      <c r="B656" s="58"/>
      <c r="C656" s="58"/>
      <c r="D656" s="35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35"/>
      <c r="Q656" s="154"/>
    </row>
    <row r="657" spans="1:17" s="28" customFormat="1" x14ac:dyDescent="0.25">
      <c r="A657" s="53"/>
      <c r="B657" s="58"/>
      <c r="C657" s="58"/>
      <c r="D657" s="35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35"/>
      <c r="Q657" s="154"/>
    </row>
    <row r="658" spans="1:17" s="28" customFormat="1" x14ac:dyDescent="0.25">
      <c r="A658" s="53"/>
      <c r="B658" s="58"/>
      <c r="C658" s="58"/>
      <c r="D658" s="35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35"/>
      <c r="Q658" s="154"/>
    </row>
    <row r="659" spans="1:17" s="28" customFormat="1" x14ac:dyDescent="0.25">
      <c r="A659" s="53"/>
      <c r="B659" s="58"/>
      <c r="C659" s="58"/>
      <c r="D659" s="35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35"/>
      <c r="Q659" s="154"/>
    </row>
    <row r="660" spans="1:17" s="28" customFormat="1" x14ac:dyDescent="0.25">
      <c r="A660" s="53"/>
      <c r="B660" s="58"/>
      <c r="C660" s="58"/>
      <c r="D660" s="35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35"/>
      <c r="Q660" s="154"/>
    </row>
    <row r="661" spans="1:17" s="28" customFormat="1" x14ac:dyDescent="0.25">
      <c r="A661" s="53"/>
      <c r="B661" s="58"/>
      <c r="C661" s="58"/>
      <c r="D661" s="35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35"/>
      <c r="Q661" s="154"/>
    </row>
    <row r="662" spans="1:17" s="28" customFormat="1" x14ac:dyDescent="0.25">
      <c r="A662" s="53"/>
      <c r="B662" s="58"/>
      <c r="C662" s="58"/>
      <c r="D662" s="35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35"/>
      <c r="Q662" s="154"/>
    </row>
    <row r="663" spans="1:17" s="28" customFormat="1" x14ac:dyDescent="0.25">
      <c r="A663" s="53"/>
      <c r="B663" s="58"/>
      <c r="C663" s="58"/>
      <c r="D663" s="35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35"/>
      <c r="Q663" s="154"/>
    </row>
    <row r="664" spans="1:17" s="28" customFormat="1" x14ac:dyDescent="0.25">
      <c r="A664" s="53"/>
      <c r="B664" s="58"/>
      <c r="C664" s="58"/>
      <c r="D664" s="35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35"/>
      <c r="Q664" s="154"/>
    </row>
    <row r="665" spans="1:17" s="28" customFormat="1" x14ac:dyDescent="0.25">
      <c r="A665" s="53"/>
      <c r="B665" s="58"/>
      <c r="C665" s="58"/>
      <c r="D665" s="35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35"/>
      <c r="Q665" s="154"/>
    </row>
    <row r="666" spans="1:17" s="28" customFormat="1" x14ac:dyDescent="0.25">
      <c r="A666" s="53"/>
      <c r="B666" s="58"/>
      <c r="C666" s="58"/>
      <c r="D666" s="35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35"/>
      <c r="Q666" s="154"/>
    </row>
    <row r="667" spans="1:17" s="28" customFormat="1" x14ac:dyDescent="0.25">
      <c r="A667" s="53"/>
      <c r="B667" s="58"/>
      <c r="C667" s="58"/>
      <c r="D667" s="35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35"/>
      <c r="Q667" s="154"/>
    </row>
    <row r="668" spans="1:17" s="28" customFormat="1" x14ac:dyDescent="0.25">
      <c r="A668" s="53"/>
      <c r="B668" s="58"/>
      <c r="C668" s="58"/>
      <c r="D668" s="35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35"/>
      <c r="Q668" s="154"/>
    </row>
    <row r="669" spans="1:17" s="28" customFormat="1" x14ac:dyDescent="0.25">
      <c r="A669" s="53"/>
      <c r="B669" s="58"/>
      <c r="C669" s="58"/>
      <c r="D669" s="35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35"/>
      <c r="Q669" s="154"/>
    </row>
    <row r="670" spans="1:17" s="28" customFormat="1" x14ac:dyDescent="0.25">
      <c r="A670" s="53"/>
      <c r="B670" s="58"/>
      <c r="C670" s="58"/>
      <c r="D670" s="35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35"/>
      <c r="Q670" s="154"/>
    </row>
    <row r="671" spans="1:17" s="28" customFormat="1" x14ac:dyDescent="0.25">
      <c r="A671" s="53"/>
      <c r="B671" s="58"/>
      <c r="C671" s="58"/>
      <c r="D671" s="35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35"/>
      <c r="Q671" s="154"/>
    </row>
    <row r="672" spans="1:17" s="28" customFormat="1" x14ac:dyDescent="0.25">
      <c r="A672" s="53"/>
      <c r="B672" s="58"/>
      <c r="C672" s="58"/>
      <c r="D672" s="35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35"/>
      <c r="Q672" s="154"/>
    </row>
    <row r="673" spans="1:17" s="28" customFormat="1" x14ac:dyDescent="0.25">
      <c r="A673" s="53"/>
      <c r="B673" s="58"/>
      <c r="C673" s="58"/>
      <c r="D673" s="35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35"/>
      <c r="Q673" s="154"/>
    </row>
    <row r="674" spans="1:17" s="28" customFormat="1" x14ac:dyDescent="0.25">
      <c r="A674" s="53"/>
      <c r="B674" s="58"/>
      <c r="C674" s="58"/>
      <c r="D674" s="35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35"/>
      <c r="Q674" s="154"/>
    </row>
    <row r="675" spans="1:17" s="28" customFormat="1" x14ac:dyDescent="0.25">
      <c r="A675" s="53"/>
      <c r="B675" s="58"/>
      <c r="C675" s="58"/>
      <c r="D675" s="35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35"/>
      <c r="Q675" s="154"/>
    </row>
    <row r="676" spans="1:17" s="28" customFormat="1" x14ac:dyDescent="0.25">
      <c r="A676" s="53"/>
      <c r="B676" s="58"/>
      <c r="C676" s="58"/>
      <c r="D676" s="35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35"/>
      <c r="Q676" s="154"/>
    </row>
    <row r="677" spans="1:17" s="28" customFormat="1" x14ac:dyDescent="0.25">
      <c r="A677" s="53"/>
      <c r="B677" s="58"/>
      <c r="C677" s="58"/>
      <c r="D677" s="35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35"/>
      <c r="Q677" s="154"/>
    </row>
    <row r="678" spans="1:17" s="28" customFormat="1" x14ac:dyDescent="0.25">
      <c r="A678" s="53"/>
      <c r="B678" s="58"/>
      <c r="C678" s="58"/>
      <c r="D678" s="35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35"/>
      <c r="Q678" s="154"/>
    </row>
    <row r="679" spans="1:17" s="28" customFormat="1" x14ac:dyDescent="0.25">
      <c r="A679" s="53"/>
      <c r="B679" s="58"/>
      <c r="C679" s="58"/>
      <c r="D679" s="35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35"/>
      <c r="Q679" s="154"/>
    </row>
    <row r="680" spans="1:17" s="28" customFormat="1" x14ac:dyDescent="0.25">
      <c r="A680" s="53"/>
      <c r="B680" s="58"/>
      <c r="C680" s="58"/>
      <c r="D680" s="35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35"/>
      <c r="Q680" s="154"/>
    </row>
    <row r="681" spans="1:17" s="28" customFormat="1" x14ac:dyDescent="0.25">
      <c r="A681" s="53"/>
      <c r="B681" s="58"/>
      <c r="C681" s="58"/>
      <c r="D681" s="35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35"/>
      <c r="Q681" s="154"/>
    </row>
    <row r="682" spans="1:17" s="28" customFormat="1" x14ac:dyDescent="0.25">
      <c r="A682" s="53"/>
      <c r="B682" s="58"/>
      <c r="C682" s="58"/>
      <c r="D682" s="35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35"/>
      <c r="Q682" s="154"/>
    </row>
    <row r="683" spans="1:17" s="28" customFormat="1" x14ac:dyDescent="0.25">
      <c r="A683" s="53"/>
      <c r="B683" s="58"/>
      <c r="C683" s="58"/>
      <c r="D683" s="35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35"/>
      <c r="Q683" s="154"/>
    </row>
    <row r="684" spans="1:17" s="28" customFormat="1" x14ac:dyDescent="0.25">
      <c r="A684" s="53"/>
      <c r="B684" s="58"/>
      <c r="C684" s="58"/>
      <c r="D684" s="35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35"/>
      <c r="Q684" s="154"/>
    </row>
    <row r="685" spans="1:17" s="28" customFormat="1" x14ac:dyDescent="0.25">
      <c r="A685" s="53"/>
      <c r="B685" s="58"/>
      <c r="C685" s="58"/>
      <c r="D685" s="35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35"/>
      <c r="Q685" s="154"/>
    </row>
    <row r="686" spans="1:17" s="28" customFormat="1" x14ac:dyDescent="0.25">
      <c r="A686" s="53"/>
      <c r="B686" s="58"/>
      <c r="C686" s="58"/>
      <c r="D686" s="35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35"/>
      <c r="Q686" s="154"/>
    </row>
    <row r="687" spans="1:17" s="28" customFormat="1" x14ac:dyDescent="0.25">
      <c r="A687" s="53"/>
      <c r="B687" s="58"/>
      <c r="C687" s="58"/>
      <c r="D687" s="35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35"/>
      <c r="Q687" s="154"/>
    </row>
    <row r="688" spans="1:17" s="28" customFormat="1" x14ac:dyDescent="0.25">
      <c r="A688" s="53"/>
      <c r="B688" s="58"/>
      <c r="C688" s="58"/>
      <c r="D688" s="35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35"/>
      <c r="Q688" s="154"/>
    </row>
    <row r="689" spans="1:17" s="28" customFormat="1" x14ac:dyDescent="0.25">
      <c r="A689" s="53"/>
      <c r="B689" s="58"/>
      <c r="C689" s="58"/>
      <c r="D689" s="35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35"/>
      <c r="Q689" s="154"/>
    </row>
    <row r="690" spans="1:17" s="28" customFormat="1" x14ac:dyDescent="0.25">
      <c r="A690" s="53"/>
      <c r="B690" s="58"/>
      <c r="C690" s="58"/>
      <c r="D690" s="35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35"/>
      <c r="Q690" s="154"/>
    </row>
    <row r="691" spans="1:17" s="28" customFormat="1" x14ac:dyDescent="0.25">
      <c r="A691" s="53"/>
      <c r="B691" s="58"/>
      <c r="C691" s="58"/>
      <c r="D691" s="35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35"/>
      <c r="Q691" s="154"/>
    </row>
    <row r="692" spans="1:17" s="28" customFormat="1" x14ac:dyDescent="0.25">
      <c r="A692" s="53"/>
      <c r="B692" s="58"/>
      <c r="C692" s="58"/>
      <c r="D692" s="35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35"/>
      <c r="Q692" s="154"/>
    </row>
    <row r="693" spans="1:17" s="28" customFormat="1" x14ac:dyDescent="0.25">
      <c r="A693" s="53"/>
      <c r="B693" s="58"/>
      <c r="C693" s="58"/>
      <c r="D693" s="35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35"/>
      <c r="Q693" s="154"/>
    </row>
    <row r="694" spans="1:17" s="28" customFormat="1" x14ac:dyDescent="0.25">
      <c r="A694" s="53"/>
      <c r="B694" s="58"/>
      <c r="C694" s="58"/>
      <c r="D694" s="35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35"/>
      <c r="Q694" s="154"/>
    </row>
    <row r="695" spans="1:17" s="28" customFormat="1" x14ac:dyDescent="0.25">
      <c r="A695" s="53"/>
      <c r="B695" s="58"/>
      <c r="C695" s="58"/>
      <c r="D695" s="35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35"/>
      <c r="Q695" s="154"/>
    </row>
    <row r="696" spans="1:17" s="28" customFormat="1" x14ac:dyDescent="0.25">
      <c r="A696" s="53"/>
      <c r="B696" s="58"/>
      <c r="C696" s="58"/>
      <c r="D696" s="35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35"/>
      <c r="Q696" s="154"/>
    </row>
    <row r="697" spans="1:17" s="28" customFormat="1" x14ac:dyDescent="0.25">
      <c r="A697" s="53"/>
      <c r="B697" s="58"/>
      <c r="C697" s="58"/>
      <c r="D697" s="35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35"/>
      <c r="Q697" s="154"/>
    </row>
    <row r="698" spans="1:17" s="28" customFormat="1" x14ac:dyDescent="0.25">
      <c r="A698" s="53"/>
      <c r="B698" s="58"/>
      <c r="C698" s="58"/>
      <c r="D698" s="35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35"/>
      <c r="Q698" s="154"/>
    </row>
    <row r="699" spans="1:17" s="28" customFormat="1" x14ac:dyDescent="0.25">
      <c r="A699" s="53"/>
      <c r="B699" s="58"/>
      <c r="C699" s="58"/>
      <c r="D699" s="35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35"/>
      <c r="Q699" s="154"/>
    </row>
    <row r="700" spans="1:17" s="28" customFormat="1" x14ac:dyDescent="0.25">
      <c r="A700" s="53"/>
      <c r="B700" s="58"/>
      <c r="C700" s="58"/>
      <c r="D700" s="35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35"/>
      <c r="Q700" s="154"/>
    </row>
    <row r="701" spans="1:17" s="28" customFormat="1" x14ac:dyDescent="0.25">
      <c r="A701" s="53"/>
      <c r="B701" s="58"/>
      <c r="C701" s="58"/>
      <c r="D701" s="35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35"/>
      <c r="Q701" s="154"/>
    </row>
    <row r="702" spans="1:17" s="28" customFormat="1" x14ac:dyDescent="0.25">
      <c r="A702" s="53"/>
      <c r="B702" s="58"/>
      <c r="C702" s="58"/>
      <c r="D702" s="35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35"/>
      <c r="Q702" s="154"/>
    </row>
    <row r="703" spans="1:17" s="28" customFormat="1" x14ac:dyDescent="0.25">
      <c r="A703" s="53"/>
      <c r="B703" s="58"/>
      <c r="C703" s="58"/>
      <c r="D703" s="35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35"/>
      <c r="Q703" s="154"/>
    </row>
    <row r="704" spans="1:17" s="28" customFormat="1" x14ac:dyDescent="0.25">
      <c r="A704" s="53"/>
      <c r="B704" s="58"/>
      <c r="C704" s="58"/>
      <c r="D704" s="35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35"/>
      <c r="Q704" s="154"/>
    </row>
    <row r="705" spans="1:17" s="28" customFormat="1" x14ac:dyDescent="0.25">
      <c r="A705" s="53"/>
      <c r="B705" s="58"/>
      <c r="C705" s="58"/>
      <c r="D705" s="35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35"/>
      <c r="Q705" s="154"/>
    </row>
    <row r="706" spans="1:17" s="28" customFormat="1" x14ac:dyDescent="0.25">
      <c r="A706" s="53"/>
      <c r="B706" s="58"/>
      <c r="C706" s="58"/>
      <c r="D706" s="35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35"/>
      <c r="Q706" s="154"/>
    </row>
    <row r="707" spans="1:17" s="28" customFormat="1" x14ac:dyDescent="0.25">
      <c r="A707" s="53"/>
      <c r="B707" s="58"/>
      <c r="C707" s="58"/>
      <c r="D707" s="35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35"/>
      <c r="Q707" s="154"/>
    </row>
    <row r="708" spans="1:17" s="28" customFormat="1" x14ac:dyDescent="0.25">
      <c r="A708" s="53"/>
      <c r="B708" s="58"/>
      <c r="C708" s="58"/>
      <c r="D708" s="35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35"/>
      <c r="Q708" s="154"/>
    </row>
    <row r="709" spans="1:17" s="28" customFormat="1" x14ac:dyDescent="0.25">
      <c r="A709" s="53"/>
      <c r="B709" s="58"/>
      <c r="C709" s="58"/>
      <c r="D709" s="35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35"/>
      <c r="Q709" s="154"/>
    </row>
    <row r="710" spans="1:17" s="28" customFormat="1" x14ac:dyDescent="0.25">
      <c r="A710" s="53"/>
      <c r="B710" s="58"/>
      <c r="C710" s="58"/>
      <c r="D710" s="35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35"/>
      <c r="Q710" s="154"/>
    </row>
    <row r="711" spans="1:17" s="28" customFormat="1" x14ac:dyDescent="0.25">
      <c r="A711" s="53"/>
      <c r="B711" s="58"/>
      <c r="C711" s="58"/>
      <c r="D711" s="35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35"/>
      <c r="Q711" s="154"/>
    </row>
    <row r="712" spans="1:17" s="28" customFormat="1" x14ac:dyDescent="0.25">
      <c r="A712" s="53"/>
      <c r="B712" s="58"/>
      <c r="C712" s="58"/>
      <c r="D712" s="35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35"/>
      <c r="Q712" s="154"/>
    </row>
    <row r="713" spans="1:17" s="28" customFormat="1" x14ac:dyDescent="0.25">
      <c r="A713" s="53"/>
      <c r="B713" s="58"/>
      <c r="C713" s="58"/>
      <c r="D713" s="35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35"/>
      <c r="Q713" s="154"/>
    </row>
    <row r="714" spans="1:17" s="28" customFormat="1" x14ac:dyDescent="0.25">
      <c r="A714" s="53"/>
      <c r="B714" s="58"/>
      <c r="C714" s="58"/>
      <c r="D714" s="35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35"/>
      <c r="Q714" s="154"/>
    </row>
    <row r="715" spans="1:17" s="28" customFormat="1" x14ac:dyDescent="0.25">
      <c r="A715" s="53"/>
      <c r="B715" s="58"/>
      <c r="C715" s="58"/>
      <c r="D715" s="35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35"/>
      <c r="Q715" s="154"/>
    </row>
    <row r="716" spans="1:17" s="28" customFormat="1" x14ac:dyDescent="0.25">
      <c r="A716" s="53"/>
      <c r="B716" s="58"/>
      <c r="C716" s="58"/>
      <c r="D716" s="35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35"/>
      <c r="Q716" s="154"/>
    </row>
    <row r="717" spans="1:17" s="28" customFormat="1" x14ac:dyDescent="0.25">
      <c r="A717" s="53"/>
      <c r="B717" s="58"/>
      <c r="C717" s="58"/>
      <c r="D717" s="35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35"/>
      <c r="Q717" s="154"/>
    </row>
    <row r="718" spans="1:17" s="28" customFormat="1" x14ac:dyDescent="0.25">
      <c r="A718" s="53"/>
      <c r="B718" s="58"/>
      <c r="C718" s="58"/>
      <c r="D718" s="35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35"/>
      <c r="Q718" s="154"/>
    </row>
    <row r="719" spans="1:17" s="28" customFormat="1" x14ac:dyDescent="0.25">
      <c r="A719" s="53"/>
      <c r="B719" s="58"/>
      <c r="C719" s="58"/>
      <c r="D719" s="35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35"/>
      <c r="Q719" s="154"/>
    </row>
    <row r="720" spans="1:17" s="28" customFormat="1" x14ac:dyDescent="0.25">
      <c r="A720" s="53"/>
      <c r="B720" s="58"/>
      <c r="C720" s="58"/>
      <c r="D720" s="35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35"/>
      <c r="Q720" s="154"/>
    </row>
    <row r="721" spans="1:17" s="28" customFormat="1" x14ac:dyDescent="0.25">
      <c r="A721" s="53"/>
      <c r="B721" s="58"/>
      <c r="C721" s="58"/>
      <c r="D721" s="35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35"/>
      <c r="Q721" s="154"/>
    </row>
    <row r="722" spans="1:17" s="28" customFormat="1" x14ac:dyDescent="0.25">
      <c r="A722" s="53"/>
      <c r="B722" s="58"/>
      <c r="C722" s="58"/>
      <c r="D722" s="35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35"/>
      <c r="Q722" s="154"/>
    </row>
    <row r="723" spans="1:17" s="28" customFormat="1" x14ac:dyDescent="0.25">
      <c r="A723" s="53"/>
      <c r="B723" s="58"/>
      <c r="C723" s="58"/>
      <c r="D723" s="35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35"/>
      <c r="Q723" s="154"/>
    </row>
    <row r="724" spans="1:17" s="28" customFormat="1" x14ac:dyDescent="0.25">
      <c r="A724" s="53"/>
      <c r="B724" s="58"/>
      <c r="C724" s="58"/>
      <c r="D724" s="35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35"/>
      <c r="Q724" s="154"/>
    </row>
    <row r="725" spans="1:17" s="28" customFormat="1" x14ac:dyDescent="0.25">
      <c r="A725" s="53"/>
      <c r="B725" s="58"/>
      <c r="C725" s="58"/>
      <c r="D725" s="35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35"/>
      <c r="Q725" s="154"/>
    </row>
    <row r="726" spans="1:17" s="28" customFormat="1" x14ac:dyDescent="0.25">
      <c r="A726" s="53"/>
      <c r="B726" s="58"/>
      <c r="C726" s="58"/>
      <c r="D726" s="35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35"/>
      <c r="Q726" s="154"/>
    </row>
    <row r="727" spans="1:17" s="28" customFormat="1" x14ac:dyDescent="0.25">
      <c r="A727" s="53"/>
      <c r="B727" s="58"/>
      <c r="C727" s="58"/>
      <c r="D727" s="35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35"/>
      <c r="Q727" s="154"/>
    </row>
    <row r="728" spans="1:17" s="28" customFormat="1" x14ac:dyDescent="0.25">
      <c r="A728" s="53"/>
      <c r="B728" s="58"/>
      <c r="C728" s="58"/>
      <c r="D728" s="35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35"/>
      <c r="Q728" s="154"/>
    </row>
    <row r="729" spans="1:17" s="28" customFormat="1" x14ac:dyDescent="0.25">
      <c r="A729" s="53"/>
      <c r="B729" s="58"/>
      <c r="C729" s="58"/>
      <c r="D729" s="35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35"/>
      <c r="Q729" s="154"/>
    </row>
    <row r="730" spans="1:17" s="28" customFormat="1" x14ac:dyDescent="0.25">
      <c r="A730" s="53"/>
      <c r="B730" s="58"/>
      <c r="C730" s="58"/>
      <c r="D730" s="35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35"/>
      <c r="Q730" s="154"/>
    </row>
    <row r="731" spans="1:17" s="28" customFormat="1" x14ac:dyDescent="0.25">
      <c r="A731" s="53"/>
      <c r="B731" s="58"/>
      <c r="C731" s="58"/>
      <c r="D731" s="35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35"/>
      <c r="Q731" s="154"/>
    </row>
    <row r="732" spans="1:17" s="28" customFormat="1" x14ac:dyDescent="0.25">
      <c r="A732" s="53"/>
      <c r="B732" s="58"/>
      <c r="C732" s="58"/>
      <c r="D732" s="35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35"/>
      <c r="Q732" s="154"/>
    </row>
    <row r="733" spans="1:17" s="28" customFormat="1" x14ac:dyDescent="0.25">
      <c r="A733" s="53"/>
      <c r="B733" s="58"/>
      <c r="C733" s="58"/>
      <c r="D733" s="35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35"/>
      <c r="Q733" s="154"/>
    </row>
    <row r="734" spans="1:17" s="28" customFormat="1" x14ac:dyDescent="0.25">
      <c r="A734" s="53"/>
      <c r="B734" s="58"/>
      <c r="C734" s="58"/>
      <c r="D734" s="35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35"/>
      <c r="Q734" s="154"/>
    </row>
    <row r="735" spans="1:17" s="28" customFormat="1" x14ac:dyDescent="0.25">
      <c r="A735" s="53"/>
      <c r="B735" s="58"/>
      <c r="C735" s="58"/>
      <c r="D735" s="35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35"/>
      <c r="Q735" s="154"/>
    </row>
    <row r="736" spans="1:17" s="28" customFormat="1" x14ac:dyDescent="0.25">
      <c r="A736" s="53"/>
      <c r="B736" s="58"/>
      <c r="C736" s="58"/>
      <c r="D736" s="35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35"/>
      <c r="Q736" s="154"/>
    </row>
    <row r="737" spans="1:17" s="28" customFormat="1" x14ac:dyDescent="0.25">
      <c r="A737" s="53"/>
      <c r="B737" s="58"/>
      <c r="C737" s="58"/>
      <c r="D737" s="35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35"/>
      <c r="Q737" s="154"/>
    </row>
    <row r="738" spans="1:17" s="28" customFormat="1" x14ac:dyDescent="0.25">
      <c r="A738" s="53"/>
      <c r="B738" s="58"/>
      <c r="C738" s="58"/>
      <c r="D738" s="35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35"/>
      <c r="Q738" s="154"/>
    </row>
    <row r="739" spans="1:17" s="28" customFormat="1" x14ac:dyDescent="0.25">
      <c r="A739" s="53"/>
      <c r="B739" s="58"/>
      <c r="C739" s="58"/>
      <c r="D739" s="35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35"/>
      <c r="Q739" s="154"/>
    </row>
    <row r="740" spans="1:17" s="28" customFormat="1" x14ac:dyDescent="0.25">
      <c r="A740" s="53"/>
      <c r="B740" s="58"/>
      <c r="C740" s="58"/>
      <c r="D740" s="35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35"/>
      <c r="Q740" s="154"/>
    </row>
    <row r="741" spans="1:17" s="28" customFormat="1" x14ac:dyDescent="0.25">
      <c r="A741" s="53"/>
      <c r="B741" s="58"/>
      <c r="C741" s="58"/>
      <c r="D741" s="35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35"/>
      <c r="Q741" s="154"/>
    </row>
    <row r="742" spans="1:17" s="28" customFormat="1" x14ac:dyDescent="0.25">
      <c r="A742" s="53"/>
      <c r="B742" s="58"/>
      <c r="C742" s="58"/>
      <c r="D742" s="35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35"/>
      <c r="Q742" s="154"/>
    </row>
    <row r="743" spans="1:17" s="28" customFormat="1" x14ac:dyDescent="0.25">
      <c r="A743" s="53"/>
      <c r="B743" s="58"/>
      <c r="C743" s="58"/>
      <c r="D743" s="35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35"/>
      <c r="Q743" s="154"/>
    </row>
    <row r="744" spans="1:17" s="28" customFormat="1" x14ac:dyDescent="0.25">
      <c r="A744" s="53"/>
      <c r="B744" s="58"/>
      <c r="C744" s="58"/>
      <c r="D744" s="35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35"/>
      <c r="Q744" s="154"/>
    </row>
    <row r="745" spans="1:17" s="28" customFormat="1" x14ac:dyDescent="0.25">
      <c r="A745" s="53"/>
      <c r="B745" s="58"/>
      <c r="C745" s="58"/>
      <c r="D745" s="35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35"/>
      <c r="Q745" s="154"/>
    </row>
    <row r="746" spans="1:17" s="28" customFormat="1" x14ac:dyDescent="0.25">
      <c r="A746" s="53"/>
      <c r="B746" s="58"/>
      <c r="C746" s="58"/>
      <c r="D746" s="35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35"/>
      <c r="Q746" s="154"/>
    </row>
    <row r="747" spans="1:17" s="28" customFormat="1" x14ac:dyDescent="0.25">
      <c r="A747" s="53"/>
      <c r="B747" s="58"/>
      <c r="C747" s="58"/>
      <c r="D747" s="35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35"/>
      <c r="Q747" s="154"/>
    </row>
    <row r="748" spans="1:17" s="28" customFormat="1" x14ac:dyDescent="0.25">
      <c r="A748" s="53"/>
      <c r="B748" s="58"/>
      <c r="C748" s="58"/>
      <c r="D748" s="35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35"/>
      <c r="Q748" s="154"/>
    </row>
    <row r="749" spans="1:17" s="28" customFormat="1" x14ac:dyDescent="0.25">
      <c r="A749" s="53"/>
      <c r="B749" s="58"/>
      <c r="C749" s="58"/>
      <c r="D749" s="35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35"/>
      <c r="Q749" s="154"/>
    </row>
    <row r="750" spans="1:17" s="28" customFormat="1" x14ac:dyDescent="0.25">
      <c r="A750" s="53"/>
      <c r="B750" s="58"/>
      <c r="C750" s="58"/>
      <c r="D750" s="35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35"/>
      <c r="Q750" s="154"/>
    </row>
    <row r="751" spans="1:17" s="28" customFormat="1" x14ac:dyDescent="0.25">
      <c r="A751" s="53"/>
      <c r="B751" s="58"/>
      <c r="C751" s="58"/>
      <c r="D751" s="35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35"/>
      <c r="Q751" s="154"/>
    </row>
    <row r="752" spans="1:17" s="28" customFormat="1" x14ac:dyDescent="0.25">
      <c r="A752" s="53"/>
      <c r="B752" s="58"/>
      <c r="C752" s="58"/>
      <c r="D752" s="35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35"/>
      <c r="Q752" s="154"/>
    </row>
    <row r="753" spans="1:17" s="28" customFormat="1" x14ac:dyDescent="0.25">
      <c r="A753" s="53"/>
      <c r="B753" s="58"/>
      <c r="C753" s="58"/>
      <c r="D753" s="35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35"/>
      <c r="Q753" s="154"/>
    </row>
    <row r="754" spans="1:17" s="28" customFormat="1" x14ac:dyDescent="0.25">
      <c r="A754" s="53"/>
      <c r="B754" s="58"/>
      <c r="C754" s="58"/>
      <c r="D754" s="35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35"/>
      <c r="Q754" s="154"/>
    </row>
    <row r="755" spans="1:17" s="28" customFormat="1" x14ac:dyDescent="0.25">
      <c r="A755" s="53"/>
      <c r="B755" s="58"/>
      <c r="C755" s="58"/>
      <c r="D755" s="35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35"/>
      <c r="Q755" s="154"/>
    </row>
    <row r="756" spans="1:17" s="28" customFormat="1" x14ac:dyDescent="0.25">
      <c r="A756" s="53"/>
      <c r="B756" s="58"/>
      <c r="C756" s="58"/>
      <c r="D756" s="35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35"/>
      <c r="Q756" s="154"/>
    </row>
    <row r="757" spans="1:17" s="28" customFormat="1" x14ac:dyDescent="0.25">
      <c r="A757" s="53"/>
      <c r="B757" s="58"/>
      <c r="C757" s="58"/>
      <c r="D757" s="35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35"/>
      <c r="Q757" s="154"/>
    </row>
    <row r="758" spans="1:17" s="28" customFormat="1" x14ac:dyDescent="0.25">
      <c r="A758" s="53"/>
      <c r="B758" s="58"/>
      <c r="C758" s="58"/>
      <c r="D758" s="35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35"/>
      <c r="Q758" s="154"/>
    </row>
    <row r="759" spans="1:17" s="28" customFormat="1" x14ac:dyDescent="0.25">
      <c r="A759" s="53"/>
      <c r="B759" s="58"/>
      <c r="C759" s="58"/>
      <c r="D759" s="35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35"/>
      <c r="Q759" s="154"/>
    </row>
    <row r="760" spans="1:17" s="28" customFormat="1" x14ac:dyDescent="0.25">
      <c r="A760" s="53"/>
      <c r="B760" s="58"/>
      <c r="C760" s="58"/>
      <c r="D760" s="35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35"/>
      <c r="Q760" s="154"/>
    </row>
    <row r="761" spans="1:17" s="28" customFormat="1" x14ac:dyDescent="0.25">
      <c r="A761" s="53"/>
      <c r="B761" s="58"/>
      <c r="C761" s="58"/>
      <c r="D761" s="35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35"/>
      <c r="Q761" s="154"/>
    </row>
    <row r="762" spans="1:17" s="28" customFormat="1" x14ac:dyDescent="0.25">
      <c r="A762" s="53"/>
      <c r="B762" s="58"/>
      <c r="C762" s="58"/>
      <c r="D762" s="35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35"/>
      <c r="Q762" s="154"/>
    </row>
    <row r="763" spans="1:17" s="28" customFormat="1" x14ac:dyDescent="0.25">
      <c r="A763" s="53"/>
      <c r="B763" s="58"/>
      <c r="C763" s="58"/>
      <c r="D763" s="35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35"/>
      <c r="Q763" s="154"/>
    </row>
    <row r="764" spans="1:17" s="28" customFormat="1" x14ac:dyDescent="0.25">
      <c r="A764" s="53"/>
      <c r="B764" s="58"/>
      <c r="C764" s="58"/>
      <c r="D764" s="35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35"/>
      <c r="Q764" s="154"/>
    </row>
    <row r="765" spans="1:17" s="28" customFormat="1" x14ac:dyDescent="0.25">
      <c r="A765" s="53"/>
      <c r="B765" s="58"/>
      <c r="C765" s="58"/>
      <c r="D765" s="35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35"/>
      <c r="Q765" s="154"/>
    </row>
    <row r="766" spans="1:17" s="28" customFormat="1" x14ac:dyDescent="0.25">
      <c r="A766" s="53"/>
      <c r="B766" s="58"/>
      <c r="C766" s="58"/>
      <c r="D766" s="35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35"/>
      <c r="Q766" s="154"/>
    </row>
    <row r="767" spans="1:17" s="28" customFormat="1" x14ac:dyDescent="0.25">
      <c r="A767" s="53"/>
      <c r="B767" s="58"/>
      <c r="C767" s="58"/>
      <c r="D767" s="35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35"/>
      <c r="Q767" s="154"/>
    </row>
    <row r="768" spans="1:17" s="28" customFormat="1" x14ac:dyDescent="0.25">
      <c r="A768" s="53"/>
      <c r="B768" s="58"/>
      <c r="C768" s="58"/>
      <c r="D768" s="35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35"/>
      <c r="Q768" s="154"/>
    </row>
    <row r="769" spans="1:17" s="28" customFormat="1" x14ac:dyDescent="0.25">
      <c r="A769" s="53"/>
      <c r="B769" s="58"/>
      <c r="C769" s="58"/>
      <c r="D769" s="35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35"/>
      <c r="Q769" s="154"/>
    </row>
    <row r="770" spans="1:17" s="28" customFormat="1" x14ac:dyDescent="0.25">
      <c r="A770" s="53"/>
      <c r="B770" s="58"/>
      <c r="C770" s="58"/>
      <c r="D770" s="35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35"/>
      <c r="Q770" s="154"/>
    </row>
    <row r="771" spans="1:17" s="28" customFormat="1" x14ac:dyDescent="0.25">
      <c r="A771" s="53"/>
      <c r="B771" s="58"/>
      <c r="C771" s="58"/>
      <c r="D771" s="35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35"/>
      <c r="Q771" s="154"/>
    </row>
    <row r="772" spans="1:17" s="28" customFormat="1" x14ac:dyDescent="0.25">
      <c r="A772" s="53"/>
      <c r="B772" s="58"/>
      <c r="C772" s="58"/>
      <c r="D772" s="35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35"/>
      <c r="Q772" s="154"/>
    </row>
    <row r="773" spans="1:17" s="28" customFormat="1" x14ac:dyDescent="0.25">
      <c r="A773" s="53"/>
      <c r="B773" s="58"/>
      <c r="C773" s="58"/>
      <c r="D773" s="35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35"/>
      <c r="Q773" s="154"/>
    </row>
    <row r="774" spans="1:17" s="28" customFormat="1" x14ac:dyDescent="0.25">
      <c r="A774" s="53"/>
      <c r="B774" s="58"/>
      <c r="C774" s="58"/>
      <c r="D774" s="35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35"/>
      <c r="Q774" s="154"/>
    </row>
    <row r="775" spans="1:17" s="28" customFormat="1" x14ac:dyDescent="0.25">
      <c r="A775" s="53"/>
      <c r="B775" s="58"/>
      <c r="C775" s="58"/>
      <c r="D775" s="35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35"/>
      <c r="Q775" s="154"/>
    </row>
    <row r="776" spans="1:17" s="28" customFormat="1" x14ac:dyDescent="0.25">
      <c r="A776" s="53"/>
      <c r="B776" s="58"/>
      <c r="C776" s="58"/>
      <c r="D776" s="35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35"/>
      <c r="Q776" s="154"/>
    </row>
    <row r="777" spans="1:17" s="28" customFormat="1" x14ac:dyDescent="0.25">
      <c r="A777" s="53"/>
      <c r="B777" s="58"/>
      <c r="C777" s="58"/>
      <c r="D777" s="35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35"/>
      <c r="Q777" s="154"/>
    </row>
    <row r="778" spans="1:17" s="28" customFormat="1" x14ac:dyDescent="0.25">
      <c r="A778" s="53"/>
      <c r="B778" s="58"/>
      <c r="C778" s="58"/>
      <c r="D778" s="35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35"/>
      <c r="Q778" s="154"/>
    </row>
    <row r="779" spans="1:17" s="28" customFormat="1" x14ac:dyDescent="0.25">
      <c r="A779" s="53"/>
      <c r="B779" s="58"/>
      <c r="C779" s="58"/>
      <c r="D779" s="35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35"/>
      <c r="Q779" s="154"/>
    </row>
    <row r="780" spans="1:17" s="28" customFormat="1" x14ac:dyDescent="0.25">
      <c r="A780" s="53"/>
      <c r="B780" s="58"/>
      <c r="C780" s="58"/>
      <c r="D780" s="35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35"/>
      <c r="Q780" s="154"/>
    </row>
    <row r="781" spans="1:17" s="28" customFormat="1" x14ac:dyDescent="0.25">
      <c r="A781" s="53"/>
      <c r="B781" s="58"/>
      <c r="C781" s="58"/>
      <c r="D781" s="35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35"/>
      <c r="Q781" s="154"/>
    </row>
    <row r="782" spans="1:17" s="28" customFormat="1" x14ac:dyDescent="0.25">
      <c r="A782" s="53"/>
      <c r="B782" s="58"/>
      <c r="C782" s="58"/>
      <c r="D782" s="35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35"/>
      <c r="Q782" s="154"/>
    </row>
    <row r="783" spans="1:17" s="28" customFormat="1" x14ac:dyDescent="0.25">
      <c r="A783" s="53"/>
      <c r="B783" s="58"/>
      <c r="C783" s="58"/>
      <c r="D783" s="35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35"/>
      <c r="Q783" s="154"/>
    </row>
    <row r="784" spans="1:17" s="28" customFormat="1" x14ac:dyDescent="0.25">
      <c r="A784" s="53"/>
      <c r="B784" s="58"/>
      <c r="C784" s="58"/>
      <c r="D784" s="35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35"/>
      <c r="Q784" s="154"/>
    </row>
    <row r="785" spans="1:17" s="28" customFormat="1" x14ac:dyDescent="0.25">
      <c r="A785" s="53"/>
      <c r="B785" s="58"/>
      <c r="C785" s="58"/>
      <c r="D785" s="35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35"/>
      <c r="Q785" s="154"/>
    </row>
    <row r="786" spans="1:17" s="28" customFormat="1" x14ac:dyDescent="0.25">
      <c r="A786" s="53"/>
      <c r="B786" s="58"/>
      <c r="C786" s="58"/>
      <c r="D786" s="35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35"/>
      <c r="Q786" s="154"/>
    </row>
    <row r="787" spans="1:17" s="28" customFormat="1" x14ac:dyDescent="0.25">
      <c r="A787" s="53"/>
      <c r="B787" s="58"/>
      <c r="C787" s="58"/>
      <c r="D787" s="35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35"/>
      <c r="Q787" s="154"/>
    </row>
    <row r="788" spans="1:17" s="28" customFormat="1" x14ac:dyDescent="0.25">
      <c r="A788" s="53"/>
      <c r="B788" s="58"/>
      <c r="C788" s="58"/>
      <c r="D788" s="35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35"/>
      <c r="Q788" s="154"/>
    </row>
    <row r="789" spans="1:17" s="28" customFormat="1" x14ac:dyDescent="0.25">
      <c r="A789" s="53"/>
      <c r="B789" s="58"/>
      <c r="C789" s="58"/>
      <c r="D789" s="35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35"/>
      <c r="Q789" s="154"/>
    </row>
    <row r="790" spans="1:17" s="28" customFormat="1" x14ac:dyDescent="0.25">
      <c r="A790" s="53"/>
      <c r="B790" s="58"/>
      <c r="C790" s="58"/>
      <c r="D790" s="35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35"/>
      <c r="Q790" s="154"/>
    </row>
    <row r="791" spans="1:17" s="28" customFormat="1" x14ac:dyDescent="0.25">
      <c r="A791" s="53"/>
      <c r="B791" s="58"/>
      <c r="C791" s="58"/>
      <c r="D791" s="35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35"/>
      <c r="Q791" s="154"/>
    </row>
    <row r="792" spans="1:17" s="28" customFormat="1" x14ac:dyDescent="0.25">
      <c r="A792" s="53"/>
      <c r="B792" s="58"/>
      <c r="C792" s="58"/>
      <c r="D792" s="35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35"/>
      <c r="Q792" s="154"/>
    </row>
    <row r="793" spans="1:17" s="28" customFormat="1" x14ac:dyDescent="0.25">
      <c r="A793" s="53"/>
      <c r="B793" s="58"/>
      <c r="C793" s="58"/>
      <c r="D793" s="35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35"/>
      <c r="Q793" s="154"/>
    </row>
    <row r="794" spans="1:17" s="28" customFormat="1" x14ac:dyDescent="0.25">
      <c r="A794" s="53"/>
      <c r="B794" s="58"/>
      <c r="C794" s="58"/>
      <c r="D794" s="35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35"/>
      <c r="Q794" s="154"/>
    </row>
    <row r="795" spans="1:17" s="28" customFormat="1" x14ac:dyDescent="0.25">
      <c r="A795" s="53"/>
      <c r="B795" s="58"/>
      <c r="C795" s="58"/>
      <c r="D795" s="35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35"/>
      <c r="Q795" s="154"/>
    </row>
    <row r="796" spans="1:17" s="28" customFormat="1" x14ac:dyDescent="0.25">
      <c r="A796" s="53"/>
      <c r="B796" s="58"/>
      <c r="C796" s="58"/>
      <c r="D796" s="35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35"/>
      <c r="Q796" s="154"/>
    </row>
    <row r="797" spans="1:17" s="28" customFormat="1" x14ac:dyDescent="0.25">
      <c r="A797" s="53"/>
      <c r="B797" s="58"/>
      <c r="C797" s="58"/>
      <c r="D797" s="35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35"/>
      <c r="Q797" s="154"/>
    </row>
    <row r="798" spans="1:17" s="28" customFormat="1" x14ac:dyDescent="0.25">
      <c r="A798" s="53"/>
      <c r="B798" s="58"/>
      <c r="C798" s="58"/>
      <c r="D798" s="35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35"/>
      <c r="Q798" s="154"/>
    </row>
    <row r="799" spans="1:17" s="28" customFormat="1" x14ac:dyDescent="0.25">
      <c r="A799" s="53"/>
      <c r="B799" s="58"/>
      <c r="C799" s="58"/>
      <c r="D799" s="35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35"/>
      <c r="Q799" s="154"/>
    </row>
    <row r="800" spans="1:17" s="28" customFormat="1" x14ac:dyDescent="0.25">
      <c r="A800" s="53"/>
      <c r="B800" s="58"/>
      <c r="C800" s="58"/>
      <c r="D800" s="35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35"/>
      <c r="Q800" s="154"/>
    </row>
    <row r="801" spans="1:17" s="28" customFormat="1" x14ac:dyDescent="0.25">
      <c r="A801" s="53"/>
      <c r="B801" s="58"/>
      <c r="C801" s="58"/>
      <c r="D801" s="35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35"/>
      <c r="Q801" s="154"/>
    </row>
    <row r="802" spans="1:17" s="28" customFormat="1" x14ac:dyDescent="0.25">
      <c r="A802" s="53"/>
      <c r="B802" s="58"/>
      <c r="C802" s="58"/>
      <c r="D802" s="35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35"/>
      <c r="Q802" s="154"/>
    </row>
    <row r="803" spans="1:17" s="28" customFormat="1" x14ac:dyDescent="0.25">
      <c r="A803" s="53"/>
      <c r="B803" s="58"/>
      <c r="C803" s="58"/>
      <c r="D803" s="35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35"/>
      <c r="Q803" s="154"/>
    </row>
    <row r="804" spans="1:17" s="28" customFormat="1" x14ac:dyDescent="0.25">
      <c r="A804" s="53"/>
      <c r="B804" s="58"/>
      <c r="C804" s="58"/>
      <c r="D804" s="35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35"/>
      <c r="Q804" s="154"/>
    </row>
    <row r="805" spans="1:17" s="28" customFormat="1" x14ac:dyDescent="0.25">
      <c r="A805" s="53"/>
      <c r="B805" s="58"/>
      <c r="C805" s="58"/>
      <c r="D805" s="35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35"/>
      <c r="Q805" s="154"/>
    </row>
    <row r="806" spans="1:17" s="28" customFormat="1" x14ac:dyDescent="0.25">
      <c r="A806" s="53"/>
      <c r="B806" s="58"/>
      <c r="C806" s="58"/>
      <c r="D806" s="35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35"/>
      <c r="Q806" s="154"/>
    </row>
    <row r="807" spans="1:17" s="28" customFormat="1" x14ac:dyDescent="0.25">
      <c r="A807" s="53"/>
      <c r="B807" s="58"/>
      <c r="C807" s="58"/>
      <c r="D807" s="35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35"/>
      <c r="Q807" s="154"/>
    </row>
    <row r="808" spans="1:17" s="28" customFormat="1" x14ac:dyDescent="0.25">
      <c r="A808" s="53"/>
      <c r="B808" s="58"/>
      <c r="C808" s="58"/>
      <c r="D808" s="35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35"/>
      <c r="Q808" s="154"/>
    </row>
    <row r="809" spans="1:17" s="28" customFormat="1" x14ac:dyDescent="0.25">
      <c r="A809" s="53"/>
      <c r="B809" s="58"/>
      <c r="C809" s="58"/>
      <c r="D809" s="35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35"/>
      <c r="Q809" s="154"/>
    </row>
    <row r="810" spans="1:17" s="28" customFormat="1" x14ac:dyDescent="0.25">
      <c r="A810" s="53"/>
      <c r="B810" s="58"/>
      <c r="C810" s="58"/>
      <c r="D810" s="35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35"/>
      <c r="Q810" s="154"/>
    </row>
    <row r="811" spans="1:17" s="28" customFormat="1" x14ac:dyDescent="0.25">
      <c r="A811" s="53"/>
      <c r="B811" s="58"/>
      <c r="C811" s="58"/>
      <c r="D811" s="35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35"/>
      <c r="Q811" s="154"/>
    </row>
    <row r="812" spans="1:17" s="28" customFormat="1" x14ac:dyDescent="0.25">
      <c r="A812" s="53"/>
      <c r="B812" s="58"/>
      <c r="C812" s="58"/>
      <c r="D812" s="35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35"/>
      <c r="Q812" s="154"/>
    </row>
    <row r="813" spans="1:17" s="28" customFormat="1" x14ac:dyDescent="0.25">
      <c r="A813" s="53"/>
      <c r="B813" s="58"/>
      <c r="C813" s="58"/>
      <c r="D813" s="35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35"/>
      <c r="Q813" s="154"/>
    </row>
    <row r="814" spans="1:17" s="28" customFormat="1" x14ac:dyDescent="0.25">
      <c r="A814" s="53"/>
      <c r="B814" s="58"/>
      <c r="C814" s="58"/>
      <c r="D814" s="35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35"/>
      <c r="Q814" s="154"/>
    </row>
    <row r="815" spans="1:17" s="28" customFormat="1" x14ac:dyDescent="0.25">
      <c r="A815" s="53"/>
      <c r="B815" s="58"/>
      <c r="C815" s="58"/>
      <c r="D815" s="35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35"/>
      <c r="Q815" s="154"/>
    </row>
    <row r="816" spans="1:17" s="28" customFormat="1" x14ac:dyDescent="0.25">
      <c r="A816" s="53"/>
      <c r="B816" s="58"/>
      <c r="C816" s="58"/>
      <c r="D816" s="35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35"/>
      <c r="Q816" s="154"/>
    </row>
    <row r="817" spans="1:17" s="28" customFormat="1" x14ac:dyDescent="0.25">
      <c r="A817" s="53"/>
      <c r="B817" s="58"/>
      <c r="C817" s="58"/>
      <c r="D817" s="35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35"/>
      <c r="Q817" s="154"/>
    </row>
    <row r="818" spans="1:17" s="28" customFormat="1" x14ac:dyDescent="0.25">
      <c r="A818" s="53"/>
      <c r="B818" s="58"/>
      <c r="C818" s="58"/>
      <c r="D818" s="35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35"/>
      <c r="Q818" s="154"/>
    </row>
    <row r="819" spans="1:17" s="28" customFormat="1" x14ac:dyDescent="0.25">
      <c r="A819" s="53"/>
      <c r="B819" s="58"/>
      <c r="C819" s="58"/>
      <c r="D819" s="35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35"/>
      <c r="Q819" s="154"/>
    </row>
    <row r="820" spans="1:17" s="28" customFormat="1" x14ac:dyDescent="0.25">
      <c r="A820" s="53"/>
      <c r="B820" s="58"/>
      <c r="C820" s="58"/>
      <c r="D820" s="35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35"/>
      <c r="Q820" s="154"/>
    </row>
    <row r="821" spans="1:17" s="28" customFormat="1" x14ac:dyDescent="0.25">
      <c r="A821" s="53"/>
      <c r="B821" s="58"/>
      <c r="C821" s="58"/>
      <c r="D821" s="35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35"/>
      <c r="Q821" s="154"/>
    </row>
    <row r="822" spans="1:17" s="28" customFormat="1" x14ac:dyDescent="0.25">
      <c r="A822" s="53"/>
      <c r="B822" s="58"/>
      <c r="C822" s="58"/>
      <c r="D822" s="35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35"/>
      <c r="Q822" s="154"/>
    </row>
    <row r="823" spans="1:17" s="28" customFormat="1" x14ac:dyDescent="0.25">
      <c r="A823" s="53"/>
      <c r="B823" s="58"/>
      <c r="C823" s="58"/>
      <c r="D823" s="35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35"/>
      <c r="Q823" s="154"/>
    </row>
    <row r="824" spans="1:17" s="28" customFormat="1" x14ac:dyDescent="0.25">
      <c r="A824" s="53"/>
      <c r="B824" s="58"/>
      <c r="C824" s="58"/>
      <c r="D824" s="35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35"/>
      <c r="Q824" s="154"/>
    </row>
    <row r="825" spans="1:17" s="28" customFormat="1" x14ac:dyDescent="0.25">
      <c r="A825" s="53"/>
      <c r="B825" s="58"/>
      <c r="C825" s="58"/>
      <c r="D825" s="35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35"/>
      <c r="Q825" s="154"/>
    </row>
    <row r="826" spans="1:17" s="28" customFormat="1" x14ac:dyDescent="0.25">
      <c r="A826" s="53"/>
      <c r="B826" s="58"/>
      <c r="C826" s="58"/>
      <c r="D826" s="35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35"/>
      <c r="Q826" s="154"/>
    </row>
    <row r="827" spans="1:17" s="28" customFormat="1" x14ac:dyDescent="0.25">
      <c r="A827" s="53"/>
      <c r="B827" s="58"/>
      <c r="C827" s="58"/>
      <c r="D827" s="35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35"/>
      <c r="Q827" s="154"/>
    </row>
    <row r="828" spans="1:17" s="28" customFormat="1" x14ac:dyDescent="0.25">
      <c r="A828" s="53"/>
      <c r="B828" s="58"/>
      <c r="C828" s="58"/>
      <c r="D828" s="35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35"/>
      <c r="Q828" s="154"/>
    </row>
    <row r="829" spans="1:17" s="28" customFormat="1" x14ac:dyDescent="0.25">
      <c r="A829" s="53"/>
      <c r="B829" s="58"/>
      <c r="C829" s="58"/>
      <c r="D829" s="35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35"/>
      <c r="Q829" s="154"/>
    </row>
    <row r="830" spans="1:17" s="28" customFormat="1" x14ac:dyDescent="0.25">
      <c r="A830" s="53"/>
      <c r="B830" s="58"/>
      <c r="C830" s="58"/>
      <c r="D830" s="35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35"/>
      <c r="Q830" s="154"/>
    </row>
    <row r="831" spans="1:17" s="28" customFormat="1" x14ac:dyDescent="0.25">
      <c r="A831" s="53"/>
      <c r="B831" s="58"/>
      <c r="C831" s="58"/>
      <c r="D831" s="35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35"/>
      <c r="Q831" s="154"/>
    </row>
    <row r="832" spans="1:17" s="28" customFormat="1" x14ac:dyDescent="0.25">
      <c r="A832" s="53"/>
      <c r="B832" s="58"/>
      <c r="C832" s="58"/>
      <c r="D832" s="35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35"/>
      <c r="Q832" s="154"/>
    </row>
    <row r="833" spans="1:17" s="28" customFormat="1" x14ac:dyDescent="0.25">
      <c r="A833" s="53"/>
      <c r="B833" s="58"/>
      <c r="C833" s="58"/>
      <c r="D833" s="35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35"/>
      <c r="Q833" s="154"/>
    </row>
    <row r="834" spans="1:17" s="28" customFormat="1" x14ac:dyDescent="0.25">
      <c r="A834" s="53"/>
      <c r="B834" s="58"/>
      <c r="C834" s="58"/>
      <c r="D834" s="35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35"/>
      <c r="Q834" s="154"/>
    </row>
    <row r="835" spans="1:17" s="28" customFormat="1" x14ac:dyDescent="0.25">
      <c r="A835" s="53"/>
      <c r="B835" s="58"/>
      <c r="C835" s="58"/>
      <c r="D835" s="35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35"/>
      <c r="Q835" s="154"/>
    </row>
    <row r="836" spans="1:17" s="28" customFormat="1" x14ac:dyDescent="0.25">
      <c r="A836" s="53"/>
      <c r="B836" s="58"/>
      <c r="C836" s="58"/>
      <c r="D836" s="35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35"/>
      <c r="Q836" s="154"/>
    </row>
    <row r="837" spans="1:17" s="28" customFormat="1" x14ac:dyDescent="0.25">
      <c r="A837" s="53"/>
      <c r="B837" s="58"/>
      <c r="C837" s="58"/>
      <c r="D837" s="35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35"/>
      <c r="Q837" s="154"/>
    </row>
    <row r="838" spans="1:17" s="28" customFormat="1" x14ac:dyDescent="0.25">
      <c r="A838" s="53"/>
      <c r="B838" s="58"/>
      <c r="C838" s="58"/>
      <c r="D838" s="35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35"/>
      <c r="Q838" s="154"/>
    </row>
    <row r="839" spans="1:17" s="28" customFormat="1" x14ac:dyDescent="0.25">
      <c r="A839" s="53"/>
      <c r="B839" s="58"/>
      <c r="C839" s="58"/>
      <c r="D839" s="35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35"/>
      <c r="Q839" s="154"/>
    </row>
    <row r="840" spans="1:17" s="28" customFormat="1" x14ac:dyDescent="0.25">
      <c r="A840" s="53"/>
      <c r="B840" s="58"/>
      <c r="C840" s="58"/>
      <c r="D840" s="35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35"/>
      <c r="Q840" s="154"/>
    </row>
    <row r="841" spans="1:17" s="28" customFormat="1" x14ac:dyDescent="0.25">
      <c r="A841" s="53"/>
      <c r="B841" s="58"/>
      <c r="C841" s="58"/>
      <c r="D841" s="35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35"/>
      <c r="Q841" s="154"/>
    </row>
    <row r="842" spans="1:17" s="28" customFormat="1" x14ac:dyDescent="0.25">
      <c r="A842" s="53"/>
      <c r="B842" s="58"/>
      <c r="C842" s="58"/>
      <c r="D842" s="35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35"/>
      <c r="Q842" s="154"/>
    </row>
    <row r="843" spans="1:17" s="28" customFormat="1" x14ac:dyDescent="0.25">
      <c r="A843" s="53"/>
      <c r="B843" s="58"/>
      <c r="C843" s="58"/>
      <c r="D843" s="35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35"/>
      <c r="Q843" s="154"/>
    </row>
    <row r="844" spans="1:17" s="28" customFormat="1" x14ac:dyDescent="0.25">
      <c r="A844" s="53"/>
      <c r="B844" s="58"/>
      <c r="C844" s="58"/>
      <c r="D844" s="35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35"/>
      <c r="Q844" s="154"/>
    </row>
    <row r="845" spans="1:17" s="28" customFormat="1" x14ac:dyDescent="0.25">
      <c r="A845" s="53"/>
      <c r="B845" s="58"/>
      <c r="C845" s="58"/>
      <c r="D845" s="35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35"/>
      <c r="Q845" s="154"/>
    </row>
    <row r="846" spans="1:17" s="28" customFormat="1" x14ac:dyDescent="0.25">
      <c r="A846" s="53"/>
      <c r="B846" s="58"/>
      <c r="C846" s="58"/>
      <c r="D846" s="35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35"/>
      <c r="Q846" s="154"/>
    </row>
    <row r="847" spans="1:17" s="28" customFormat="1" x14ac:dyDescent="0.25">
      <c r="A847" s="53"/>
      <c r="B847" s="58"/>
      <c r="C847" s="58"/>
      <c r="D847" s="35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35"/>
      <c r="Q847" s="154"/>
    </row>
    <row r="848" spans="1:17" s="28" customFormat="1" x14ac:dyDescent="0.25">
      <c r="A848" s="53"/>
      <c r="B848" s="58"/>
      <c r="C848" s="58"/>
      <c r="D848" s="35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35"/>
      <c r="Q848" s="154"/>
    </row>
    <row r="849" spans="1:17" s="28" customFormat="1" x14ac:dyDescent="0.25">
      <c r="A849" s="53"/>
      <c r="B849" s="58"/>
      <c r="C849" s="58"/>
      <c r="D849" s="35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35"/>
      <c r="Q849" s="154"/>
    </row>
    <row r="850" spans="1:17" s="28" customFormat="1" x14ac:dyDescent="0.25">
      <c r="A850" s="53"/>
      <c r="B850" s="58"/>
      <c r="C850" s="58"/>
      <c r="D850" s="35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35"/>
      <c r="Q850" s="154"/>
    </row>
    <row r="851" spans="1:17" s="28" customFormat="1" x14ac:dyDescent="0.25">
      <c r="A851" s="53"/>
      <c r="B851" s="58"/>
      <c r="C851" s="58"/>
      <c r="D851" s="35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35"/>
      <c r="Q851" s="154"/>
    </row>
    <row r="852" spans="1:17" s="28" customFormat="1" x14ac:dyDescent="0.25">
      <c r="A852" s="53"/>
      <c r="B852" s="58"/>
      <c r="C852" s="58"/>
      <c r="D852" s="35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35"/>
      <c r="Q852" s="154"/>
    </row>
    <row r="853" spans="1:17" s="28" customFormat="1" x14ac:dyDescent="0.25">
      <c r="A853" s="53"/>
      <c r="B853" s="58"/>
      <c r="C853" s="58"/>
      <c r="D853" s="35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35"/>
      <c r="Q853" s="154"/>
    </row>
    <row r="854" spans="1:17" s="28" customFormat="1" x14ac:dyDescent="0.25">
      <c r="A854" s="53"/>
      <c r="B854" s="58"/>
      <c r="C854" s="58"/>
      <c r="D854" s="35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35"/>
      <c r="Q854" s="154"/>
    </row>
    <row r="855" spans="1:17" s="28" customFormat="1" x14ac:dyDescent="0.25">
      <c r="A855" s="53"/>
      <c r="B855" s="58"/>
      <c r="C855" s="58"/>
      <c r="D855" s="35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35"/>
      <c r="Q855" s="154"/>
    </row>
    <row r="856" spans="1:17" s="28" customFormat="1" x14ac:dyDescent="0.25">
      <c r="A856" s="53"/>
      <c r="B856" s="58"/>
      <c r="C856" s="58"/>
      <c r="D856" s="35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35"/>
      <c r="Q856" s="154"/>
    </row>
    <row r="857" spans="1:17" s="28" customFormat="1" x14ac:dyDescent="0.25">
      <c r="A857" s="53"/>
      <c r="B857" s="58"/>
      <c r="C857" s="58"/>
      <c r="D857" s="35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35"/>
      <c r="Q857" s="154"/>
    </row>
    <row r="858" spans="1:17" s="28" customFormat="1" x14ac:dyDescent="0.25">
      <c r="A858" s="53"/>
      <c r="B858" s="58"/>
      <c r="C858" s="58"/>
      <c r="D858" s="35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35"/>
      <c r="Q858" s="154"/>
    </row>
    <row r="859" spans="1:17" s="28" customFormat="1" x14ac:dyDescent="0.25">
      <c r="A859" s="53"/>
      <c r="B859" s="58"/>
      <c r="C859" s="58"/>
      <c r="D859" s="35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35"/>
      <c r="Q859" s="154"/>
    </row>
    <row r="860" spans="1:17" s="28" customFormat="1" x14ac:dyDescent="0.25">
      <c r="A860" s="53"/>
      <c r="B860" s="58"/>
      <c r="C860" s="58"/>
      <c r="D860" s="35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35"/>
      <c r="Q860" s="154"/>
    </row>
    <row r="861" spans="1:17" s="28" customFormat="1" x14ac:dyDescent="0.25">
      <c r="A861" s="53"/>
      <c r="B861" s="58"/>
      <c r="C861" s="58"/>
      <c r="D861" s="35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35"/>
      <c r="Q861" s="154"/>
    </row>
    <row r="862" spans="1:17" s="28" customFormat="1" x14ac:dyDescent="0.25">
      <c r="A862" s="53"/>
      <c r="B862" s="58"/>
      <c r="C862" s="58"/>
      <c r="D862" s="35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35"/>
      <c r="Q862" s="154"/>
    </row>
    <row r="863" spans="1:17" s="28" customFormat="1" x14ac:dyDescent="0.25">
      <c r="A863" s="53"/>
      <c r="B863" s="58"/>
      <c r="C863" s="58"/>
      <c r="D863" s="35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35"/>
      <c r="Q863" s="154"/>
    </row>
    <row r="864" spans="1:17" s="28" customFormat="1" x14ac:dyDescent="0.25">
      <c r="A864" s="53"/>
      <c r="B864" s="58"/>
      <c r="C864" s="58"/>
      <c r="D864" s="35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35"/>
      <c r="Q864" s="154"/>
    </row>
    <row r="865" spans="1:17" s="28" customFormat="1" x14ac:dyDescent="0.25">
      <c r="A865" s="53"/>
      <c r="B865" s="58"/>
      <c r="C865" s="58"/>
      <c r="D865" s="35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35"/>
      <c r="Q865" s="154"/>
    </row>
    <row r="866" spans="1:17" s="28" customFormat="1" x14ac:dyDescent="0.25">
      <c r="A866" s="53"/>
      <c r="B866" s="58"/>
      <c r="C866" s="58"/>
      <c r="D866" s="35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35"/>
      <c r="Q866" s="154"/>
    </row>
    <row r="867" spans="1:17" s="28" customFormat="1" x14ac:dyDescent="0.25">
      <c r="A867" s="53"/>
      <c r="B867" s="58"/>
      <c r="C867" s="58"/>
      <c r="D867" s="35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35"/>
      <c r="Q867" s="154"/>
    </row>
    <row r="868" spans="1:17" s="28" customFormat="1" x14ac:dyDescent="0.25">
      <c r="A868" s="53"/>
      <c r="B868" s="58"/>
      <c r="C868" s="58"/>
      <c r="D868" s="35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35"/>
      <c r="Q868" s="154"/>
    </row>
    <row r="869" spans="1:17" s="28" customFormat="1" x14ac:dyDescent="0.25">
      <c r="A869" s="53"/>
      <c r="B869" s="58"/>
      <c r="C869" s="58"/>
      <c r="D869" s="35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35"/>
      <c r="Q869" s="154"/>
    </row>
    <row r="870" spans="1:17" s="28" customFormat="1" x14ac:dyDescent="0.25">
      <c r="A870" s="53"/>
      <c r="B870" s="58"/>
      <c r="C870" s="58"/>
      <c r="D870" s="35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35"/>
      <c r="Q870" s="154"/>
    </row>
    <row r="871" spans="1:17" s="28" customFormat="1" x14ac:dyDescent="0.25">
      <c r="A871" s="53"/>
      <c r="B871" s="58"/>
      <c r="C871" s="58"/>
      <c r="D871" s="35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35"/>
      <c r="Q871" s="154"/>
    </row>
    <row r="872" spans="1:17" s="28" customFormat="1" x14ac:dyDescent="0.25">
      <c r="A872" s="53"/>
      <c r="B872" s="58"/>
      <c r="C872" s="58"/>
      <c r="D872" s="35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35"/>
      <c r="Q872" s="154"/>
    </row>
    <row r="873" spans="1:17" s="28" customFormat="1" x14ac:dyDescent="0.25">
      <c r="A873" s="53"/>
      <c r="B873" s="58"/>
      <c r="C873" s="58"/>
      <c r="D873" s="35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35"/>
      <c r="Q873" s="154"/>
    </row>
    <row r="874" spans="1:17" s="28" customFormat="1" x14ac:dyDescent="0.25">
      <c r="A874" s="53"/>
      <c r="B874" s="58"/>
      <c r="C874" s="58"/>
      <c r="D874" s="35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35"/>
      <c r="Q874" s="154"/>
    </row>
    <row r="875" spans="1:17" s="28" customFormat="1" x14ac:dyDescent="0.25">
      <c r="A875" s="53"/>
      <c r="B875" s="58"/>
      <c r="C875" s="58"/>
      <c r="D875" s="35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35"/>
      <c r="Q875" s="154"/>
    </row>
    <row r="876" spans="1:17" s="28" customFormat="1" x14ac:dyDescent="0.25">
      <c r="A876" s="53"/>
      <c r="B876" s="58"/>
      <c r="C876" s="58"/>
      <c r="D876" s="35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35"/>
      <c r="Q876" s="154"/>
    </row>
    <row r="877" spans="1:17" s="28" customFormat="1" x14ac:dyDescent="0.25">
      <c r="A877" s="53"/>
      <c r="B877" s="58"/>
      <c r="C877" s="58"/>
      <c r="D877" s="35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35"/>
      <c r="Q877" s="154"/>
    </row>
    <row r="878" spans="1:17" s="28" customFormat="1" x14ac:dyDescent="0.25">
      <c r="A878" s="53"/>
      <c r="B878" s="58"/>
      <c r="C878" s="58"/>
      <c r="D878" s="35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35"/>
      <c r="Q878" s="154"/>
    </row>
    <row r="879" spans="1:17" s="28" customFormat="1" x14ac:dyDescent="0.25">
      <c r="A879" s="53"/>
      <c r="B879" s="58"/>
      <c r="C879" s="58"/>
      <c r="D879" s="35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35"/>
      <c r="Q879" s="154"/>
    </row>
    <row r="880" spans="1:17" s="28" customFormat="1" x14ac:dyDescent="0.25">
      <c r="A880" s="53"/>
      <c r="B880" s="58"/>
      <c r="C880" s="58"/>
      <c r="D880" s="35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35"/>
      <c r="Q880" s="154"/>
    </row>
    <row r="881" spans="1:17" s="28" customFormat="1" x14ac:dyDescent="0.25">
      <c r="A881" s="53"/>
      <c r="B881" s="58"/>
      <c r="C881" s="58"/>
      <c r="D881" s="35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35"/>
      <c r="Q881" s="154"/>
    </row>
    <row r="882" spans="1:17" s="28" customFormat="1" x14ac:dyDescent="0.25">
      <c r="A882" s="53"/>
      <c r="B882" s="58"/>
      <c r="C882" s="58"/>
      <c r="D882" s="35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35"/>
      <c r="Q882" s="154"/>
    </row>
    <row r="883" spans="1:17" s="28" customFormat="1" x14ac:dyDescent="0.25">
      <c r="A883" s="53"/>
      <c r="B883" s="58"/>
      <c r="C883" s="58"/>
      <c r="D883" s="35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35"/>
      <c r="Q883" s="154"/>
    </row>
    <row r="884" spans="1:17" s="28" customFormat="1" x14ac:dyDescent="0.25">
      <c r="A884" s="53"/>
      <c r="B884" s="58"/>
      <c r="C884" s="58"/>
      <c r="D884" s="35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35"/>
      <c r="Q884" s="154"/>
    </row>
    <row r="885" spans="1:17" s="28" customFormat="1" x14ac:dyDescent="0.25">
      <c r="A885" s="53"/>
      <c r="B885" s="58"/>
      <c r="C885" s="58"/>
      <c r="D885" s="35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35"/>
      <c r="Q885" s="154"/>
    </row>
    <row r="886" spans="1:17" s="28" customFormat="1" x14ac:dyDescent="0.25">
      <c r="A886" s="53"/>
      <c r="B886" s="58"/>
      <c r="C886" s="58"/>
      <c r="D886" s="35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35"/>
      <c r="Q886" s="154"/>
    </row>
    <row r="887" spans="1:17" s="28" customFormat="1" x14ac:dyDescent="0.25">
      <c r="A887" s="53"/>
      <c r="B887" s="58"/>
      <c r="C887" s="58"/>
      <c r="D887" s="35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35"/>
      <c r="Q887" s="154"/>
    </row>
    <row r="888" spans="1:17" s="28" customFormat="1" x14ac:dyDescent="0.25">
      <c r="A888" s="53"/>
      <c r="B888" s="58"/>
      <c r="C888" s="58"/>
      <c r="D888" s="35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35"/>
      <c r="Q888" s="154"/>
    </row>
    <row r="889" spans="1:17" s="28" customFormat="1" x14ac:dyDescent="0.25">
      <c r="A889" s="53"/>
      <c r="B889" s="58"/>
      <c r="C889" s="58"/>
      <c r="D889" s="35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35"/>
      <c r="Q889" s="154"/>
    </row>
    <row r="890" spans="1:17" s="28" customFormat="1" x14ac:dyDescent="0.25">
      <c r="A890" s="53"/>
      <c r="B890" s="58"/>
      <c r="C890" s="58"/>
      <c r="D890" s="35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35"/>
      <c r="Q890" s="154"/>
    </row>
    <row r="891" spans="1:17" s="28" customFormat="1" x14ac:dyDescent="0.25">
      <c r="A891" s="53"/>
      <c r="B891" s="58"/>
      <c r="C891" s="58"/>
      <c r="D891" s="35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35"/>
      <c r="Q891" s="154"/>
    </row>
    <row r="892" spans="1:17" s="28" customFormat="1" x14ac:dyDescent="0.25">
      <c r="A892" s="53"/>
      <c r="B892" s="58"/>
      <c r="C892" s="58"/>
      <c r="D892" s="35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35"/>
      <c r="Q892" s="154"/>
    </row>
    <row r="893" spans="1:17" s="28" customFormat="1" x14ac:dyDescent="0.25">
      <c r="A893" s="53"/>
      <c r="B893" s="58"/>
      <c r="C893" s="58"/>
      <c r="D893" s="35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35"/>
      <c r="Q893" s="154"/>
    </row>
    <row r="894" spans="1:17" s="28" customFormat="1" x14ac:dyDescent="0.25">
      <c r="A894" s="53"/>
      <c r="B894" s="58"/>
      <c r="C894" s="58"/>
      <c r="D894" s="35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35"/>
      <c r="Q894" s="154"/>
    </row>
    <row r="895" spans="1:17" s="28" customFormat="1" x14ac:dyDescent="0.25">
      <c r="A895" s="53"/>
      <c r="B895" s="58"/>
      <c r="C895" s="58"/>
      <c r="D895" s="35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35"/>
      <c r="Q895" s="154"/>
    </row>
    <row r="896" spans="1:17" s="28" customFormat="1" x14ac:dyDescent="0.25">
      <c r="A896" s="53"/>
      <c r="B896" s="58"/>
      <c r="C896" s="58"/>
      <c r="D896" s="35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35"/>
      <c r="Q896" s="154"/>
    </row>
    <row r="897" spans="1:17" s="28" customFormat="1" x14ac:dyDescent="0.25">
      <c r="A897" s="53"/>
      <c r="B897" s="58"/>
      <c r="C897" s="58"/>
      <c r="D897" s="35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35"/>
      <c r="Q897" s="154"/>
    </row>
    <row r="898" spans="1:17" s="28" customFormat="1" x14ac:dyDescent="0.25">
      <c r="A898" s="53"/>
      <c r="B898" s="58"/>
      <c r="C898" s="58"/>
      <c r="D898" s="35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35"/>
      <c r="Q898" s="154"/>
    </row>
    <row r="899" spans="1:17" s="28" customFormat="1" x14ac:dyDescent="0.25">
      <c r="A899" s="53"/>
      <c r="B899" s="58"/>
      <c r="C899" s="58"/>
      <c r="D899" s="35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35"/>
      <c r="Q899" s="154"/>
    </row>
    <row r="900" spans="1:17" s="28" customFormat="1" x14ac:dyDescent="0.25">
      <c r="A900" s="53"/>
      <c r="B900" s="58"/>
      <c r="C900" s="58"/>
      <c r="D900" s="35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35"/>
      <c r="Q900" s="154"/>
    </row>
    <row r="901" spans="1:17" s="28" customFormat="1" x14ac:dyDescent="0.25">
      <c r="A901" s="53"/>
      <c r="B901" s="58"/>
      <c r="C901" s="58"/>
      <c r="D901" s="35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35"/>
      <c r="Q901" s="154"/>
    </row>
    <row r="902" spans="1:17" s="28" customFormat="1" x14ac:dyDescent="0.25">
      <c r="A902" s="53"/>
      <c r="B902" s="58"/>
      <c r="C902" s="58"/>
      <c r="D902" s="35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35"/>
      <c r="Q902" s="154"/>
    </row>
    <row r="903" spans="1:17" s="28" customFormat="1" x14ac:dyDescent="0.25">
      <c r="A903" s="53"/>
      <c r="B903" s="58"/>
      <c r="C903" s="58"/>
      <c r="D903" s="35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35"/>
      <c r="Q903" s="154"/>
    </row>
    <row r="904" spans="1:17" s="28" customFormat="1" x14ac:dyDescent="0.25">
      <c r="A904" s="53"/>
      <c r="B904" s="58"/>
      <c r="C904" s="58"/>
      <c r="D904" s="35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35"/>
      <c r="Q904" s="154"/>
    </row>
    <row r="905" spans="1:17" s="28" customFormat="1" x14ac:dyDescent="0.25">
      <c r="A905" s="53"/>
      <c r="B905" s="58"/>
      <c r="C905" s="58"/>
      <c r="D905" s="35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35"/>
      <c r="Q905" s="154"/>
    </row>
    <row r="906" spans="1:17" s="28" customFormat="1" x14ac:dyDescent="0.25">
      <c r="A906" s="53"/>
      <c r="B906" s="58"/>
      <c r="C906" s="58"/>
      <c r="D906" s="35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35"/>
      <c r="Q906" s="154"/>
    </row>
    <row r="907" spans="1:17" s="28" customFormat="1" x14ac:dyDescent="0.25">
      <c r="A907" s="53"/>
      <c r="B907" s="58"/>
      <c r="C907" s="58"/>
      <c r="D907" s="35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35"/>
      <c r="Q907" s="154"/>
    </row>
    <row r="908" spans="1:17" s="28" customFormat="1" x14ac:dyDescent="0.25">
      <c r="A908" s="53"/>
      <c r="B908" s="58"/>
      <c r="C908" s="58"/>
      <c r="D908" s="35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35"/>
      <c r="Q908" s="154"/>
    </row>
    <row r="909" spans="1:17" s="28" customFormat="1" x14ac:dyDescent="0.25">
      <c r="A909" s="53"/>
      <c r="B909" s="58"/>
      <c r="C909" s="58"/>
      <c r="D909" s="35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35"/>
      <c r="Q909" s="154"/>
    </row>
    <row r="910" spans="1:17" s="28" customFormat="1" x14ac:dyDescent="0.25">
      <c r="A910" s="53"/>
      <c r="B910" s="58"/>
      <c r="C910" s="58"/>
      <c r="D910" s="35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35"/>
      <c r="Q910" s="154"/>
    </row>
    <row r="911" spans="1:17" s="28" customFormat="1" x14ac:dyDescent="0.25">
      <c r="A911" s="53"/>
      <c r="B911" s="58"/>
      <c r="C911" s="58"/>
      <c r="D911" s="35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35"/>
      <c r="Q911" s="154"/>
    </row>
    <row r="912" spans="1:17" s="28" customFormat="1" x14ac:dyDescent="0.25">
      <c r="A912" s="53"/>
      <c r="B912" s="58"/>
      <c r="C912" s="58"/>
      <c r="D912" s="35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35"/>
      <c r="Q912" s="154"/>
    </row>
    <row r="913" spans="1:17" s="28" customFormat="1" x14ac:dyDescent="0.25">
      <c r="A913" s="53"/>
      <c r="B913" s="58"/>
      <c r="C913" s="58"/>
      <c r="D913" s="35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35"/>
      <c r="Q913" s="154"/>
    </row>
    <row r="914" spans="1:17" s="28" customFormat="1" x14ac:dyDescent="0.25">
      <c r="A914" s="53"/>
      <c r="B914" s="58"/>
      <c r="C914" s="58"/>
      <c r="D914" s="35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35"/>
      <c r="Q914" s="154"/>
    </row>
    <row r="915" spans="1:17" s="28" customFormat="1" x14ac:dyDescent="0.25">
      <c r="A915" s="53"/>
      <c r="B915" s="58"/>
      <c r="C915" s="58"/>
      <c r="D915" s="35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35"/>
      <c r="Q915" s="154"/>
    </row>
    <row r="916" spans="1:17" s="28" customFormat="1" x14ac:dyDescent="0.25">
      <c r="A916" s="53"/>
      <c r="B916" s="58"/>
      <c r="C916" s="58"/>
      <c r="D916" s="35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35"/>
      <c r="Q916" s="154"/>
    </row>
    <row r="917" spans="1:17" s="28" customFormat="1" x14ac:dyDescent="0.25">
      <c r="A917" s="53"/>
      <c r="B917" s="58"/>
      <c r="C917" s="58"/>
      <c r="D917" s="35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35"/>
      <c r="Q917" s="154"/>
    </row>
    <row r="918" spans="1:17" s="28" customFormat="1" x14ac:dyDescent="0.25">
      <c r="A918" s="53"/>
      <c r="B918" s="58"/>
      <c r="C918" s="58"/>
      <c r="D918" s="35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35"/>
      <c r="Q918" s="154"/>
    </row>
    <row r="919" spans="1:17" s="28" customFormat="1" x14ac:dyDescent="0.25">
      <c r="A919" s="53"/>
      <c r="B919" s="58"/>
      <c r="C919" s="58"/>
      <c r="D919" s="35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35"/>
      <c r="Q919" s="154"/>
    </row>
    <row r="920" spans="1:17" s="28" customFormat="1" x14ac:dyDescent="0.25">
      <c r="A920" s="53"/>
      <c r="B920" s="58"/>
      <c r="C920" s="58"/>
      <c r="D920" s="35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35"/>
      <c r="Q920" s="154"/>
    </row>
    <row r="921" spans="1:17" s="28" customFormat="1" x14ac:dyDescent="0.25">
      <c r="A921" s="53"/>
      <c r="B921" s="58"/>
      <c r="C921" s="58"/>
      <c r="D921" s="35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35"/>
      <c r="Q921" s="154"/>
    </row>
    <row r="922" spans="1:17" s="28" customFormat="1" x14ac:dyDescent="0.25">
      <c r="A922" s="53"/>
      <c r="B922" s="58"/>
      <c r="C922" s="58"/>
      <c r="D922" s="35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35"/>
      <c r="Q922" s="154"/>
    </row>
    <row r="923" spans="1:17" s="28" customFormat="1" x14ac:dyDescent="0.25">
      <c r="A923" s="53"/>
      <c r="B923" s="58"/>
      <c r="C923" s="58"/>
      <c r="D923" s="35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35"/>
      <c r="Q923" s="154"/>
    </row>
    <row r="924" spans="1:17" s="28" customFormat="1" x14ac:dyDescent="0.25">
      <c r="A924" s="53"/>
      <c r="B924" s="58"/>
      <c r="C924" s="58"/>
      <c r="D924" s="35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35"/>
      <c r="Q924" s="154"/>
    </row>
    <row r="925" spans="1:17" s="28" customFormat="1" x14ac:dyDescent="0.25">
      <c r="A925" s="53"/>
      <c r="B925" s="58"/>
      <c r="C925" s="58"/>
      <c r="D925" s="35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35"/>
      <c r="Q925" s="154"/>
    </row>
    <row r="926" spans="1:17" s="28" customFormat="1" x14ac:dyDescent="0.25">
      <c r="A926" s="53"/>
      <c r="B926" s="58"/>
      <c r="C926" s="58"/>
      <c r="D926" s="35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35"/>
      <c r="Q926" s="154"/>
    </row>
    <row r="927" spans="1:17" s="28" customFormat="1" x14ac:dyDescent="0.25">
      <c r="A927" s="53"/>
      <c r="B927" s="58"/>
      <c r="C927" s="58"/>
      <c r="D927" s="35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35"/>
      <c r="Q927" s="154"/>
    </row>
    <row r="928" spans="1:17" s="28" customFormat="1" x14ac:dyDescent="0.25">
      <c r="A928" s="53"/>
      <c r="B928" s="58"/>
      <c r="C928" s="58"/>
      <c r="D928" s="35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35"/>
      <c r="Q928" s="154"/>
    </row>
    <row r="929" spans="1:17" s="28" customFormat="1" x14ac:dyDescent="0.25">
      <c r="A929" s="53"/>
      <c r="B929" s="58"/>
      <c r="C929" s="58"/>
      <c r="D929" s="35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35"/>
      <c r="Q929" s="154"/>
    </row>
    <row r="930" spans="1:17" s="28" customFormat="1" x14ac:dyDescent="0.25">
      <c r="A930" s="53"/>
      <c r="B930" s="58"/>
      <c r="C930" s="58"/>
      <c r="D930" s="35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35"/>
      <c r="Q930" s="154"/>
    </row>
    <row r="931" spans="1:17" s="28" customFormat="1" x14ac:dyDescent="0.25">
      <c r="A931" s="53"/>
      <c r="B931" s="58"/>
      <c r="C931" s="58"/>
      <c r="D931" s="35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35"/>
      <c r="Q931" s="154"/>
    </row>
    <row r="932" spans="1:17" s="28" customFormat="1" x14ac:dyDescent="0.25">
      <c r="A932" s="53"/>
      <c r="B932" s="58"/>
      <c r="C932" s="58"/>
      <c r="D932" s="35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35"/>
      <c r="Q932" s="154"/>
    </row>
    <row r="933" spans="1:17" s="28" customFormat="1" x14ac:dyDescent="0.25">
      <c r="A933" s="53"/>
      <c r="B933" s="58"/>
      <c r="C933" s="58"/>
      <c r="D933" s="35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35"/>
      <c r="Q933" s="154"/>
    </row>
    <row r="934" spans="1:17" s="28" customFormat="1" x14ac:dyDescent="0.25">
      <c r="A934" s="53"/>
      <c r="B934" s="58"/>
      <c r="C934" s="58"/>
      <c r="D934" s="35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35"/>
      <c r="Q934" s="154"/>
    </row>
    <row r="935" spans="1:17" s="28" customFormat="1" x14ac:dyDescent="0.25">
      <c r="A935" s="53"/>
      <c r="B935" s="58"/>
      <c r="C935" s="58"/>
      <c r="D935" s="35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35"/>
      <c r="Q935" s="154"/>
    </row>
    <row r="936" spans="1:17" s="28" customFormat="1" x14ac:dyDescent="0.25">
      <c r="A936" s="53"/>
      <c r="B936" s="58"/>
      <c r="C936" s="58"/>
      <c r="D936" s="35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35"/>
      <c r="Q936" s="154"/>
    </row>
    <row r="937" spans="1:17" s="28" customFormat="1" x14ac:dyDescent="0.25">
      <c r="A937" s="53"/>
      <c r="B937" s="58"/>
      <c r="C937" s="58"/>
      <c r="D937" s="35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35"/>
      <c r="Q937" s="154"/>
    </row>
    <row r="938" spans="1:17" s="28" customFormat="1" x14ac:dyDescent="0.25">
      <c r="A938" s="53"/>
      <c r="B938" s="58"/>
      <c r="C938" s="58"/>
      <c r="D938" s="35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35"/>
      <c r="Q938" s="154"/>
    </row>
    <row r="939" spans="1:17" s="28" customFormat="1" x14ac:dyDescent="0.25">
      <c r="A939" s="53"/>
      <c r="B939" s="58"/>
      <c r="C939" s="58"/>
      <c r="D939" s="35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35"/>
      <c r="Q939" s="154"/>
    </row>
    <row r="940" spans="1:17" s="28" customFormat="1" x14ac:dyDescent="0.25">
      <c r="A940" s="53"/>
      <c r="B940" s="58"/>
      <c r="C940" s="58"/>
      <c r="D940" s="35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35"/>
      <c r="Q940" s="154"/>
    </row>
    <row r="941" spans="1:17" s="28" customFormat="1" x14ac:dyDescent="0.25">
      <c r="A941" s="53"/>
      <c r="B941" s="58"/>
      <c r="C941" s="58"/>
      <c r="D941" s="35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35"/>
      <c r="Q941" s="154"/>
    </row>
    <row r="942" spans="1:17" s="28" customFormat="1" x14ac:dyDescent="0.25">
      <c r="A942" s="53"/>
      <c r="B942" s="58"/>
      <c r="C942" s="58"/>
      <c r="D942" s="35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35"/>
      <c r="Q942" s="154"/>
    </row>
    <row r="943" spans="1:17" s="28" customFormat="1" x14ac:dyDescent="0.25">
      <c r="A943" s="53"/>
      <c r="B943" s="58"/>
      <c r="C943" s="58"/>
      <c r="D943" s="35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35"/>
      <c r="Q943" s="154"/>
    </row>
    <row r="944" spans="1:17" s="28" customFormat="1" x14ac:dyDescent="0.25">
      <c r="A944" s="53"/>
      <c r="B944" s="58"/>
      <c r="C944" s="58"/>
      <c r="D944" s="35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35"/>
      <c r="Q944" s="154"/>
    </row>
    <row r="945" spans="1:17" s="28" customFormat="1" x14ac:dyDescent="0.25">
      <c r="A945" s="53"/>
      <c r="B945" s="58"/>
      <c r="C945" s="58"/>
      <c r="D945" s="35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35"/>
      <c r="Q945" s="154"/>
    </row>
    <row r="946" spans="1:17" s="28" customFormat="1" x14ac:dyDescent="0.25">
      <c r="A946" s="53"/>
      <c r="B946" s="58"/>
      <c r="C946" s="58"/>
      <c r="D946" s="35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35"/>
      <c r="Q946" s="154"/>
    </row>
    <row r="947" spans="1:17" s="28" customFormat="1" x14ac:dyDescent="0.25">
      <c r="A947" s="53"/>
      <c r="B947" s="58"/>
      <c r="C947" s="58"/>
      <c r="D947" s="35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35"/>
      <c r="Q947" s="154"/>
    </row>
    <row r="948" spans="1:17" s="28" customFormat="1" x14ac:dyDescent="0.25">
      <c r="A948" s="53"/>
      <c r="B948" s="58"/>
      <c r="C948" s="58"/>
      <c r="D948" s="35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35"/>
      <c r="Q948" s="154"/>
    </row>
    <row r="949" spans="1:17" s="28" customFormat="1" x14ac:dyDescent="0.25">
      <c r="A949" s="53"/>
      <c r="B949" s="58"/>
      <c r="C949" s="58"/>
      <c r="D949" s="35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35"/>
      <c r="Q949" s="154"/>
    </row>
    <row r="950" spans="1:17" s="28" customFormat="1" x14ac:dyDescent="0.25">
      <c r="A950" s="53"/>
      <c r="B950" s="58"/>
      <c r="C950" s="58"/>
      <c r="D950" s="35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35"/>
      <c r="Q950" s="154"/>
    </row>
    <row r="951" spans="1:17" s="28" customFormat="1" x14ac:dyDescent="0.25">
      <c r="A951" s="53"/>
      <c r="B951" s="58"/>
      <c r="C951" s="58"/>
      <c r="D951" s="35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35"/>
      <c r="Q951" s="154"/>
    </row>
    <row r="952" spans="1:17" s="28" customFormat="1" x14ac:dyDescent="0.25">
      <c r="A952" s="53"/>
      <c r="B952" s="58"/>
      <c r="C952" s="58"/>
      <c r="D952" s="35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35"/>
      <c r="Q952" s="154"/>
    </row>
    <row r="953" spans="1:17" s="28" customFormat="1" x14ac:dyDescent="0.25">
      <c r="A953" s="53"/>
      <c r="B953" s="58"/>
      <c r="C953" s="58"/>
      <c r="D953" s="35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35"/>
      <c r="Q953" s="154"/>
    </row>
    <row r="954" spans="1:17" s="28" customFormat="1" x14ac:dyDescent="0.25">
      <c r="A954" s="53"/>
      <c r="B954" s="58"/>
      <c r="C954" s="58"/>
      <c r="D954" s="35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35"/>
      <c r="Q954" s="154"/>
    </row>
    <row r="955" spans="1:17" s="28" customFormat="1" x14ac:dyDescent="0.25">
      <c r="A955" s="53"/>
      <c r="B955" s="58"/>
      <c r="C955" s="58"/>
      <c r="D955" s="35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35"/>
      <c r="Q955" s="154"/>
    </row>
    <row r="956" spans="1:17" s="28" customFormat="1" x14ac:dyDescent="0.25">
      <c r="A956" s="53"/>
      <c r="B956" s="58"/>
      <c r="C956" s="58"/>
      <c r="D956" s="35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35"/>
      <c r="Q956" s="154"/>
    </row>
    <row r="957" spans="1:17" s="28" customFormat="1" x14ac:dyDescent="0.25">
      <c r="A957" s="53"/>
      <c r="B957" s="58"/>
      <c r="C957" s="58"/>
      <c r="D957" s="35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35"/>
      <c r="Q957" s="154"/>
    </row>
    <row r="958" spans="1:17" s="28" customFormat="1" x14ac:dyDescent="0.25">
      <c r="A958" s="53"/>
      <c r="B958" s="58"/>
      <c r="C958" s="58"/>
      <c r="D958" s="35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35"/>
      <c r="Q958" s="154"/>
    </row>
    <row r="959" spans="1:17" s="28" customFormat="1" x14ac:dyDescent="0.25">
      <c r="A959" s="53"/>
      <c r="B959" s="58"/>
      <c r="C959" s="58"/>
      <c r="D959" s="35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35"/>
      <c r="Q959" s="154"/>
    </row>
    <row r="960" spans="1:17" s="28" customFormat="1" x14ac:dyDescent="0.25">
      <c r="A960" s="53"/>
      <c r="B960" s="58"/>
      <c r="C960" s="58"/>
      <c r="D960" s="35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35"/>
      <c r="Q960" s="154"/>
    </row>
    <row r="961" spans="1:17" s="28" customFormat="1" x14ac:dyDescent="0.25">
      <c r="A961" s="53"/>
      <c r="B961" s="58"/>
      <c r="C961" s="58"/>
      <c r="D961" s="35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35"/>
      <c r="Q961" s="154"/>
    </row>
    <row r="962" spans="1:17" s="28" customFormat="1" x14ac:dyDescent="0.25">
      <c r="A962" s="53"/>
      <c r="B962" s="58"/>
      <c r="C962" s="58"/>
      <c r="D962" s="35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35"/>
      <c r="Q962" s="154"/>
    </row>
    <row r="963" spans="1:17" s="28" customFormat="1" x14ac:dyDescent="0.25">
      <c r="A963" s="53"/>
      <c r="B963" s="58"/>
      <c r="C963" s="58"/>
      <c r="D963" s="35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35"/>
      <c r="Q963" s="154"/>
    </row>
    <row r="964" spans="1:17" s="28" customFormat="1" x14ac:dyDescent="0.25">
      <c r="A964" s="53"/>
      <c r="B964" s="58"/>
      <c r="C964" s="58"/>
      <c r="D964" s="35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35"/>
      <c r="Q964" s="154"/>
    </row>
    <row r="965" spans="1:17" s="28" customFormat="1" x14ac:dyDescent="0.25">
      <c r="A965" s="53"/>
      <c r="B965" s="58"/>
      <c r="C965" s="58"/>
      <c r="D965" s="35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35"/>
      <c r="Q965" s="154"/>
    </row>
    <row r="966" spans="1:17" s="28" customFormat="1" x14ac:dyDescent="0.25">
      <c r="A966" s="53"/>
      <c r="B966" s="58"/>
      <c r="C966" s="58"/>
      <c r="D966" s="35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35"/>
      <c r="Q966" s="154"/>
    </row>
    <row r="967" spans="1:17" s="28" customFormat="1" x14ac:dyDescent="0.25">
      <c r="A967" s="53"/>
      <c r="B967" s="58"/>
      <c r="C967" s="58"/>
      <c r="D967" s="35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35"/>
      <c r="Q967" s="154"/>
    </row>
    <row r="968" spans="1:17" s="28" customFormat="1" x14ac:dyDescent="0.25">
      <c r="A968" s="53"/>
      <c r="B968" s="58"/>
      <c r="C968" s="58"/>
      <c r="D968" s="35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35"/>
      <c r="Q968" s="154"/>
    </row>
    <row r="969" spans="1:17" s="28" customFormat="1" x14ac:dyDescent="0.25">
      <c r="A969" s="53"/>
      <c r="B969" s="58"/>
      <c r="C969" s="58"/>
      <c r="D969" s="35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35"/>
      <c r="Q969" s="154"/>
    </row>
    <row r="970" spans="1:17" s="28" customFormat="1" x14ac:dyDescent="0.25">
      <c r="A970" s="53"/>
      <c r="B970" s="58"/>
      <c r="C970" s="58"/>
      <c r="D970" s="35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35"/>
      <c r="Q970" s="154"/>
    </row>
    <row r="971" spans="1:17" s="28" customFormat="1" x14ac:dyDescent="0.25">
      <c r="A971" s="53"/>
      <c r="B971" s="58"/>
      <c r="C971" s="58"/>
      <c r="D971" s="35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35"/>
      <c r="Q971" s="154"/>
    </row>
    <row r="972" spans="1:17" s="28" customFormat="1" x14ac:dyDescent="0.25">
      <c r="A972" s="53"/>
      <c r="B972" s="58"/>
      <c r="C972" s="58"/>
      <c r="D972" s="35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35"/>
      <c r="Q972" s="154"/>
    </row>
    <row r="973" spans="1:17" s="28" customFormat="1" x14ac:dyDescent="0.25">
      <c r="A973" s="53"/>
      <c r="B973" s="58"/>
      <c r="C973" s="58"/>
      <c r="D973" s="35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35"/>
      <c r="Q973" s="154"/>
    </row>
    <row r="974" spans="1:17" s="28" customFormat="1" x14ac:dyDescent="0.25">
      <c r="A974" s="53"/>
      <c r="B974" s="58"/>
      <c r="C974" s="58"/>
      <c r="D974" s="35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35"/>
      <c r="Q974" s="154"/>
    </row>
    <row r="975" spans="1:17" s="28" customFormat="1" x14ac:dyDescent="0.25">
      <c r="A975" s="53"/>
      <c r="B975" s="58"/>
      <c r="C975" s="58"/>
      <c r="D975" s="35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35"/>
      <c r="Q975" s="154"/>
    </row>
    <row r="976" spans="1:17" s="28" customFormat="1" x14ac:dyDescent="0.25">
      <c r="A976" s="53"/>
      <c r="B976" s="58"/>
      <c r="C976" s="58"/>
      <c r="D976" s="35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35"/>
      <c r="Q976" s="154"/>
    </row>
    <row r="977" spans="1:17" s="28" customFormat="1" x14ac:dyDescent="0.25">
      <c r="A977" s="53"/>
      <c r="B977" s="58"/>
      <c r="C977" s="58"/>
      <c r="D977" s="35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35"/>
      <c r="Q977" s="154"/>
    </row>
    <row r="978" spans="1:17" s="28" customFormat="1" x14ac:dyDescent="0.25">
      <c r="A978" s="53"/>
      <c r="B978" s="58"/>
      <c r="C978" s="58"/>
      <c r="D978" s="35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35"/>
      <c r="Q978" s="154"/>
    </row>
    <row r="979" spans="1:17" s="28" customFormat="1" x14ac:dyDescent="0.25">
      <c r="A979" s="53"/>
      <c r="B979" s="58"/>
      <c r="C979" s="58"/>
      <c r="D979" s="35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35"/>
      <c r="Q979" s="154"/>
    </row>
    <row r="980" spans="1:17" s="28" customFormat="1" x14ac:dyDescent="0.25">
      <c r="A980" s="53"/>
      <c r="B980" s="58"/>
      <c r="C980" s="58"/>
      <c r="D980" s="35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35"/>
      <c r="Q980" s="154"/>
    </row>
    <row r="981" spans="1:17" s="28" customFormat="1" x14ac:dyDescent="0.25">
      <c r="A981" s="53"/>
      <c r="B981" s="58"/>
      <c r="C981" s="58"/>
      <c r="D981" s="35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35"/>
      <c r="Q981" s="154"/>
    </row>
    <row r="982" spans="1:17" s="28" customFormat="1" x14ac:dyDescent="0.25">
      <c r="A982" s="53"/>
      <c r="B982" s="58"/>
      <c r="C982" s="58"/>
      <c r="D982" s="35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35"/>
      <c r="Q982" s="154"/>
    </row>
    <row r="983" spans="1:17" s="28" customFormat="1" x14ac:dyDescent="0.25">
      <c r="A983" s="53"/>
      <c r="B983" s="58"/>
      <c r="C983" s="58"/>
      <c r="D983" s="35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35"/>
      <c r="Q983" s="154"/>
    </row>
    <row r="984" spans="1:17" s="28" customFormat="1" x14ac:dyDescent="0.25">
      <c r="A984" s="53"/>
      <c r="B984" s="58"/>
      <c r="C984" s="58"/>
      <c r="D984" s="35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35"/>
      <c r="Q984" s="154"/>
    </row>
    <row r="985" spans="1:17" s="28" customFormat="1" x14ac:dyDescent="0.25">
      <c r="A985" s="53"/>
      <c r="B985" s="58"/>
      <c r="C985" s="58"/>
      <c r="D985" s="35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35"/>
      <c r="Q985" s="154"/>
    </row>
    <row r="986" spans="1:17" s="28" customFormat="1" x14ac:dyDescent="0.25">
      <c r="A986" s="53"/>
      <c r="B986" s="58"/>
      <c r="C986" s="58"/>
      <c r="D986" s="35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35"/>
      <c r="Q986" s="154"/>
    </row>
    <row r="987" spans="1:17" s="28" customFormat="1" x14ac:dyDescent="0.25">
      <c r="A987" s="53"/>
      <c r="B987" s="58"/>
      <c r="C987" s="58"/>
      <c r="D987" s="35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35"/>
      <c r="Q987" s="154"/>
    </row>
    <row r="988" spans="1:17" s="28" customFormat="1" x14ac:dyDescent="0.25">
      <c r="A988" s="53"/>
      <c r="B988" s="58"/>
      <c r="C988" s="58"/>
      <c r="D988" s="35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35"/>
      <c r="Q988" s="154"/>
    </row>
    <row r="989" spans="1:17" s="28" customFormat="1" x14ac:dyDescent="0.25">
      <c r="A989" s="53"/>
      <c r="B989" s="58"/>
      <c r="C989" s="58"/>
      <c r="D989" s="35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35"/>
      <c r="Q989" s="154"/>
    </row>
    <row r="990" spans="1:17" s="28" customFormat="1" x14ac:dyDescent="0.25">
      <c r="A990" s="53"/>
      <c r="B990" s="58"/>
      <c r="C990" s="58"/>
      <c r="D990" s="35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35"/>
      <c r="Q990" s="154"/>
    </row>
    <row r="991" spans="1:17" s="28" customFormat="1" x14ac:dyDescent="0.25">
      <c r="A991" s="53"/>
      <c r="B991" s="58"/>
      <c r="C991" s="58"/>
      <c r="D991" s="35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35"/>
      <c r="Q991" s="154"/>
    </row>
    <row r="992" spans="1:17" s="28" customFormat="1" x14ac:dyDescent="0.25">
      <c r="A992" s="53"/>
      <c r="B992" s="58"/>
      <c r="C992" s="58"/>
      <c r="D992" s="35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35"/>
      <c r="Q992" s="154"/>
    </row>
    <row r="993" spans="1:17" s="28" customFormat="1" x14ac:dyDescent="0.25">
      <c r="A993" s="53"/>
      <c r="B993" s="58"/>
      <c r="C993" s="58"/>
      <c r="D993" s="35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35"/>
      <c r="Q993" s="154"/>
    </row>
    <row r="994" spans="1:17" s="28" customFormat="1" x14ac:dyDescent="0.25">
      <c r="A994" s="53"/>
      <c r="B994" s="58"/>
      <c r="C994" s="58"/>
      <c r="D994" s="35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35"/>
      <c r="Q994" s="154"/>
    </row>
    <row r="995" spans="1:17" s="28" customFormat="1" x14ac:dyDescent="0.25">
      <c r="A995" s="53"/>
      <c r="B995" s="58"/>
      <c r="C995" s="58"/>
      <c r="D995" s="35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35"/>
      <c r="Q995" s="154"/>
    </row>
    <row r="996" spans="1:17" s="28" customFormat="1" x14ac:dyDescent="0.25">
      <c r="A996" s="53"/>
      <c r="B996" s="58"/>
      <c r="C996" s="58"/>
      <c r="D996" s="35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35"/>
      <c r="Q996" s="154"/>
    </row>
    <row r="997" spans="1:17" s="28" customFormat="1" x14ac:dyDescent="0.25">
      <c r="A997" s="53"/>
      <c r="B997" s="58"/>
      <c r="C997" s="58"/>
      <c r="D997" s="35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35"/>
      <c r="Q997" s="154"/>
    </row>
    <row r="998" spans="1:17" s="28" customFormat="1" x14ac:dyDescent="0.25">
      <c r="A998" s="53"/>
      <c r="B998" s="58"/>
      <c r="C998" s="58"/>
      <c r="D998" s="35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35"/>
      <c r="Q998" s="154"/>
    </row>
    <row r="999" spans="1:17" s="28" customFormat="1" x14ac:dyDescent="0.25">
      <c r="A999" s="53"/>
      <c r="B999" s="58"/>
      <c r="C999" s="58"/>
      <c r="D999" s="35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35"/>
      <c r="Q999" s="154"/>
    </row>
    <row r="1000" spans="1:17" s="28" customFormat="1" x14ac:dyDescent="0.25">
      <c r="A1000" s="53"/>
      <c r="B1000" s="58"/>
      <c r="C1000" s="58"/>
      <c r="D1000" s="35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35"/>
      <c r="Q1000" s="154"/>
    </row>
    <row r="1001" spans="1:17" s="28" customFormat="1" x14ac:dyDescent="0.25">
      <c r="A1001" s="53"/>
      <c r="B1001" s="58"/>
      <c r="C1001" s="58"/>
      <c r="D1001" s="35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35"/>
      <c r="Q1001" s="154"/>
    </row>
    <row r="1002" spans="1:17" s="28" customFormat="1" x14ac:dyDescent="0.25">
      <c r="A1002" s="53"/>
      <c r="B1002" s="58"/>
      <c r="C1002" s="58"/>
      <c r="D1002" s="35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35"/>
      <c r="Q1002" s="154"/>
    </row>
    <row r="1003" spans="1:17" s="28" customFormat="1" x14ac:dyDescent="0.25">
      <c r="A1003" s="53"/>
      <c r="B1003" s="58"/>
      <c r="C1003" s="58"/>
      <c r="D1003" s="35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35"/>
      <c r="Q1003" s="154"/>
    </row>
    <row r="1004" spans="1:17" s="28" customFormat="1" x14ac:dyDescent="0.25">
      <c r="A1004" s="53"/>
      <c r="B1004" s="58"/>
      <c r="C1004" s="58"/>
      <c r="D1004" s="35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35"/>
      <c r="Q1004" s="154"/>
    </row>
    <row r="1005" spans="1:17" s="28" customFormat="1" x14ac:dyDescent="0.25">
      <c r="A1005" s="53"/>
      <c r="B1005" s="58"/>
      <c r="C1005" s="58"/>
      <c r="D1005" s="35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35"/>
      <c r="Q1005" s="154"/>
    </row>
    <row r="1006" spans="1:17" s="28" customFormat="1" x14ac:dyDescent="0.25">
      <c r="A1006" s="53"/>
      <c r="B1006" s="58"/>
      <c r="C1006" s="58"/>
      <c r="D1006" s="35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35"/>
      <c r="Q1006" s="154"/>
    </row>
    <row r="1007" spans="1:17" s="28" customFormat="1" x14ac:dyDescent="0.25">
      <c r="A1007" s="53"/>
      <c r="B1007" s="58"/>
      <c r="C1007" s="58"/>
      <c r="D1007" s="35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35"/>
      <c r="Q1007" s="154"/>
    </row>
    <row r="1008" spans="1:17" s="28" customFormat="1" x14ac:dyDescent="0.25">
      <c r="A1008" s="53"/>
      <c r="B1008" s="58"/>
      <c r="C1008" s="58"/>
      <c r="D1008" s="35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35"/>
      <c r="Q1008" s="154"/>
    </row>
    <row r="1009" spans="1:17" s="28" customFormat="1" x14ac:dyDescent="0.25">
      <c r="A1009" s="53"/>
      <c r="B1009" s="58"/>
      <c r="C1009" s="58"/>
      <c r="D1009" s="35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35"/>
      <c r="Q1009" s="154"/>
    </row>
    <row r="1010" spans="1:17" s="28" customFormat="1" x14ac:dyDescent="0.25">
      <c r="A1010" s="53"/>
      <c r="B1010" s="58"/>
      <c r="C1010" s="58"/>
      <c r="D1010" s="35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35"/>
      <c r="Q1010" s="154"/>
    </row>
    <row r="1011" spans="1:17" s="28" customFormat="1" x14ac:dyDescent="0.25">
      <c r="A1011" s="53"/>
      <c r="B1011" s="58"/>
      <c r="C1011" s="58"/>
      <c r="D1011" s="35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35"/>
      <c r="Q1011" s="154"/>
    </row>
    <row r="1012" spans="1:17" s="28" customFormat="1" x14ac:dyDescent="0.25">
      <c r="A1012" s="53"/>
      <c r="B1012" s="58"/>
      <c r="C1012" s="58"/>
      <c r="D1012" s="35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35"/>
      <c r="Q1012" s="154"/>
    </row>
    <row r="1013" spans="1:17" s="28" customFormat="1" x14ac:dyDescent="0.25">
      <c r="A1013" s="53"/>
      <c r="B1013" s="58"/>
      <c r="C1013" s="58"/>
      <c r="D1013" s="35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35"/>
      <c r="Q1013" s="154"/>
    </row>
    <row r="1014" spans="1:17" s="28" customFormat="1" x14ac:dyDescent="0.25">
      <c r="A1014" s="53"/>
      <c r="B1014" s="58"/>
      <c r="C1014" s="58"/>
      <c r="D1014" s="35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35"/>
      <c r="Q1014" s="154"/>
    </row>
    <row r="1015" spans="1:17" s="28" customFormat="1" x14ac:dyDescent="0.25">
      <c r="A1015" s="53"/>
      <c r="B1015" s="58"/>
      <c r="C1015" s="58"/>
      <c r="D1015" s="35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35"/>
      <c r="Q1015" s="154"/>
    </row>
    <row r="1016" spans="1:17" s="28" customFormat="1" x14ac:dyDescent="0.25">
      <c r="A1016" s="53"/>
      <c r="B1016" s="58"/>
      <c r="C1016" s="58"/>
      <c r="D1016" s="35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35"/>
      <c r="Q1016" s="154"/>
    </row>
    <row r="1017" spans="1:17" s="28" customFormat="1" x14ac:dyDescent="0.25">
      <c r="A1017" s="53"/>
      <c r="B1017" s="58"/>
      <c r="C1017" s="58"/>
      <c r="D1017" s="35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35"/>
      <c r="Q1017" s="154"/>
    </row>
    <row r="1018" spans="1:17" s="28" customFormat="1" x14ac:dyDescent="0.25">
      <c r="A1018" s="53"/>
      <c r="B1018" s="58"/>
      <c r="C1018" s="58"/>
      <c r="D1018" s="35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35"/>
      <c r="Q1018" s="154"/>
    </row>
    <row r="1019" spans="1:17" s="28" customFormat="1" x14ac:dyDescent="0.25">
      <c r="A1019" s="53"/>
      <c r="B1019" s="58"/>
      <c r="C1019" s="58"/>
      <c r="D1019" s="35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35"/>
      <c r="Q1019" s="154"/>
    </row>
    <row r="1020" spans="1:17" s="28" customFormat="1" x14ac:dyDescent="0.25">
      <c r="A1020" s="53"/>
      <c r="B1020" s="58"/>
      <c r="C1020" s="58"/>
      <c r="D1020" s="35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35"/>
      <c r="Q1020" s="154"/>
    </row>
    <row r="1021" spans="1:17" s="28" customFormat="1" x14ac:dyDescent="0.25">
      <c r="A1021" s="53"/>
      <c r="B1021" s="58"/>
      <c r="C1021" s="58"/>
      <c r="D1021" s="35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35"/>
      <c r="Q1021" s="154"/>
    </row>
    <row r="1022" spans="1:17" s="28" customFormat="1" x14ac:dyDescent="0.25">
      <c r="A1022" s="53"/>
      <c r="B1022" s="58"/>
      <c r="C1022" s="58"/>
      <c r="D1022" s="35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35"/>
      <c r="Q1022" s="154"/>
    </row>
    <row r="1023" spans="1:17" s="28" customFormat="1" x14ac:dyDescent="0.25">
      <c r="A1023" s="53"/>
      <c r="B1023" s="58"/>
      <c r="C1023" s="58"/>
      <c r="D1023" s="35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35"/>
      <c r="Q1023" s="154"/>
    </row>
    <row r="1024" spans="1:17" s="28" customFormat="1" x14ac:dyDescent="0.25">
      <c r="A1024" s="53"/>
      <c r="B1024" s="58"/>
      <c r="C1024" s="58"/>
      <c r="D1024" s="35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35"/>
      <c r="Q1024" s="154"/>
    </row>
    <row r="1025" spans="1:17" s="28" customFormat="1" x14ac:dyDescent="0.25">
      <c r="A1025" s="53"/>
      <c r="B1025" s="58"/>
      <c r="C1025" s="58"/>
      <c r="D1025" s="35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35"/>
      <c r="Q1025" s="154"/>
    </row>
    <row r="1026" spans="1:17" s="28" customFormat="1" x14ac:dyDescent="0.25">
      <c r="A1026" s="53"/>
      <c r="B1026" s="58"/>
      <c r="C1026" s="58"/>
      <c r="D1026" s="35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35"/>
      <c r="Q1026" s="154"/>
    </row>
    <row r="1027" spans="1:17" s="28" customFormat="1" x14ac:dyDescent="0.25">
      <c r="A1027" s="53"/>
      <c r="B1027" s="58"/>
      <c r="C1027" s="58"/>
      <c r="D1027" s="35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35"/>
      <c r="Q1027" s="154"/>
    </row>
    <row r="1028" spans="1:17" s="28" customFormat="1" x14ac:dyDescent="0.25">
      <c r="A1028" s="53"/>
      <c r="B1028" s="58"/>
      <c r="C1028" s="58"/>
      <c r="D1028" s="35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35"/>
      <c r="Q1028" s="154"/>
    </row>
    <row r="1029" spans="1:17" s="28" customFormat="1" x14ac:dyDescent="0.25">
      <c r="A1029" s="53"/>
      <c r="B1029" s="58"/>
      <c r="C1029" s="58"/>
      <c r="D1029" s="35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35"/>
      <c r="Q1029" s="154"/>
    </row>
    <row r="1030" spans="1:17" s="28" customFormat="1" x14ac:dyDescent="0.25">
      <c r="A1030" s="53"/>
      <c r="B1030" s="58"/>
      <c r="C1030" s="58"/>
      <c r="D1030" s="35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35"/>
      <c r="Q1030" s="154"/>
    </row>
    <row r="1031" spans="1:17" s="28" customFormat="1" x14ac:dyDescent="0.25">
      <c r="A1031" s="53"/>
      <c r="B1031" s="58"/>
      <c r="C1031" s="58"/>
      <c r="D1031" s="35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35"/>
      <c r="Q1031" s="154"/>
    </row>
    <row r="1032" spans="1:17" s="28" customFormat="1" x14ac:dyDescent="0.25">
      <c r="A1032" s="53"/>
      <c r="B1032" s="58"/>
      <c r="C1032" s="58"/>
      <c r="D1032" s="35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35"/>
      <c r="Q1032" s="154"/>
    </row>
    <row r="1033" spans="1:17" s="28" customFormat="1" x14ac:dyDescent="0.25">
      <c r="A1033" s="53"/>
      <c r="B1033" s="58"/>
      <c r="C1033" s="58"/>
      <c r="D1033" s="35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35"/>
      <c r="Q1033" s="154"/>
    </row>
    <row r="1034" spans="1:17" s="28" customFormat="1" x14ac:dyDescent="0.25">
      <c r="A1034" s="53"/>
      <c r="B1034" s="58"/>
      <c r="C1034" s="58"/>
      <c r="D1034" s="35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35"/>
      <c r="Q1034" s="154"/>
    </row>
    <row r="1035" spans="1:17" s="28" customFormat="1" x14ac:dyDescent="0.25">
      <c r="A1035" s="53"/>
      <c r="B1035" s="58"/>
      <c r="C1035" s="58"/>
      <c r="D1035" s="35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35"/>
      <c r="Q1035" s="154"/>
    </row>
    <row r="1036" spans="1:17" s="28" customFormat="1" x14ac:dyDescent="0.25">
      <c r="A1036" s="53"/>
      <c r="B1036" s="58"/>
      <c r="C1036" s="58"/>
      <c r="D1036" s="35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35"/>
      <c r="Q1036" s="154"/>
    </row>
    <row r="1037" spans="1:17" s="28" customFormat="1" x14ac:dyDescent="0.25">
      <c r="A1037" s="53"/>
      <c r="B1037" s="58"/>
      <c r="C1037" s="58"/>
      <c r="D1037" s="35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35"/>
      <c r="Q1037" s="154"/>
    </row>
    <row r="1038" spans="1:17" s="28" customFormat="1" x14ac:dyDescent="0.25">
      <c r="A1038" s="53"/>
      <c r="B1038" s="58"/>
      <c r="C1038" s="58"/>
      <c r="D1038" s="35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35"/>
      <c r="Q1038" s="154"/>
    </row>
    <row r="1039" spans="1:17" s="28" customFormat="1" x14ac:dyDescent="0.25">
      <c r="A1039" s="53"/>
      <c r="B1039" s="58"/>
      <c r="C1039" s="58"/>
      <c r="D1039" s="35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35"/>
      <c r="Q1039" s="154"/>
    </row>
    <row r="1040" spans="1:17" s="28" customFormat="1" x14ac:dyDescent="0.25">
      <c r="A1040" s="53"/>
      <c r="B1040" s="58"/>
      <c r="C1040" s="58"/>
      <c r="D1040" s="35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35"/>
      <c r="Q1040" s="154"/>
    </row>
    <row r="1041" spans="1:17" s="28" customFormat="1" x14ac:dyDescent="0.25">
      <c r="A1041" s="53"/>
      <c r="B1041" s="58"/>
      <c r="C1041" s="58"/>
      <c r="D1041" s="35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35"/>
      <c r="Q1041" s="154"/>
    </row>
    <row r="1042" spans="1:17" s="28" customFormat="1" x14ac:dyDescent="0.25">
      <c r="A1042" s="53"/>
      <c r="B1042" s="58"/>
      <c r="C1042" s="58"/>
      <c r="D1042" s="35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35"/>
      <c r="Q1042" s="154"/>
    </row>
    <row r="1043" spans="1:17" s="28" customFormat="1" x14ac:dyDescent="0.25">
      <c r="A1043" s="53"/>
      <c r="B1043" s="58"/>
      <c r="C1043" s="58"/>
      <c r="D1043" s="35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35"/>
      <c r="Q1043" s="154"/>
    </row>
    <row r="1044" spans="1:17" s="28" customFormat="1" x14ac:dyDescent="0.25">
      <c r="A1044" s="53"/>
      <c r="B1044" s="58"/>
      <c r="C1044" s="58"/>
      <c r="D1044" s="35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35"/>
      <c r="Q1044" s="154"/>
    </row>
    <row r="1045" spans="1:17" s="28" customFormat="1" x14ac:dyDescent="0.25">
      <c r="A1045" s="53"/>
      <c r="B1045" s="58"/>
      <c r="C1045" s="58"/>
      <c r="D1045" s="35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35"/>
      <c r="Q1045" s="154"/>
    </row>
    <row r="1046" spans="1:17" s="28" customFormat="1" x14ac:dyDescent="0.25">
      <c r="A1046" s="53"/>
      <c r="B1046" s="58"/>
      <c r="C1046" s="58"/>
      <c r="D1046" s="35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35"/>
      <c r="Q1046" s="154"/>
    </row>
    <row r="1047" spans="1:17" s="28" customFormat="1" x14ac:dyDescent="0.25">
      <c r="A1047" s="53"/>
      <c r="B1047" s="58"/>
      <c r="C1047" s="58"/>
      <c r="D1047" s="35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35"/>
      <c r="Q1047" s="154"/>
    </row>
    <row r="1048" spans="1:17" s="28" customFormat="1" x14ac:dyDescent="0.25">
      <c r="A1048" s="53"/>
      <c r="B1048" s="58"/>
      <c r="C1048" s="58"/>
      <c r="D1048" s="35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35"/>
      <c r="Q1048" s="154"/>
    </row>
    <row r="1049" spans="1:17" s="28" customFormat="1" x14ac:dyDescent="0.25">
      <c r="A1049" s="53"/>
      <c r="B1049" s="58"/>
      <c r="C1049" s="58"/>
      <c r="D1049" s="35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35"/>
      <c r="Q1049" s="154"/>
    </row>
    <row r="1050" spans="1:17" s="28" customFormat="1" x14ac:dyDescent="0.25">
      <c r="A1050" s="53"/>
      <c r="B1050" s="58"/>
      <c r="C1050" s="58"/>
      <c r="D1050" s="35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35"/>
      <c r="Q1050" s="154"/>
    </row>
    <row r="1051" spans="1:17" s="28" customFormat="1" x14ac:dyDescent="0.25">
      <c r="A1051" s="53"/>
      <c r="B1051" s="58"/>
      <c r="C1051" s="58"/>
      <c r="D1051" s="35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35"/>
      <c r="Q1051" s="154"/>
    </row>
    <row r="1052" spans="1:17" s="28" customFormat="1" x14ac:dyDescent="0.25">
      <c r="A1052" s="53"/>
      <c r="B1052" s="58"/>
      <c r="C1052" s="58"/>
      <c r="D1052" s="35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35"/>
      <c r="Q1052" s="154"/>
    </row>
    <row r="1053" spans="1:17" s="28" customFormat="1" x14ac:dyDescent="0.25">
      <c r="A1053" s="53"/>
      <c r="B1053" s="58"/>
      <c r="C1053" s="58"/>
      <c r="D1053" s="35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35"/>
      <c r="Q1053" s="154"/>
    </row>
    <row r="1054" spans="1:17" s="28" customFormat="1" x14ac:dyDescent="0.25">
      <c r="A1054" s="53"/>
      <c r="B1054" s="58"/>
      <c r="C1054" s="58"/>
      <c r="D1054" s="35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35"/>
      <c r="Q1054" s="154"/>
    </row>
    <row r="1055" spans="1:17" s="28" customFormat="1" x14ac:dyDescent="0.25">
      <c r="A1055" s="53"/>
      <c r="B1055" s="58"/>
      <c r="C1055" s="58"/>
      <c r="D1055" s="35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35"/>
      <c r="Q1055" s="154"/>
    </row>
    <row r="1056" spans="1:17" s="28" customFormat="1" x14ac:dyDescent="0.25">
      <c r="A1056" s="53"/>
      <c r="B1056" s="58"/>
      <c r="C1056" s="58"/>
      <c r="D1056" s="35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35"/>
      <c r="Q1056" s="154"/>
    </row>
    <row r="1057" spans="1:17" s="28" customFormat="1" x14ac:dyDescent="0.25">
      <c r="A1057" s="53"/>
      <c r="B1057" s="58"/>
      <c r="C1057" s="58"/>
      <c r="D1057" s="35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35"/>
      <c r="Q1057" s="154"/>
    </row>
    <row r="1058" spans="1:17" s="28" customFormat="1" x14ac:dyDescent="0.25">
      <c r="A1058" s="53"/>
      <c r="B1058" s="58"/>
      <c r="C1058" s="58"/>
      <c r="D1058" s="35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35"/>
      <c r="Q1058" s="154"/>
    </row>
    <row r="1059" spans="1:17" s="28" customFormat="1" x14ac:dyDescent="0.25">
      <c r="A1059" s="53"/>
      <c r="B1059" s="58"/>
      <c r="C1059" s="58"/>
      <c r="D1059" s="35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35"/>
      <c r="Q1059" s="154"/>
    </row>
    <row r="1060" spans="1:17" s="28" customFormat="1" x14ac:dyDescent="0.25">
      <c r="A1060" s="53"/>
      <c r="B1060" s="58"/>
      <c r="C1060" s="58"/>
      <c r="D1060" s="35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35"/>
      <c r="Q1060" s="154"/>
    </row>
    <row r="1061" spans="1:17" s="28" customFormat="1" x14ac:dyDescent="0.25">
      <c r="A1061" s="53"/>
      <c r="B1061" s="58"/>
      <c r="C1061" s="58"/>
      <c r="D1061" s="35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35"/>
      <c r="Q1061" s="154"/>
    </row>
    <row r="1062" spans="1:17" s="28" customFormat="1" x14ac:dyDescent="0.25">
      <c r="A1062" s="53"/>
      <c r="B1062" s="58"/>
      <c r="C1062" s="58"/>
      <c r="D1062" s="35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35"/>
      <c r="Q1062" s="154"/>
    </row>
    <row r="1063" spans="1:17" s="28" customFormat="1" x14ac:dyDescent="0.25">
      <c r="A1063" s="53"/>
      <c r="B1063" s="58"/>
      <c r="C1063" s="58"/>
      <c r="D1063" s="35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35"/>
      <c r="Q1063" s="154"/>
    </row>
    <row r="1064" spans="1:17" s="28" customFormat="1" x14ac:dyDescent="0.25">
      <c r="A1064" s="53"/>
      <c r="B1064" s="58"/>
      <c r="C1064" s="58"/>
      <c r="D1064" s="35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35"/>
      <c r="Q1064" s="154"/>
    </row>
    <row r="1065" spans="1:17" s="28" customFormat="1" x14ac:dyDescent="0.25">
      <c r="A1065" s="53"/>
      <c r="B1065" s="58"/>
      <c r="C1065" s="58"/>
      <c r="D1065" s="35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35"/>
      <c r="Q1065" s="154"/>
    </row>
    <row r="1066" spans="1:17" s="28" customFormat="1" x14ac:dyDescent="0.25">
      <c r="A1066" s="53"/>
      <c r="B1066" s="58"/>
      <c r="C1066" s="58"/>
      <c r="D1066" s="35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35"/>
      <c r="Q1066" s="154"/>
    </row>
    <row r="1067" spans="1:17" s="28" customFormat="1" x14ac:dyDescent="0.25">
      <c r="A1067" s="53"/>
      <c r="B1067" s="58"/>
      <c r="C1067" s="58"/>
      <c r="D1067" s="35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35"/>
      <c r="Q1067" s="154"/>
    </row>
    <row r="1068" spans="1:17" s="28" customFormat="1" x14ac:dyDescent="0.25">
      <c r="A1068" s="53"/>
      <c r="B1068" s="58"/>
      <c r="C1068" s="58"/>
      <c r="D1068" s="35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35"/>
      <c r="Q1068" s="154"/>
    </row>
    <row r="1069" spans="1:17" s="28" customFormat="1" x14ac:dyDescent="0.25">
      <c r="A1069" s="53"/>
      <c r="B1069" s="58"/>
      <c r="C1069" s="58"/>
      <c r="D1069" s="35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35"/>
      <c r="Q1069" s="154"/>
    </row>
    <row r="1070" spans="1:17" s="28" customFormat="1" x14ac:dyDescent="0.25">
      <c r="A1070" s="53"/>
      <c r="B1070" s="58"/>
      <c r="C1070" s="58"/>
      <c r="D1070" s="35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35"/>
      <c r="Q1070" s="154"/>
    </row>
    <row r="1071" spans="1:17" s="28" customFormat="1" x14ac:dyDescent="0.25">
      <c r="A1071" s="53"/>
      <c r="B1071" s="58"/>
      <c r="C1071" s="58"/>
      <c r="D1071" s="35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35"/>
      <c r="Q1071" s="154"/>
    </row>
    <row r="1072" spans="1:17" s="28" customFormat="1" x14ac:dyDescent="0.25">
      <c r="A1072" s="53"/>
      <c r="B1072" s="58"/>
      <c r="C1072" s="58"/>
      <c r="D1072" s="35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35"/>
      <c r="Q1072" s="154"/>
    </row>
    <row r="1073" spans="1:17" s="28" customFormat="1" x14ac:dyDescent="0.25">
      <c r="A1073" s="53"/>
      <c r="B1073" s="58"/>
      <c r="C1073" s="58"/>
      <c r="D1073" s="35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35"/>
      <c r="Q1073" s="154"/>
    </row>
    <row r="1074" spans="1:17" s="28" customFormat="1" x14ac:dyDescent="0.25">
      <c r="A1074" s="53"/>
      <c r="B1074" s="58"/>
      <c r="C1074" s="58"/>
      <c r="D1074" s="35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35"/>
      <c r="Q1074" s="154"/>
    </row>
    <row r="1075" spans="1:17" s="28" customFormat="1" x14ac:dyDescent="0.25">
      <c r="A1075" s="53"/>
      <c r="B1075" s="58"/>
      <c r="C1075" s="58"/>
      <c r="D1075" s="35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35"/>
      <c r="Q1075" s="154"/>
    </row>
    <row r="1076" spans="1:17" s="28" customFormat="1" x14ac:dyDescent="0.25">
      <c r="A1076" s="53"/>
      <c r="B1076" s="58"/>
      <c r="C1076" s="58"/>
      <c r="D1076" s="35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35"/>
      <c r="Q1076" s="154"/>
    </row>
    <row r="1077" spans="1:17" s="28" customFormat="1" x14ac:dyDescent="0.25">
      <c r="A1077" s="53"/>
      <c r="B1077" s="58"/>
      <c r="C1077" s="58"/>
      <c r="D1077" s="35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35"/>
      <c r="Q1077" s="154"/>
    </row>
    <row r="1078" spans="1:17" s="28" customFormat="1" x14ac:dyDescent="0.25">
      <c r="A1078" s="53"/>
      <c r="B1078" s="58"/>
      <c r="C1078" s="58"/>
      <c r="D1078" s="35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35"/>
      <c r="Q1078" s="154"/>
    </row>
    <row r="1079" spans="1:17" s="28" customFormat="1" x14ac:dyDescent="0.25">
      <c r="A1079" s="53"/>
      <c r="B1079" s="58"/>
      <c r="C1079" s="58"/>
      <c r="D1079" s="35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35"/>
      <c r="Q1079" s="154"/>
    </row>
    <row r="1080" spans="1:17" s="28" customFormat="1" x14ac:dyDescent="0.25">
      <c r="A1080" s="53"/>
      <c r="B1080" s="58"/>
      <c r="C1080" s="58"/>
      <c r="D1080" s="35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35"/>
      <c r="Q1080" s="154"/>
    </row>
    <row r="1081" spans="1:17" s="28" customFormat="1" x14ac:dyDescent="0.25">
      <c r="A1081" s="53"/>
      <c r="B1081" s="58"/>
      <c r="C1081" s="58"/>
      <c r="D1081" s="35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35"/>
      <c r="Q1081" s="154"/>
    </row>
    <row r="1082" spans="1:17" s="28" customFormat="1" x14ac:dyDescent="0.25">
      <c r="A1082" s="53"/>
      <c r="B1082" s="58"/>
      <c r="C1082" s="58"/>
      <c r="D1082" s="35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35"/>
      <c r="Q1082" s="154"/>
    </row>
    <row r="1083" spans="1:17" s="28" customFormat="1" x14ac:dyDescent="0.25">
      <c r="A1083" s="53"/>
      <c r="B1083" s="58"/>
      <c r="C1083" s="58"/>
      <c r="D1083" s="35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35"/>
      <c r="Q1083" s="154"/>
    </row>
    <row r="1084" spans="1:17" s="28" customFormat="1" x14ac:dyDescent="0.25">
      <c r="A1084" s="53"/>
      <c r="B1084" s="58"/>
      <c r="C1084" s="58"/>
      <c r="D1084" s="35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35"/>
      <c r="Q1084" s="154"/>
    </row>
    <row r="1085" spans="1:17" s="28" customFormat="1" x14ac:dyDescent="0.25">
      <c r="A1085" s="53"/>
      <c r="B1085" s="58"/>
      <c r="C1085" s="58"/>
      <c r="D1085" s="35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35"/>
      <c r="Q1085" s="154"/>
    </row>
    <row r="1086" spans="1:17" s="28" customFormat="1" x14ac:dyDescent="0.25">
      <c r="A1086" s="53"/>
      <c r="B1086" s="58"/>
      <c r="C1086" s="58"/>
      <c r="D1086" s="35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35"/>
      <c r="Q1086" s="154"/>
    </row>
    <row r="1087" spans="1:17" s="28" customFormat="1" x14ac:dyDescent="0.25">
      <c r="A1087" s="53"/>
      <c r="B1087" s="58"/>
      <c r="C1087" s="58"/>
      <c r="D1087" s="35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35"/>
      <c r="Q1087" s="154"/>
    </row>
    <row r="1088" spans="1:17" s="28" customFormat="1" x14ac:dyDescent="0.25">
      <c r="A1088" s="53"/>
      <c r="B1088" s="58"/>
      <c r="C1088" s="58"/>
      <c r="D1088" s="35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35"/>
      <c r="Q1088" s="154"/>
    </row>
    <row r="1089" spans="1:17" s="28" customFormat="1" x14ac:dyDescent="0.25">
      <c r="A1089" s="53"/>
      <c r="B1089" s="58"/>
      <c r="C1089" s="58"/>
      <c r="D1089" s="35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35"/>
      <c r="Q1089" s="154"/>
    </row>
    <row r="1090" spans="1:17" s="28" customFormat="1" x14ac:dyDescent="0.25">
      <c r="A1090" s="53"/>
      <c r="B1090" s="58"/>
      <c r="C1090" s="58"/>
      <c r="D1090" s="35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35"/>
      <c r="Q1090" s="154"/>
    </row>
    <row r="1091" spans="1:17" s="28" customFormat="1" x14ac:dyDescent="0.25">
      <c r="A1091" s="53"/>
      <c r="B1091" s="58"/>
      <c r="C1091" s="58"/>
      <c r="D1091" s="35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35"/>
      <c r="Q1091" s="154"/>
    </row>
    <row r="1092" spans="1:17" s="28" customFormat="1" x14ac:dyDescent="0.25">
      <c r="A1092" s="53"/>
      <c r="B1092" s="58"/>
      <c r="C1092" s="58"/>
      <c r="D1092" s="35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35"/>
      <c r="Q1092" s="154"/>
    </row>
    <row r="1093" spans="1:17" s="28" customFormat="1" x14ac:dyDescent="0.25">
      <c r="A1093" s="53"/>
      <c r="B1093" s="58"/>
      <c r="C1093" s="58"/>
      <c r="D1093" s="35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35"/>
      <c r="Q1093" s="154"/>
    </row>
    <row r="1094" spans="1:17" s="28" customFormat="1" x14ac:dyDescent="0.25">
      <c r="A1094" s="53"/>
      <c r="B1094" s="58"/>
      <c r="C1094" s="58"/>
      <c r="D1094" s="35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35"/>
      <c r="Q1094" s="154"/>
    </row>
    <row r="1095" spans="1:17" s="28" customFormat="1" x14ac:dyDescent="0.25">
      <c r="A1095" s="53"/>
      <c r="B1095" s="58"/>
      <c r="C1095" s="58"/>
      <c r="D1095" s="35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35"/>
      <c r="Q1095" s="154"/>
    </row>
    <row r="1096" spans="1:17" s="28" customFormat="1" x14ac:dyDescent="0.25">
      <c r="A1096" s="53"/>
      <c r="B1096" s="58"/>
      <c r="C1096" s="58"/>
      <c r="D1096" s="35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35"/>
      <c r="Q1096" s="154"/>
    </row>
    <row r="1097" spans="1:17" s="28" customFormat="1" x14ac:dyDescent="0.25">
      <c r="A1097" s="53"/>
      <c r="B1097" s="58"/>
      <c r="C1097" s="58"/>
      <c r="D1097" s="35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35"/>
      <c r="Q1097" s="154"/>
    </row>
    <row r="1098" spans="1:17" s="28" customFormat="1" x14ac:dyDescent="0.25">
      <c r="A1098" s="53"/>
      <c r="B1098" s="58"/>
      <c r="C1098" s="58"/>
      <c r="D1098" s="35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35"/>
      <c r="Q1098" s="154"/>
    </row>
    <row r="1099" spans="1:17" s="28" customFormat="1" x14ac:dyDescent="0.25">
      <c r="A1099" s="53"/>
      <c r="B1099" s="58"/>
      <c r="C1099" s="58"/>
      <c r="D1099" s="35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35"/>
      <c r="Q1099" s="154"/>
    </row>
    <row r="1100" spans="1:17" s="28" customFormat="1" x14ac:dyDescent="0.25">
      <c r="A1100" s="53"/>
      <c r="B1100" s="58"/>
      <c r="C1100" s="58"/>
      <c r="D1100" s="35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35"/>
      <c r="Q1100" s="154"/>
    </row>
    <row r="1101" spans="1:17" s="28" customFormat="1" x14ac:dyDescent="0.25">
      <c r="A1101" s="53"/>
      <c r="B1101" s="58"/>
      <c r="C1101" s="58"/>
      <c r="D1101" s="35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35"/>
      <c r="Q1101" s="154"/>
    </row>
    <row r="1102" spans="1:17" s="28" customFormat="1" x14ac:dyDescent="0.25">
      <c r="A1102" s="53"/>
      <c r="B1102" s="58"/>
      <c r="C1102" s="58"/>
      <c r="D1102" s="35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35"/>
      <c r="Q1102" s="154"/>
    </row>
    <row r="1103" spans="1:17" s="28" customFormat="1" x14ac:dyDescent="0.25">
      <c r="A1103" s="53"/>
      <c r="B1103" s="58"/>
      <c r="C1103" s="58"/>
      <c r="D1103" s="35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35"/>
      <c r="Q1103" s="154"/>
    </row>
    <row r="1104" spans="1:17" s="28" customFormat="1" x14ac:dyDescent="0.25">
      <c r="A1104" s="53"/>
      <c r="B1104" s="58"/>
      <c r="C1104" s="58"/>
      <c r="D1104" s="35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35"/>
      <c r="Q1104" s="154"/>
    </row>
    <row r="1105" spans="1:17" s="28" customFormat="1" x14ac:dyDescent="0.25">
      <c r="A1105" s="53"/>
      <c r="B1105" s="58"/>
      <c r="C1105" s="58"/>
      <c r="D1105" s="35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35"/>
      <c r="Q1105" s="154"/>
    </row>
    <row r="1106" spans="1:17" s="28" customFormat="1" x14ac:dyDescent="0.25">
      <c r="A1106" s="53"/>
      <c r="B1106" s="58"/>
      <c r="C1106" s="58"/>
      <c r="D1106" s="35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35"/>
      <c r="Q1106" s="154"/>
    </row>
    <row r="1107" spans="1:17" s="28" customFormat="1" x14ac:dyDescent="0.25">
      <c r="A1107" s="53"/>
      <c r="B1107" s="58"/>
      <c r="C1107" s="58"/>
      <c r="D1107" s="35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35"/>
      <c r="Q1107" s="154"/>
    </row>
    <row r="1108" spans="1:17" s="28" customFormat="1" x14ac:dyDescent="0.25">
      <c r="A1108" s="53"/>
      <c r="B1108" s="58"/>
      <c r="C1108" s="58"/>
      <c r="D1108" s="35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35"/>
      <c r="Q1108" s="154"/>
    </row>
    <row r="1109" spans="1:17" s="28" customFormat="1" x14ac:dyDescent="0.25">
      <c r="A1109" s="53"/>
      <c r="B1109" s="58"/>
      <c r="C1109" s="58"/>
      <c r="D1109" s="35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35"/>
      <c r="Q1109" s="154"/>
    </row>
    <row r="1110" spans="1:17" s="28" customFormat="1" x14ac:dyDescent="0.25">
      <c r="A1110" s="53"/>
      <c r="B1110" s="58"/>
      <c r="C1110" s="58"/>
      <c r="D1110" s="35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35"/>
      <c r="Q1110" s="154"/>
    </row>
    <row r="1111" spans="1:17" s="28" customFormat="1" x14ac:dyDescent="0.25">
      <c r="A1111" s="53"/>
      <c r="B1111" s="58"/>
      <c r="C1111" s="58"/>
      <c r="D1111" s="35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35"/>
      <c r="Q1111" s="154"/>
    </row>
    <row r="1112" spans="1:17" s="28" customFormat="1" x14ac:dyDescent="0.25">
      <c r="A1112" s="53"/>
      <c r="B1112" s="58"/>
      <c r="C1112" s="58"/>
      <c r="D1112" s="35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35"/>
      <c r="Q1112" s="154"/>
    </row>
    <row r="1113" spans="1:17" s="28" customFormat="1" x14ac:dyDescent="0.25">
      <c r="A1113" s="53"/>
      <c r="B1113" s="58"/>
      <c r="C1113" s="58"/>
      <c r="D1113" s="35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35"/>
      <c r="Q1113" s="154"/>
    </row>
    <row r="1114" spans="1:17" s="28" customFormat="1" x14ac:dyDescent="0.25">
      <c r="A1114" s="53"/>
      <c r="B1114" s="58"/>
      <c r="C1114" s="58"/>
      <c r="D1114" s="35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35"/>
      <c r="Q1114" s="154"/>
    </row>
    <row r="1115" spans="1:17" s="28" customFormat="1" x14ac:dyDescent="0.25">
      <c r="A1115" s="53"/>
      <c r="B1115" s="58"/>
      <c r="C1115" s="58"/>
      <c r="D1115" s="35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35"/>
      <c r="Q1115" s="154"/>
    </row>
    <row r="1116" spans="1:17" s="28" customFormat="1" x14ac:dyDescent="0.25">
      <c r="A1116" s="53"/>
      <c r="B1116" s="58"/>
      <c r="C1116" s="58"/>
      <c r="D1116" s="35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35"/>
      <c r="Q1116" s="154"/>
    </row>
    <row r="1117" spans="1:17" s="28" customFormat="1" x14ac:dyDescent="0.25">
      <c r="A1117" s="53"/>
      <c r="B1117" s="58"/>
      <c r="C1117" s="58"/>
      <c r="D1117" s="35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35"/>
      <c r="Q1117" s="154"/>
    </row>
    <row r="1118" spans="1:17" s="28" customFormat="1" x14ac:dyDescent="0.25">
      <c r="A1118" s="53"/>
      <c r="B1118" s="58"/>
      <c r="C1118" s="58"/>
      <c r="D1118" s="35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35"/>
      <c r="Q1118" s="154"/>
    </row>
    <row r="1119" spans="1:17" s="28" customFormat="1" x14ac:dyDescent="0.25">
      <c r="A1119" s="53"/>
      <c r="B1119" s="58"/>
      <c r="C1119" s="58"/>
      <c r="D1119" s="35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35"/>
      <c r="Q1119" s="154"/>
    </row>
    <row r="1120" spans="1:17" s="28" customFormat="1" x14ac:dyDescent="0.25">
      <c r="A1120" s="53"/>
      <c r="B1120" s="58"/>
      <c r="C1120" s="58"/>
      <c r="D1120" s="35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35"/>
      <c r="Q1120" s="154"/>
    </row>
    <row r="1121" spans="1:17" s="28" customFormat="1" x14ac:dyDescent="0.25">
      <c r="A1121" s="53"/>
      <c r="B1121" s="58"/>
      <c r="C1121" s="58"/>
      <c r="D1121" s="35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35"/>
      <c r="Q1121" s="154"/>
    </row>
    <row r="1122" spans="1:17" s="28" customFormat="1" x14ac:dyDescent="0.25">
      <c r="A1122" s="53"/>
      <c r="B1122" s="58"/>
      <c r="C1122" s="58"/>
      <c r="D1122" s="35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35"/>
      <c r="Q1122" s="154"/>
    </row>
    <row r="1123" spans="1:17" s="28" customFormat="1" x14ac:dyDescent="0.25">
      <c r="A1123" s="53"/>
      <c r="B1123" s="58"/>
      <c r="C1123" s="58"/>
      <c r="D1123" s="35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35"/>
      <c r="Q1123" s="154"/>
    </row>
    <row r="1124" spans="1:17" s="28" customFormat="1" x14ac:dyDescent="0.25">
      <c r="A1124" s="53"/>
      <c r="B1124" s="58"/>
      <c r="C1124" s="58"/>
      <c r="D1124" s="35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35"/>
      <c r="Q1124" s="154"/>
    </row>
    <row r="1125" spans="1:17" s="28" customFormat="1" x14ac:dyDescent="0.25">
      <c r="A1125" s="53"/>
      <c r="B1125" s="58"/>
      <c r="C1125" s="58"/>
      <c r="D1125" s="35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35"/>
      <c r="Q1125" s="154"/>
    </row>
    <row r="1126" spans="1:17" s="28" customFormat="1" x14ac:dyDescent="0.25">
      <c r="A1126" s="53"/>
      <c r="B1126" s="58"/>
      <c r="C1126" s="58"/>
      <c r="D1126" s="35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35"/>
      <c r="Q1126" s="154"/>
    </row>
    <row r="1127" spans="1:17" s="28" customFormat="1" x14ac:dyDescent="0.25">
      <c r="A1127" s="53"/>
      <c r="B1127" s="58"/>
      <c r="C1127" s="58"/>
      <c r="D1127" s="35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35"/>
      <c r="Q1127" s="154"/>
    </row>
    <row r="1128" spans="1:17" s="28" customFormat="1" x14ac:dyDescent="0.25">
      <c r="A1128" s="53"/>
      <c r="B1128" s="58"/>
      <c r="C1128" s="58"/>
      <c r="D1128" s="35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35"/>
      <c r="Q1128" s="154"/>
    </row>
    <row r="1129" spans="1:17" s="28" customFormat="1" x14ac:dyDescent="0.25">
      <c r="A1129" s="53"/>
      <c r="B1129" s="58"/>
      <c r="C1129" s="58"/>
      <c r="D1129" s="35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35"/>
      <c r="Q1129" s="154"/>
    </row>
    <row r="1130" spans="1:17" s="28" customFormat="1" x14ac:dyDescent="0.25">
      <c r="A1130" s="53"/>
      <c r="B1130" s="58"/>
      <c r="C1130" s="58"/>
      <c r="D1130" s="35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35"/>
      <c r="Q1130" s="154"/>
    </row>
    <row r="1131" spans="1:17" s="28" customFormat="1" x14ac:dyDescent="0.25">
      <c r="A1131" s="53"/>
      <c r="B1131" s="58"/>
      <c r="C1131" s="58"/>
      <c r="D1131" s="35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35"/>
      <c r="Q1131" s="154"/>
    </row>
    <row r="1132" spans="1:17" s="28" customFormat="1" x14ac:dyDescent="0.25">
      <c r="A1132" s="53"/>
      <c r="B1132" s="58"/>
      <c r="C1132" s="58"/>
      <c r="D1132" s="35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35"/>
      <c r="Q1132" s="154"/>
    </row>
    <row r="1133" spans="1:17" s="28" customFormat="1" x14ac:dyDescent="0.25">
      <c r="A1133" s="53"/>
      <c r="B1133" s="58"/>
      <c r="C1133" s="58"/>
      <c r="D1133" s="35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35"/>
      <c r="Q1133" s="154"/>
    </row>
    <row r="1134" spans="1:17" s="28" customFormat="1" x14ac:dyDescent="0.25">
      <c r="A1134" s="53"/>
      <c r="B1134" s="58"/>
      <c r="C1134" s="58"/>
      <c r="D1134" s="35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35"/>
      <c r="Q1134" s="154"/>
    </row>
    <row r="1135" spans="1:17" s="28" customFormat="1" x14ac:dyDescent="0.25">
      <c r="A1135" s="53"/>
      <c r="B1135" s="58"/>
      <c r="C1135" s="58"/>
      <c r="D1135" s="35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35"/>
      <c r="Q1135" s="154"/>
    </row>
    <row r="1136" spans="1:17" s="28" customFormat="1" x14ac:dyDescent="0.25">
      <c r="A1136" s="53"/>
      <c r="B1136" s="58"/>
      <c r="C1136" s="58"/>
      <c r="D1136" s="35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35"/>
      <c r="Q1136" s="154"/>
    </row>
    <row r="1137" spans="1:17" s="28" customFormat="1" x14ac:dyDescent="0.25">
      <c r="A1137" s="53"/>
      <c r="B1137" s="58"/>
      <c r="C1137" s="58"/>
      <c r="D1137" s="35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35"/>
      <c r="Q1137" s="154"/>
    </row>
    <row r="1138" spans="1:17" s="28" customFormat="1" x14ac:dyDescent="0.25">
      <c r="A1138" s="53"/>
      <c r="B1138" s="58"/>
      <c r="C1138" s="58"/>
      <c r="D1138" s="35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35"/>
      <c r="Q1138" s="154"/>
    </row>
    <row r="1139" spans="1:17" s="28" customFormat="1" x14ac:dyDescent="0.25">
      <c r="A1139" s="53"/>
      <c r="B1139" s="58"/>
      <c r="C1139" s="58"/>
      <c r="D1139" s="35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35"/>
      <c r="Q1139" s="154"/>
    </row>
    <row r="1140" spans="1:17" s="28" customFormat="1" x14ac:dyDescent="0.25">
      <c r="A1140" s="53"/>
      <c r="B1140" s="58"/>
      <c r="C1140" s="58"/>
      <c r="D1140" s="35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35"/>
      <c r="Q1140" s="154"/>
    </row>
    <row r="1141" spans="1:17" s="28" customFormat="1" x14ac:dyDescent="0.25">
      <c r="A1141" s="53"/>
      <c r="B1141" s="58"/>
      <c r="C1141" s="58"/>
      <c r="D1141" s="35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35"/>
      <c r="Q1141" s="154"/>
    </row>
    <row r="1142" spans="1:17" s="28" customFormat="1" x14ac:dyDescent="0.25">
      <c r="A1142" s="53"/>
      <c r="B1142" s="58"/>
      <c r="C1142" s="58"/>
      <c r="D1142" s="35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35"/>
      <c r="Q1142" s="154"/>
    </row>
    <row r="1143" spans="1:17" s="28" customFormat="1" x14ac:dyDescent="0.25">
      <c r="A1143" s="53"/>
      <c r="B1143" s="58"/>
      <c r="C1143" s="58"/>
      <c r="D1143" s="35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35"/>
      <c r="Q1143" s="154"/>
    </row>
    <row r="1144" spans="1:17" s="28" customFormat="1" x14ac:dyDescent="0.25">
      <c r="A1144" s="53"/>
      <c r="B1144" s="58"/>
      <c r="C1144" s="58"/>
      <c r="D1144" s="35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35"/>
      <c r="Q1144" s="154"/>
    </row>
    <row r="1145" spans="1:17" s="28" customFormat="1" x14ac:dyDescent="0.25">
      <c r="A1145" s="53"/>
      <c r="B1145" s="58"/>
      <c r="C1145" s="58"/>
      <c r="D1145" s="35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35"/>
      <c r="Q1145" s="154"/>
    </row>
    <row r="1146" spans="1:17" s="28" customFormat="1" x14ac:dyDescent="0.25">
      <c r="A1146" s="53"/>
      <c r="B1146" s="58"/>
      <c r="C1146" s="58"/>
      <c r="D1146" s="35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35"/>
      <c r="Q1146" s="154"/>
    </row>
    <row r="1147" spans="1:17" s="28" customFormat="1" x14ac:dyDescent="0.25">
      <c r="A1147" s="53"/>
      <c r="B1147" s="58"/>
      <c r="C1147" s="58"/>
      <c r="D1147" s="35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35"/>
      <c r="Q1147" s="154"/>
    </row>
    <row r="1148" spans="1:17" s="28" customFormat="1" x14ac:dyDescent="0.25">
      <c r="A1148" s="53"/>
      <c r="B1148" s="58"/>
      <c r="C1148" s="58"/>
      <c r="D1148" s="35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35"/>
      <c r="Q1148" s="154"/>
    </row>
    <row r="1149" spans="1:17" s="28" customFormat="1" x14ac:dyDescent="0.25">
      <c r="A1149" s="53"/>
      <c r="B1149" s="58"/>
      <c r="C1149" s="58"/>
      <c r="D1149" s="35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35"/>
      <c r="Q1149" s="154"/>
    </row>
    <row r="1150" spans="1:17" s="28" customFormat="1" x14ac:dyDescent="0.25">
      <c r="A1150" s="53"/>
      <c r="B1150" s="58"/>
      <c r="C1150" s="58"/>
      <c r="D1150" s="35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35"/>
      <c r="Q1150" s="154"/>
    </row>
    <row r="1151" spans="1:17" s="28" customFormat="1" x14ac:dyDescent="0.25">
      <c r="A1151" s="53"/>
      <c r="B1151" s="58"/>
      <c r="C1151" s="58"/>
      <c r="D1151" s="35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35"/>
      <c r="Q1151" s="154"/>
    </row>
    <row r="1152" spans="1:17" s="28" customFormat="1" x14ac:dyDescent="0.25">
      <c r="A1152" s="53"/>
      <c r="B1152" s="58"/>
      <c r="C1152" s="58"/>
      <c r="D1152" s="35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35"/>
      <c r="Q1152" s="154"/>
    </row>
    <row r="1153" spans="1:17" s="28" customFormat="1" x14ac:dyDescent="0.25">
      <c r="A1153" s="53"/>
      <c r="B1153" s="58"/>
      <c r="C1153" s="58"/>
      <c r="D1153" s="35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35"/>
      <c r="Q1153" s="154"/>
    </row>
    <row r="1154" spans="1:17" s="28" customFormat="1" x14ac:dyDescent="0.25">
      <c r="A1154" s="53"/>
      <c r="B1154" s="58"/>
      <c r="C1154" s="58"/>
      <c r="D1154" s="35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35"/>
      <c r="Q1154" s="154"/>
    </row>
    <row r="1155" spans="1:17" s="28" customFormat="1" x14ac:dyDescent="0.25">
      <c r="A1155" s="53"/>
      <c r="B1155" s="58"/>
      <c r="C1155" s="58"/>
      <c r="D1155" s="35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35"/>
      <c r="Q1155" s="154"/>
    </row>
    <row r="1156" spans="1:17" s="28" customFormat="1" x14ac:dyDescent="0.25">
      <c r="A1156" s="53"/>
      <c r="B1156" s="58"/>
      <c r="C1156" s="58"/>
      <c r="D1156" s="35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35"/>
      <c r="Q1156" s="154"/>
    </row>
    <row r="1157" spans="1:17" s="28" customFormat="1" x14ac:dyDescent="0.25">
      <c r="A1157" s="53"/>
      <c r="B1157" s="58"/>
      <c r="C1157" s="58"/>
      <c r="D1157" s="35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35"/>
      <c r="Q1157" s="154"/>
    </row>
    <row r="1158" spans="1:17" s="28" customFormat="1" x14ac:dyDescent="0.25">
      <c r="A1158" s="53"/>
      <c r="B1158" s="58"/>
      <c r="C1158" s="58"/>
      <c r="D1158" s="35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35"/>
      <c r="Q1158" s="154"/>
    </row>
    <row r="1159" spans="1:17" s="28" customFormat="1" x14ac:dyDescent="0.25">
      <c r="A1159" s="53"/>
      <c r="B1159" s="58"/>
      <c r="C1159" s="58"/>
      <c r="D1159" s="35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35"/>
      <c r="Q1159" s="154"/>
    </row>
    <row r="1160" spans="1:17" s="28" customFormat="1" x14ac:dyDescent="0.25">
      <c r="A1160" s="53"/>
      <c r="B1160" s="58"/>
      <c r="C1160" s="58"/>
      <c r="D1160" s="35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35"/>
      <c r="Q1160" s="154"/>
    </row>
    <row r="1161" spans="1:17" s="28" customFormat="1" x14ac:dyDescent="0.25">
      <c r="A1161" s="53"/>
      <c r="B1161" s="58"/>
      <c r="C1161" s="58"/>
      <c r="D1161" s="35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35"/>
      <c r="Q1161" s="154"/>
    </row>
    <row r="1162" spans="1:17" s="28" customFormat="1" x14ac:dyDescent="0.25">
      <c r="A1162" s="53"/>
      <c r="B1162" s="58"/>
      <c r="C1162" s="58"/>
      <c r="D1162" s="35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35"/>
      <c r="Q1162" s="154"/>
    </row>
    <row r="1163" spans="1:17" s="28" customFormat="1" x14ac:dyDescent="0.25">
      <c r="A1163" s="53"/>
      <c r="B1163" s="58"/>
      <c r="C1163" s="58"/>
      <c r="D1163" s="35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35"/>
      <c r="Q1163" s="154"/>
    </row>
    <row r="1164" spans="1:17" s="28" customFormat="1" x14ac:dyDescent="0.25">
      <c r="A1164" s="53"/>
      <c r="B1164" s="58"/>
      <c r="C1164" s="58"/>
      <c r="D1164" s="35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35"/>
      <c r="Q1164" s="154"/>
    </row>
    <row r="1165" spans="1:17" s="28" customFormat="1" x14ac:dyDescent="0.25">
      <c r="A1165" s="53"/>
      <c r="B1165" s="58"/>
      <c r="C1165" s="58"/>
      <c r="D1165" s="35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35"/>
      <c r="Q1165" s="154"/>
    </row>
    <row r="1166" spans="1:17" s="28" customFormat="1" x14ac:dyDescent="0.25">
      <c r="A1166" s="53"/>
      <c r="B1166" s="58"/>
      <c r="C1166" s="58"/>
      <c r="D1166" s="35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35"/>
      <c r="Q1166" s="154"/>
    </row>
    <row r="1167" spans="1:17" s="28" customFormat="1" x14ac:dyDescent="0.25">
      <c r="A1167" s="53"/>
      <c r="B1167" s="58"/>
      <c r="C1167" s="58"/>
      <c r="D1167" s="35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35"/>
      <c r="Q1167" s="154"/>
    </row>
    <row r="1168" spans="1:17" s="28" customFormat="1" x14ac:dyDescent="0.25">
      <c r="A1168" s="53"/>
      <c r="B1168" s="58"/>
      <c r="C1168" s="58"/>
      <c r="D1168" s="35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35"/>
      <c r="Q1168" s="154"/>
    </row>
    <row r="1169" spans="1:17" s="28" customFormat="1" x14ac:dyDescent="0.25">
      <c r="A1169" s="53"/>
      <c r="B1169" s="58"/>
      <c r="C1169" s="58"/>
      <c r="D1169" s="35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35"/>
      <c r="Q1169" s="154"/>
    </row>
    <row r="1170" spans="1:17" s="28" customFormat="1" x14ac:dyDescent="0.25">
      <c r="A1170" s="53"/>
      <c r="B1170" s="58"/>
      <c r="C1170" s="58"/>
      <c r="D1170" s="35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35"/>
      <c r="Q1170" s="154"/>
    </row>
    <row r="1171" spans="1:17" s="28" customFormat="1" x14ac:dyDescent="0.25">
      <c r="A1171" s="53"/>
      <c r="B1171" s="58"/>
      <c r="C1171" s="58"/>
      <c r="D1171" s="35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35"/>
      <c r="Q1171" s="154"/>
    </row>
    <row r="1172" spans="1:17" s="28" customFormat="1" x14ac:dyDescent="0.25">
      <c r="A1172" s="53"/>
      <c r="B1172" s="58"/>
      <c r="C1172" s="58"/>
      <c r="D1172" s="35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35"/>
      <c r="Q1172" s="154"/>
    </row>
    <row r="1173" spans="1:17" s="28" customFormat="1" x14ac:dyDescent="0.25">
      <c r="A1173" s="53"/>
      <c r="B1173" s="58"/>
      <c r="C1173" s="58"/>
      <c r="D1173" s="35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35"/>
      <c r="Q1173" s="154"/>
    </row>
    <row r="1174" spans="1:17" s="28" customFormat="1" x14ac:dyDescent="0.25">
      <c r="A1174" s="53"/>
      <c r="B1174" s="58"/>
      <c r="C1174" s="58"/>
      <c r="D1174" s="35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35"/>
      <c r="Q1174" s="154"/>
    </row>
    <row r="1175" spans="1:17" s="28" customFormat="1" x14ac:dyDescent="0.25">
      <c r="A1175" s="53"/>
      <c r="B1175" s="58"/>
      <c r="C1175" s="58"/>
      <c r="D1175" s="35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35"/>
      <c r="Q1175" s="154"/>
    </row>
    <row r="1176" spans="1:17" s="28" customFormat="1" x14ac:dyDescent="0.25">
      <c r="A1176" s="53"/>
      <c r="B1176" s="58"/>
      <c r="C1176" s="58"/>
      <c r="D1176" s="35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35"/>
      <c r="Q1176" s="154"/>
    </row>
    <row r="1177" spans="1:17" s="28" customFormat="1" x14ac:dyDescent="0.25">
      <c r="A1177" s="53"/>
      <c r="B1177" s="58"/>
      <c r="C1177" s="58"/>
      <c r="D1177" s="35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35"/>
      <c r="Q1177" s="154"/>
    </row>
    <row r="1178" spans="1:17" s="28" customFormat="1" x14ac:dyDescent="0.25">
      <c r="A1178" s="53"/>
      <c r="B1178" s="58"/>
      <c r="C1178" s="58"/>
      <c r="D1178" s="35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35"/>
      <c r="Q1178" s="154"/>
    </row>
    <row r="1179" spans="1:17" s="28" customFormat="1" x14ac:dyDescent="0.25">
      <c r="A1179" s="53"/>
      <c r="B1179" s="58"/>
      <c r="C1179" s="58"/>
      <c r="D1179" s="35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35"/>
      <c r="Q1179" s="154"/>
    </row>
    <row r="1180" spans="1:17" s="28" customFormat="1" x14ac:dyDescent="0.25">
      <c r="A1180" s="53"/>
      <c r="B1180" s="58"/>
      <c r="C1180" s="58"/>
      <c r="D1180" s="35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35"/>
      <c r="Q1180" s="154"/>
    </row>
    <row r="1181" spans="1:17" s="28" customFormat="1" x14ac:dyDescent="0.25">
      <c r="A1181" s="53"/>
      <c r="B1181" s="58"/>
      <c r="C1181" s="58"/>
      <c r="D1181" s="35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35"/>
      <c r="Q1181" s="154"/>
    </row>
    <row r="1182" spans="1:17" s="28" customFormat="1" x14ac:dyDescent="0.25">
      <c r="A1182" s="53"/>
      <c r="B1182" s="58"/>
      <c r="C1182" s="58"/>
      <c r="D1182" s="35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35"/>
      <c r="Q1182" s="154"/>
    </row>
    <row r="1183" spans="1:17" s="28" customFormat="1" x14ac:dyDescent="0.25">
      <c r="A1183" s="53"/>
      <c r="B1183" s="58"/>
      <c r="C1183" s="58"/>
      <c r="D1183" s="35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35"/>
      <c r="Q1183" s="154"/>
    </row>
    <row r="1184" spans="1:17" s="28" customFormat="1" x14ac:dyDescent="0.25">
      <c r="A1184" s="53"/>
      <c r="B1184" s="58"/>
      <c r="C1184" s="58"/>
      <c r="D1184" s="35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35"/>
      <c r="Q1184" s="154"/>
    </row>
    <row r="1185" spans="1:17" s="28" customFormat="1" x14ac:dyDescent="0.25">
      <c r="A1185" s="53"/>
      <c r="B1185" s="58"/>
      <c r="C1185" s="58"/>
      <c r="D1185" s="35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35"/>
      <c r="Q1185" s="154"/>
    </row>
    <row r="1186" spans="1:17" s="28" customFormat="1" x14ac:dyDescent="0.25">
      <c r="A1186" s="53"/>
      <c r="B1186" s="58"/>
      <c r="C1186" s="58"/>
      <c r="D1186" s="35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35"/>
      <c r="Q1186" s="154"/>
    </row>
    <row r="1187" spans="1:17" s="28" customFormat="1" x14ac:dyDescent="0.25">
      <c r="A1187" s="53"/>
      <c r="B1187" s="58"/>
      <c r="C1187" s="58"/>
      <c r="D1187" s="35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35"/>
      <c r="Q1187" s="154"/>
    </row>
    <row r="1188" spans="1:17" s="28" customFormat="1" x14ac:dyDescent="0.25">
      <c r="A1188" s="53"/>
      <c r="B1188" s="58"/>
      <c r="C1188" s="58"/>
      <c r="D1188" s="35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35"/>
      <c r="Q1188" s="154"/>
    </row>
    <row r="1189" spans="1:17" s="28" customFormat="1" x14ac:dyDescent="0.25">
      <c r="A1189" s="53"/>
      <c r="B1189" s="58"/>
      <c r="C1189" s="58"/>
      <c r="D1189" s="35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35"/>
      <c r="Q1189" s="154"/>
    </row>
    <row r="1190" spans="1:17" s="28" customFormat="1" x14ac:dyDescent="0.25">
      <c r="A1190" s="53"/>
      <c r="B1190" s="58"/>
      <c r="C1190" s="58"/>
      <c r="D1190" s="35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35"/>
      <c r="Q1190" s="154"/>
    </row>
    <row r="1191" spans="1:17" s="28" customFormat="1" x14ac:dyDescent="0.25">
      <c r="A1191" s="53"/>
      <c r="B1191" s="58"/>
      <c r="C1191" s="58"/>
      <c r="D1191" s="35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35"/>
      <c r="Q1191" s="154"/>
    </row>
    <row r="1192" spans="1:17" s="28" customFormat="1" x14ac:dyDescent="0.25">
      <c r="A1192" s="53"/>
      <c r="B1192" s="58"/>
      <c r="C1192" s="58"/>
      <c r="D1192" s="35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35"/>
      <c r="Q1192" s="154"/>
    </row>
    <row r="1193" spans="1:17" s="28" customFormat="1" x14ac:dyDescent="0.25">
      <c r="A1193" s="53"/>
      <c r="B1193" s="58"/>
      <c r="C1193" s="58"/>
      <c r="D1193" s="35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35"/>
      <c r="Q1193" s="154"/>
    </row>
    <row r="1194" spans="1:17" s="28" customFormat="1" x14ac:dyDescent="0.25">
      <c r="A1194" s="53"/>
      <c r="B1194" s="58"/>
      <c r="C1194" s="58"/>
      <c r="D1194" s="35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35"/>
      <c r="Q1194" s="154"/>
    </row>
    <row r="1195" spans="1:17" s="28" customFormat="1" x14ac:dyDescent="0.25">
      <c r="A1195" s="53"/>
      <c r="B1195" s="58"/>
      <c r="C1195" s="58"/>
      <c r="D1195" s="35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35"/>
      <c r="Q1195" s="154"/>
    </row>
    <row r="1196" spans="1:17" s="28" customFormat="1" x14ac:dyDescent="0.25">
      <c r="A1196" s="53"/>
      <c r="B1196" s="58"/>
      <c r="C1196" s="58"/>
      <c r="D1196" s="35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35"/>
      <c r="Q1196" s="154"/>
    </row>
    <row r="1197" spans="1:17" s="28" customFormat="1" x14ac:dyDescent="0.25">
      <c r="A1197" s="53"/>
      <c r="B1197" s="58"/>
      <c r="C1197" s="58"/>
      <c r="D1197" s="35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35"/>
      <c r="Q1197" s="154"/>
    </row>
    <row r="1198" spans="1:17" s="28" customFormat="1" x14ac:dyDescent="0.25">
      <c r="A1198" s="53"/>
      <c r="B1198" s="58"/>
      <c r="C1198" s="58"/>
      <c r="D1198" s="35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35"/>
      <c r="Q1198" s="154"/>
    </row>
    <row r="1199" spans="1:17" s="28" customFormat="1" x14ac:dyDescent="0.25">
      <c r="A1199" s="53"/>
      <c r="B1199" s="58"/>
      <c r="C1199" s="58"/>
      <c r="D1199" s="35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35"/>
      <c r="Q1199" s="154"/>
    </row>
    <row r="1200" spans="1:17" s="28" customFormat="1" x14ac:dyDescent="0.25">
      <c r="A1200" s="53"/>
      <c r="B1200" s="58"/>
      <c r="C1200" s="58"/>
      <c r="D1200" s="35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35"/>
      <c r="Q1200" s="154"/>
    </row>
    <row r="1201" spans="1:17" s="28" customFormat="1" x14ac:dyDescent="0.25">
      <c r="A1201" s="53"/>
      <c r="B1201" s="58"/>
      <c r="C1201" s="58"/>
      <c r="D1201" s="35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35"/>
      <c r="Q1201" s="154"/>
    </row>
    <row r="1202" spans="1:17" s="28" customFormat="1" x14ac:dyDescent="0.25">
      <c r="A1202" s="53"/>
      <c r="B1202" s="58"/>
      <c r="C1202" s="58"/>
      <c r="D1202" s="35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35"/>
      <c r="Q1202" s="154"/>
    </row>
    <row r="1203" spans="1:17" s="28" customFormat="1" x14ac:dyDescent="0.25">
      <c r="A1203" s="53"/>
      <c r="B1203" s="58"/>
      <c r="C1203" s="58"/>
      <c r="D1203" s="35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35"/>
      <c r="Q1203" s="154"/>
    </row>
    <row r="1204" spans="1:17" s="28" customFormat="1" x14ac:dyDescent="0.25">
      <c r="A1204" s="53"/>
      <c r="B1204" s="58"/>
      <c r="C1204" s="58"/>
      <c r="D1204" s="35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35"/>
      <c r="Q1204" s="154"/>
    </row>
    <row r="1205" spans="1:17" s="28" customFormat="1" x14ac:dyDescent="0.25">
      <c r="A1205" s="53"/>
      <c r="B1205" s="58"/>
      <c r="C1205" s="58"/>
      <c r="D1205" s="35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35"/>
      <c r="Q1205" s="154"/>
    </row>
    <row r="1206" spans="1:17" s="28" customFormat="1" x14ac:dyDescent="0.25">
      <c r="A1206" s="53"/>
      <c r="B1206" s="58"/>
      <c r="C1206" s="58"/>
      <c r="D1206" s="35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35"/>
      <c r="Q1206" s="154"/>
    </row>
    <row r="1207" spans="1:17" s="28" customFormat="1" x14ac:dyDescent="0.25">
      <c r="A1207" s="53"/>
      <c r="B1207" s="58"/>
      <c r="C1207" s="58"/>
      <c r="D1207" s="35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35"/>
      <c r="Q1207" s="154"/>
    </row>
    <row r="1208" spans="1:17" s="28" customFormat="1" x14ac:dyDescent="0.25">
      <c r="A1208" s="53"/>
      <c r="B1208" s="58"/>
      <c r="C1208" s="58"/>
      <c r="D1208" s="35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35"/>
      <c r="Q1208" s="154"/>
    </row>
    <row r="1209" spans="1:17" s="28" customFormat="1" x14ac:dyDescent="0.25">
      <c r="A1209" s="53"/>
      <c r="B1209" s="58"/>
      <c r="C1209" s="58"/>
      <c r="D1209" s="35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35"/>
      <c r="Q1209" s="154"/>
    </row>
    <row r="1210" spans="1:17" s="28" customFormat="1" x14ac:dyDescent="0.25">
      <c r="A1210" s="53"/>
      <c r="B1210" s="58"/>
      <c r="C1210" s="58"/>
      <c r="D1210" s="35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35"/>
      <c r="Q1210" s="154"/>
    </row>
    <row r="1211" spans="1:17" s="28" customFormat="1" x14ac:dyDescent="0.25">
      <c r="A1211" s="53"/>
      <c r="B1211" s="58"/>
      <c r="C1211" s="58"/>
      <c r="D1211" s="35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35"/>
      <c r="Q1211" s="154"/>
    </row>
    <row r="1212" spans="1:17" s="28" customFormat="1" x14ac:dyDescent="0.25">
      <c r="A1212" s="53"/>
      <c r="B1212" s="58"/>
      <c r="C1212" s="58"/>
      <c r="D1212" s="35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35"/>
      <c r="Q1212" s="154"/>
    </row>
    <row r="1213" spans="1:17" s="28" customFormat="1" x14ac:dyDescent="0.25">
      <c r="A1213" s="53"/>
      <c r="B1213" s="58"/>
      <c r="C1213" s="58"/>
      <c r="D1213" s="35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35"/>
      <c r="Q1213" s="154"/>
    </row>
    <row r="1214" spans="1:17" s="28" customFormat="1" x14ac:dyDescent="0.25">
      <c r="A1214" s="53"/>
      <c r="B1214" s="58"/>
      <c r="C1214" s="58"/>
      <c r="D1214" s="35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35"/>
      <c r="Q1214" s="154"/>
    </row>
    <row r="1215" spans="1:17" s="28" customFormat="1" x14ac:dyDescent="0.25">
      <c r="A1215" s="53"/>
      <c r="B1215" s="58"/>
      <c r="C1215" s="58"/>
      <c r="D1215" s="35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35"/>
      <c r="Q1215" s="154"/>
    </row>
    <row r="1216" spans="1:17" s="28" customFormat="1" x14ac:dyDescent="0.25">
      <c r="A1216" s="53"/>
      <c r="B1216" s="58"/>
      <c r="C1216" s="58"/>
      <c r="D1216" s="35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35"/>
      <c r="Q1216" s="154"/>
    </row>
    <row r="1217" spans="1:17" s="28" customFormat="1" x14ac:dyDescent="0.25">
      <c r="A1217" s="53"/>
      <c r="B1217" s="58"/>
      <c r="C1217" s="58"/>
      <c r="D1217" s="35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35"/>
      <c r="Q1217" s="154"/>
    </row>
    <row r="1218" spans="1:17" s="28" customFormat="1" x14ac:dyDescent="0.25">
      <c r="A1218" s="53"/>
      <c r="B1218" s="58"/>
      <c r="C1218" s="58"/>
      <c r="D1218" s="35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35"/>
      <c r="Q1218" s="154"/>
    </row>
    <row r="1219" spans="1:17" s="28" customFormat="1" x14ac:dyDescent="0.25">
      <c r="A1219" s="53"/>
      <c r="B1219" s="58"/>
      <c r="C1219" s="58"/>
      <c r="D1219" s="35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35"/>
      <c r="Q1219" s="154"/>
    </row>
    <row r="1220" spans="1:17" s="28" customFormat="1" x14ac:dyDescent="0.25">
      <c r="A1220" s="53"/>
      <c r="B1220" s="58"/>
      <c r="C1220" s="58"/>
      <c r="D1220" s="35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35"/>
      <c r="Q1220" s="154"/>
    </row>
    <row r="1221" spans="1:17" s="28" customFormat="1" x14ac:dyDescent="0.25">
      <c r="A1221" s="53"/>
      <c r="B1221" s="58"/>
      <c r="C1221" s="58"/>
      <c r="D1221" s="35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35"/>
      <c r="Q1221" s="154"/>
    </row>
    <row r="1222" spans="1:17" s="28" customFormat="1" x14ac:dyDescent="0.25">
      <c r="A1222" s="53"/>
      <c r="B1222" s="58"/>
      <c r="C1222" s="58"/>
      <c r="D1222" s="35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35"/>
      <c r="Q1222" s="154"/>
    </row>
    <row r="1223" spans="1:17" s="28" customFormat="1" x14ac:dyDescent="0.25">
      <c r="A1223" s="53"/>
      <c r="B1223" s="58"/>
      <c r="C1223" s="58"/>
      <c r="D1223" s="35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35"/>
      <c r="Q1223" s="154"/>
    </row>
    <row r="1224" spans="1:17" s="28" customFormat="1" x14ac:dyDescent="0.25">
      <c r="A1224" s="53"/>
      <c r="B1224" s="58"/>
      <c r="C1224" s="58"/>
      <c r="D1224" s="35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35"/>
      <c r="Q1224" s="154"/>
    </row>
    <row r="1225" spans="1:17" s="28" customFormat="1" x14ac:dyDescent="0.25">
      <c r="A1225" s="53"/>
      <c r="B1225" s="58"/>
      <c r="C1225" s="58"/>
      <c r="D1225" s="35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35"/>
      <c r="Q1225" s="154"/>
    </row>
    <row r="1226" spans="1:17" s="28" customFormat="1" x14ac:dyDescent="0.25">
      <c r="A1226" s="53"/>
      <c r="B1226" s="58"/>
      <c r="C1226" s="58"/>
      <c r="D1226" s="35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35"/>
      <c r="Q1226" s="154"/>
    </row>
    <row r="1227" spans="1:17" s="28" customFormat="1" x14ac:dyDescent="0.25">
      <c r="A1227" s="53"/>
      <c r="B1227" s="58"/>
      <c r="C1227" s="58"/>
      <c r="D1227" s="35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35"/>
      <c r="Q1227" s="154"/>
    </row>
    <row r="1228" spans="1:17" s="28" customFormat="1" x14ac:dyDescent="0.25">
      <c r="A1228" s="53"/>
      <c r="B1228" s="58"/>
      <c r="C1228" s="58"/>
      <c r="D1228" s="35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35"/>
      <c r="Q1228" s="154"/>
    </row>
    <row r="1229" spans="1:17" s="28" customFormat="1" x14ac:dyDescent="0.25">
      <c r="A1229" s="53"/>
      <c r="B1229" s="58"/>
      <c r="C1229" s="58"/>
      <c r="D1229" s="35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35"/>
      <c r="Q1229" s="154"/>
    </row>
    <row r="1230" spans="1:17" s="28" customFormat="1" x14ac:dyDescent="0.25">
      <c r="A1230" s="53"/>
      <c r="B1230" s="58"/>
      <c r="C1230" s="58"/>
      <c r="D1230" s="35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35"/>
      <c r="Q1230" s="154"/>
    </row>
    <row r="1231" spans="1:17" s="28" customFormat="1" x14ac:dyDescent="0.25">
      <c r="A1231" s="53"/>
      <c r="B1231" s="58"/>
      <c r="C1231" s="58"/>
      <c r="D1231" s="35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35"/>
      <c r="Q1231" s="154"/>
    </row>
    <row r="1232" spans="1:17" s="28" customFormat="1" x14ac:dyDescent="0.25">
      <c r="A1232" s="53"/>
      <c r="B1232" s="58"/>
      <c r="C1232" s="58"/>
      <c r="D1232" s="35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35"/>
      <c r="Q1232" s="154"/>
    </row>
    <row r="1233" spans="1:17" s="28" customFormat="1" x14ac:dyDescent="0.25">
      <c r="A1233" s="53"/>
      <c r="B1233" s="58"/>
      <c r="C1233" s="58"/>
      <c r="D1233" s="35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35"/>
      <c r="Q1233" s="154"/>
    </row>
    <row r="1234" spans="1:17" s="28" customFormat="1" x14ac:dyDescent="0.25">
      <c r="A1234" s="53"/>
      <c r="B1234" s="58"/>
      <c r="C1234" s="58"/>
      <c r="D1234" s="35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35"/>
      <c r="Q1234" s="154"/>
    </row>
    <row r="1235" spans="1:17" s="28" customFormat="1" x14ac:dyDescent="0.25">
      <c r="A1235" s="53"/>
      <c r="B1235" s="58"/>
      <c r="C1235" s="58"/>
      <c r="D1235" s="35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35"/>
      <c r="Q1235" s="154"/>
    </row>
    <row r="1236" spans="1:17" s="28" customFormat="1" x14ac:dyDescent="0.25">
      <c r="A1236" s="53"/>
      <c r="B1236" s="58"/>
      <c r="C1236" s="58"/>
      <c r="D1236" s="35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35"/>
      <c r="Q1236" s="154"/>
    </row>
    <row r="1237" spans="1:17" s="28" customFormat="1" x14ac:dyDescent="0.25">
      <c r="A1237" s="53"/>
      <c r="B1237" s="58"/>
      <c r="C1237" s="58"/>
      <c r="D1237" s="35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35"/>
      <c r="Q1237" s="154"/>
    </row>
    <row r="1238" spans="1:17" s="28" customFormat="1" x14ac:dyDescent="0.25">
      <c r="A1238" s="53"/>
      <c r="B1238" s="58"/>
      <c r="C1238" s="58"/>
      <c r="D1238" s="35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35"/>
      <c r="Q1238" s="154"/>
    </row>
    <row r="1239" spans="1:17" s="28" customFormat="1" x14ac:dyDescent="0.25">
      <c r="A1239" s="53"/>
      <c r="B1239" s="58"/>
      <c r="C1239" s="58"/>
      <c r="D1239" s="35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35"/>
      <c r="Q1239" s="154"/>
    </row>
    <row r="1240" spans="1:17" s="28" customFormat="1" x14ac:dyDescent="0.25">
      <c r="A1240" s="53"/>
      <c r="B1240" s="58"/>
      <c r="C1240" s="58"/>
      <c r="D1240" s="35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35"/>
      <c r="Q1240" s="154"/>
    </row>
    <row r="1241" spans="1:17" s="28" customFormat="1" x14ac:dyDescent="0.25">
      <c r="A1241" s="53"/>
      <c r="B1241" s="58"/>
      <c r="C1241" s="58"/>
      <c r="D1241" s="35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35"/>
      <c r="Q1241" s="154"/>
    </row>
    <row r="1242" spans="1:17" s="28" customFormat="1" x14ac:dyDescent="0.25">
      <c r="A1242" s="53"/>
      <c r="B1242" s="58"/>
      <c r="C1242" s="58"/>
      <c r="D1242" s="35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35"/>
      <c r="Q1242" s="154"/>
    </row>
    <row r="1243" spans="1:17" s="28" customFormat="1" x14ac:dyDescent="0.25">
      <c r="A1243" s="53"/>
      <c r="B1243" s="58"/>
      <c r="C1243" s="58"/>
      <c r="D1243" s="35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35"/>
      <c r="Q1243" s="154"/>
    </row>
    <row r="1244" spans="1:17" s="28" customFormat="1" x14ac:dyDescent="0.25">
      <c r="A1244" s="53"/>
      <c r="B1244" s="58"/>
      <c r="C1244" s="58"/>
      <c r="D1244" s="35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35"/>
      <c r="Q1244" s="154"/>
    </row>
    <row r="1245" spans="1:17" s="28" customFormat="1" x14ac:dyDescent="0.25">
      <c r="A1245" s="53"/>
      <c r="B1245" s="58"/>
      <c r="C1245" s="58"/>
      <c r="D1245" s="35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35"/>
      <c r="Q1245" s="154"/>
    </row>
    <row r="1246" spans="1:17" s="28" customFormat="1" x14ac:dyDescent="0.25">
      <c r="A1246" s="53"/>
      <c r="B1246" s="58"/>
      <c r="C1246" s="58"/>
      <c r="D1246" s="35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35"/>
      <c r="Q1246" s="154"/>
    </row>
    <row r="1247" spans="1:17" s="28" customFormat="1" x14ac:dyDescent="0.25">
      <c r="A1247" s="53"/>
      <c r="B1247" s="58"/>
      <c r="C1247" s="58"/>
      <c r="D1247" s="35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35"/>
      <c r="Q1247" s="154"/>
    </row>
    <row r="1248" spans="1:17" s="28" customFormat="1" x14ac:dyDescent="0.25">
      <c r="A1248" s="53"/>
      <c r="B1248" s="58"/>
      <c r="C1248" s="58"/>
      <c r="D1248" s="35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35"/>
      <c r="Q1248" s="154"/>
    </row>
    <row r="1249" spans="1:17" s="28" customFormat="1" x14ac:dyDescent="0.25">
      <c r="A1249" s="53"/>
      <c r="B1249" s="58"/>
      <c r="C1249" s="58"/>
      <c r="D1249" s="35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35"/>
      <c r="Q1249" s="154"/>
    </row>
    <row r="1250" spans="1:17" s="28" customFormat="1" x14ac:dyDescent="0.25">
      <c r="A1250" s="53"/>
      <c r="B1250" s="58"/>
      <c r="C1250" s="58"/>
      <c r="D1250" s="35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7"/>
      <c r="P1250" s="135"/>
      <c r="Q1250" s="154"/>
    </row>
    <row r="1251" spans="1:17" s="28" customFormat="1" x14ac:dyDescent="0.25">
      <c r="A1251" s="53"/>
      <c r="B1251" s="58"/>
      <c r="C1251" s="58"/>
      <c r="D1251" s="35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35"/>
      <c r="Q1251" s="154"/>
    </row>
    <row r="1252" spans="1:17" s="28" customFormat="1" x14ac:dyDescent="0.25">
      <c r="A1252" s="53"/>
      <c r="B1252" s="58"/>
      <c r="C1252" s="58"/>
      <c r="D1252" s="35"/>
      <c r="E1252" s="117"/>
      <c r="F1252" s="117"/>
      <c r="G1252" s="117"/>
      <c r="H1252" s="117"/>
      <c r="I1252" s="117"/>
      <c r="J1252" s="117"/>
      <c r="K1252" s="117"/>
      <c r="L1252" s="117"/>
      <c r="M1252" s="117"/>
      <c r="N1252" s="117"/>
      <c r="O1252" s="117"/>
      <c r="P1252" s="135"/>
      <c r="Q1252" s="154"/>
    </row>
    <row r="1253" spans="1:17" s="28" customFormat="1" x14ac:dyDescent="0.25">
      <c r="A1253" s="53"/>
      <c r="B1253" s="58"/>
      <c r="C1253" s="58"/>
      <c r="D1253" s="35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7"/>
      <c r="P1253" s="135"/>
      <c r="Q1253" s="154"/>
    </row>
    <row r="1254" spans="1:17" s="28" customFormat="1" x14ac:dyDescent="0.25">
      <c r="A1254" s="53"/>
      <c r="B1254" s="58"/>
      <c r="C1254" s="58"/>
      <c r="D1254" s="35"/>
      <c r="E1254" s="117"/>
      <c r="F1254" s="117"/>
      <c r="G1254" s="117"/>
      <c r="H1254" s="117"/>
      <c r="I1254" s="117"/>
      <c r="J1254" s="117"/>
      <c r="K1254" s="117"/>
      <c r="L1254" s="117"/>
      <c r="M1254" s="117"/>
      <c r="N1254" s="117"/>
      <c r="O1254" s="117"/>
      <c r="P1254" s="135"/>
      <c r="Q1254" s="154"/>
    </row>
    <row r="1255" spans="1:17" s="28" customFormat="1" x14ac:dyDescent="0.25">
      <c r="A1255" s="53"/>
      <c r="B1255" s="58"/>
      <c r="C1255" s="58"/>
      <c r="D1255" s="35"/>
      <c r="E1255" s="117"/>
      <c r="F1255" s="117"/>
      <c r="G1255" s="117"/>
      <c r="H1255" s="117"/>
      <c r="I1255" s="117"/>
      <c r="J1255" s="117"/>
      <c r="K1255" s="117"/>
      <c r="L1255" s="117"/>
      <c r="M1255" s="117"/>
      <c r="N1255" s="117"/>
      <c r="O1255" s="117"/>
      <c r="P1255" s="135"/>
      <c r="Q1255" s="154"/>
    </row>
    <row r="1256" spans="1:17" s="28" customFormat="1" x14ac:dyDescent="0.25">
      <c r="A1256" s="53"/>
      <c r="B1256" s="58"/>
      <c r="C1256" s="58"/>
      <c r="D1256" s="35"/>
      <c r="E1256" s="117"/>
      <c r="F1256" s="117"/>
      <c r="G1256" s="117"/>
      <c r="H1256" s="117"/>
      <c r="I1256" s="117"/>
      <c r="J1256" s="117"/>
      <c r="K1256" s="117"/>
      <c r="L1256" s="117"/>
      <c r="M1256" s="117"/>
      <c r="N1256" s="117"/>
      <c r="O1256" s="117"/>
      <c r="P1256" s="135"/>
      <c r="Q1256" s="154"/>
    </row>
    <row r="1257" spans="1:17" s="28" customFormat="1" x14ac:dyDescent="0.25">
      <c r="A1257" s="53"/>
      <c r="B1257" s="58"/>
      <c r="C1257" s="58"/>
      <c r="D1257" s="35"/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35"/>
      <c r="Q1257" s="154"/>
    </row>
    <row r="1258" spans="1:17" s="28" customFormat="1" x14ac:dyDescent="0.25">
      <c r="A1258" s="53"/>
      <c r="B1258" s="58"/>
      <c r="C1258" s="58"/>
      <c r="D1258" s="35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35"/>
      <c r="Q1258" s="154"/>
    </row>
    <row r="1259" spans="1:17" s="28" customFormat="1" x14ac:dyDescent="0.25">
      <c r="A1259" s="53"/>
      <c r="B1259" s="58"/>
      <c r="C1259" s="58"/>
      <c r="D1259" s="35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35"/>
      <c r="Q1259" s="154"/>
    </row>
    <row r="1260" spans="1:17" s="28" customFormat="1" x14ac:dyDescent="0.25">
      <c r="A1260" s="53"/>
      <c r="B1260" s="58"/>
      <c r="C1260" s="58"/>
      <c r="D1260" s="35"/>
      <c r="E1260" s="117"/>
      <c r="F1260" s="117"/>
      <c r="G1260" s="117"/>
      <c r="H1260" s="117"/>
      <c r="I1260" s="117"/>
      <c r="J1260" s="117"/>
      <c r="K1260" s="117"/>
      <c r="L1260" s="117"/>
      <c r="M1260" s="117"/>
      <c r="N1260" s="117"/>
      <c r="O1260" s="117"/>
      <c r="P1260" s="135"/>
      <c r="Q1260" s="154"/>
    </row>
    <row r="1261" spans="1:17" s="28" customFormat="1" x14ac:dyDescent="0.25">
      <c r="A1261" s="53"/>
      <c r="B1261" s="58"/>
      <c r="C1261" s="58"/>
      <c r="D1261" s="35"/>
      <c r="E1261" s="117"/>
      <c r="F1261" s="117"/>
      <c r="G1261" s="117"/>
      <c r="H1261" s="117"/>
      <c r="I1261" s="117"/>
      <c r="J1261" s="117"/>
      <c r="K1261" s="117"/>
      <c r="L1261" s="117"/>
      <c r="M1261" s="117"/>
      <c r="N1261" s="117"/>
      <c r="O1261" s="117"/>
      <c r="P1261" s="135"/>
      <c r="Q1261" s="154"/>
    </row>
    <row r="1262" spans="1:17" s="28" customFormat="1" x14ac:dyDescent="0.25">
      <c r="A1262" s="53"/>
      <c r="B1262" s="58"/>
      <c r="C1262" s="58"/>
      <c r="D1262" s="35"/>
      <c r="E1262" s="117"/>
      <c r="F1262" s="117"/>
      <c r="G1262" s="117"/>
      <c r="H1262" s="117"/>
      <c r="I1262" s="117"/>
      <c r="J1262" s="117"/>
      <c r="K1262" s="117"/>
      <c r="L1262" s="117"/>
      <c r="M1262" s="117"/>
      <c r="N1262" s="117"/>
      <c r="O1262" s="117"/>
      <c r="P1262" s="135"/>
      <c r="Q1262" s="154"/>
    </row>
    <row r="1263" spans="1:17" s="28" customFormat="1" x14ac:dyDescent="0.25">
      <c r="A1263" s="53"/>
      <c r="B1263" s="58"/>
      <c r="C1263" s="58"/>
      <c r="D1263" s="35"/>
      <c r="E1263" s="117"/>
      <c r="F1263" s="117"/>
      <c r="G1263" s="117"/>
      <c r="H1263" s="117"/>
      <c r="I1263" s="117"/>
      <c r="J1263" s="117"/>
      <c r="K1263" s="117"/>
      <c r="L1263" s="117"/>
      <c r="M1263" s="117"/>
      <c r="N1263" s="117"/>
      <c r="O1263" s="117"/>
      <c r="P1263" s="135"/>
      <c r="Q1263" s="154"/>
    </row>
    <row r="1264" spans="1:17" s="28" customFormat="1" x14ac:dyDescent="0.25">
      <c r="A1264" s="53"/>
      <c r="B1264" s="58"/>
      <c r="C1264" s="58"/>
      <c r="D1264" s="35"/>
      <c r="E1264" s="117"/>
      <c r="F1264" s="117"/>
      <c r="G1264" s="117"/>
      <c r="H1264" s="117"/>
      <c r="I1264" s="117"/>
      <c r="J1264" s="117"/>
      <c r="K1264" s="117"/>
      <c r="L1264" s="117"/>
      <c r="M1264" s="117"/>
      <c r="N1264" s="117"/>
      <c r="O1264" s="117"/>
      <c r="P1264" s="135"/>
      <c r="Q1264" s="154"/>
    </row>
    <row r="1265" spans="1:17" s="28" customFormat="1" x14ac:dyDescent="0.25">
      <c r="A1265" s="53"/>
      <c r="B1265" s="58"/>
      <c r="C1265" s="58"/>
      <c r="D1265" s="35"/>
      <c r="E1265" s="117"/>
      <c r="F1265" s="117"/>
      <c r="G1265" s="117"/>
      <c r="H1265" s="117"/>
      <c r="I1265" s="117"/>
      <c r="J1265" s="117"/>
      <c r="K1265" s="117"/>
      <c r="L1265" s="117"/>
      <c r="M1265" s="117"/>
      <c r="N1265" s="117"/>
      <c r="O1265" s="117"/>
      <c r="P1265" s="135"/>
      <c r="Q1265" s="154"/>
    </row>
    <row r="1266" spans="1:17" s="28" customFormat="1" x14ac:dyDescent="0.25">
      <c r="A1266" s="53"/>
      <c r="B1266" s="58"/>
      <c r="C1266" s="58"/>
      <c r="D1266" s="35"/>
      <c r="E1266" s="117"/>
      <c r="F1266" s="117"/>
      <c r="G1266" s="117"/>
      <c r="H1266" s="117"/>
      <c r="I1266" s="117"/>
      <c r="J1266" s="117"/>
      <c r="K1266" s="117"/>
      <c r="L1266" s="117"/>
      <c r="M1266" s="117"/>
      <c r="N1266" s="117"/>
      <c r="O1266" s="117"/>
      <c r="P1266" s="135"/>
      <c r="Q1266" s="154"/>
    </row>
    <row r="1267" spans="1:17" s="28" customFormat="1" x14ac:dyDescent="0.25">
      <c r="A1267" s="53"/>
      <c r="B1267" s="58"/>
      <c r="C1267" s="58"/>
      <c r="D1267" s="35"/>
      <c r="E1267" s="117"/>
      <c r="F1267" s="117"/>
      <c r="G1267" s="117"/>
      <c r="H1267" s="117"/>
      <c r="I1267" s="117"/>
      <c r="J1267" s="117"/>
      <c r="K1267" s="117"/>
      <c r="L1267" s="117"/>
      <c r="M1267" s="117"/>
      <c r="N1267" s="117"/>
      <c r="O1267" s="117"/>
      <c r="P1267" s="135"/>
      <c r="Q1267" s="154"/>
    </row>
    <row r="1268" spans="1:17" s="28" customFormat="1" x14ac:dyDescent="0.25">
      <c r="A1268" s="53"/>
      <c r="B1268" s="58"/>
      <c r="C1268" s="58"/>
      <c r="D1268" s="35"/>
      <c r="E1268" s="117"/>
      <c r="F1268" s="117"/>
      <c r="G1268" s="117"/>
      <c r="H1268" s="117"/>
      <c r="I1268" s="117"/>
      <c r="J1268" s="117"/>
      <c r="K1268" s="117"/>
      <c r="L1268" s="117"/>
      <c r="M1268" s="117"/>
      <c r="N1268" s="117"/>
      <c r="O1268" s="117"/>
      <c r="P1268" s="135"/>
      <c r="Q1268" s="154"/>
    </row>
    <row r="1269" spans="1:17" s="28" customFormat="1" x14ac:dyDescent="0.25">
      <c r="A1269" s="53"/>
      <c r="B1269" s="58"/>
      <c r="C1269" s="58"/>
      <c r="D1269" s="35"/>
      <c r="E1269" s="117"/>
      <c r="F1269" s="117"/>
      <c r="G1269" s="117"/>
      <c r="H1269" s="117"/>
      <c r="I1269" s="117"/>
      <c r="J1269" s="117"/>
      <c r="K1269" s="117"/>
      <c r="L1269" s="117"/>
      <c r="M1269" s="117"/>
      <c r="N1269" s="117"/>
      <c r="O1269" s="117"/>
      <c r="P1269" s="135"/>
      <c r="Q1269" s="154"/>
    </row>
    <row r="1270" spans="1:17" s="28" customFormat="1" x14ac:dyDescent="0.25">
      <c r="A1270" s="53"/>
      <c r="B1270" s="58"/>
      <c r="C1270" s="58"/>
      <c r="D1270" s="35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  <c r="O1270" s="117"/>
      <c r="P1270" s="135"/>
      <c r="Q1270" s="154"/>
    </row>
    <row r="1271" spans="1:17" s="28" customFormat="1" x14ac:dyDescent="0.25">
      <c r="A1271" s="53"/>
      <c r="B1271" s="58"/>
      <c r="C1271" s="58"/>
      <c r="D1271" s="35"/>
      <c r="E1271" s="117"/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35"/>
      <c r="Q1271" s="154"/>
    </row>
    <row r="1272" spans="1:17" s="28" customFormat="1" x14ac:dyDescent="0.25">
      <c r="A1272" s="53"/>
      <c r="B1272" s="58"/>
      <c r="C1272" s="58"/>
      <c r="D1272" s="35"/>
      <c r="E1272" s="117"/>
      <c r="F1272" s="117"/>
      <c r="G1272" s="117"/>
      <c r="H1272" s="117"/>
      <c r="I1272" s="117"/>
      <c r="J1272" s="117"/>
      <c r="K1272" s="117"/>
      <c r="L1272" s="117"/>
      <c r="M1272" s="117"/>
      <c r="N1272" s="117"/>
      <c r="O1272" s="117"/>
      <c r="P1272" s="135"/>
      <c r="Q1272" s="154"/>
    </row>
    <row r="1273" spans="1:17" s="28" customFormat="1" x14ac:dyDescent="0.25">
      <c r="A1273" s="53"/>
      <c r="B1273" s="58"/>
      <c r="C1273" s="58"/>
      <c r="D1273" s="35"/>
      <c r="E1273" s="117"/>
      <c r="F1273" s="117"/>
      <c r="G1273" s="117"/>
      <c r="H1273" s="117"/>
      <c r="I1273" s="117"/>
      <c r="J1273" s="117"/>
      <c r="K1273" s="117"/>
      <c r="L1273" s="117"/>
      <c r="M1273" s="117"/>
      <c r="N1273" s="117"/>
      <c r="O1273" s="117"/>
      <c r="P1273" s="135"/>
      <c r="Q1273" s="154"/>
    </row>
    <row r="1274" spans="1:17" s="28" customFormat="1" x14ac:dyDescent="0.25">
      <c r="A1274" s="53"/>
      <c r="B1274" s="58"/>
      <c r="C1274" s="58"/>
      <c r="D1274" s="35"/>
      <c r="E1274" s="117"/>
      <c r="F1274" s="117"/>
      <c r="G1274" s="117"/>
      <c r="H1274" s="117"/>
      <c r="I1274" s="117"/>
      <c r="J1274" s="117"/>
      <c r="K1274" s="117"/>
      <c r="L1274" s="117"/>
      <c r="M1274" s="117"/>
      <c r="N1274" s="117"/>
      <c r="O1274" s="117"/>
      <c r="P1274" s="135"/>
      <c r="Q1274" s="154"/>
    </row>
    <row r="1275" spans="1:17" s="28" customFormat="1" x14ac:dyDescent="0.25">
      <c r="A1275" s="53"/>
      <c r="B1275" s="58"/>
      <c r="C1275" s="58"/>
      <c r="D1275" s="35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35"/>
      <c r="Q1275" s="154"/>
    </row>
    <row r="1276" spans="1:17" s="28" customFormat="1" x14ac:dyDescent="0.25">
      <c r="A1276" s="53"/>
      <c r="B1276" s="58"/>
      <c r="C1276" s="58"/>
      <c r="D1276" s="35"/>
      <c r="E1276" s="117"/>
      <c r="F1276" s="117"/>
      <c r="G1276" s="117"/>
      <c r="H1276" s="117"/>
      <c r="I1276" s="117"/>
      <c r="J1276" s="117"/>
      <c r="K1276" s="117"/>
      <c r="L1276" s="117"/>
      <c r="M1276" s="117"/>
      <c r="N1276" s="117"/>
      <c r="O1276" s="117"/>
      <c r="P1276" s="135"/>
      <c r="Q1276" s="154"/>
    </row>
    <row r="1277" spans="1:17" s="28" customFormat="1" x14ac:dyDescent="0.25">
      <c r="A1277" s="53"/>
      <c r="B1277" s="58"/>
      <c r="C1277" s="58"/>
      <c r="D1277" s="35"/>
      <c r="E1277" s="117"/>
      <c r="F1277" s="117"/>
      <c r="G1277" s="117"/>
      <c r="H1277" s="117"/>
      <c r="I1277" s="117"/>
      <c r="J1277" s="117"/>
      <c r="K1277" s="117"/>
      <c r="L1277" s="117"/>
      <c r="M1277" s="117"/>
      <c r="N1277" s="117"/>
      <c r="O1277" s="117"/>
      <c r="P1277" s="135"/>
      <c r="Q1277" s="154"/>
    </row>
    <row r="1278" spans="1:17" s="28" customFormat="1" x14ac:dyDescent="0.25">
      <c r="A1278" s="53"/>
      <c r="B1278" s="58"/>
      <c r="C1278" s="58"/>
      <c r="D1278" s="35"/>
      <c r="E1278" s="117"/>
      <c r="F1278" s="117"/>
      <c r="G1278" s="117"/>
      <c r="H1278" s="117"/>
      <c r="I1278" s="117"/>
      <c r="J1278" s="117"/>
      <c r="K1278" s="117"/>
      <c r="L1278" s="117"/>
      <c r="M1278" s="117"/>
      <c r="N1278" s="117"/>
      <c r="O1278" s="117"/>
      <c r="P1278" s="135"/>
      <c r="Q1278" s="154"/>
    </row>
    <row r="1279" spans="1:17" s="28" customFormat="1" x14ac:dyDescent="0.25">
      <c r="A1279" s="53"/>
      <c r="B1279" s="58"/>
      <c r="C1279" s="58"/>
      <c r="D1279" s="35"/>
      <c r="E1279" s="117"/>
      <c r="F1279" s="117"/>
      <c r="G1279" s="117"/>
      <c r="H1279" s="117"/>
      <c r="I1279" s="117"/>
      <c r="J1279" s="117"/>
      <c r="K1279" s="117"/>
      <c r="L1279" s="117"/>
      <c r="M1279" s="117"/>
      <c r="N1279" s="117"/>
      <c r="O1279" s="117"/>
      <c r="P1279" s="135"/>
      <c r="Q1279" s="154"/>
    </row>
    <row r="1280" spans="1:17" s="28" customFormat="1" x14ac:dyDescent="0.25">
      <c r="A1280" s="53"/>
      <c r="B1280" s="58"/>
      <c r="C1280" s="58"/>
      <c r="D1280" s="35"/>
      <c r="E1280" s="117"/>
      <c r="F1280" s="117"/>
      <c r="G1280" s="117"/>
      <c r="H1280" s="117"/>
      <c r="I1280" s="117"/>
      <c r="J1280" s="117"/>
      <c r="K1280" s="117"/>
      <c r="L1280" s="117"/>
      <c r="M1280" s="117"/>
      <c r="N1280" s="117"/>
      <c r="O1280" s="117"/>
      <c r="P1280" s="135"/>
      <c r="Q1280" s="154"/>
    </row>
    <row r="1281" spans="1:17" s="28" customFormat="1" x14ac:dyDescent="0.25">
      <c r="A1281" s="53"/>
      <c r="B1281" s="58"/>
      <c r="C1281" s="58"/>
      <c r="D1281" s="35"/>
      <c r="E1281" s="117"/>
      <c r="F1281" s="117"/>
      <c r="G1281" s="117"/>
      <c r="H1281" s="117"/>
      <c r="I1281" s="117"/>
      <c r="J1281" s="117"/>
      <c r="K1281" s="117"/>
      <c r="L1281" s="117"/>
      <c r="M1281" s="117"/>
      <c r="N1281" s="117"/>
      <c r="O1281" s="117"/>
      <c r="P1281" s="135"/>
      <c r="Q1281" s="154"/>
    </row>
    <row r="1282" spans="1:17" s="28" customFormat="1" x14ac:dyDescent="0.25">
      <c r="A1282" s="53"/>
      <c r="B1282" s="58"/>
      <c r="C1282" s="58"/>
      <c r="D1282" s="35"/>
      <c r="E1282" s="117"/>
      <c r="F1282" s="117"/>
      <c r="G1282" s="117"/>
      <c r="H1282" s="117"/>
      <c r="I1282" s="117"/>
      <c r="J1282" s="117"/>
      <c r="K1282" s="117"/>
      <c r="L1282" s="117"/>
      <c r="M1282" s="117"/>
      <c r="N1282" s="117"/>
      <c r="O1282" s="117"/>
      <c r="P1282" s="135"/>
      <c r="Q1282" s="154"/>
    </row>
    <row r="1283" spans="1:17" s="28" customFormat="1" x14ac:dyDescent="0.25">
      <c r="A1283" s="53"/>
      <c r="B1283" s="58"/>
      <c r="C1283" s="58"/>
      <c r="D1283" s="35"/>
      <c r="E1283" s="117"/>
      <c r="F1283" s="117"/>
      <c r="G1283" s="117"/>
      <c r="H1283" s="117"/>
      <c r="I1283" s="117"/>
      <c r="J1283" s="117"/>
      <c r="K1283" s="117"/>
      <c r="L1283" s="117"/>
      <c r="M1283" s="117"/>
      <c r="N1283" s="117"/>
      <c r="O1283" s="117"/>
      <c r="P1283" s="135"/>
      <c r="Q1283" s="154"/>
    </row>
    <row r="1284" spans="1:17" s="28" customFormat="1" x14ac:dyDescent="0.25">
      <c r="A1284" s="53"/>
      <c r="B1284" s="58"/>
      <c r="C1284" s="58"/>
      <c r="D1284" s="35"/>
      <c r="E1284" s="117"/>
      <c r="F1284" s="117"/>
      <c r="G1284" s="117"/>
      <c r="H1284" s="117"/>
      <c r="I1284" s="117"/>
      <c r="J1284" s="117"/>
      <c r="K1284" s="117"/>
      <c r="L1284" s="117"/>
      <c r="M1284" s="117"/>
      <c r="N1284" s="117"/>
      <c r="O1284" s="117"/>
      <c r="P1284" s="135"/>
      <c r="Q1284" s="154"/>
    </row>
    <row r="1285" spans="1:17" s="28" customFormat="1" x14ac:dyDescent="0.25">
      <c r="A1285" s="53"/>
      <c r="B1285" s="58"/>
      <c r="C1285" s="58"/>
      <c r="D1285" s="35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35"/>
      <c r="Q1285" s="154"/>
    </row>
    <row r="1286" spans="1:17" s="28" customFormat="1" x14ac:dyDescent="0.25">
      <c r="A1286" s="53"/>
      <c r="B1286" s="58"/>
      <c r="C1286" s="58"/>
      <c r="D1286" s="35"/>
      <c r="E1286" s="117"/>
      <c r="F1286" s="117"/>
      <c r="G1286" s="117"/>
      <c r="H1286" s="117"/>
      <c r="I1286" s="117"/>
      <c r="J1286" s="117"/>
      <c r="K1286" s="117"/>
      <c r="L1286" s="117"/>
      <c r="M1286" s="117"/>
      <c r="N1286" s="117"/>
      <c r="O1286" s="117"/>
      <c r="P1286" s="135"/>
      <c r="Q1286" s="154"/>
    </row>
    <row r="1287" spans="1:17" s="28" customFormat="1" x14ac:dyDescent="0.25">
      <c r="A1287" s="53"/>
      <c r="B1287" s="58"/>
      <c r="C1287" s="58"/>
      <c r="D1287" s="35"/>
      <c r="E1287" s="117"/>
      <c r="F1287" s="117"/>
      <c r="G1287" s="117"/>
      <c r="H1287" s="117"/>
      <c r="I1287" s="117"/>
      <c r="J1287" s="117"/>
      <c r="K1287" s="117"/>
      <c r="L1287" s="117"/>
      <c r="M1287" s="117"/>
      <c r="N1287" s="117"/>
      <c r="O1287" s="117"/>
      <c r="P1287" s="135"/>
      <c r="Q1287" s="154"/>
    </row>
    <row r="1288" spans="1:17" s="28" customFormat="1" x14ac:dyDescent="0.25">
      <c r="A1288" s="53"/>
      <c r="B1288" s="58"/>
      <c r="C1288" s="58"/>
      <c r="D1288" s="35"/>
      <c r="E1288" s="117"/>
      <c r="F1288" s="117"/>
      <c r="G1288" s="117"/>
      <c r="H1288" s="117"/>
      <c r="I1288" s="117"/>
      <c r="J1288" s="117"/>
      <c r="K1288" s="117"/>
      <c r="L1288" s="117"/>
      <c r="M1288" s="117"/>
      <c r="N1288" s="117"/>
      <c r="O1288" s="117"/>
      <c r="P1288" s="135"/>
      <c r="Q1288" s="154"/>
    </row>
    <row r="1289" spans="1:17" s="28" customFormat="1" x14ac:dyDescent="0.25">
      <c r="A1289" s="53"/>
      <c r="B1289" s="58"/>
      <c r="C1289" s="58"/>
      <c r="D1289" s="35"/>
      <c r="E1289" s="117"/>
      <c r="F1289" s="117"/>
      <c r="G1289" s="117"/>
      <c r="H1289" s="117"/>
      <c r="I1289" s="117"/>
      <c r="J1289" s="117"/>
      <c r="K1289" s="117"/>
      <c r="L1289" s="117"/>
      <c r="M1289" s="117"/>
      <c r="N1289" s="117"/>
      <c r="O1289" s="117"/>
      <c r="P1289" s="135"/>
      <c r="Q1289" s="154"/>
    </row>
    <row r="1290" spans="1:17" s="28" customFormat="1" x14ac:dyDescent="0.25">
      <c r="A1290" s="53"/>
      <c r="B1290" s="58"/>
      <c r="C1290" s="58"/>
      <c r="D1290" s="35"/>
      <c r="E1290" s="117"/>
      <c r="F1290" s="117"/>
      <c r="G1290" s="117"/>
      <c r="H1290" s="117"/>
      <c r="I1290" s="117"/>
      <c r="J1290" s="117"/>
      <c r="K1290" s="117"/>
      <c r="L1290" s="117"/>
      <c r="M1290" s="117"/>
      <c r="N1290" s="117"/>
      <c r="O1290" s="117"/>
      <c r="P1290" s="135"/>
      <c r="Q1290" s="154"/>
    </row>
    <row r="1291" spans="1:17" s="28" customFormat="1" x14ac:dyDescent="0.25">
      <c r="A1291" s="53"/>
      <c r="B1291" s="58"/>
      <c r="C1291" s="58"/>
      <c r="D1291" s="35"/>
      <c r="E1291" s="117"/>
      <c r="F1291" s="117"/>
      <c r="G1291" s="117"/>
      <c r="H1291" s="117"/>
      <c r="I1291" s="117"/>
      <c r="J1291" s="117"/>
      <c r="K1291" s="117"/>
      <c r="L1291" s="117"/>
      <c r="M1291" s="117"/>
      <c r="N1291" s="117"/>
      <c r="O1291" s="117"/>
      <c r="P1291" s="135"/>
      <c r="Q1291" s="154"/>
    </row>
    <row r="1292" spans="1:17" s="28" customFormat="1" x14ac:dyDescent="0.25">
      <c r="A1292" s="53"/>
      <c r="B1292" s="58"/>
      <c r="C1292" s="58"/>
      <c r="D1292" s="35"/>
      <c r="E1292" s="117"/>
      <c r="F1292" s="117"/>
      <c r="G1292" s="117"/>
      <c r="H1292" s="117"/>
      <c r="I1292" s="117"/>
      <c r="J1292" s="117"/>
      <c r="K1292" s="117"/>
      <c r="L1292" s="117"/>
      <c r="M1292" s="117"/>
      <c r="N1292" s="117"/>
      <c r="O1292" s="117"/>
      <c r="P1292" s="135"/>
      <c r="Q1292" s="154"/>
    </row>
    <row r="1293" spans="1:17" s="28" customFormat="1" x14ac:dyDescent="0.25">
      <c r="A1293" s="53"/>
      <c r="B1293" s="58"/>
      <c r="C1293" s="58"/>
      <c r="D1293" s="35"/>
      <c r="E1293" s="117"/>
      <c r="F1293" s="117"/>
      <c r="G1293" s="117"/>
      <c r="H1293" s="117"/>
      <c r="I1293" s="117"/>
      <c r="J1293" s="117"/>
      <c r="K1293" s="117"/>
      <c r="L1293" s="117"/>
      <c r="M1293" s="117"/>
      <c r="N1293" s="117"/>
      <c r="O1293" s="117"/>
      <c r="P1293" s="135"/>
      <c r="Q1293" s="154"/>
    </row>
    <row r="1294" spans="1:17" s="28" customFormat="1" x14ac:dyDescent="0.25">
      <c r="A1294" s="53"/>
      <c r="B1294" s="58"/>
      <c r="C1294" s="58"/>
      <c r="D1294" s="35"/>
      <c r="E1294" s="117"/>
      <c r="F1294" s="117"/>
      <c r="G1294" s="117"/>
      <c r="H1294" s="117"/>
      <c r="I1294" s="117"/>
      <c r="J1294" s="117"/>
      <c r="K1294" s="117"/>
      <c r="L1294" s="117"/>
      <c r="M1294" s="117"/>
      <c r="N1294" s="117"/>
      <c r="O1294" s="117"/>
      <c r="P1294" s="135"/>
      <c r="Q1294" s="154"/>
    </row>
    <row r="1295" spans="1:17" s="28" customFormat="1" x14ac:dyDescent="0.25">
      <c r="A1295" s="53"/>
      <c r="B1295" s="58"/>
      <c r="C1295" s="58"/>
      <c r="D1295" s="35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35"/>
      <c r="Q1295" s="154"/>
    </row>
    <row r="1296" spans="1:17" s="28" customFormat="1" x14ac:dyDescent="0.25">
      <c r="A1296" s="53"/>
      <c r="B1296" s="58"/>
      <c r="C1296" s="58"/>
      <c r="D1296" s="35"/>
      <c r="E1296" s="117"/>
      <c r="F1296" s="117"/>
      <c r="G1296" s="117"/>
      <c r="H1296" s="117"/>
      <c r="I1296" s="117"/>
      <c r="J1296" s="117"/>
      <c r="K1296" s="117"/>
      <c r="L1296" s="117"/>
      <c r="M1296" s="117"/>
      <c r="N1296" s="117"/>
      <c r="O1296" s="117"/>
      <c r="P1296" s="135"/>
      <c r="Q1296" s="154"/>
    </row>
    <row r="1297" spans="1:17" s="28" customFormat="1" x14ac:dyDescent="0.25">
      <c r="A1297" s="53"/>
      <c r="B1297" s="58"/>
      <c r="C1297" s="58"/>
      <c r="D1297" s="35"/>
      <c r="E1297" s="117"/>
      <c r="F1297" s="117"/>
      <c r="G1297" s="117"/>
      <c r="H1297" s="117"/>
      <c r="I1297" s="117"/>
      <c r="J1297" s="117"/>
      <c r="K1297" s="117"/>
      <c r="L1297" s="117"/>
      <c r="M1297" s="117"/>
      <c r="N1297" s="117"/>
      <c r="O1297" s="117"/>
      <c r="P1297" s="135"/>
      <c r="Q1297" s="154"/>
    </row>
    <row r="1298" spans="1:17" s="28" customFormat="1" x14ac:dyDescent="0.25">
      <c r="A1298" s="53"/>
      <c r="B1298" s="58"/>
      <c r="C1298" s="58"/>
      <c r="D1298" s="35"/>
      <c r="E1298" s="117"/>
      <c r="F1298" s="117"/>
      <c r="G1298" s="117"/>
      <c r="H1298" s="117"/>
      <c r="I1298" s="117"/>
      <c r="J1298" s="117"/>
      <c r="K1298" s="117"/>
      <c r="L1298" s="117"/>
      <c r="M1298" s="117"/>
      <c r="N1298" s="117"/>
      <c r="O1298" s="117"/>
      <c r="P1298" s="135"/>
      <c r="Q1298" s="154"/>
    </row>
    <row r="1299" spans="1:17" s="28" customFormat="1" x14ac:dyDescent="0.25">
      <c r="A1299" s="53"/>
      <c r="B1299" s="58"/>
      <c r="C1299" s="58"/>
      <c r="D1299" s="35"/>
      <c r="E1299" s="117"/>
      <c r="F1299" s="117"/>
      <c r="G1299" s="117"/>
      <c r="H1299" s="117"/>
      <c r="I1299" s="117"/>
      <c r="J1299" s="117"/>
      <c r="K1299" s="117"/>
      <c r="L1299" s="117"/>
      <c r="M1299" s="117"/>
      <c r="N1299" s="117"/>
      <c r="O1299" s="117"/>
      <c r="P1299" s="135"/>
      <c r="Q1299" s="154"/>
    </row>
    <row r="1300" spans="1:17" s="28" customFormat="1" x14ac:dyDescent="0.25">
      <c r="A1300" s="53"/>
      <c r="B1300" s="58"/>
      <c r="C1300" s="58"/>
      <c r="D1300" s="35"/>
      <c r="E1300" s="117"/>
      <c r="F1300" s="117"/>
      <c r="G1300" s="117"/>
      <c r="H1300" s="117"/>
      <c r="I1300" s="117"/>
      <c r="J1300" s="117"/>
      <c r="K1300" s="117"/>
      <c r="L1300" s="117"/>
      <c r="M1300" s="117"/>
      <c r="N1300" s="117"/>
      <c r="O1300" s="117"/>
      <c r="P1300" s="135"/>
      <c r="Q1300" s="154"/>
    </row>
    <row r="1301" spans="1:17" s="28" customFormat="1" x14ac:dyDescent="0.25">
      <c r="A1301" s="53"/>
      <c r="B1301" s="58"/>
      <c r="C1301" s="58"/>
      <c r="D1301" s="35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35"/>
      <c r="Q1301" s="154"/>
    </row>
    <row r="1302" spans="1:17" s="28" customFormat="1" x14ac:dyDescent="0.25">
      <c r="A1302" s="53"/>
      <c r="B1302" s="58"/>
      <c r="C1302" s="58"/>
      <c r="D1302" s="35"/>
      <c r="E1302" s="117"/>
      <c r="F1302" s="117"/>
      <c r="G1302" s="117"/>
      <c r="H1302" s="117"/>
      <c r="I1302" s="117"/>
      <c r="J1302" s="117"/>
      <c r="K1302" s="117"/>
      <c r="L1302" s="117"/>
      <c r="M1302" s="117"/>
      <c r="N1302" s="117"/>
      <c r="O1302" s="117"/>
      <c r="P1302" s="135"/>
      <c r="Q1302" s="154"/>
    </row>
    <row r="1303" spans="1:17" s="28" customFormat="1" x14ac:dyDescent="0.25">
      <c r="A1303" s="53"/>
      <c r="B1303" s="58"/>
      <c r="C1303" s="58"/>
      <c r="D1303" s="35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35"/>
      <c r="Q1303" s="154"/>
    </row>
    <row r="1304" spans="1:17" s="28" customFormat="1" x14ac:dyDescent="0.25">
      <c r="A1304" s="53"/>
      <c r="B1304" s="58"/>
      <c r="C1304" s="58"/>
      <c r="D1304" s="35"/>
      <c r="E1304" s="117"/>
      <c r="F1304" s="117"/>
      <c r="G1304" s="117"/>
      <c r="H1304" s="117"/>
      <c r="I1304" s="117"/>
      <c r="J1304" s="117"/>
      <c r="K1304" s="117"/>
      <c r="L1304" s="117"/>
      <c r="M1304" s="117"/>
      <c r="N1304" s="117"/>
      <c r="O1304" s="117"/>
      <c r="P1304" s="135"/>
      <c r="Q1304" s="154"/>
    </row>
    <row r="1305" spans="1:17" s="28" customFormat="1" x14ac:dyDescent="0.25">
      <c r="A1305" s="53"/>
      <c r="B1305" s="58"/>
      <c r="C1305" s="58"/>
      <c r="D1305" s="35"/>
      <c r="E1305" s="117"/>
      <c r="F1305" s="117"/>
      <c r="G1305" s="117"/>
      <c r="H1305" s="117"/>
      <c r="I1305" s="117"/>
      <c r="J1305" s="117"/>
      <c r="K1305" s="117"/>
      <c r="L1305" s="117"/>
      <c r="M1305" s="117"/>
      <c r="N1305" s="117"/>
      <c r="O1305" s="117"/>
      <c r="P1305" s="135"/>
      <c r="Q1305" s="154"/>
    </row>
    <row r="1306" spans="1:17" s="28" customFormat="1" x14ac:dyDescent="0.25">
      <c r="A1306" s="53"/>
      <c r="B1306" s="58"/>
      <c r="C1306" s="58"/>
      <c r="D1306" s="35"/>
      <c r="E1306" s="117"/>
      <c r="F1306" s="117"/>
      <c r="G1306" s="117"/>
      <c r="H1306" s="117"/>
      <c r="I1306" s="117"/>
      <c r="J1306" s="117"/>
      <c r="K1306" s="117"/>
      <c r="L1306" s="117"/>
      <c r="M1306" s="117"/>
      <c r="N1306" s="117"/>
      <c r="O1306" s="117"/>
      <c r="P1306" s="135"/>
      <c r="Q1306" s="154"/>
    </row>
    <row r="1307" spans="1:17" s="28" customFormat="1" x14ac:dyDescent="0.25">
      <c r="A1307" s="53"/>
      <c r="B1307" s="58"/>
      <c r="C1307" s="58"/>
      <c r="D1307" s="35"/>
      <c r="E1307" s="117"/>
      <c r="F1307" s="117"/>
      <c r="G1307" s="117"/>
      <c r="H1307" s="117"/>
      <c r="I1307" s="117"/>
      <c r="J1307" s="117"/>
      <c r="K1307" s="117"/>
      <c r="L1307" s="117"/>
      <c r="M1307" s="117"/>
      <c r="N1307" s="117"/>
      <c r="O1307" s="117"/>
      <c r="P1307" s="135"/>
      <c r="Q1307" s="154"/>
    </row>
    <row r="1308" spans="1:17" s="28" customFormat="1" x14ac:dyDescent="0.25">
      <c r="A1308" s="53"/>
      <c r="B1308" s="58"/>
      <c r="C1308" s="58"/>
      <c r="D1308" s="35"/>
      <c r="E1308" s="117"/>
      <c r="F1308" s="117"/>
      <c r="G1308" s="117"/>
      <c r="H1308" s="117"/>
      <c r="I1308" s="117"/>
      <c r="J1308" s="117"/>
      <c r="K1308" s="117"/>
      <c r="L1308" s="117"/>
      <c r="M1308" s="117"/>
      <c r="N1308" s="117"/>
      <c r="O1308" s="117"/>
      <c r="P1308" s="135"/>
      <c r="Q1308" s="154"/>
    </row>
    <row r="1309" spans="1:17" s="28" customFormat="1" x14ac:dyDescent="0.25">
      <c r="A1309" s="53"/>
      <c r="B1309" s="58"/>
      <c r="C1309" s="58"/>
      <c r="D1309" s="35"/>
      <c r="E1309" s="117"/>
      <c r="F1309" s="117"/>
      <c r="G1309" s="117"/>
      <c r="H1309" s="117"/>
      <c r="I1309" s="117"/>
      <c r="J1309" s="117"/>
      <c r="K1309" s="117"/>
      <c r="L1309" s="117"/>
      <c r="M1309" s="117"/>
      <c r="N1309" s="117"/>
      <c r="O1309" s="117"/>
      <c r="P1309" s="135"/>
      <c r="Q1309" s="154"/>
    </row>
    <row r="1310" spans="1:17" s="28" customFormat="1" x14ac:dyDescent="0.25">
      <c r="A1310" s="53"/>
      <c r="B1310" s="58"/>
      <c r="C1310" s="58"/>
      <c r="D1310" s="35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35"/>
      <c r="Q1310" s="154"/>
    </row>
    <row r="1311" spans="1:17" s="28" customFormat="1" x14ac:dyDescent="0.25">
      <c r="A1311" s="53"/>
      <c r="B1311" s="58"/>
      <c r="C1311" s="58"/>
      <c r="D1311" s="35"/>
      <c r="E1311" s="117"/>
      <c r="F1311" s="117"/>
      <c r="G1311" s="117"/>
      <c r="H1311" s="117"/>
      <c r="I1311" s="117"/>
      <c r="J1311" s="117"/>
      <c r="K1311" s="117"/>
      <c r="L1311" s="117"/>
      <c r="M1311" s="117"/>
      <c r="N1311" s="117"/>
      <c r="O1311" s="117"/>
      <c r="P1311" s="135"/>
      <c r="Q1311" s="154"/>
    </row>
    <row r="1312" spans="1:17" s="28" customFormat="1" x14ac:dyDescent="0.25">
      <c r="A1312" s="53"/>
      <c r="B1312" s="58"/>
      <c r="C1312" s="58"/>
      <c r="D1312" s="35"/>
      <c r="E1312" s="117"/>
      <c r="F1312" s="117"/>
      <c r="G1312" s="117"/>
      <c r="H1312" s="117"/>
      <c r="I1312" s="117"/>
      <c r="J1312" s="117"/>
      <c r="K1312" s="117"/>
      <c r="L1312" s="117"/>
      <c r="M1312" s="117"/>
      <c r="N1312" s="117"/>
      <c r="O1312" s="117"/>
      <c r="P1312" s="135"/>
      <c r="Q1312" s="154"/>
    </row>
    <row r="1313" spans="1:17" s="28" customFormat="1" x14ac:dyDescent="0.25">
      <c r="A1313" s="53"/>
      <c r="B1313" s="58"/>
      <c r="C1313" s="58"/>
      <c r="D1313" s="35"/>
      <c r="E1313" s="117"/>
      <c r="F1313" s="117"/>
      <c r="G1313" s="117"/>
      <c r="H1313" s="117"/>
      <c r="I1313" s="117"/>
      <c r="J1313" s="117"/>
      <c r="K1313" s="117"/>
      <c r="L1313" s="117"/>
      <c r="M1313" s="117"/>
      <c r="N1313" s="117"/>
      <c r="O1313" s="117"/>
      <c r="P1313" s="135"/>
      <c r="Q1313" s="154"/>
    </row>
    <row r="1314" spans="1:17" s="28" customFormat="1" x14ac:dyDescent="0.25">
      <c r="A1314" s="53"/>
      <c r="B1314" s="58"/>
      <c r="C1314" s="58"/>
      <c r="D1314" s="35"/>
      <c r="E1314" s="117"/>
      <c r="F1314" s="117"/>
      <c r="G1314" s="117"/>
      <c r="H1314" s="117"/>
      <c r="I1314" s="117"/>
      <c r="J1314" s="117"/>
      <c r="K1314" s="117"/>
      <c r="L1314" s="117"/>
      <c r="M1314" s="117"/>
      <c r="N1314" s="117"/>
      <c r="O1314" s="117"/>
      <c r="P1314" s="135"/>
      <c r="Q1314" s="154"/>
    </row>
    <row r="1315" spans="1:17" s="28" customFormat="1" x14ac:dyDescent="0.25">
      <c r="A1315" s="53"/>
      <c r="B1315" s="58"/>
      <c r="C1315" s="58"/>
      <c r="D1315" s="35"/>
      <c r="E1315" s="117"/>
      <c r="F1315" s="117"/>
      <c r="G1315" s="117"/>
      <c r="H1315" s="117"/>
      <c r="I1315" s="117"/>
      <c r="J1315" s="117"/>
      <c r="K1315" s="117"/>
      <c r="L1315" s="117"/>
      <c r="M1315" s="117"/>
      <c r="N1315" s="117"/>
      <c r="O1315" s="117"/>
      <c r="P1315" s="135"/>
      <c r="Q1315" s="154"/>
    </row>
    <row r="1316" spans="1:17" s="28" customFormat="1" x14ac:dyDescent="0.25">
      <c r="A1316" s="53"/>
      <c r="B1316" s="58"/>
      <c r="C1316" s="58"/>
      <c r="D1316" s="35"/>
      <c r="E1316" s="117"/>
      <c r="F1316" s="117"/>
      <c r="G1316" s="117"/>
      <c r="H1316" s="117"/>
      <c r="I1316" s="117"/>
      <c r="J1316" s="117"/>
      <c r="K1316" s="117"/>
      <c r="L1316" s="117"/>
      <c r="M1316" s="117"/>
      <c r="N1316" s="117"/>
      <c r="O1316" s="117"/>
      <c r="P1316" s="135"/>
      <c r="Q1316" s="154"/>
    </row>
    <row r="1317" spans="1:17" s="28" customFormat="1" x14ac:dyDescent="0.25">
      <c r="A1317" s="53"/>
      <c r="B1317" s="58"/>
      <c r="C1317" s="58"/>
      <c r="D1317" s="35"/>
      <c r="E1317" s="117"/>
      <c r="F1317" s="117"/>
      <c r="G1317" s="117"/>
      <c r="H1317" s="117"/>
      <c r="I1317" s="117"/>
      <c r="J1317" s="117"/>
      <c r="K1317" s="117"/>
      <c r="L1317" s="117"/>
      <c r="M1317" s="117"/>
      <c r="N1317" s="117"/>
      <c r="O1317" s="117"/>
      <c r="P1317" s="135"/>
      <c r="Q1317" s="154"/>
    </row>
    <row r="1318" spans="1:17" s="28" customFormat="1" x14ac:dyDescent="0.25">
      <c r="A1318" s="53"/>
      <c r="B1318" s="58"/>
      <c r="C1318" s="58"/>
      <c r="D1318" s="35"/>
      <c r="E1318" s="117"/>
      <c r="F1318" s="117"/>
      <c r="G1318" s="117"/>
      <c r="H1318" s="117"/>
      <c r="I1318" s="117"/>
      <c r="J1318" s="117"/>
      <c r="K1318" s="117"/>
      <c r="L1318" s="117"/>
      <c r="M1318" s="117"/>
      <c r="N1318" s="117"/>
      <c r="O1318" s="117"/>
      <c r="P1318" s="135"/>
      <c r="Q1318" s="154"/>
    </row>
    <row r="1319" spans="1:17" s="28" customFormat="1" x14ac:dyDescent="0.25">
      <c r="A1319" s="53"/>
      <c r="B1319" s="58"/>
      <c r="C1319" s="58"/>
      <c r="D1319" s="35"/>
      <c r="E1319" s="117"/>
      <c r="F1319" s="117"/>
      <c r="G1319" s="117"/>
      <c r="H1319" s="117"/>
      <c r="I1319" s="117"/>
      <c r="J1319" s="117"/>
      <c r="K1319" s="117"/>
      <c r="L1319" s="117"/>
      <c r="M1319" s="117"/>
      <c r="N1319" s="117"/>
      <c r="O1319" s="117"/>
      <c r="P1319" s="135"/>
      <c r="Q1319" s="154"/>
    </row>
    <row r="1320" spans="1:17" s="28" customFormat="1" x14ac:dyDescent="0.25">
      <c r="A1320" s="53"/>
      <c r="B1320" s="58"/>
      <c r="C1320" s="58"/>
      <c r="D1320" s="35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35"/>
      <c r="Q1320" s="154"/>
    </row>
    <row r="1321" spans="1:17" s="28" customFormat="1" x14ac:dyDescent="0.25">
      <c r="A1321" s="53"/>
      <c r="B1321" s="58"/>
      <c r="C1321" s="58"/>
      <c r="D1321" s="35"/>
      <c r="E1321" s="117"/>
      <c r="F1321" s="117"/>
      <c r="G1321" s="117"/>
      <c r="H1321" s="117"/>
      <c r="I1321" s="117"/>
      <c r="J1321" s="117"/>
      <c r="K1321" s="117"/>
      <c r="L1321" s="117"/>
      <c r="M1321" s="117"/>
      <c r="N1321" s="117"/>
      <c r="O1321" s="117"/>
      <c r="P1321" s="135"/>
      <c r="Q1321" s="154"/>
    </row>
    <row r="1322" spans="1:17" s="28" customFormat="1" x14ac:dyDescent="0.25">
      <c r="A1322" s="53"/>
      <c r="B1322" s="58"/>
      <c r="C1322" s="58"/>
      <c r="D1322" s="35"/>
      <c r="E1322" s="117"/>
      <c r="F1322" s="117"/>
      <c r="G1322" s="117"/>
      <c r="H1322" s="117"/>
      <c r="I1322" s="117"/>
      <c r="J1322" s="117"/>
      <c r="K1322" s="117"/>
      <c r="L1322" s="117"/>
      <c r="M1322" s="117"/>
      <c r="N1322" s="117"/>
      <c r="O1322" s="117"/>
      <c r="P1322" s="135"/>
      <c r="Q1322" s="154"/>
    </row>
    <row r="1323" spans="1:17" s="28" customFormat="1" x14ac:dyDescent="0.25">
      <c r="A1323" s="53"/>
      <c r="B1323" s="58"/>
      <c r="C1323" s="58"/>
      <c r="D1323" s="35"/>
      <c r="E1323" s="117"/>
      <c r="F1323" s="117"/>
      <c r="G1323" s="117"/>
      <c r="H1323" s="117"/>
      <c r="I1323" s="117"/>
      <c r="J1323" s="117"/>
      <c r="K1323" s="117"/>
      <c r="L1323" s="117"/>
      <c r="M1323" s="117"/>
      <c r="N1323" s="117"/>
      <c r="O1323" s="117"/>
      <c r="P1323" s="135"/>
      <c r="Q1323" s="154"/>
    </row>
    <row r="1324" spans="1:17" s="28" customFormat="1" x14ac:dyDescent="0.25">
      <c r="A1324" s="53"/>
      <c r="B1324" s="58"/>
      <c r="C1324" s="58"/>
      <c r="D1324" s="35"/>
      <c r="E1324" s="117"/>
      <c r="F1324" s="117"/>
      <c r="G1324" s="117"/>
      <c r="H1324" s="117"/>
      <c r="I1324" s="117"/>
      <c r="J1324" s="117"/>
      <c r="K1324" s="117"/>
      <c r="L1324" s="117"/>
      <c r="M1324" s="117"/>
      <c r="N1324" s="117"/>
      <c r="O1324" s="117"/>
      <c r="P1324" s="135"/>
      <c r="Q1324" s="154"/>
    </row>
    <row r="1325" spans="1:17" s="28" customFormat="1" x14ac:dyDescent="0.25">
      <c r="A1325" s="53"/>
      <c r="B1325" s="58"/>
      <c r="C1325" s="58"/>
      <c r="D1325" s="35"/>
      <c r="E1325" s="117"/>
      <c r="F1325" s="117"/>
      <c r="G1325" s="117"/>
      <c r="H1325" s="117"/>
      <c r="I1325" s="117"/>
      <c r="J1325" s="117"/>
      <c r="K1325" s="117"/>
      <c r="L1325" s="117"/>
      <c r="M1325" s="117"/>
      <c r="N1325" s="117"/>
      <c r="O1325" s="117"/>
      <c r="P1325" s="135"/>
      <c r="Q1325" s="154"/>
    </row>
    <row r="1326" spans="1:17" s="28" customFormat="1" x14ac:dyDescent="0.25">
      <c r="A1326" s="53"/>
      <c r="B1326" s="58"/>
      <c r="C1326" s="58"/>
      <c r="D1326" s="35"/>
      <c r="E1326" s="117"/>
      <c r="F1326" s="117"/>
      <c r="G1326" s="117"/>
      <c r="H1326" s="117"/>
      <c r="I1326" s="117"/>
      <c r="J1326" s="117"/>
      <c r="K1326" s="117"/>
      <c r="L1326" s="117"/>
      <c r="M1326" s="117"/>
      <c r="N1326" s="117"/>
      <c r="O1326" s="117"/>
      <c r="P1326" s="135"/>
      <c r="Q1326" s="154"/>
    </row>
    <row r="1327" spans="1:17" s="28" customFormat="1" x14ac:dyDescent="0.25">
      <c r="A1327" s="53"/>
      <c r="B1327" s="58"/>
      <c r="C1327" s="58"/>
      <c r="D1327" s="35"/>
      <c r="E1327" s="117"/>
      <c r="F1327" s="117"/>
      <c r="G1327" s="117"/>
      <c r="H1327" s="117"/>
      <c r="I1327" s="117"/>
      <c r="J1327" s="117"/>
      <c r="K1327" s="117"/>
      <c r="L1327" s="117"/>
      <c r="M1327" s="117"/>
      <c r="N1327" s="117"/>
      <c r="O1327" s="117"/>
      <c r="P1327" s="135"/>
      <c r="Q1327" s="154"/>
    </row>
    <row r="1328" spans="1:17" s="28" customFormat="1" x14ac:dyDescent="0.25">
      <c r="A1328" s="53"/>
      <c r="B1328" s="58"/>
      <c r="C1328" s="58"/>
      <c r="D1328" s="35"/>
      <c r="E1328" s="117"/>
      <c r="F1328" s="117"/>
      <c r="G1328" s="117"/>
      <c r="H1328" s="117"/>
      <c r="I1328" s="117"/>
      <c r="J1328" s="117"/>
      <c r="K1328" s="117"/>
      <c r="L1328" s="117"/>
      <c r="M1328" s="117"/>
      <c r="N1328" s="117"/>
      <c r="O1328" s="117"/>
      <c r="P1328" s="135"/>
      <c r="Q1328" s="154"/>
    </row>
    <row r="1329" spans="1:17" s="28" customFormat="1" x14ac:dyDescent="0.25">
      <c r="A1329" s="53"/>
      <c r="B1329" s="58"/>
      <c r="C1329" s="58"/>
      <c r="D1329" s="35"/>
      <c r="E1329" s="117"/>
      <c r="F1329" s="117"/>
      <c r="G1329" s="117"/>
      <c r="H1329" s="117"/>
      <c r="I1329" s="117"/>
      <c r="J1329" s="117"/>
      <c r="K1329" s="117"/>
      <c r="L1329" s="117"/>
      <c r="M1329" s="117"/>
      <c r="N1329" s="117"/>
      <c r="O1329" s="117"/>
      <c r="P1329" s="135"/>
      <c r="Q1329" s="154"/>
    </row>
    <row r="1330" spans="1:17" s="28" customFormat="1" x14ac:dyDescent="0.25">
      <c r="A1330" s="53"/>
      <c r="B1330" s="58"/>
      <c r="C1330" s="58"/>
      <c r="D1330" s="35"/>
      <c r="E1330" s="117"/>
      <c r="F1330" s="117"/>
      <c r="G1330" s="117"/>
      <c r="H1330" s="117"/>
      <c r="I1330" s="117"/>
      <c r="J1330" s="117"/>
      <c r="K1330" s="117"/>
      <c r="L1330" s="117"/>
      <c r="M1330" s="117"/>
      <c r="N1330" s="117"/>
      <c r="O1330" s="117"/>
      <c r="P1330" s="135"/>
      <c r="Q1330" s="154"/>
    </row>
    <row r="1331" spans="1:17" s="28" customFormat="1" x14ac:dyDescent="0.25">
      <c r="A1331" s="53"/>
      <c r="B1331" s="58"/>
      <c r="C1331" s="58"/>
      <c r="D1331" s="35"/>
      <c r="E1331" s="117"/>
      <c r="F1331" s="117"/>
      <c r="G1331" s="117"/>
      <c r="H1331" s="117"/>
      <c r="I1331" s="117"/>
      <c r="J1331" s="117"/>
      <c r="K1331" s="117"/>
      <c r="L1331" s="117"/>
      <c r="M1331" s="117"/>
      <c r="N1331" s="117"/>
      <c r="O1331" s="117"/>
      <c r="P1331" s="135"/>
      <c r="Q1331" s="154"/>
    </row>
    <row r="1332" spans="1:17" s="28" customFormat="1" x14ac:dyDescent="0.25">
      <c r="A1332" s="53"/>
      <c r="B1332" s="58"/>
      <c r="C1332" s="58"/>
      <c r="D1332" s="35"/>
      <c r="E1332" s="117"/>
      <c r="F1332" s="117"/>
      <c r="G1332" s="117"/>
      <c r="H1332" s="117"/>
      <c r="I1332" s="117"/>
      <c r="J1332" s="117"/>
      <c r="K1332" s="117"/>
      <c r="L1332" s="117"/>
      <c r="M1332" s="117"/>
      <c r="N1332" s="117"/>
      <c r="O1332" s="117"/>
      <c r="P1332" s="135"/>
      <c r="Q1332" s="154"/>
    </row>
    <row r="1333" spans="1:17" s="28" customFormat="1" x14ac:dyDescent="0.25">
      <c r="A1333" s="53"/>
      <c r="B1333" s="58"/>
      <c r="C1333" s="58"/>
      <c r="D1333" s="35"/>
      <c r="E1333" s="117"/>
      <c r="F1333" s="117"/>
      <c r="G1333" s="117"/>
      <c r="H1333" s="117"/>
      <c r="I1333" s="117"/>
      <c r="J1333" s="117"/>
      <c r="K1333" s="117"/>
      <c r="L1333" s="117"/>
      <c r="M1333" s="117"/>
      <c r="N1333" s="117"/>
      <c r="O1333" s="117"/>
      <c r="P1333" s="135"/>
      <c r="Q1333" s="154"/>
    </row>
    <row r="1334" spans="1:17" s="28" customFormat="1" x14ac:dyDescent="0.25">
      <c r="A1334" s="53"/>
      <c r="B1334" s="58"/>
      <c r="C1334" s="58"/>
      <c r="D1334" s="35"/>
      <c r="E1334" s="117"/>
      <c r="F1334" s="117"/>
      <c r="G1334" s="117"/>
      <c r="H1334" s="117"/>
      <c r="I1334" s="117"/>
      <c r="J1334" s="117"/>
      <c r="K1334" s="117"/>
      <c r="L1334" s="117"/>
      <c r="M1334" s="117"/>
      <c r="N1334" s="117"/>
      <c r="O1334" s="117"/>
      <c r="P1334" s="135"/>
      <c r="Q1334" s="154"/>
    </row>
    <row r="1335" spans="1:17" s="28" customFormat="1" x14ac:dyDescent="0.25">
      <c r="A1335" s="53"/>
      <c r="B1335" s="58"/>
      <c r="C1335" s="58"/>
      <c r="D1335" s="35"/>
      <c r="E1335" s="117"/>
      <c r="F1335" s="117"/>
      <c r="G1335" s="117"/>
      <c r="H1335" s="117"/>
      <c r="I1335" s="117"/>
      <c r="J1335" s="117"/>
      <c r="K1335" s="117"/>
      <c r="L1335" s="117"/>
      <c r="M1335" s="117"/>
      <c r="N1335" s="117"/>
      <c r="O1335" s="117"/>
      <c r="P1335" s="135"/>
      <c r="Q1335" s="154"/>
    </row>
    <row r="1336" spans="1:17" s="28" customFormat="1" x14ac:dyDescent="0.25">
      <c r="A1336" s="53"/>
      <c r="B1336" s="58"/>
      <c r="C1336" s="58"/>
      <c r="D1336" s="35"/>
      <c r="E1336" s="117"/>
      <c r="F1336" s="117"/>
      <c r="G1336" s="117"/>
      <c r="H1336" s="117"/>
      <c r="I1336" s="117"/>
      <c r="J1336" s="117"/>
      <c r="K1336" s="117"/>
      <c r="L1336" s="117"/>
      <c r="M1336" s="117"/>
      <c r="N1336" s="117"/>
      <c r="O1336" s="117"/>
      <c r="P1336" s="135"/>
      <c r="Q1336" s="154"/>
    </row>
    <row r="1337" spans="1:17" s="28" customFormat="1" x14ac:dyDescent="0.25">
      <c r="A1337" s="53"/>
      <c r="B1337" s="58"/>
      <c r="C1337" s="58"/>
      <c r="D1337" s="35"/>
      <c r="E1337" s="117"/>
      <c r="F1337" s="117"/>
      <c r="G1337" s="117"/>
      <c r="H1337" s="117"/>
      <c r="I1337" s="117"/>
      <c r="J1337" s="117"/>
      <c r="K1337" s="117"/>
      <c r="L1337" s="117"/>
      <c r="M1337" s="117"/>
      <c r="N1337" s="117"/>
      <c r="O1337" s="117"/>
      <c r="P1337" s="135"/>
      <c r="Q1337" s="154"/>
    </row>
    <row r="1338" spans="1:17" s="28" customFormat="1" x14ac:dyDescent="0.25">
      <c r="A1338" s="53"/>
      <c r="B1338" s="58"/>
      <c r="C1338" s="58"/>
      <c r="D1338" s="35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35"/>
      <c r="Q1338" s="154"/>
    </row>
    <row r="1339" spans="1:17" s="28" customFormat="1" x14ac:dyDescent="0.25">
      <c r="A1339" s="53"/>
      <c r="B1339" s="58"/>
      <c r="C1339" s="58"/>
      <c r="D1339" s="35"/>
      <c r="E1339" s="117"/>
      <c r="F1339" s="117"/>
      <c r="G1339" s="117"/>
      <c r="H1339" s="117"/>
      <c r="I1339" s="117"/>
      <c r="J1339" s="117"/>
      <c r="K1339" s="117"/>
      <c r="L1339" s="117"/>
      <c r="M1339" s="117"/>
      <c r="N1339" s="117"/>
      <c r="O1339" s="117"/>
      <c r="P1339" s="135"/>
      <c r="Q1339" s="154"/>
    </row>
    <row r="1340" spans="1:17" s="28" customFormat="1" x14ac:dyDescent="0.25">
      <c r="A1340" s="53"/>
      <c r="B1340" s="58"/>
      <c r="C1340" s="58"/>
      <c r="D1340" s="35"/>
      <c r="E1340" s="117"/>
      <c r="F1340" s="117"/>
      <c r="G1340" s="117"/>
      <c r="H1340" s="117"/>
      <c r="I1340" s="117"/>
      <c r="J1340" s="117"/>
      <c r="K1340" s="117"/>
      <c r="L1340" s="117"/>
      <c r="M1340" s="117"/>
      <c r="N1340" s="117"/>
      <c r="O1340" s="117"/>
      <c r="P1340" s="135"/>
      <c r="Q1340" s="154"/>
    </row>
    <row r="1341" spans="1:17" s="28" customFormat="1" x14ac:dyDescent="0.25">
      <c r="A1341" s="53"/>
      <c r="B1341" s="58"/>
      <c r="C1341" s="58"/>
      <c r="D1341" s="35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35"/>
      <c r="Q1341" s="154"/>
    </row>
    <row r="1342" spans="1:17" s="28" customFormat="1" x14ac:dyDescent="0.25">
      <c r="A1342" s="53"/>
      <c r="B1342" s="58"/>
      <c r="C1342" s="58"/>
      <c r="D1342" s="35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  <c r="O1342" s="117"/>
      <c r="P1342" s="135"/>
      <c r="Q1342" s="154"/>
    </row>
    <row r="1343" spans="1:17" s="28" customFormat="1" x14ac:dyDescent="0.25">
      <c r="A1343" s="53"/>
      <c r="B1343" s="58"/>
      <c r="C1343" s="58"/>
      <c r="D1343" s="35"/>
      <c r="E1343" s="117"/>
      <c r="F1343" s="117"/>
      <c r="G1343" s="117"/>
      <c r="H1343" s="117"/>
      <c r="I1343" s="117"/>
      <c r="J1343" s="117"/>
      <c r="K1343" s="117"/>
      <c r="L1343" s="117"/>
      <c r="M1343" s="117"/>
      <c r="N1343" s="117"/>
      <c r="O1343" s="117"/>
      <c r="P1343" s="135"/>
      <c r="Q1343" s="154"/>
    </row>
    <row r="1344" spans="1:17" s="28" customFormat="1" x14ac:dyDescent="0.25">
      <c r="A1344" s="53"/>
      <c r="B1344" s="58"/>
      <c r="C1344" s="58"/>
      <c r="D1344" s="35"/>
      <c r="E1344" s="117"/>
      <c r="F1344" s="117"/>
      <c r="G1344" s="117"/>
      <c r="H1344" s="117"/>
      <c r="I1344" s="117"/>
      <c r="J1344" s="117"/>
      <c r="K1344" s="117"/>
      <c r="L1344" s="117"/>
      <c r="M1344" s="117"/>
      <c r="N1344" s="117"/>
      <c r="O1344" s="117"/>
      <c r="P1344" s="135"/>
      <c r="Q1344" s="154"/>
    </row>
    <row r="1345" spans="1:17" s="28" customFormat="1" x14ac:dyDescent="0.25">
      <c r="A1345" s="53"/>
      <c r="B1345" s="58"/>
      <c r="C1345" s="58"/>
      <c r="D1345" s="35"/>
      <c r="E1345" s="117"/>
      <c r="F1345" s="117"/>
      <c r="G1345" s="117"/>
      <c r="H1345" s="117"/>
      <c r="I1345" s="117"/>
      <c r="J1345" s="117"/>
      <c r="K1345" s="117"/>
      <c r="L1345" s="117"/>
      <c r="M1345" s="117"/>
      <c r="N1345" s="117"/>
      <c r="O1345" s="117"/>
      <c r="P1345" s="135"/>
      <c r="Q1345" s="154"/>
    </row>
    <row r="1346" spans="1:17" s="28" customFormat="1" x14ac:dyDescent="0.25">
      <c r="A1346" s="53"/>
      <c r="B1346" s="58"/>
      <c r="C1346" s="58"/>
      <c r="D1346" s="35"/>
      <c r="E1346" s="117"/>
      <c r="F1346" s="117"/>
      <c r="G1346" s="117"/>
      <c r="H1346" s="117"/>
      <c r="I1346" s="117"/>
      <c r="J1346" s="117"/>
      <c r="K1346" s="117"/>
      <c r="L1346" s="117"/>
      <c r="M1346" s="117"/>
      <c r="N1346" s="117"/>
      <c r="O1346" s="117"/>
      <c r="P1346" s="135"/>
      <c r="Q1346" s="154"/>
    </row>
    <row r="1347" spans="1:17" s="28" customFormat="1" x14ac:dyDescent="0.25">
      <c r="A1347" s="53"/>
      <c r="B1347" s="58"/>
      <c r="C1347" s="58"/>
      <c r="D1347" s="35"/>
      <c r="E1347" s="117"/>
      <c r="F1347" s="117"/>
      <c r="G1347" s="117"/>
      <c r="H1347" s="117"/>
      <c r="I1347" s="117"/>
      <c r="J1347" s="117"/>
      <c r="K1347" s="117"/>
      <c r="L1347" s="117"/>
      <c r="M1347" s="117"/>
      <c r="N1347" s="117"/>
      <c r="O1347" s="117"/>
      <c r="P1347" s="135"/>
      <c r="Q1347" s="154"/>
    </row>
    <row r="1348" spans="1:17" s="28" customFormat="1" x14ac:dyDescent="0.25">
      <c r="A1348" s="53"/>
      <c r="B1348" s="58"/>
      <c r="C1348" s="58"/>
      <c r="D1348" s="35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35"/>
      <c r="Q1348" s="154"/>
    </row>
    <row r="1349" spans="1:17" s="28" customFormat="1" x14ac:dyDescent="0.25">
      <c r="A1349" s="53"/>
      <c r="B1349" s="58"/>
      <c r="C1349" s="58"/>
      <c r="D1349" s="35"/>
      <c r="E1349" s="117"/>
      <c r="F1349" s="117"/>
      <c r="G1349" s="117"/>
      <c r="H1349" s="117"/>
      <c r="I1349" s="117"/>
      <c r="J1349" s="117"/>
      <c r="K1349" s="117"/>
      <c r="L1349" s="117"/>
      <c r="M1349" s="117"/>
      <c r="N1349" s="117"/>
      <c r="O1349" s="117"/>
      <c r="P1349" s="135"/>
      <c r="Q1349" s="154"/>
    </row>
    <row r="1350" spans="1:17" s="28" customFormat="1" x14ac:dyDescent="0.25">
      <c r="A1350" s="53"/>
      <c r="B1350" s="58"/>
      <c r="C1350" s="58"/>
      <c r="D1350" s="35"/>
      <c r="E1350" s="117"/>
      <c r="F1350" s="117"/>
      <c r="G1350" s="117"/>
      <c r="H1350" s="117"/>
      <c r="I1350" s="117"/>
      <c r="J1350" s="117"/>
      <c r="K1350" s="117"/>
      <c r="L1350" s="117"/>
      <c r="M1350" s="117"/>
      <c r="N1350" s="117"/>
      <c r="O1350" s="117"/>
      <c r="P1350" s="135"/>
      <c r="Q1350" s="154"/>
    </row>
    <row r="1351" spans="1:17" s="28" customFormat="1" x14ac:dyDescent="0.25">
      <c r="A1351" s="53"/>
      <c r="B1351" s="58"/>
      <c r="C1351" s="58"/>
      <c r="D1351" s="35"/>
      <c r="E1351" s="117"/>
      <c r="F1351" s="117"/>
      <c r="G1351" s="117"/>
      <c r="H1351" s="117"/>
      <c r="I1351" s="117"/>
      <c r="J1351" s="117"/>
      <c r="K1351" s="117"/>
      <c r="L1351" s="117"/>
      <c r="M1351" s="117"/>
      <c r="N1351" s="117"/>
      <c r="O1351" s="117"/>
      <c r="P1351" s="135"/>
      <c r="Q1351" s="154"/>
    </row>
    <row r="1352" spans="1:17" s="28" customFormat="1" x14ac:dyDescent="0.25">
      <c r="A1352" s="53"/>
      <c r="B1352" s="58"/>
      <c r="C1352" s="58"/>
      <c r="D1352" s="35"/>
      <c r="E1352" s="117"/>
      <c r="F1352" s="117"/>
      <c r="G1352" s="117"/>
      <c r="H1352" s="117"/>
      <c r="I1352" s="117"/>
      <c r="J1352" s="117"/>
      <c r="K1352" s="117"/>
      <c r="L1352" s="117"/>
      <c r="M1352" s="117"/>
      <c r="N1352" s="117"/>
      <c r="O1352" s="117"/>
      <c r="P1352" s="135"/>
      <c r="Q1352" s="154"/>
    </row>
    <row r="1353" spans="1:17" s="28" customFormat="1" x14ac:dyDescent="0.25">
      <c r="A1353" s="53"/>
      <c r="B1353" s="58"/>
      <c r="C1353" s="58"/>
      <c r="D1353" s="35"/>
      <c r="E1353" s="117"/>
      <c r="F1353" s="117"/>
      <c r="G1353" s="117"/>
      <c r="H1353" s="117"/>
      <c r="I1353" s="117"/>
      <c r="J1353" s="117"/>
      <c r="K1353" s="117"/>
      <c r="L1353" s="117"/>
      <c r="M1353" s="117"/>
      <c r="N1353" s="117"/>
      <c r="O1353" s="117"/>
      <c r="P1353" s="135"/>
      <c r="Q1353" s="154"/>
    </row>
    <row r="1354" spans="1:17" s="28" customFormat="1" x14ac:dyDescent="0.25">
      <c r="A1354" s="53"/>
      <c r="B1354" s="58"/>
      <c r="C1354" s="58"/>
      <c r="D1354" s="35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7"/>
      <c r="O1354" s="117"/>
      <c r="P1354" s="135"/>
      <c r="Q1354" s="154"/>
    </row>
    <row r="1355" spans="1:17" s="28" customFormat="1" x14ac:dyDescent="0.25">
      <c r="A1355" s="53"/>
      <c r="B1355" s="58"/>
      <c r="C1355" s="58"/>
      <c r="D1355" s="35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7"/>
      <c r="O1355" s="117"/>
      <c r="P1355" s="135"/>
      <c r="Q1355" s="154"/>
    </row>
    <row r="1356" spans="1:17" s="28" customFormat="1" x14ac:dyDescent="0.25">
      <c r="A1356" s="53"/>
      <c r="B1356" s="58"/>
      <c r="C1356" s="58"/>
      <c r="D1356" s="35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7"/>
      <c r="O1356" s="117"/>
      <c r="P1356" s="135"/>
      <c r="Q1356" s="154"/>
    </row>
    <row r="1357" spans="1:17" s="28" customFormat="1" x14ac:dyDescent="0.25">
      <c r="A1357" s="53"/>
      <c r="B1357" s="58"/>
      <c r="C1357" s="58"/>
      <c r="D1357" s="35"/>
      <c r="E1357" s="117"/>
      <c r="F1357" s="117"/>
      <c r="G1357" s="117"/>
      <c r="H1357" s="117"/>
      <c r="I1357" s="117"/>
      <c r="J1357" s="117"/>
      <c r="K1357" s="117"/>
      <c r="L1357" s="117"/>
      <c r="M1357" s="117"/>
      <c r="N1357" s="117"/>
      <c r="O1357" s="117"/>
      <c r="P1357" s="135"/>
      <c r="Q1357" s="154"/>
    </row>
    <row r="1358" spans="1:17" s="28" customFormat="1" x14ac:dyDescent="0.25">
      <c r="A1358" s="53"/>
      <c r="B1358" s="58"/>
      <c r="C1358" s="58"/>
      <c r="D1358" s="35"/>
      <c r="E1358" s="117"/>
      <c r="F1358" s="117"/>
      <c r="G1358" s="117"/>
      <c r="H1358" s="117"/>
      <c r="I1358" s="117"/>
      <c r="J1358" s="117"/>
      <c r="K1358" s="117"/>
      <c r="L1358" s="117"/>
      <c r="M1358" s="117"/>
      <c r="N1358" s="117"/>
      <c r="O1358" s="117"/>
      <c r="P1358" s="135"/>
      <c r="Q1358" s="154"/>
    </row>
    <row r="1359" spans="1:17" s="28" customFormat="1" x14ac:dyDescent="0.25">
      <c r="A1359" s="53"/>
      <c r="B1359" s="58"/>
      <c r="C1359" s="58"/>
      <c r="D1359" s="35"/>
      <c r="E1359" s="117"/>
      <c r="F1359" s="117"/>
      <c r="G1359" s="117"/>
      <c r="H1359" s="117"/>
      <c r="I1359" s="117"/>
      <c r="J1359" s="117"/>
      <c r="K1359" s="117"/>
      <c r="L1359" s="117"/>
      <c r="M1359" s="117"/>
      <c r="N1359" s="117"/>
      <c r="O1359" s="117"/>
      <c r="P1359" s="135"/>
      <c r="Q1359" s="154"/>
    </row>
    <row r="1360" spans="1:17" s="28" customFormat="1" x14ac:dyDescent="0.25">
      <c r="A1360" s="53"/>
      <c r="B1360" s="58"/>
      <c r="C1360" s="58"/>
      <c r="D1360" s="35"/>
      <c r="E1360" s="117"/>
      <c r="F1360" s="117"/>
      <c r="G1360" s="117"/>
      <c r="H1360" s="117"/>
      <c r="I1360" s="117"/>
      <c r="J1360" s="117"/>
      <c r="K1360" s="117"/>
      <c r="L1360" s="117"/>
      <c r="M1360" s="117"/>
      <c r="N1360" s="117"/>
      <c r="O1360" s="117"/>
      <c r="P1360" s="135"/>
      <c r="Q1360" s="154"/>
    </row>
    <row r="1361" spans="1:17" s="28" customFormat="1" x14ac:dyDescent="0.25">
      <c r="A1361" s="53"/>
      <c r="B1361" s="58"/>
      <c r="C1361" s="58"/>
      <c r="D1361" s="35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35"/>
      <c r="Q1361" s="154"/>
    </row>
    <row r="1362" spans="1:17" s="28" customFormat="1" x14ac:dyDescent="0.25">
      <c r="A1362" s="53"/>
      <c r="B1362" s="58"/>
      <c r="C1362" s="58"/>
      <c r="D1362" s="35"/>
      <c r="E1362" s="117"/>
      <c r="F1362" s="117"/>
      <c r="G1362" s="117"/>
      <c r="H1362" s="117"/>
      <c r="I1362" s="117"/>
      <c r="J1362" s="117"/>
      <c r="K1362" s="117"/>
      <c r="L1362" s="117"/>
      <c r="M1362" s="117"/>
      <c r="N1362" s="117"/>
      <c r="O1362" s="117"/>
      <c r="P1362" s="135"/>
      <c r="Q1362" s="154"/>
    </row>
    <row r="1363" spans="1:17" s="28" customFormat="1" x14ac:dyDescent="0.25">
      <c r="A1363" s="53"/>
      <c r="B1363" s="58"/>
      <c r="C1363" s="58"/>
      <c r="D1363" s="35"/>
      <c r="E1363" s="117"/>
      <c r="F1363" s="117"/>
      <c r="G1363" s="117"/>
      <c r="H1363" s="117"/>
      <c r="I1363" s="117"/>
      <c r="J1363" s="117"/>
      <c r="K1363" s="117"/>
      <c r="L1363" s="117"/>
      <c r="M1363" s="117"/>
      <c r="N1363" s="117"/>
      <c r="O1363" s="117"/>
      <c r="P1363" s="135"/>
      <c r="Q1363" s="154"/>
    </row>
    <row r="1364" spans="1:17" s="28" customFormat="1" x14ac:dyDescent="0.25">
      <c r="A1364" s="53"/>
      <c r="B1364" s="58"/>
      <c r="C1364" s="58"/>
      <c r="D1364" s="35"/>
      <c r="E1364" s="117"/>
      <c r="F1364" s="117"/>
      <c r="G1364" s="117"/>
      <c r="H1364" s="117"/>
      <c r="I1364" s="117"/>
      <c r="J1364" s="117"/>
      <c r="K1364" s="117"/>
      <c r="L1364" s="117"/>
      <c r="M1364" s="117"/>
      <c r="N1364" s="117"/>
      <c r="O1364" s="117"/>
      <c r="P1364" s="135"/>
      <c r="Q1364" s="154"/>
    </row>
    <row r="1365" spans="1:17" s="28" customFormat="1" x14ac:dyDescent="0.25">
      <c r="A1365" s="53"/>
      <c r="B1365" s="58"/>
      <c r="C1365" s="58"/>
      <c r="D1365" s="35"/>
      <c r="E1365" s="117"/>
      <c r="F1365" s="117"/>
      <c r="G1365" s="117"/>
      <c r="H1365" s="117"/>
      <c r="I1365" s="117"/>
      <c r="J1365" s="117"/>
      <c r="K1365" s="117"/>
      <c r="L1365" s="117"/>
      <c r="M1365" s="117"/>
      <c r="N1365" s="117"/>
      <c r="O1365" s="117"/>
      <c r="P1365" s="135"/>
      <c r="Q1365" s="154"/>
    </row>
    <row r="1366" spans="1:17" s="28" customFormat="1" x14ac:dyDescent="0.25">
      <c r="A1366" s="53"/>
      <c r="B1366" s="58"/>
      <c r="C1366" s="58"/>
      <c r="D1366" s="35"/>
      <c r="E1366" s="117"/>
      <c r="F1366" s="117"/>
      <c r="G1366" s="117"/>
      <c r="H1366" s="117"/>
      <c r="I1366" s="117"/>
      <c r="J1366" s="117"/>
      <c r="K1366" s="117"/>
      <c r="L1366" s="117"/>
      <c r="M1366" s="117"/>
      <c r="N1366" s="117"/>
      <c r="O1366" s="117"/>
      <c r="P1366" s="135"/>
      <c r="Q1366" s="154"/>
    </row>
    <row r="1367" spans="1:17" s="28" customFormat="1" x14ac:dyDescent="0.25">
      <c r="A1367" s="53"/>
      <c r="B1367" s="58"/>
      <c r="C1367" s="58"/>
      <c r="D1367" s="35"/>
      <c r="E1367" s="117"/>
      <c r="F1367" s="117"/>
      <c r="G1367" s="117"/>
      <c r="H1367" s="117"/>
      <c r="I1367" s="117"/>
      <c r="J1367" s="117"/>
      <c r="K1367" s="117"/>
      <c r="L1367" s="117"/>
      <c r="M1367" s="117"/>
      <c r="N1367" s="117"/>
      <c r="O1367" s="117"/>
      <c r="P1367" s="135"/>
      <c r="Q1367" s="154"/>
    </row>
    <row r="1368" spans="1:17" s="28" customFormat="1" x14ac:dyDescent="0.25">
      <c r="A1368" s="53"/>
      <c r="B1368" s="58"/>
      <c r="C1368" s="58"/>
      <c r="D1368" s="35"/>
      <c r="E1368" s="117"/>
      <c r="F1368" s="117"/>
      <c r="G1368" s="117"/>
      <c r="H1368" s="117"/>
      <c r="I1368" s="117"/>
      <c r="J1368" s="117"/>
      <c r="K1368" s="117"/>
      <c r="L1368" s="117"/>
      <c r="M1368" s="117"/>
      <c r="N1368" s="117"/>
      <c r="O1368" s="117"/>
      <c r="P1368" s="135"/>
      <c r="Q1368" s="154"/>
    </row>
    <row r="1369" spans="1:17" s="28" customFormat="1" x14ac:dyDescent="0.25">
      <c r="A1369" s="53"/>
      <c r="B1369" s="58"/>
      <c r="C1369" s="58"/>
      <c r="D1369" s="35"/>
      <c r="E1369" s="117"/>
      <c r="F1369" s="117"/>
      <c r="G1369" s="117"/>
      <c r="H1369" s="117"/>
      <c r="I1369" s="117"/>
      <c r="J1369" s="117"/>
      <c r="K1369" s="117"/>
      <c r="L1369" s="117"/>
      <c r="M1369" s="117"/>
      <c r="N1369" s="117"/>
      <c r="O1369" s="117"/>
      <c r="P1369" s="135"/>
      <c r="Q1369" s="154"/>
    </row>
    <row r="1370" spans="1:17" s="28" customFormat="1" x14ac:dyDescent="0.25">
      <c r="A1370" s="53"/>
      <c r="B1370" s="58"/>
      <c r="C1370" s="58"/>
      <c r="D1370" s="35"/>
      <c r="E1370" s="117"/>
      <c r="F1370" s="117"/>
      <c r="G1370" s="117"/>
      <c r="H1370" s="117"/>
      <c r="I1370" s="117"/>
      <c r="J1370" s="117"/>
      <c r="K1370" s="117"/>
      <c r="L1370" s="117"/>
      <c r="M1370" s="117"/>
      <c r="N1370" s="117"/>
      <c r="O1370" s="117"/>
      <c r="P1370" s="135"/>
      <c r="Q1370" s="154"/>
    </row>
    <row r="1371" spans="1:17" s="28" customFormat="1" x14ac:dyDescent="0.25">
      <c r="A1371" s="53"/>
      <c r="B1371" s="58"/>
      <c r="C1371" s="58"/>
      <c r="D1371" s="35"/>
      <c r="E1371" s="117"/>
      <c r="F1371" s="117"/>
      <c r="G1371" s="117"/>
      <c r="H1371" s="117"/>
      <c r="I1371" s="117"/>
      <c r="J1371" s="117"/>
      <c r="K1371" s="117"/>
      <c r="L1371" s="117"/>
      <c r="M1371" s="117"/>
      <c r="N1371" s="117"/>
      <c r="O1371" s="117"/>
      <c r="P1371" s="135"/>
      <c r="Q1371" s="154"/>
    </row>
    <row r="1372" spans="1:17" s="28" customFormat="1" x14ac:dyDescent="0.25">
      <c r="A1372" s="53"/>
      <c r="B1372" s="58"/>
      <c r="C1372" s="58"/>
      <c r="D1372" s="35"/>
      <c r="E1372" s="117"/>
      <c r="F1372" s="117"/>
      <c r="G1372" s="117"/>
      <c r="H1372" s="117"/>
      <c r="I1372" s="117"/>
      <c r="J1372" s="117"/>
      <c r="K1372" s="117"/>
      <c r="L1372" s="117"/>
      <c r="M1372" s="117"/>
      <c r="N1372" s="117"/>
      <c r="O1372" s="117"/>
      <c r="P1372" s="135"/>
      <c r="Q1372" s="154"/>
    </row>
    <row r="1373" spans="1:17" s="28" customFormat="1" x14ac:dyDescent="0.25">
      <c r="A1373" s="53"/>
      <c r="B1373" s="58"/>
      <c r="C1373" s="58"/>
      <c r="D1373" s="35"/>
      <c r="E1373" s="117"/>
      <c r="F1373" s="117"/>
      <c r="G1373" s="117"/>
      <c r="H1373" s="117"/>
      <c r="I1373" s="117"/>
      <c r="J1373" s="117"/>
      <c r="K1373" s="117"/>
      <c r="L1373" s="117"/>
      <c r="M1373" s="117"/>
      <c r="N1373" s="117"/>
      <c r="O1373" s="117"/>
      <c r="P1373" s="135"/>
      <c r="Q1373" s="154"/>
    </row>
    <row r="1374" spans="1:17" s="28" customFormat="1" x14ac:dyDescent="0.25">
      <c r="A1374" s="53"/>
      <c r="B1374" s="58"/>
      <c r="C1374" s="58"/>
      <c r="D1374" s="35"/>
      <c r="E1374" s="117"/>
      <c r="F1374" s="117"/>
      <c r="G1374" s="117"/>
      <c r="H1374" s="117"/>
      <c r="I1374" s="117"/>
      <c r="J1374" s="117"/>
      <c r="K1374" s="117"/>
      <c r="L1374" s="117"/>
      <c r="M1374" s="117"/>
      <c r="N1374" s="117"/>
      <c r="O1374" s="117"/>
      <c r="P1374" s="135"/>
      <c r="Q1374" s="154"/>
    </row>
    <row r="1375" spans="1:17" s="28" customFormat="1" x14ac:dyDescent="0.25">
      <c r="A1375" s="53"/>
      <c r="B1375" s="58"/>
      <c r="C1375" s="58"/>
      <c r="D1375" s="35"/>
      <c r="E1375" s="117"/>
      <c r="F1375" s="117"/>
      <c r="G1375" s="117"/>
      <c r="H1375" s="117"/>
      <c r="I1375" s="117"/>
      <c r="J1375" s="117"/>
      <c r="K1375" s="117"/>
      <c r="L1375" s="117"/>
      <c r="M1375" s="117"/>
      <c r="N1375" s="117"/>
      <c r="O1375" s="117"/>
      <c r="P1375" s="135"/>
      <c r="Q1375" s="154"/>
    </row>
    <row r="1376" spans="1:17" s="28" customFormat="1" x14ac:dyDescent="0.25">
      <c r="A1376" s="53"/>
      <c r="B1376" s="58"/>
      <c r="C1376" s="58"/>
      <c r="D1376" s="35"/>
      <c r="E1376" s="117"/>
      <c r="F1376" s="117"/>
      <c r="G1376" s="117"/>
      <c r="H1376" s="117"/>
      <c r="I1376" s="117"/>
      <c r="J1376" s="117"/>
      <c r="K1376" s="117"/>
      <c r="L1376" s="117"/>
      <c r="M1376" s="117"/>
      <c r="N1376" s="117"/>
      <c r="O1376" s="117"/>
      <c r="P1376" s="135"/>
      <c r="Q1376" s="154"/>
    </row>
    <row r="1377" spans="1:17" s="28" customFormat="1" x14ac:dyDescent="0.25">
      <c r="A1377" s="53"/>
      <c r="B1377" s="58"/>
      <c r="C1377" s="58"/>
      <c r="D1377" s="35"/>
      <c r="E1377" s="117"/>
      <c r="F1377" s="117"/>
      <c r="G1377" s="117"/>
      <c r="H1377" s="117"/>
      <c r="I1377" s="117"/>
      <c r="J1377" s="117"/>
      <c r="K1377" s="117"/>
      <c r="L1377" s="117"/>
      <c r="M1377" s="117"/>
      <c r="N1377" s="117"/>
      <c r="O1377" s="117"/>
      <c r="P1377" s="135"/>
      <c r="Q1377" s="154"/>
    </row>
    <row r="1378" spans="1:17" s="28" customFormat="1" x14ac:dyDescent="0.25">
      <c r="A1378" s="53"/>
      <c r="B1378" s="58"/>
      <c r="C1378" s="58"/>
      <c r="D1378" s="35"/>
      <c r="E1378" s="117"/>
      <c r="F1378" s="117"/>
      <c r="G1378" s="117"/>
      <c r="H1378" s="117"/>
      <c r="I1378" s="117"/>
      <c r="J1378" s="117"/>
      <c r="K1378" s="117"/>
      <c r="L1378" s="117"/>
      <c r="M1378" s="117"/>
      <c r="N1378" s="117"/>
      <c r="O1378" s="117"/>
      <c r="P1378" s="135"/>
      <c r="Q1378" s="154"/>
    </row>
    <row r="1379" spans="1:17" s="28" customFormat="1" x14ac:dyDescent="0.25">
      <c r="A1379" s="53"/>
      <c r="B1379" s="58"/>
      <c r="C1379" s="58"/>
      <c r="D1379" s="35"/>
      <c r="E1379" s="117"/>
      <c r="F1379" s="117"/>
      <c r="G1379" s="117"/>
      <c r="H1379" s="117"/>
      <c r="I1379" s="117"/>
      <c r="J1379" s="117"/>
      <c r="K1379" s="117"/>
      <c r="L1379" s="117"/>
      <c r="M1379" s="117"/>
      <c r="N1379" s="117"/>
      <c r="O1379" s="117"/>
      <c r="P1379" s="135"/>
      <c r="Q1379" s="154"/>
    </row>
    <row r="1380" spans="1:17" s="28" customFormat="1" x14ac:dyDescent="0.25">
      <c r="A1380" s="53"/>
      <c r="B1380" s="58"/>
      <c r="C1380" s="58"/>
      <c r="D1380" s="35"/>
      <c r="E1380" s="117"/>
      <c r="F1380" s="117"/>
      <c r="G1380" s="117"/>
      <c r="H1380" s="117"/>
      <c r="I1380" s="117"/>
      <c r="J1380" s="117"/>
      <c r="K1380" s="117"/>
      <c r="L1380" s="117"/>
      <c r="M1380" s="117"/>
      <c r="N1380" s="117"/>
      <c r="O1380" s="117"/>
      <c r="P1380" s="135"/>
      <c r="Q1380" s="154"/>
    </row>
    <row r="1381" spans="1:17" s="28" customFormat="1" x14ac:dyDescent="0.25">
      <c r="A1381" s="53"/>
      <c r="B1381" s="58"/>
      <c r="C1381" s="58"/>
      <c r="D1381" s="35"/>
      <c r="E1381" s="117"/>
      <c r="F1381" s="117"/>
      <c r="G1381" s="117"/>
      <c r="H1381" s="117"/>
      <c r="I1381" s="117"/>
      <c r="J1381" s="117"/>
      <c r="K1381" s="117"/>
      <c r="L1381" s="117"/>
      <c r="M1381" s="117"/>
      <c r="N1381" s="117"/>
      <c r="O1381" s="117"/>
      <c r="P1381" s="135"/>
      <c r="Q1381" s="154"/>
    </row>
    <row r="1382" spans="1:17" s="28" customFormat="1" x14ac:dyDescent="0.25">
      <c r="A1382" s="53"/>
      <c r="B1382" s="58"/>
      <c r="C1382" s="58"/>
      <c r="D1382" s="35"/>
      <c r="E1382" s="117"/>
      <c r="F1382" s="117"/>
      <c r="G1382" s="117"/>
      <c r="H1382" s="117"/>
      <c r="I1382" s="117"/>
      <c r="J1382" s="117"/>
      <c r="K1382" s="117"/>
      <c r="L1382" s="117"/>
      <c r="M1382" s="117"/>
      <c r="N1382" s="117"/>
      <c r="O1382" s="117"/>
      <c r="P1382" s="135"/>
      <c r="Q1382" s="154"/>
    </row>
    <row r="1383" spans="1:17" s="28" customFormat="1" x14ac:dyDescent="0.25">
      <c r="A1383" s="53"/>
      <c r="B1383" s="58"/>
      <c r="C1383" s="58"/>
      <c r="D1383" s="35"/>
      <c r="E1383" s="117"/>
      <c r="F1383" s="117"/>
      <c r="G1383" s="117"/>
      <c r="H1383" s="117"/>
      <c r="I1383" s="117"/>
      <c r="J1383" s="117"/>
      <c r="K1383" s="117"/>
      <c r="L1383" s="117"/>
      <c r="M1383" s="117"/>
      <c r="N1383" s="117"/>
      <c r="O1383" s="117"/>
      <c r="P1383" s="135"/>
      <c r="Q1383" s="154"/>
    </row>
    <row r="1384" spans="1:17" s="28" customFormat="1" x14ac:dyDescent="0.25">
      <c r="A1384" s="53"/>
      <c r="B1384" s="58"/>
      <c r="C1384" s="58"/>
      <c r="D1384" s="35"/>
      <c r="E1384" s="117"/>
      <c r="F1384" s="117"/>
      <c r="G1384" s="117"/>
      <c r="H1384" s="117"/>
      <c r="I1384" s="117"/>
      <c r="J1384" s="117"/>
      <c r="K1384" s="117"/>
      <c r="L1384" s="117"/>
      <c r="M1384" s="117"/>
      <c r="N1384" s="117"/>
      <c r="O1384" s="117"/>
      <c r="P1384" s="135"/>
      <c r="Q1384" s="154"/>
    </row>
    <row r="1385" spans="1:17" s="28" customFormat="1" x14ac:dyDescent="0.25">
      <c r="A1385" s="53"/>
      <c r="B1385" s="58"/>
      <c r="C1385" s="58"/>
      <c r="D1385" s="35"/>
      <c r="E1385" s="117"/>
      <c r="F1385" s="117"/>
      <c r="G1385" s="117"/>
      <c r="H1385" s="117"/>
      <c r="I1385" s="117"/>
      <c r="J1385" s="117"/>
      <c r="K1385" s="117"/>
      <c r="L1385" s="117"/>
      <c r="M1385" s="117"/>
      <c r="N1385" s="117"/>
      <c r="O1385" s="117"/>
      <c r="P1385" s="135"/>
      <c r="Q1385" s="154"/>
    </row>
    <row r="1386" spans="1:17" s="28" customFormat="1" x14ac:dyDescent="0.25">
      <c r="A1386" s="53"/>
      <c r="B1386" s="58"/>
      <c r="C1386" s="58"/>
      <c r="D1386" s="35"/>
      <c r="E1386" s="117"/>
      <c r="F1386" s="117"/>
      <c r="G1386" s="117"/>
      <c r="H1386" s="117"/>
      <c r="I1386" s="117"/>
      <c r="J1386" s="117"/>
      <c r="K1386" s="117"/>
      <c r="L1386" s="117"/>
      <c r="M1386" s="117"/>
      <c r="N1386" s="117"/>
      <c r="O1386" s="117"/>
      <c r="P1386" s="135"/>
      <c r="Q1386" s="154"/>
    </row>
    <row r="1387" spans="1:17" s="28" customFormat="1" x14ac:dyDescent="0.25">
      <c r="A1387" s="53"/>
      <c r="B1387" s="58"/>
      <c r="C1387" s="58"/>
      <c r="D1387" s="35"/>
      <c r="E1387" s="117"/>
      <c r="F1387" s="117"/>
      <c r="G1387" s="117"/>
      <c r="H1387" s="117"/>
      <c r="I1387" s="117"/>
      <c r="J1387" s="117"/>
      <c r="K1387" s="117"/>
      <c r="L1387" s="117"/>
      <c r="M1387" s="117"/>
      <c r="N1387" s="117"/>
      <c r="O1387" s="117"/>
      <c r="P1387" s="135"/>
      <c r="Q1387" s="154"/>
    </row>
    <row r="1388" spans="1:17" s="28" customFormat="1" x14ac:dyDescent="0.25">
      <c r="A1388" s="53"/>
      <c r="B1388" s="58"/>
      <c r="C1388" s="58"/>
      <c r="D1388" s="35"/>
      <c r="E1388" s="117"/>
      <c r="F1388" s="117"/>
      <c r="G1388" s="117"/>
      <c r="H1388" s="117"/>
      <c r="I1388" s="117"/>
      <c r="J1388" s="117"/>
      <c r="K1388" s="117"/>
      <c r="L1388" s="117"/>
      <c r="M1388" s="117"/>
      <c r="N1388" s="117"/>
      <c r="O1388" s="117"/>
      <c r="P1388" s="135"/>
      <c r="Q1388" s="154"/>
    </row>
    <row r="1389" spans="1:17" s="28" customFormat="1" x14ac:dyDescent="0.25">
      <c r="A1389" s="53"/>
      <c r="B1389" s="58"/>
      <c r="C1389" s="58"/>
      <c r="D1389" s="35"/>
      <c r="E1389" s="117"/>
      <c r="F1389" s="117"/>
      <c r="G1389" s="117"/>
      <c r="H1389" s="117"/>
      <c r="I1389" s="117"/>
      <c r="J1389" s="117"/>
      <c r="K1389" s="117"/>
      <c r="L1389" s="117"/>
      <c r="M1389" s="117"/>
      <c r="N1389" s="117"/>
      <c r="O1389" s="117"/>
      <c r="P1389" s="135"/>
      <c r="Q1389" s="154"/>
    </row>
    <row r="1390" spans="1:17" s="28" customFormat="1" x14ac:dyDescent="0.25">
      <c r="A1390" s="53"/>
      <c r="B1390" s="58"/>
      <c r="C1390" s="58"/>
      <c r="D1390" s="35"/>
      <c r="E1390" s="117"/>
      <c r="F1390" s="117"/>
      <c r="G1390" s="117"/>
      <c r="H1390" s="117"/>
      <c r="I1390" s="117"/>
      <c r="J1390" s="117"/>
      <c r="K1390" s="117"/>
      <c r="L1390" s="117"/>
      <c r="M1390" s="117"/>
      <c r="N1390" s="117"/>
      <c r="O1390" s="117"/>
      <c r="P1390" s="135"/>
      <c r="Q1390" s="154"/>
    </row>
    <row r="1391" spans="1:17" s="28" customFormat="1" x14ac:dyDescent="0.25">
      <c r="A1391" s="53"/>
      <c r="B1391" s="58"/>
      <c r="C1391" s="58"/>
      <c r="D1391" s="35"/>
      <c r="E1391" s="117"/>
      <c r="F1391" s="117"/>
      <c r="G1391" s="117"/>
      <c r="H1391" s="117"/>
      <c r="I1391" s="117"/>
      <c r="J1391" s="117"/>
      <c r="K1391" s="117"/>
      <c r="L1391" s="117"/>
      <c r="M1391" s="117"/>
      <c r="N1391" s="117"/>
      <c r="O1391" s="117"/>
      <c r="P1391" s="135"/>
      <c r="Q1391" s="154"/>
    </row>
    <row r="1392" spans="1:17" s="28" customFormat="1" x14ac:dyDescent="0.25">
      <c r="A1392" s="53"/>
      <c r="B1392" s="58"/>
      <c r="C1392" s="58"/>
      <c r="D1392" s="35"/>
      <c r="E1392" s="117"/>
      <c r="F1392" s="117"/>
      <c r="G1392" s="117"/>
      <c r="H1392" s="117"/>
      <c r="I1392" s="117"/>
      <c r="J1392" s="117"/>
      <c r="K1392" s="117"/>
      <c r="L1392" s="117"/>
      <c r="M1392" s="117"/>
      <c r="N1392" s="117"/>
      <c r="O1392" s="117"/>
      <c r="P1392" s="135"/>
      <c r="Q1392" s="154"/>
    </row>
    <row r="1393" spans="1:17" s="28" customFormat="1" x14ac:dyDescent="0.25">
      <c r="A1393" s="53"/>
      <c r="B1393" s="58"/>
      <c r="C1393" s="58"/>
      <c r="D1393" s="35"/>
      <c r="E1393" s="117"/>
      <c r="F1393" s="117"/>
      <c r="G1393" s="117"/>
      <c r="H1393" s="117"/>
      <c r="I1393" s="117"/>
      <c r="J1393" s="117"/>
      <c r="K1393" s="117"/>
      <c r="L1393" s="117"/>
      <c r="M1393" s="117"/>
      <c r="N1393" s="117"/>
      <c r="O1393" s="117"/>
      <c r="P1393" s="135"/>
      <c r="Q1393" s="154"/>
    </row>
    <row r="1394" spans="1:17" s="28" customFormat="1" x14ac:dyDescent="0.25">
      <c r="A1394" s="53"/>
      <c r="B1394" s="58"/>
      <c r="C1394" s="58"/>
      <c r="D1394" s="35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35"/>
      <c r="Q1394" s="154"/>
    </row>
    <row r="1395" spans="1:17" s="28" customFormat="1" x14ac:dyDescent="0.25">
      <c r="A1395" s="53"/>
      <c r="B1395" s="58"/>
      <c r="C1395" s="58"/>
      <c r="D1395" s="35"/>
      <c r="E1395" s="117"/>
      <c r="F1395" s="117"/>
      <c r="G1395" s="117"/>
      <c r="H1395" s="117"/>
      <c r="I1395" s="117"/>
      <c r="J1395" s="117"/>
      <c r="K1395" s="117"/>
      <c r="L1395" s="117"/>
      <c r="M1395" s="117"/>
      <c r="N1395" s="117"/>
      <c r="O1395" s="117"/>
      <c r="P1395" s="135"/>
      <c r="Q1395" s="154"/>
    </row>
    <row r="1396" spans="1:17" s="28" customFormat="1" x14ac:dyDescent="0.25">
      <c r="A1396" s="53"/>
      <c r="B1396" s="58"/>
      <c r="C1396" s="58"/>
      <c r="D1396" s="35"/>
      <c r="E1396" s="117"/>
      <c r="F1396" s="117"/>
      <c r="G1396" s="117"/>
      <c r="H1396" s="117"/>
      <c r="I1396" s="117"/>
      <c r="J1396" s="117"/>
      <c r="K1396" s="117"/>
      <c r="L1396" s="117"/>
      <c r="M1396" s="117"/>
      <c r="N1396" s="117"/>
      <c r="O1396" s="117"/>
      <c r="P1396" s="135"/>
      <c r="Q1396" s="154"/>
    </row>
    <row r="1397" spans="1:17" s="28" customFormat="1" x14ac:dyDescent="0.25">
      <c r="A1397" s="53"/>
      <c r="B1397" s="58"/>
      <c r="C1397" s="58"/>
      <c r="D1397" s="35"/>
      <c r="E1397" s="117"/>
      <c r="F1397" s="117"/>
      <c r="G1397" s="117"/>
      <c r="H1397" s="117"/>
      <c r="I1397" s="117"/>
      <c r="J1397" s="117"/>
      <c r="K1397" s="117"/>
      <c r="L1397" s="117"/>
      <c r="M1397" s="117"/>
      <c r="N1397" s="117"/>
      <c r="O1397" s="117"/>
      <c r="P1397" s="135"/>
      <c r="Q1397" s="154"/>
    </row>
    <row r="1398" spans="1:17" s="28" customFormat="1" x14ac:dyDescent="0.25">
      <c r="A1398" s="53"/>
      <c r="B1398" s="58"/>
      <c r="C1398" s="58"/>
      <c r="D1398" s="35"/>
      <c r="E1398" s="117"/>
      <c r="F1398" s="117"/>
      <c r="G1398" s="117"/>
      <c r="H1398" s="117"/>
      <c r="I1398" s="117"/>
      <c r="J1398" s="117"/>
      <c r="K1398" s="117"/>
      <c r="L1398" s="117"/>
      <c r="M1398" s="117"/>
      <c r="N1398" s="117"/>
      <c r="O1398" s="117"/>
      <c r="P1398" s="135"/>
      <c r="Q1398" s="154"/>
    </row>
    <row r="1399" spans="1:17" s="28" customFormat="1" x14ac:dyDescent="0.25">
      <c r="A1399" s="53"/>
      <c r="B1399" s="58"/>
      <c r="C1399" s="58"/>
      <c r="D1399" s="35"/>
      <c r="E1399" s="117"/>
      <c r="F1399" s="117"/>
      <c r="G1399" s="117"/>
      <c r="H1399" s="117"/>
      <c r="I1399" s="117"/>
      <c r="J1399" s="117"/>
      <c r="K1399" s="117"/>
      <c r="L1399" s="117"/>
      <c r="M1399" s="117"/>
      <c r="N1399" s="117"/>
      <c r="O1399" s="117"/>
      <c r="P1399" s="135"/>
      <c r="Q1399" s="154"/>
    </row>
    <row r="1400" spans="1:17" s="28" customFormat="1" x14ac:dyDescent="0.25">
      <c r="A1400" s="53"/>
      <c r="B1400" s="58"/>
      <c r="C1400" s="58"/>
      <c r="D1400" s="35"/>
      <c r="E1400" s="117"/>
      <c r="F1400" s="117"/>
      <c r="G1400" s="117"/>
      <c r="H1400" s="117"/>
      <c r="I1400" s="117"/>
      <c r="J1400" s="117"/>
      <c r="K1400" s="117"/>
      <c r="L1400" s="117"/>
      <c r="M1400" s="117"/>
      <c r="N1400" s="117"/>
      <c r="O1400" s="117"/>
      <c r="P1400" s="135"/>
      <c r="Q1400" s="154"/>
    </row>
    <row r="1401" spans="1:17" s="28" customFormat="1" x14ac:dyDescent="0.25">
      <c r="A1401" s="53"/>
      <c r="B1401" s="58"/>
      <c r="C1401" s="58"/>
      <c r="D1401" s="35"/>
      <c r="E1401" s="117"/>
      <c r="F1401" s="117"/>
      <c r="G1401" s="117"/>
      <c r="H1401" s="117"/>
      <c r="I1401" s="117"/>
      <c r="J1401" s="117"/>
      <c r="K1401" s="117"/>
      <c r="L1401" s="117"/>
      <c r="M1401" s="117"/>
      <c r="N1401" s="117"/>
      <c r="O1401" s="117"/>
      <c r="P1401" s="135"/>
      <c r="Q1401" s="154"/>
    </row>
    <row r="1402" spans="1:17" s="28" customFormat="1" x14ac:dyDescent="0.25">
      <c r="A1402" s="53"/>
      <c r="B1402" s="58"/>
      <c r="C1402" s="58"/>
      <c r="D1402" s="35"/>
      <c r="E1402" s="117"/>
      <c r="F1402" s="117"/>
      <c r="G1402" s="117"/>
      <c r="H1402" s="117"/>
      <c r="I1402" s="117"/>
      <c r="J1402" s="117"/>
      <c r="K1402" s="117"/>
      <c r="L1402" s="117"/>
      <c r="M1402" s="117"/>
      <c r="N1402" s="117"/>
      <c r="O1402" s="117"/>
      <c r="P1402" s="135"/>
      <c r="Q1402" s="154"/>
    </row>
    <row r="1403" spans="1:17" s="28" customFormat="1" x14ac:dyDescent="0.25">
      <c r="A1403" s="53"/>
      <c r="B1403" s="58"/>
      <c r="C1403" s="58"/>
      <c r="D1403" s="35"/>
      <c r="E1403" s="117"/>
      <c r="F1403" s="117"/>
      <c r="G1403" s="117"/>
      <c r="H1403" s="117"/>
      <c r="I1403" s="117"/>
      <c r="J1403" s="117"/>
      <c r="K1403" s="117"/>
      <c r="L1403" s="117"/>
      <c r="M1403" s="117"/>
      <c r="N1403" s="117"/>
      <c r="O1403" s="117"/>
      <c r="P1403" s="135"/>
      <c r="Q1403" s="154"/>
    </row>
    <row r="1404" spans="1:17" s="28" customFormat="1" x14ac:dyDescent="0.25">
      <c r="A1404" s="53"/>
      <c r="B1404" s="58"/>
      <c r="C1404" s="58"/>
      <c r="D1404" s="35"/>
      <c r="E1404" s="117"/>
      <c r="F1404" s="117"/>
      <c r="G1404" s="117"/>
      <c r="H1404" s="117"/>
      <c r="I1404" s="117"/>
      <c r="J1404" s="117"/>
      <c r="K1404" s="117"/>
      <c r="L1404" s="117"/>
      <c r="M1404" s="117"/>
      <c r="N1404" s="117"/>
      <c r="O1404" s="117"/>
      <c r="P1404" s="135"/>
      <c r="Q1404" s="154"/>
    </row>
    <row r="1405" spans="1:17" s="28" customFormat="1" x14ac:dyDescent="0.25">
      <c r="A1405" s="53"/>
      <c r="B1405" s="58"/>
      <c r="C1405" s="58"/>
      <c r="D1405" s="35"/>
      <c r="E1405" s="117"/>
      <c r="F1405" s="117"/>
      <c r="G1405" s="117"/>
      <c r="H1405" s="117"/>
      <c r="I1405" s="117"/>
      <c r="J1405" s="117"/>
      <c r="K1405" s="117"/>
      <c r="L1405" s="117"/>
      <c r="M1405" s="117"/>
      <c r="N1405" s="117"/>
      <c r="O1405" s="117"/>
      <c r="P1405" s="135"/>
      <c r="Q1405" s="154"/>
    </row>
    <row r="1406" spans="1:17" s="28" customFormat="1" x14ac:dyDescent="0.25">
      <c r="A1406" s="53"/>
      <c r="B1406" s="58"/>
      <c r="C1406" s="58"/>
      <c r="D1406" s="35"/>
      <c r="E1406" s="117"/>
      <c r="F1406" s="117"/>
      <c r="G1406" s="117"/>
      <c r="H1406" s="117"/>
      <c r="I1406" s="117"/>
      <c r="J1406" s="117"/>
      <c r="K1406" s="117"/>
      <c r="L1406" s="117"/>
      <c r="M1406" s="117"/>
      <c r="N1406" s="117"/>
      <c r="O1406" s="117"/>
      <c r="P1406" s="135"/>
      <c r="Q1406" s="154"/>
    </row>
    <row r="1407" spans="1:17" s="28" customFormat="1" x14ac:dyDescent="0.25">
      <c r="A1407" s="53"/>
      <c r="B1407" s="58"/>
      <c r="C1407" s="58"/>
      <c r="D1407" s="35"/>
      <c r="E1407" s="117"/>
      <c r="F1407" s="117"/>
      <c r="G1407" s="117"/>
      <c r="H1407" s="117"/>
      <c r="I1407" s="117"/>
      <c r="J1407" s="117"/>
      <c r="K1407" s="117"/>
      <c r="L1407" s="117"/>
      <c r="M1407" s="117"/>
      <c r="N1407" s="117"/>
      <c r="O1407" s="117"/>
      <c r="P1407" s="135"/>
      <c r="Q1407" s="154"/>
    </row>
    <row r="1408" spans="1:17" s="28" customFormat="1" x14ac:dyDescent="0.25">
      <c r="A1408" s="53"/>
      <c r="B1408" s="58"/>
      <c r="C1408" s="58"/>
      <c r="D1408" s="35"/>
      <c r="E1408" s="117"/>
      <c r="F1408" s="117"/>
      <c r="G1408" s="117"/>
      <c r="H1408" s="117"/>
      <c r="I1408" s="117"/>
      <c r="J1408" s="117"/>
      <c r="K1408" s="117"/>
      <c r="L1408" s="117"/>
      <c r="M1408" s="117"/>
      <c r="N1408" s="117"/>
      <c r="O1408" s="117"/>
      <c r="P1408" s="135"/>
      <c r="Q1408" s="154"/>
    </row>
    <row r="1409" spans="1:17" s="28" customFormat="1" x14ac:dyDescent="0.25">
      <c r="A1409" s="53"/>
      <c r="B1409" s="58"/>
      <c r="C1409" s="58"/>
      <c r="D1409" s="35"/>
      <c r="E1409" s="117"/>
      <c r="F1409" s="117"/>
      <c r="G1409" s="117"/>
      <c r="H1409" s="117"/>
      <c r="I1409" s="117"/>
      <c r="J1409" s="117"/>
      <c r="K1409" s="117"/>
      <c r="L1409" s="117"/>
      <c r="M1409" s="117"/>
      <c r="N1409" s="117"/>
      <c r="O1409" s="117"/>
      <c r="P1409" s="135"/>
      <c r="Q1409" s="154"/>
    </row>
    <row r="1410" spans="1:17" s="28" customFormat="1" x14ac:dyDescent="0.25">
      <c r="A1410" s="53"/>
      <c r="B1410" s="58"/>
      <c r="C1410" s="58"/>
      <c r="D1410" s="35"/>
      <c r="E1410" s="117"/>
      <c r="F1410" s="117"/>
      <c r="G1410" s="117"/>
      <c r="H1410" s="117"/>
      <c r="I1410" s="117"/>
      <c r="J1410" s="117"/>
      <c r="K1410" s="117"/>
      <c r="L1410" s="117"/>
      <c r="M1410" s="117"/>
      <c r="N1410" s="117"/>
      <c r="O1410" s="117"/>
      <c r="P1410" s="135"/>
      <c r="Q1410" s="154"/>
    </row>
    <row r="1411" spans="1:17" s="28" customFormat="1" x14ac:dyDescent="0.25">
      <c r="A1411" s="53"/>
      <c r="B1411" s="58"/>
      <c r="C1411" s="58"/>
      <c r="D1411" s="35"/>
      <c r="E1411" s="117"/>
      <c r="F1411" s="117"/>
      <c r="G1411" s="117"/>
      <c r="H1411" s="117"/>
      <c r="I1411" s="117"/>
      <c r="J1411" s="117"/>
      <c r="K1411" s="117"/>
      <c r="L1411" s="117"/>
      <c r="M1411" s="117"/>
      <c r="N1411" s="117"/>
      <c r="O1411" s="117"/>
      <c r="P1411" s="135"/>
      <c r="Q1411" s="154"/>
    </row>
    <row r="1412" spans="1:17" s="28" customFormat="1" x14ac:dyDescent="0.25">
      <c r="A1412" s="53"/>
      <c r="B1412" s="58"/>
      <c r="C1412" s="58"/>
      <c r="D1412" s="35"/>
      <c r="E1412" s="117"/>
      <c r="F1412" s="117"/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35"/>
      <c r="Q1412" s="154"/>
    </row>
    <row r="1413" spans="1:17" s="28" customFormat="1" x14ac:dyDescent="0.25">
      <c r="A1413" s="53"/>
      <c r="B1413" s="58"/>
      <c r="C1413" s="58"/>
      <c r="D1413" s="35"/>
      <c r="E1413" s="117"/>
      <c r="F1413" s="117"/>
      <c r="G1413" s="117"/>
      <c r="H1413" s="117"/>
      <c r="I1413" s="117"/>
      <c r="J1413" s="117"/>
      <c r="K1413" s="117"/>
      <c r="L1413" s="117"/>
      <c r="M1413" s="117"/>
      <c r="N1413" s="117"/>
      <c r="O1413" s="117"/>
      <c r="P1413" s="135"/>
      <c r="Q1413" s="154"/>
    </row>
    <row r="1414" spans="1:17" s="28" customFormat="1" x14ac:dyDescent="0.25">
      <c r="A1414" s="53"/>
      <c r="B1414" s="58"/>
      <c r="C1414" s="58"/>
      <c r="D1414" s="35"/>
      <c r="E1414" s="117"/>
      <c r="F1414" s="117"/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35"/>
      <c r="Q1414" s="154"/>
    </row>
    <row r="1415" spans="1:17" s="28" customFormat="1" x14ac:dyDescent="0.25">
      <c r="A1415" s="53"/>
      <c r="B1415" s="58"/>
      <c r="C1415" s="58"/>
      <c r="D1415" s="35"/>
      <c r="E1415" s="117"/>
      <c r="F1415" s="117"/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35"/>
      <c r="Q1415" s="154"/>
    </row>
    <row r="1416" spans="1:17" s="28" customFormat="1" x14ac:dyDescent="0.25">
      <c r="A1416" s="53"/>
      <c r="B1416" s="58"/>
      <c r="C1416" s="58"/>
      <c r="D1416" s="35"/>
      <c r="E1416" s="117"/>
      <c r="F1416" s="117"/>
      <c r="G1416" s="117"/>
      <c r="H1416" s="117"/>
      <c r="I1416" s="117"/>
      <c r="J1416" s="117"/>
      <c r="K1416" s="117"/>
      <c r="L1416" s="117"/>
      <c r="M1416" s="117"/>
      <c r="N1416" s="117"/>
      <c r="O1416" s="117"/>
      <c r="P1416" s="135"/>
      <c r="Q1416" s="154"/>
    </row>
    <row r="1417" spans="1:17" s="28" customFormat="1" x14ac:dyDescent="0.25">
      <c r="A1417" s="53"/>
      <c r="B1417" s="58"/>
      <c r="C1417" s="58"/>
      <c r="D1417" s="35"/>
      <c r="E1417" s="117"/>
      <c r="F1417" s="117"/>
      <c r="G1417" s="117"/>
      <c r="H1417" s="117"/>
      <c r="I1417" s="117"/>
      <c r="J1417" s="117"/>
      <c r="K1417" s="117"/>
      <c r="L1417" s="117"/>
      <c r="M1417" s="117"/>
      <c r="N1417" s="117"/>
      <c r="O1417" s="117"/>
      <c r="P1417" s="135"/>
      <c r="Q1417" s="154"/>
    </row>
    <row r="1418" spans="1:17" s="28" customFormat="1" x14ac:dyDescent="0.25">
      <c r="A1418" s="53"/>
      <c r="B1418" s="58"/>
      <c r="C1418" s="58"/>
      <c r="D1418" s="35"/>
      <c r="E1418" s="117"/>
      <c r="F1418" s="117"/>
      <c r="G1418" s="117"/>
      <c r="H1418" s="117"/>
      <c r="I1418" s="117"/>
      <c r="J1418" s="117"/>
      <c r="K1418" s="117"/>
      <c r="L1418" s="117"/>
      <c r="M1418" s="117"/>
      <c r="N1418" s="117"/>
      <c r="O1418" s="117"/>
      <c r="P1418" s="135"/>
      <c r="Q1418" s="154"/>
    </row>
    <row r="1419" spans="1:17" s="28" customFormat="1" x14ac:dyDescent="0.25">
      <c r="A1419" s="53"/>
      <c r="B1419" s="58"/>
      <c r="C1419" s="58"/>
      <c r="D1419" s="35"/>
      <c r="E1419" s="117"/>
      <c r="F1419" s="117"/>
      <c r="G1419" s="117"/>
      <c r="H1419" s="117"/>
      <c r="I1419" s="117"/>
      <c r="J1419" s="117"/>
      <c r="K1419" s="117"/>
      <c r="L1419" s="117"/>
      <c r="M1419" s="117"/>
      <c r="N1419" s="117"/>
      <c r="O1419" s="117"/>
      <c r="P1419" s="135"/>
      <c r="Q1419" s="154"/>
    </row>
    <row r="1420" spans="1:17" s="28" customFormat="1" x14ac:dyDescent="0.25">
      <c r="A1420" s="53"/>
      <c r="B1420" s="58"/>
      <c r="C1420" s="58"/>
      <c r="D1420" s="35"/>
      <c r="E1420" s="117"/>
      <c r="F1420" s="117"/>
      <c r="G1420" s="117"/>
      <c r="H1420" s="117"/>
      <c r="I1420" s="117"/>
      <c r="J1420" s="117"/>
      <c r="K1420" s="117"/>
      <c r="L1420" s="117"/>
      <c r="M1420" s="117"/>
      <c r="N1420" s="117"/>
      <c r="O1420" s="117"/>
      <c r="P1420" s="135"/>
      <c r="Q1420" s="154"/>
    </row>
    <row r="1421" spans="1:17" s="28" customFormat="1" x14ac:dyDescent="0.25">
      <c r="A1421" s="53"/>
      <c r="B1421" s="58"/>
      <c r="C1421" s="58"/>
      <c r="D1421" s="35"/>
      <c r="E1421" s="117"/>
      <c r="F1421" s="117"/>
      <c r="G1421" s="117"/>
      <c r="H1421" s="117"/>
      <c r="I1421" s="117"/>
      <c r="J1421" s="117"/>
      <c r="K1421" s="117"/>
      <c r="L1421" s="117"/>
      <c r="M1421" s="117"/>
      <c r="N1421" s="117"/>
      <c r="O1421" s="117"/>
      <c r="P1421" s="135"/>
      <c r="Q1421" s="154"/>
    </row>
    <row r="1422" spans="1:17" s="28" customFormat="1" x14ac:dyDescent="0.25">
      <c r="A1422" s="53"/>
      <c r="B1422" s="58"/>
      <c r="C1422" s="58"/>
      <c r="D1422" s="35"/>
      <c r="E1422" s="117"/>
      <c r="F1422" s="117"/>
      <c r="G1422" s="117"/>
      <c r="H1422" s="117"/>
      <c r="I1422" s="117"/>
      <c r="J1422" s="117"/>
      <c r="K1422" s="117"/>
      <c r="L1422" s="117"/>
      <c r="M1422" s="117"/>
      <c r="N1422" s="117"/>
      <c r="O1422" s="117"/>
      <c r="P1422" s="135"/>
      <c r="Q1422" s="154"/>
    </row>
    <row r="1423" spans="1:17" s="28" customFormat="1" x14ac:dyDescent="0.25">
      <c r="A1423" s="53"/>
      <c r="B1423" s="58"/>
      <c r="C1423" s="58"/>
      <c r="D1423" s="35"/>
      <c r="E1423" s="117"/>
      <c r="F1423" s="117"/>
      <c r="G1423" s="117"/>
      <c r="H1423" s="117"/>
      <c r="I1423" s="117"/>
      <c r="J1423" s="117"/>
      <c r="K1423" s="117"/>
      <c r="L1423" s="117"/>
      <c r="M1423" s="117"/>
      <c r="N1423" s="117"/>
      <c r="O1423" s="117"/>
      <c r="P1423" s="135"/>
      <c r="Q1423" s="154"/>
    </row>
    <row r="1424" spans="1:17" s="28" customFormat="1" x14ac:dyDescent="0.25">
      <c r="A1424" s="53"/>
      <c r="B1424" s="58"/>
      <c r="C1424" s="58"/>
      <c r="D1424" s="35"/>
      <c r="E1424" s="117"/>
      <c r="F1424" s="117"/>
      <c r="G1424" s="117"/>
      <c r="H1424" s="117"/>
      <c r="I1424" s="117"/>
      <c r="J1424" s="117"/>
      <c r="K1424" s="117"/>
      <c r="L1424" s="117"/>
      <c r="M1424" s="117"/>
      <c r="N1424" s="117"/>
      <c r="O1424" s="117"/>
      <c r="P1424" s="135"/>
      <c r="Q1424" s="154"/>
    </row>
    <row r="1425" spans="1:17" s="28" customFormat="1" x14ac:dyDescent="0.25">
      <c r="A1425" s="53"/>
      <c r="B1425" s="58"/>
      <c r="C1425" s="58"/>
      <c r="D1425" s="35"/>
      <c r="E1425" s="117"/>
      <c r="F1425" s="117"/>
      <c r="G1425" s="117"/>
      <c r="H1425" s="117"/>
      <c r="I1425" s="117"/>
      <c r="J1425" s="117"/>
      <c r="K1425" s="117"/>
      <c r="L1425" s="117"/>
      <c r="M1425" s="117"/>
      <c r="N1425" s="117"/>
      <c r="O1425" s="117"/>
      <c r="P1425" s="135"/>
      <c r="Q1425" s="154"/>
    </row>
    <row r="1426" spans="1:17" s="28" customFormat="1" x14ac:dyDescent="0.25">
      <c r="A1426" s="53"/>
      <c r="B1426" s="58"/>
      <c r="C1426" s="58"/>
      <c r="D1426" s="35"/>
      <c r="E1426" s="117"/>
      <c r="F1426" s="117"/>
      <c r="G1426" s="117"/>
      <c r="H1426" s="117"/>
      <c r="I1426" s="117"/>
      <c r="J1426" s="117"/>
      <c r="K1426" s="117"/>
      <c r="L1426" s="117"/>
      <c r="M1426" s="117"/>
      <c r="N1426" s="117"/>
      <c r="O1426" s="117"/>
      <c r="P1426" s="135"/>
      <c r="Q1426" s="154"/>
    </row>
    <row r="1427" spans="1:17" s="28" customFormat="1" x14ac:dyDescent="0.25">
      <c r="A1427" s="53"/>
      <c r="B1427" s="58"/>
      <c r="C1427" s="58"/>
      <c r="D1427" s="35"/>
      <c r="E1427" s="117"/>
      <c r="F1427" s="117"/>
      <c r="G1427" s="117"/>
      <c r="H1427" s="117"/>
      <c r="I1427" s="117"/>
      <c r="J1427" s="117"/>
      <c r="K1427" s="117"/>
      <c r="L1427" s="117"/>
      <c r="M1427" s="117"/>
      <c r="N1427" s="117"/>
      <c r="O1427" s="117"/>
      <c r="P1427" s="135"/>
      <c r="Q1427" s="154"/>
    </row>
    <row r="1428" spans="1:17" s="28" customFormat="1" x14ac:dyDescent="0.25">
      <c r="A1428" s="53"/>
      <c r="B1428" s="58"/>
      <c r="C1428" s="58"/>
      <c r="D1428" s="35"/>
      <c r="E1428" s="117"/>
      <c r="F1428" s="117"/>
      <c r="G1428" s="117"/>
      <c r="H1428" s="117"/>
      <c r="I1428" s="117"/>
      <c r="J1428" s="117"/>
      <c r="K1428" s="117"/>
      <c r="L1428" s="117"/>
      <c r="M1428" s="117"/>
      <c r="N1428" s="117"/>
      <c r="O1428" s="117"/>
      <c r="P1428" s="135"/>
      <c r="Q1428" s="154"/>
    </row>
    <row r="1429" spans="1:17" s="28" customFormat="1" x14ac:dyDescent="0.25">
      <c r="A1429" s="53"/>
      <c r="B1429" s="58"/>
      <c r="C1429" s="58"/>
      <c r="D1429" s="35"/>
      <c r="E1429" s="117"/>
      <c r="F1429" s="117"/>
      <c r="G1429" s="117"/>
      <c r="H1429" s="117"/>
      <c r="I1429" s="117"/>
      <c r="J1429" s="117"/>
      <c r="K1429" s="117"/>
      <c r="L1429" s="117"/>
      <c r="M1429" s="117"/>
      <c r="N1429" s="117"/>
      <c r="O1429" s="117"/>
      <c r="P1429" s="135"/>
      <c r="Q1429" s="154"/>
    </row>
    <row r="1430" spans="1:17" s="28" customFormat="1" x14ac:dyDescent="0.25">
      <c r="A1430" s="53"/>
      <c r="B1430" s="58"/>
      <c r="C1430" s="58"/>
      <c r="D1430" s="35"/>
      <c r="E1430" s="117"/>
      <c r="F1430" s="117"/>
      <c r="G1430" s="117"/>
      <c r="H1430" s="117"/>
      <c r="I1430" s="117"/>
      <c r="J1430" s="117"/>
      <c r="K1430" s="117"/>
      <c r="L1430" s="117"/>
      <c r="M1430" s="117"/>
      <c r="N1430" s="117"/>
      <c r="O1430" s="117"/>
      <c r="P1430" s="135"/>
      <c r="Q1430" s="154"/>
    </row>
    <row r="1431" spans="1:17" s="28" customFormat="1" x14ac:dyDescent="0.25">
      <c r="A1431" s="53"/>
      <c r="B1431" s="58"/>
      <c r="C1431" s="58"/>
      <c r="D1431" s="35"/>
      <c r="E1431" s="117"/>
      <c r="F1431" s="117"/>
      <c r="G1431" s="117"/>
      <c r="H1431" s="117"/>
      <c r="I1431" s="117"/>
      <c r="J1431" s="117"/>
      <c r="K1431" s="117"/>
      <c r="L1431" s="117"/>
      <c r="M1431" s="117"/>
      <c r="N1431" s="117"/>
      <c r="O1431" s="117"/>
      <c r="P1431" s="135"/>
      <c r="Q1431" s="154"/>
    </row>
    <row r="1432" spans="1:17" s="28" customFormat="1" x14ac:dyDescent="0.25">
      <c r="A1432" s="53"/>
      <c r="B1432" s="58"/>
      <c r="C1432" s="58"/>
      <c r="D1432" s="35"/>
      <c r="E1432" s="117"/>
      <c r="F1432" s="117"/>
      <c r="G1432" s="117"/>
      <c r="H1432" s="117"/>
      <c r="I1432" s="117"/>
      <c r="J1432" s="117"/>
      <c r="K1432" s="117"/>
      <c r="L1432" s="117"/>
      <c r="M1432" s="117"/>
      <c r="N1432" s="117"/>
      <c r="O1432" s="117"/>
      <c r="P1432" s="135"/>
      <c r="Q1432" s="154"/>
    </row>
    <row r="1433" spans="1:17" s="28" customFormat="1" x14ac:dyDescent="0.25">
      <c r="A1433" s="53"/>
      <c r="B1433" s="58"/>
      <c r="C1433" s="58"/>
      <c r="D1433" s="35"/>
      <c r="E1433" s="117"/>
      <c r="F1433" s="117"/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35"/>
      <c r="Q1433" s="154"/>
    </row>
    <row r="1434" spans="1:17" s="28" customFormat="1" x14ac:dyDescent="0.25">
      <c r="A1434" s="53"/>
      <c r="B1434" s="58"/>
      <c r="C1434" s="58"/>
      <c r="D1434" s="35"/>
      <c r="E1434" s="117"/>
      <c r="F1434" s="117"/>
      <c r="G1434" s="117"/>
      <c r="H1434" s="117"/>
      <c r="I1434" s="117"/>
      <c r="J1434" s="117"/>
      <c r="K1434" s="117"/>
      <c r="L1434" s="117"/>
      <c r="M1434" s="117"/>
      <c r="N1434" s="117"/>
      <c r="O1434" s="117"/>
      <c r="P1434" s="135"/>
      <c r="Q1434" s="154"/>
    </row>
    <row r="1435" spans="1:17" s="28" customFormat="1" x14ac:dyDescent="0.25">
      <c r="A1435" s="53"/>
      <c r="B1435" s="58"/>
      <c r="C1435" s="58"/>
      <c r="D1435" s="35"/>
      <c r="E1435" s="117"/>
      <c r="F1435" s="117"/>
      <c r="G1435" s="117"/>
      <c r="H1435" s="117"/>
      <c r="I1435" s="117"/>
      <c r="J1435" s="117"/>
      <c r="K1435" s="117"/>
      <c r="L1435" s="117"/>
      <c r="M1435" s="117"/>
      <c r="N1435" s="117"/>
      <c r="O1435" s="117"/>
      <c r="P1435" s="135"/>
      <c r="Q1435" s="154"/>
    </row>
    <row r="1436" spans="1:17" s="28" customFormat="1" x14ac:dyDescent="0.25">
      <c r="A1436" s="53"/>
      <c r="B1436" s="58"/>
      <c r="C1436" s="58"/>
      <c r="D1436" s="35"/>
      <c r="E1436" s="117"/>
      <c r="F1436" s="117"/>
      <c r="G1436" s="117"/>
      <c r="H1436" s="117"/>
      <c r="I1436" s="117"/>
      <c r="J1436" s="117"/>
      <c r="K1436" s="117"/>
      <c r="L1436" s="117"/>
      <c r="M1436" s="117"/>
      <c r="N1436" s="117"/>
      <c r="O1436" s="117"/>
      <c r="P1436" s="135"/>
      <c r="Q1436" s="154"/>
    </row>
    <row r="1437" spans="1:17" s="28" customFormat="1" x14ac:dyDescent="0.25">
      <c r="A1437" s="53"/>
      <c r="B1437" s="58"/>
      <c r="C1437" s="58"/>
      <c r="D1437" s="35"/>
      <c r="E1437" s="117"/>
      <c r="F1437" s="117"/>
      <c r="G1437" s="117"/>
      <c r="H1437" s="117"/>
      <c r="I1437" s="117"/>
      <c r="J1437" s="117"/>
      <c r="K1437" s="117"/>
      <c r="L1437" s="117"/>
      <c r="M1437" s="117"/>
      <c r="N1437" s="117"/>
      <c r="O1437" s="117"/>
      <c r="P1437" s="135"/>
      <c r="Q1437" s="154"/>
    </row>
    <row r="1438" spans="1:17" s="28" customFormat="1" x14ac:dyDescent="0.25">
      <c r="A1438" s="53"/>
      <c r="B1438" s="58"/>
      <c r="C1438" s="58"/>
      <c r="D1438" s="35"/>
      <c r="E1438" s="117"/>
      <c r="F1438" s="117"/>
      <c r="G1438" s="117"/>
      <c r="H1438" s="117"/>
      <c r="I1438" s="117"/>
      <c r="J1438" s="117"/>
      <c r="K1438" s="117"/>
      <c r="L1438" s="117"/>
      <c r="M1438" s="117"/>
      <c r="N1438" s="117"/>
      <c r="O1438" s="117"/>
      <c r="P1438" s="135"/>
      <c r="Q1438" s="154"/>
    </row>
    <row r="1439" spans="1:17" s="28" customFormat="1" x14ac:dyDescent="0.25">
      <c r="A1439" s="53"/>
      <c r="B1439" s="58"/>
      <c r="C1439" s="58"/>
      <c r="D1439" s="35"/>
      <c r="E1439" s="117"/>
      <c r="F1439" s="117"/>
      <c r="G1439" s="117"/>
      <c r="H1439" s="117"/>
      <c r="I1439" s="117"/>
      <c r="J1439" s="117"/>
      <c r="K1439" s="117"/>
      <c r="L1439" s="117"/>
      <c r="M1439" s="117"/>
      <c r="N1439" s="117"/>
      <c r="O1439" s="117"/>
      <c r="P1439" s="135"/>
      <c r="Q1439" s="154"/>
    </row>
    <row r="1440" spans="1:17" s="28" customFormat="1" x14ac:dyDescent="0.25">
      <c r="A1440" s="53"/>
      <c r="B1440" s="58"/>
      <c r="C1440" s="58"/>
      <c r="D1440" s="35"/>
      <c r="E1440" s="117"/>
      <c r="F1440" s="117"/>
      <c r="G1440" s="117"/>
      <c r="H1440" s="117"/>
      <c r="I1440" s="117"/>
      <c r="J1440" s="117"/>
      <c r="K1440" s="117"/>
      <c r="L1440" s="117"/>
      <c r="M1440" s="117"/>
      <c r="N1440" s="117"/>
      <c r="O1440" s="117"/>
      <c r="P1440" s="135"/>
      <c r="Q1440" s="154"/>
    </row>
    <row r="1441" spans="1:17" s="28" customFormat="1" x14ac:dyDescent="0.25">
      <c r="A1441" s="53"/>
      <c r="B1441" s="58"/>
      <c r="C1441" s="58"/>
      <c r="D1441" s="35"/>
      <c r="E1441" s="117"/>
      <c r="F1441" s="117"/>
      <c r="G1441" s="117"/>
      <c r="H1441" s="117"/>
      <c r="I1441" s="117"/>
      <c r="J1441" s="117"/>
      <c r="K1441" s="117"/>
      <c r="L1441" s="117"/>
      <c r="M1441" s="117"/>
      <c r="N1441" s="117"/>
      <c r="O1441" s="117"/>
      <c r="P1441" s="135"/>
      <c r="Q1441" s="154"/>
    </row>
    <row r="1442" spans="1:17" s="28" customFormat="1" x14ac:dyDescent="0.25">
      <c r="A1442" s="53"/>
      <c r="B1442" s="58"/>
      <c r="C1442" s="58"/>
      <c r="D1442" s="35"/>
      <c r="E1442" s="117"/>
      <c r="F1442" s="117"/>
      <c r="G1442" s="117"/>
      <c r="H1442" s="117"/>
      <c r="I1442" s="117"/>
      <c r="J1442" s="117"/>
      <c r="K1442" s="117"/>
      <c r="L1442" s="117"/>
      <c r="M1442" s="117"/>
      <c r="N1442" s="117"/>
      <c r="O1442" s="117"/>
      <c r="P1442" s="135"/>
      <c r="Q1442" s="154"/>
    </row>
    <row r="1443" spans="1:17" s="28" customFormat="1" x14ac:dyDescent="0.25">
      <c r="A1443" s="53"/>
      <c r="B1443" s="58"/>
      <c r="C1443" s="58"/>
      <c r="D1443" s="35"/>
      <c r="E1443" s="117"/>
      <c r="F1443" s="117"/>
      <c r="G1443" s="117"/>
      <c r="H1443" s="117"/>
      <c r="I1443" s="117"/>
      <c r="J1443" s="117"/>
      <c r="K1443" s="117"/>
      <c r="L1443" s="117"/>
      <c r="M1443" s="117"/>
      <c r="N1443" s="117"/>
      <c r="O1443" s="117"/>
      <c r="P1443" s="135"/>
      <c r="Q1443" s="154"/>
    </row>
    <row r="1444" spans="1:17" s="28" customFormat="1" x14ac:dyDescent="0.25">
      <c r="A1444" s="53"/>
      <c r="B1444" s="58"/>
      <c r="C1444" s="58"/>
      <c r="D1444" s="35"/>
      <c r="E1444" s="117"/>
      <c r="F1444" s="117"/>
      <c r="G1444" s="117"/>
      <c r="H1444" s="117"/>
      <c r="I1444" s="117"/>
      <c r="J1444" s="117"/>
      <c r="K1444" s="117"/>
      <c r="L1444" s="117"/>
      <c r="M1444" s="117"/>
      <c r="N1444" s="117"/>
      <c r="O1444" s="117"/>
      <c r="P1444" s="135"/>
      <c r="Q1444" s="154"/>
    </row>
    <row r="1445" spans="1:17" s="28" customFormat="1" x14ac:dyDescent="0.25">
      <c r="A1445" s="53"/>
      <c r="B1445" s="58"/>
      <c r="C1445" s="58"/>
      <c r="D1445" s="35"/>
      <c r="E1445" s="117"/>
      <c r="F1445" s="117"/>
      <c r="G1445" s="117"/>
      <c r="H1445" s="117"/>
      <c r="I1445" s="117"/>
      <c r="J1445" s="117"/>
      <c r="K1445" s="117"/>
      <c r="L1445" s="117"/>
      <c r="M1445" s="117"/>
      <c r="N1445" s="117"/>
      <c r="O1445" s="117"/>
      <c r="P1445" s="135"/>
      <c r="Q1445" s="154"/>
    </row>
    <row r="1446" spans="1:17" s="28" customFormat="1" x14ac:dyDescent="0.25">
      <c r="A1446" s="53"/>
      <c r="B1446" s="58"/>
      <c r="C1446" s="58"/>
      <c r="D1446" s="35"/>
      <c r="E1446" s="117"/>
      <c r="F1446" s="117"/>
      <c r="G1446" s="117"/>
      <c r="H1446" s="117"/>
      <c r="I1446" s="117"/>
      <c r="J1446" s="117"/>
      <c r="K1446" s="117"/>
      <c r="L1446" s="117"/>
      <c r="M1446" s="117"/>
      <c r="N1446" s="117"/>
      <c r="O1446" s="117"/>
      <c r="P1446" s="135"/>
      <c r="Q1446" s="154"/>
    </row>
    <row r="1447" spans="1:17" s="28" customFormat="1" x14ac:dyDescent="0.25">
      <c r="A1447" s="53"/>
      <c r="B1447" s="58"/>
      <c r="C1447" s="58"/>
      <c r="D1447" s="35"/>
      <c r="E1447" s="117"/>
      <c r="F1447" s="117"/>
      <c r="G1447" s="117"/>
      <c r="H1447" s="117"/>
      <c r="I1447" s="117"/>
      <c r="J1447" s="117"/>
      <c r="K1447" s="117"/>
      <c r="L1447" s="117"/>
      <c r="M1447" s="117"/>
      <c r="N1447" s="117"/>
      <c r="O1447" s="117"/>
      <c r="P1447" s="135"/>
      <c r="Q1447" s="154"/>
    </row>
    <row r="1448" spans="1:17" s="28" customFormat="1" x14ac:dyDescent="0.25">
      <c r="A1448" s="53"/>
      <c r="B1448" s="58"/>
      <c r="C1448" s="58"/>
      <c r="D1448" s="35"/>
      <c r="E1448" s="117"/>
      <c r="F1448" s="117"/>
      <c r="G1448" s="117"/>
      <c r="H1448" s="117"/>
      <c r="I1448" s="117"/>
      <c r="J1448" s="117"/>
      <c r="K1448" s="117"/>
      <c r="L1448" s="117"/>
      <c r="M1448" s="117"/>
      <c r="N1448" s="117"/>
      <c r="O1448" s="117"/>
      <c r="P1448" s="135"/>
      <c r="Q1448" s="154"/>
    </row>
    <row r="1449" spans="1:17" s="28" customFormat="1" x14ac:dyDescent="0.25">
      <c r="A1449" s="53"/>
      <c r="B1449" s="58"/>
      <c r="C1449" s="58"/>
      <c r="D1449" s="35"/>
      <c r="E1449" s="117"/>
      <c r="F1449" s="117"/>
      <c r="G1449" s="117"/>
      <c r="H1449" s="117"/>
      <c r="I1449" s="117"/>
      <c r="J1449" s="117"/>
      <c r="K1449" s="117"/>
      <c r="L1449" s="117"/>
      <c r="M1449" s="117"/>
      <c r="N1449" s="117"/>
      <c r="O1449" s="117"/>
      <c r="P1449" s="135"/>
      <c r="Q1449" s="154"/>
    </row>
    <row r="1450" spans="1:17" s="28" customFormat="1" x14ac:dyDescent="0.25">
      <c r="A1450" s="53"/>
      <c r="B1450" s="58"/>
      <c r="C1450" s="58"/>
      <c r="D1450" s="35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  <c r="O1450" s="117"/>
      <c r="P1450" s="135"/>
      <c r="Q1450" s="154"/>
    </row>
    <row r="1451" spans="1:17" s="28" customFormat="1" x14ac:dyDescent="0.25">
      <c r="A1451" s="53"/>
      <c r="B1451" s="58"/>
      <c r="C1451" s="58"/>
      <c r="D1451" s="35"/>
      <c r="E1451" s="117"/>
      <c r="F1451" s="117"/>
      <c r="G1451" s="117"/>
      <c r="H1451" s="117"/>
      <c r="I1451" s="117"/>
      <c r="J1451" s="117"/>
      <c r="K1451" s="117"/>
      <c r="L1451" s="117"/>
      <c r="M1451" s="117"/>
      <c r="N1451" s="117"/>
      <c r="O1451" s="117"/>
      <c r="P1451" s="135"/>
      <c r="Q1451" s="154"/>
    </row>
    <row r="1452" spans="1:17" s="28" customFormat="1" x14ac:dyDescent="0.25">
      <c r="A1452" s="53"/>
      <c r="B1452" s="58"/>
      <c r="C1452" s="58"/>
      <c r="D1452" s="35"/>
      <c r="E1452" s="117"/>
      <c r="F1452" s="117"/>
      <c r="G1452" s="117"/>
      <c r="H1452" s="117"/>
      <c r="I1452" s="117"/>
      <c r="J1452" s="117"/>
      <c r="K1452" s="117"/>
      <c r="L1452" s="117"/>
      <c r="M1452" s="117"/>
      <c r="N1452" s="117"/>
      <c r="O1452" s="117"/>
      <c r="P1452" s="135"/>
      <c r="Q1452" s="154"/>
    </row>
    <row r="1453" spans="1:17" s="28" customFormat="1" x14ac:dyDescent="0.25">
      <c r="A1453" s="53"/>
      <c r="B1453" s="58"/>
      <c r="C1453" s="58"/>
      <c r="D1453" s="35"/>
      <c r="E1453" s="117"/>
      <c r="F1453" s="117"/>
      <c r="G1453" s="117"/>
      <c r="H1453" s="117"/>
      <c r="I1453" s="117"/>
      <c r="J1453" s="117"/>
      <c r="K1453" s="117"/>
      <c r="L1453" s="117"/>
      <c r="M1453" s="117"/>
      <c r="N1453" s="117"/>
      <c r="O1453" s="117"/>
      <c r="P1453" s="135"/>
      <c r="Q1453" s="154"/>
    </row>
    <row r="1454" spans="1:17" s="28" customFormat="1" x14ac:dyDescent="0.25">
      <c r="A1454" s="53"/>
      <c r="B1454" s="58"/>
      <c r="C1454" s="58"/>
      <c r="D1454" s="35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35"/>
      <c r="Q1454" s="154"/>
    </row>
    <row r="1455" spans="1:17" s="28" customFormat="1" x14ac:dyDescent="0.25">
      <c r="A1455" s="53"/>
      <c r="B1455" s="58"/>
      <c r="C1455" s="58"/>
      <c r="D1455" s="35"/>
      <c r="E1455" s="117"/>
      <c r="F1455" s="117"/>
      <c r="G1455" s="117"/>
      <c r="H1455" s="117"/>
      <c r="I1455" s="117"/>
      <c r="J1455" s="117"/>
      <c r="K1455" s="117"/>
      <c r="L1455" s="117"/>
      <c r="M1455" s="117"/>
      <c r="N1455" s="117"/>
      <c r="O1455" s="117"/>
      <c r="P1455" s="135"/>
      <c r="Q1455" s="154"/>
    </row>
    <row r="1456" spans="1:17" s="28" customFormat="1" x14ac:dyDescent="0.25">
      <c r="A1456" s="53"/>
      <c r="B1456" s="58"/>
      <c r="C1456" s="58"/>
      <c r="D1456" s="35"/>
      <c r="E1456" s="117"/>
      <c r="F1456" s="117"/>
      <c r="G1456" s="117"/>
      <c r="H1456" s="117"/>
      <c r="I1456" s="117"/>
      <c r="J1456" s="117"/>
      <c r="K1456" s="117"/>
      <c r="L1456" s="117"/>
      <c r="M1456" s="117"/>
      <c r="N1456" s="117"/>
      <c r="O1456" s="117"/>
      <c r="P1456" s="135"/>
      <c r="Q1456" s="154"/>
    </row>
    <row r="1457" spans="1:17" s="28" customFormat="1" x14ac:dyDescent="0.25">
      <c r="A1457" s="53"/>
      <c r="B1457" s="58"/>
      <c r="C1457" s="58"/>
      <c r="D1457" s="35"/>
      <c r="E1457" s="117"/>
      <c r="F1457" s="117"/>
      <c r="G1457" s="117"/>
      <c r="H1457" s="117"/>
      <c r="I1457" s="117"/>
      <c r="J1457" s="117"/>
      <c r="K1457" s="117"/>
      <c r="L1457" s="117"/>
      <c r="M1457" s="117"/>
      <c r="N1457" s="117"/>
      <c r="O1457" s="117"/>
      <c r="P1457" s="135"/>
      <c r="Q1457" s="154"/>
    </row>
    <row r="1458" spans="1:17" s="28" customFormat="1" x14ac:dyDescent="0.25">
      <c r="A1458" s="53"/>
      <c r="B1458" s="58"/>
      <c r="C1458" s="58"/>
      <c r="D1458" s="35"/>
      <c r="E1458" s="117"/>
      <c r="F1458" s="117"/>
      <c r="G1458" s="117"/>
      <c r="H1458" s="117"/>
      <c r="I1458" s="117"/>
      <c r="J1458" s="117"/>
      <c r="K1458" s="117"/>
      <c r="L1458" s="117"/>
      <c r="M1458" s="117"/>
      <c r="N1458" s="117"/>
      <c r="O1458" s="117"/>
      <c r="P1458" s="135"/>
      <c r="Q1458" s="154"/>
    </row>
    <row r="1459" spans="1:17" s="28" customFormat="1" x14ac:dyDescent="0.25">
      <c r="A1459" s="53"/>
      <c r="B1459" s="58"/>
      <c r="C1459" s="58"/>
      <c r="D1459" s="35"/>
      <c r="E1459" s="117"/>
      <c r="F1459" s="117"/>
      <c r="G1459" s="117"/>
      <c r="H1459" s="117"/>
      <c r="I1459" s="117"/>
      <c r="J1459" s="117"/>
      <c r="K1459" s="117"/>
      <c r="L1459" s="117"/>
      <c r="M1459" s="117"/>
      <c r="N1459" s="117"/>
      <c r="O1459" s="117"/>
      <c r="P1459" s="135"/>
      <c r="Q1459" s="154"/>
    </row>
    <row r="1460" spans="1:17" s="28" customFormat="1" x14ac:dyDescent="0.25">
      <c r="A1460" s="53"/>
      <c r="B1460" s="58"/>
      <c r="C1460" s="58"/>
      <c r="D1460" s="35"/>
      <c r="E1460" s="117"/>
      <c r="F1460" s="117"/>
      <c r="G1460" s="117"/>
      <c r="H1460" s="117"/>
      <c r="I1460" s="117"/>
      <c r="J1460" s="117"/>
      <c r="K1460" s="117"/>
      <c r="L1460" s="117"/>
      <c r="M1460" s="117"/>
      <c r="N1460" s="117"/>
      <c r="O1460" s="117"/>
      <c r="P1460" s="135"/>
      <c r="Q1460" s="154"/>
    </row>
    <row r="1461" spans="1:17" s="28" customFormat="1" x14ac:dyDescent="0.25">
      <c r="A1461" s="53"/>
      <c r="B1461" s="58"/>
      <c r="C1461" s="58"/>
      <c r="D1461" s="35"/>
      <c r="E1461" s="117"/>
      <c r="F1461" s="117"/>
      <c r="G1461" s="117"/>
      <c r="H1461" s="117"/>
      <c r="I1461" s="117"/>
      <c r="J1461" s="117"/>
      <c r="K1461" s="117"/>
      <c r="L1461" s="117"/>
      <c r="M1461" s="117"/>
      <c r="N1461" s="117"/>
      <c r="O1461" s="117"/>
      <c r="P1461" s="135"/>
      <c r="Q1461" s="154"/>
    </row>
    <row r="1462" spans="1:17" s="28" customFormat="1" x14ac:dyDescent="0.25">
      <c r="A1462" s="53"/>
      <c r="B1462" s="58"/>
      <c r="C1462" s="58"/>
      <c r="D1462" s="35"/>
      <c r="E1462" s="117"/>
      <c r="F1462" s="117"/>
      <c r="G1462" s="117"/>
      <c r="H1462" s="117"/>
      <c r="I1462" s="117"/>
      <c r="J1462" s="117"/>
      <c r="K1462" s="117"/>
      <c r="L1462" s="117"/>
      <c r="M1462" s="117"/>
      <c r="N1462" s="117"/>
      <c r="O1462" s="117"/>
      <c r="P1462" s="135"/>
      <c r="Q1462" s="154"/>
    </row>
    <row r="1463" spans="1:17" s="28" customFormat="1" x14ac:dyDescent="0.25">
      <c r="A1463" s="53"/>
      <c r="B1463" s="58"/>
      <c r="C1463" s="58"/>
      <c r="D1463" s="35"/>
      <c r="E1463" s="117"/>
      <c r="F1463" s="117"/>
      <c r="G1463" s="117"/>
      <c r="H1463" s="117"/>
      <c r="I1463" s="117"/>
      <c r="J1463" s="117"/>
      <c r="K1463" s="117"/>
      <c r="L1463" s="117"/>
      <c r="M1463" s="117"/>
      <c r="N1463" s="117"/>
      <c r="O1463" s="117"/>
      <c r="P1463" s="135"/>
      <c r="Q1463" s="154"/>
    </row>
    <row r="1464" spans="1:17" s="28" customFormat="1" x14ac:dyDescent="0.25">
      <c r="A1464" s="53"/>
      <c r="B1464" s="58"/>
      <c r="C1464" s="58"/>
      <c r="D1464" s="35"/>
      <c r="E1464" s="117"/>
      <c r="F1464" s="117"/>
      <c r="G1464" s="117"/>
      <c r="H1464" s="117"/>
      <c r="I1464" s="117"/>
      <c r="J1464" s="117"/>
      <c r="K1464" s="117"/>
      <c r="L1464" s="117"/>
      <c r="M1464" s="117"/>
      <c r="N1464" s="117"/>
      <c r="O1464" s="117"/>
      <c r="P1464" s="135"/>
      <c r="Q1464" s="154"/>
    </row>
    <row r="1465" spans="1:17" s="28" customFormat="1" x14ac:dyDescent="0.25">
      <c r="A1465" s="53"/>
      <c r="B1465" s="58"/>
      <c r="C1465" s="58"/>
      <c r="D1465" s="35"/>
      <c r="E1465" s="117"/>
      <c r="F1465" s="117"/>
      <c r="G1465" s="117"/>
      <c r="H1465" s="117"/>
      <c r="I1465" s="117"/>
      <c r="J1465" s="117"/>
      <c r="K1465" s="117"/>
      <c r="L1465" s="117"/>
      <c r="M1465" s="117"/>
      <c r="N1465" s="117"/>
      <c r="O1465" s="117"/>
      <c r="P1465" s="135"/>
      <c r="Q1465" s="154"/>
    </row>
    <row r="1466" spans="1:17" s="28" customFormat="1" x14ac:dyDescent="0.25">
      <c r="A1466" s="53"/>
      <c r="B1466" s="58"/>
      <c r="C1466" s="58"/>
      <c r="D1466" s="35"/>
      <c r="E1466" s="117"/>
      <c r="F1466" s="117"/>
      <c r="G1466" s="117"/>
      <c r="H1466" s="117"/>
      <c r="I1466" s="117"/>
      <c r="J1466" s="117"/>
      <c r="K1466" s="117"/>
      <c r="L1466" s="117"/>
      <c r="M1466" s="117"/>
      <c r="N1466" s="117"/>
      <c r="O1466" s="117"/>
      <c r="P1466" s="135"/>
      <c r="Q1466" s="154"/>
    </row>
    <row r="1467" spans="1:17" s="28" customFormat="1" x14ac:dyDescent="0.25">
      <c r="A1467" s="53"/>
      <c r="B1467" s="58"/>
      <c r="C1467" s="58"/>
      <c r="D1467" s="35"/>
      <c r="E1467" s="117"/>
      <c r="F1467" s="117"/>
      <c r="G1467" s="117"/>
      <c r="H1467" s="117"/>
      <c r="I1467" s="117"/>
      <c r="J1467" s="117"/>
      <c r="K1467" s="117"/>
      <c r="L1467" s="117"/>
      <c r="M1467" s="117"/>
      <c r="N1467" s="117"/>
      <c r="O1467" s="117"/>
      <c r="P1467" s="135"/>
      <c r="Q1467" s="154"/>
    </row>
    <row r="1468" spans="1:17" s="28" customFormat="1" x14ac:dyDescent="0.25">
      <c r="A1468" s="53"/>
      <c r="B1468" s="58"/>
      <c r="C1468" s="58"/>
      <c r="D1468" s="35"/>
      <c r="E1468" s="117"/>
      <c r="F1468" s="117"/>
      <c r="G1468" s="117"/>
      <c r="H1468" s="117"/>
      <c r="I1468" s="117"/>
      <c r="J1468" s="117"/>
      <c r="K1468" s="117"/>
      <c r="L1468" s="117"/>
      <c r="M1468" s="117"/>
      <c r="N1468" s="117"/>
      <c r="O1468" s="117"/>
      <c r="P1468" s="135"/>
      <c r="Q1468" s="154"/>
    </row>
    <row r="1469" spans="1:17" s="28" customFormat="1" x14ac:dyDescent="0.25">
      <c r="A1469" s="53"/>
      <c r="B1469" s="58"/>
      <c r="C1469" s="58"/>
      <c r="D1469" s="35"/>
      <c r="E1469" s="117"/>
      <c r="F1469" s="117"/>
      <c r="G1469" s="117"/>
      <c r="H1469" s="117"/>
      <c r="I1469" s="117"/>
      <c r="J1469" s="117"/>
      <c r="K1469" s="117"/>
      <c r="L1469" s="117"/>
      <c r="M1469" s="117"/>
      <c r="N1469" s="117"/>
      <c r="O1469" s="117"/>
      <c r="P1469" s="135"/>
      <c r="Q1469" s="154"/>
    </row>
    <row r="1470" spans="1:17" s="28" customFormat="1" x14ac:dyDescent="0.25">
      <c r="A1470" s="53"/>
      <c r="B1470" s="58"/>
      <c r="C1470" s="58"/>
      <c r="D1470" s="35"/>
      <c r="E1470" s="117"/>
      <c r="F1470" s="117"/>
      <c r="G1470" s="117"/>
      <c r="H1470" s="117"/>
      <c r="I1470" s="117"/>
      <c r="J1470" s="117"/>
      <c r="K1470" s="117"/>
      <c r="L1470" s="117"/>
      <c r="M1470" s="117"/>
      <c r="N1470" s="117"/>
      <c r="O1470" s="117"/>
      <c r="P1470" s="135"/>
      <c r="Q1470" s="154"/>
    </row>
    <row r="1471" spans="1:17" s="28" customFormat="1" x14ac:dyDescent="0.25">
      <c r="A1471" s="53"/>
      <c r="B1471" s="58"/>
      <c r="C1471" s="58"/>
      <c r="D1471" s="35"/>
      <c r="E1471" s="117"/>
      <c r="F1471" s="117"/>
      <c r="G1471" s="117"/>
      <c r="H1471" s="117"/>
      <c r="I1471" s="117"/>
      <c r="J1471" s="117"/>
      <c r="K1471" s="117"/>
      <c r="L1471" s="117"/>
      <c r="M1471" s="117"/>
      <c r="N1471" s="117"/>
      <c r="O1471" s="117"/>
      <c r="P1471" s="135"/>
      <c r="Q1471" s="154"/>
    </row>
    <row r="1472" spans="1:17" s="28" customFormat="1" x14ac:dyDescent="0.25">
      <c r="A1472" s="53"/>
      <c r="B1472" s="58"/>
      <c r="C1472" s="58"/>
      <c r="D1472" s="35"/>
      <c r="E1472" s="117"/>
      <c r="F1472" s="117"/>
      <c r="G1472" s="117"/>
      <c r="H1472" s="117"/>
      <c r="I1472" s="117"/>
      <c r="J1472" s="117"/>
      <c r="K1472" s="117"/>
      <c r="L1472" s="117"/>
      <c r="M1472" s="117"/>
      <c r="N1472" s="117"/>
      <c r="O1472" s="117"/>
      <c r="P1472" s="135"/>
      <c r="Q1472" s="154"/>
    </row>
    <row r="1473" spans="1:17" s="28" customFormat="1" x14ac:dyDescent="0.25">
      <c r="A1473" s="53"/>
      <c r="B1473" s="58"/>
      <c r="C1473" s="58"/>
      <c r="D1473" s="35"/>
      <c r="E1473" s="117"/>
      <c r="F1473" s="117"/>
      <c r="G1473" s="117"/>
      <c r="H1473" s="117"/>
      <c r="I1473" s="117"/>
      <c r="J1473" s="117"/>
      <c r="K1473" s="117"/>
      <c r="L1473" s="117"/>
      <c r="M1473" s="117"/>
      <c r="N1473" s="117"/>
      <c r="O1473" s="117"/>
      <c r="P1473" s="135"/>
      <c r="Q1473" s="154"/>
    </row>
    <row r="1474" spans="1:17" s="28" customFormat="1" x14ac:dyDescent="0.25">
      <c r="A1474" s="53"/>
      <c r="B1474" s="58"/>
      <c r="C1474" s="58"/>
      <c r="D1474" s="35"/>
      <c r="E1474" s="117"/>
      <c r="F1474" s="117"/>
      <c r="G1474" s="117"/>
      <c r="H1474" s="117"/>
      <c r="I1474" s="117"/>
      <c r="J1474" s="117"/>
      <c r="K1474" s="117"/>
      <c r="L1474" s="117"/>
      <c r="M1474" s="117"/>
      <c r="N1474" s="117"/>
      <c r="O1474" s="117"/>
      <c r="P1474" s="135"/>
      <c r="Q1474" s="154"/>
    </row>
    <row r="1475" spans="1:17" s="28" customFormat="1" x14ac:dyDescent="0.25">
      <c r="A1475" s="53"/>
      <c r="B1475" s="58"/>
      <c r="C1475" s="58"/>
      <c r="D1475" s="35"/>
      <c r="E1475" s="117"/>
      <c r="F1475" s="117"/>
      <c r="G1475" s="117"/>
      <c r="H1475" s="117"/>
      <c r="I1475" s="117"/>
      <c r="J1475" s="117"/>
      <c r="K1475" s="117"/>
      <c r="L1475" s="117"/>
      <c r="M1475" s="117"/>
      <c r="N1475" s="117"/>
      <c r="O1475" s="117"/>
      <c r="P1475" s="135"/>
      <c r="Q1475" s="154"/>
    </row>
    <row r="1476" spans="1:17" s="28" customFormat="1" x14ac:dyDescent="0.25">
      <c r="A1476" s="53"/>
      <c r="B1476" s="58"/>
      <c r="C1476" s="58"/>
      <c r="D1476" s="35"/>
      <c r="E1476" s="117"/>
      <c r="F1476" s="117"/>
      <c r="G1476" s="117"/>
      <c r="H1476" s="117"/>
      <c r="I1476" s="117"/>
      <c r="J1476" s="117"/>
      <c r="K1476" s="117"/>
      <c r="L1476" s="117"/>
      <c r="M1476" s="117"/>
      <c r="N1476" s="117"/>
      <c r="O1476" s="117"/>
      <c r="P1476" s="135"/>
      <c r="Q1476" s="154"/>
    </row>
    <row r="1477" spans="1:17" s="28" customFormat="1" x14ac:dyDescent="0.25">
      <c r="A1477" s="53"/>
      <c r="B1477" s="58"/>
      <c r="C1477" s="58"/>
      <c r="D1477" s="35"/>
      <c r="E1477" s="117"/>
      <c r="F1477" s="117"/>
      <c r="G1477" s="117"/>
      <c r="H1477" s="117"/>
      <c r="I1477" s="117"/>
      <c r="J1477" s="117"/>
      <c r="K1477" s="117"/>
      <c r="L1477" s="117"/>
      <c r="M1477" s="117"/>
      <c r="N1477" s="117"/>
      <c r="O1477" s="117"/>
      <c r="P1477" s="135"/>
      <c r="Q1477" s="154"/>
    </row>
    <row r="1478" spans="1:17" s="28" customFormat="1" x14ac:dyDescent="0.25">
      <c r="A1478" s="53"/>
      <c r="B1478" s="58"/>
      <c r="C1478" s="58"/>
      <c r="D1478" s="35"/>
      <c r="E1478" s="117"/>
      <c r="F1478" s="117"/>
      <c r="G1478" s="117"/>
      <c r="H1478" s="117"/>
      <c r="I1478" s="117"/>
      <c r="J1478" s="117"/>
      <c r="K1478" s="117"/>
      <c r="L1478" s="117"/>
      <c r="M1478" s="117"/>
      <c r="N1478" s="117"/>
      <c r="O1478" s="117"/>
      <c r="P1478" s="135"/>
      <c r="Q1478" s="154"/>
    </row>
    <row r="1479" spans="1:17" s="28" customFormat="1" x14ac:dyDescent="0.25">
      <c r="A1479" s="53"/>
      <c r="B1479" s="58"/>
      <c r="C1479" s="58"/>
      <c r="D1479" s="35"/>
      <c r="E1479" s="117"/>
      <c r="F1479" s="117"/>
      <c r="G1479" s="117"/>
      <c r="H1479" s="117"/>
      <c r="I1479" s="117"/>
      <c r="J1479" s="117"/>
      <c r="K1479" s="117"/>
      <c r="L1479" s="117"/>
      <c r="M1479" s="117"/>
      <c r="N1479" s="117"/>
      <c r="O1479" s="117"/>
      <c r="P1479" s="135"/>
      <c r="Q1479" s="154"/>
    </row>
    <row r="1480" spans="1:17" s="28" customFormat="1" x14ac:dyDescent="0.25">
      <c r="A1480" s="53"/>
      <c r="B1480" s="58"/>
      <c r="C1480" s="58"/>
      <c r="D1480" s="35"/>
      <c r="E1480" s="117"/>
      <c r="F1480" s="117"/>
      <c r="G1480" s="117"/>
      <c r="H1480" s="117"/>
      <c r="I1480" s="117"/>
      <c r="J1480" s="117"/>
      <c r="K1480" s="117"/>
      <c r="L1480" s="117"/>
      <c r="M1480" s="117"/>
      <c r="N1480" s="117"/>
      <c r="O1480" s="117"/>
      <c r="P1480" s="135"/>
      <c r="Q1480" s="154"/>
    </row>
    <row r="1481" spans="1:17" s="28" customFormat="1" x14ac:dyDescent="0.25">
      <c r="A1481" s="53"/>
      <c r="B1481" s="58"/>
      <c r="C1481" s="58"/>
      <c r="D1481" s="35"/>
      <c r="E1481" s="117"/>
      <c r="F1481" s="117"/>
      <c r="G1481" s="117"/>
      <c r="H1481" s="117"/>
      <c r="I1481" s="117"/>
      <c r="J1481" s="117"/>
      <c r="K1481" s="117"/>
      <c r="L1481" s="117"/>
      <c r="M1481" s="117"/>
      <c r="N1481" s="117"/>
      <c r="O1481" s="117"/>
      <c r="P1481" s="135"/>
      <c r="Q1481" s="154"/>
    </row>
    <row r="1482" spans="1:17" s="28" customFormat="1" x14ac:dyDescent="0.25">
      <c r="A1482" s="53"/>
      <c r="B1482" s="58"/>
      <c r="C1482" s="58"/>
      <c r="D1482" s="35"/>
      <c r="E1482" s="117"/>
      <c r="F1482" s="117"/>
      <c r="G1482" s="117"/>
      <c r="H1482" s="117"/>
      <c r="I1482" s="117"/>
      <c r="J1482" s="117"/>
      <c r="K1482" s="117"/>
      <c r="L1482" s="117"/>
      <c r="M1482" s="117"/>
      <c r="N1482" s="117"/>
      <c r="O1482" s="117"/>
      <c r="P1482" s="135"/>
      <c r="Q1482" s="154"/>
    </row>
    <row r="1483" spans="1:17" s="28" customFormat="1" x14ac:dyDescent="0.25">
      <c r="A1483" s="53"/>
      <c r="B1483" s="58"/>
      <c r="C1483" s="58"/>
      <c r="D1483" s="35"/>
      <c r="E1483" s="117"/>
      <c r="F1483" s="117"/>
      <c r="G1483" s="117"/>
      <c r="H1483" s="117"/>
      <c r="I1483" s="117"/>
      <c r="J1483" s="117"/>
      <c r="K1483" s="117"/>
      <c r="L1483" s="117"/>
      <c r="M1483" s="117"/>
      <c r="N1483" s="117"/>
      <c r="O1483" s="117"/>
      <c r="P1483" s="135"/>
      <c r="Q1483" s="154"/>
    </row>
    <row r="1484" spans="1:17" s="28" customFormat="1" x14ac:dyDescent="0.25">
      <c r="A1484" s="53"/>
      <c r="B1484" s="58"/>
      <c r="C1484" s="58"/>
      <c r="D1484" s="35"/>
      <c r="E1484" s="117"/>
      <c r="F1484" s="117"/>
      <c r="G1484" s="117"/>
      <c r="H1484" s="117"/>
      <c r="I1484" s="117"/>
      <c r="J1484" s="117"/>
      <c r="K1484" s="117"/>
      <c r="L1484" s="117"/>
      <c r="M1484" s="117"/>
      <c r="N1484" s="117"/>
      <c r="O1484" s="117"/>
      <c r="P1484" s="135"/>
      <c r="Q1484" s="154"/>
    </row>
    <row r="1485" spans="1:17" s="28" customFormat="1" x14ac:dyDescent="0.25">
      <c r="A1485" s="53"/>
      <c r="B1485" s="58"/>
      <c r="C1485" s="58"/>
      <c r="D1485" s="35"/>
      <c r="E1485" s="117"/>
      <c r="F1485" s="117"/>
      <c r="G1485" s="117"/>
      <c r="H1485" s="117"/>
      <c r="I1485" s="117"/>
      <c r="J1485" s="117"/>
      <c r="K1485" s="117"/>
      <c r="L1485" s="117"/>
      <c r="M1485" s="117"/>
      <c r="N1485" s="117"/>
      <c r="O1485" s="117"/>
      <c r="P1485" s="135"/>
      <c r="Q1485" s="154"/>
    </row>
    <row r="1486" spans="1:17" s="28" customFormat="1" x14ac:dyDescent="0.25">
      <c r="A1486" s="53"/>
      <c r="B1486" s="58"/>
      <c r="C1486" s="58"/>
      <c r="D1486" s="35"/>
      <c r="E1486" s="117"/>
      <c r="F1486" s="117"/>
      <c r="G1486" s="117"/>
      <c r="H1486" s="117"/>
      <c r="I1486" s="117"/>
      <c r="J1486" s="117"/>
      <c r="K1486" s="117"/>
      <c r="L1486" s="117"/>
      <c r="M1486" s="117"/>
      <c r="N1486" s="117"/>
      <c r="O1486" s="117"/>
      <c r="P1486" s="135"/>
      <c r="Q1486" s="154"/>
    </row>
    <row r="1487" spans="1:17" s="28" customFormat="1" x14ac:dyDescent="0.25">
      <c r="A1487" s="53"/>
      <c r="B1487" s="58"/>
      <c r="C1487" s="58"/>
      <c r="D1487" s="35"/>
      <c r="E1487" s="117"/>
      <c r="F1487" s="117"/>
      <c r="G1487" s="117"/>
      <c r="H1487" s="117"/>
      <c r="I1487" s="117"/>
      <c r="J1487" s="117"/>
      <c r="K1487" s="117"/>
      <c r="L1487" s="117"/>
      <c r="M1487" s="117"/>
      <c r="N1487" s="117"/>
      <c r="O1487" s="117"/>
      <c r="P1487" s="135"/>
      <c r="Q1487" s="154"/>
    </row>
    <row r="1488" spans="1:17" s="28" customFormat="1" x14ac:dyDescent="0.25">
      <c r="A1488" s="53"/>
      <c r="B1488" s="58"/>
      <c r="C1488" s="58"/>
      <c r="D1488" s="35"/>
      <c r="E1488" s="117"/>
      <c r="F1488" s="117"/>
      <c r="G1488" s="117"/>
      <c r="H1488" s="117"/>
      <c r="I1488" s="117"/>
      <c r="J1488" s="117"/>
      <c r="K1488" s="117"/>
      <c r="L1488" s="117"/>
      <c r="M1488" s="117"/>
      <c r="N1488" s="117"/>
      <c r="O1488" s="117"/>
      <c r="P1488" s="135"/>
      <c r="Q1488" s="154"/>
    </row>
    <row r="1489" spans="1:17" s="28" customFormat="1" x14ac:dyDescent="0.25">
      <c r="A1489" s="53"/>
      <c r="B1489" s="58"/>
      <c r="C1489" s="58"/>
      <c r="D1489" s="35"/>
      <c r="E1489" s="117"/>
      <c r="F1489" s="117"/>
      <c r="G1489" s="117"/>
      <c r="H1489" s="117"/>
      <c r="I1489" s="117"/>
      <c r="J1489" s="117"/>
      <c r="K1489" s="117"/>
      <c r="L1489" s="117"/>
      <c r="M1489" s="117"/>
      <c r="N1489" s="117"/>
      <c r="O1489" s="117"/>
      <c r="P1489" s="135"/>
      <c r="Q1489" s="154"/>
    </row>
    <row r="1490" spans="1:17" s="28" customFormat="1" x14ac:dyDescent="0.25">
      <c r="A1490" s="53"/>
      <c r="B1490" s="58"/>
      <c r="C1490" s="58"/>
      <c r="D1490" s="35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35"/>
      <c r="Q1490" s="154"/>
    </row>
    <row r="1491" spans="1:17" s="28" customFormat="1" x14ac:dyDescent="0.25">
      <c r="A1491" s="53"/>
      <c r="B1491" s="58"/>
      <c r="C1491" s="58"/>
      <c r="D1491" s="35"/>
      <c r="E1491" s="117"/>
      <c r="F1491" s="117"/>
      <c r="G1491" s="117"/>
      <c r="H1491" s="117"/>
      <c r="I1491" s="117"/>
      <c r="J1491" s="117"/>
      <c r="K1491" s="117"/>
      <c r="L1491" s="117"/>
      <c r="M1491" s="117"/>
      <c r="N1491" s="117"/>
      <c r="O1491" s="117"/>
      <c r="P1491" s="135"/>
      <c r="Q1491" s="154"/>
    </row>
    <row r="1492" spans="1:17" s="28" customFormat="1" x14ac:dyDescent="0.25">
      <c r="A1492" s="53"/>
      <c r="B1492" s="58"/>
      <c r="C1492" s="58"/>
      <c r="D1492" s="35"/>
      <c r="E1492" s="117"/>
      <c r="F1492" s="117"/>
      <c r="G1492" s="117"/>
      <c r="H1492" s="117"/>
      <c r="I1492" s="117"/>
      <c r="J1492" s="117"/>
      <c r="K1492" s="117"/>
      <c r="L1492" s="117"/>
      <c r="M1492" s="117"/>
      <c r="N1492" s="117"/>
      <c r="O1492" s="117"/>
      <c r="P1492" s="135"/>
      <c r="Q1492" s="154"/>
    </row>
    <row r="1493" spans="1:17" s="28" customFormat="1" x14ac:dyDescent="0.25">
      <c r="A1493" s="53"/>
      <c r="B1493" s="58"/>
      <c r="C1493" s="58"/>
      <c r="D1493" s="35"/>
      <c r="E1493" s="117"/>
      <c r="F1493" s="117"/>
      <c r="G1493" s="117"/>
      <c r="H1493" s="117"/>
      <c r="I1493" s="117"/>
      <c r="J1493" s="117"/>
      <c r="K1493" s="117"/>
      <c r="L1493" s="117"/>
      <c r="M1493" s="117"/>
      <c r="N1493" s="117"/>
      <c r="O1493" s="117"/>
      <c r="P1493" s="135"/>
      <c r="Q1493" s="154"/>
    </row>
    <row r="1494" spans="1:17" s="28" customFormat="1" x14ac:dyDescent="0.25">
      <c r="A1494" s="53"/>
      <c r="B1494" s="58"/>
      <c r="C1494" s="58"/>
      <c r="D1494" s="35"/>
      <c r="E1494" s="117"/>
      <c r="F1494" s="117"/>
      <c r="G1494" s="117"/>
      <c r="H1494" s="117"/>
      <c r="I1494" s="117"/>
      <c r="J1494" s="117"/>
      <c r="K1494" s="117"/>
      <c r="L1494" s="117"/>
      <c r="M1494" s="117"/>
      <c r="N1494" s="117"/>
      <c r="O1494" s="117"/>
      <c r="P1494" s="135"/>
      <c r="Q1494" s="154"/>
    </row>
    <row r="1495" spans="1:17" s="28" customFormat="1" x14ac:dyDescent="0.25">
      <c r="A1495" s="53"/>
      <c r="B1495" s="58"/>
      <c r="C1495" s="58"/>
      <c r="D1495" s="35"/>
      <c r="E1495" s="117"/>
      <c r="F1495" s="117"/>
      <c r="G1495" s="117"/>
      <c r="H1495" s="117"/>
      <c r="I1495" s="117"/>
      <c r="J1495" s="117"/>
      <c r="K1495" s="117"/>
      <c r="L1495" s="117"/>
      <c r="M1495" s="117"/>
      <c r="N1495" s="117"/>
      <c r="O1495" s="117"/>
      <c r="P1495" s="135"/>
      <c r="Q1495" s="154"/>
    </row>
    <row r="1496" spans="1:17" s="28" customFormat="1" x14ac:dyDescent="0.25">
      <c r="A1496" s="53"/>
      <c r="B1496" s="58"/>
      <c r="C1496" s="58"/>
      <c r="D1496" s="35"/>
      <c r="E1496" s="117"/>
      <c r="F1496" s="117"/>
      <c r="G1496" s="117"/>
      <c r="H1496" s="117"/>
      <c r="I1496" s="117"/>
      <c r="J1496" s="117"/>
      <c r="K1496" s="117"/>
      <c r="L1496" s="117"/>
      <c r="M1496" s="117"/>
      <c r="N1496" s="117"/>
      <c r="O1496" s="117"/>
      <c r="P1496" s="135"/>
      <c r="Q1496" s="154"/>
    </row>
    <row r="1497" spans="1:17" s="28" customFormat="1" x14ac:dyDescent="0.25">
      <c r="A1497" s="53"/>
      <c r="B1497" s="58"/>
      <c r="C1497" s="58"/>
      <c r="D1497" s="35"/>
      <c r="E1497" s="117"/>
      <c r="F1497" s="117"/>
      <c r="G1497" s="117"/>
      <c r="H1497" s="117"/>
      <c r="I1497" s="117"/>
      <c r="J1497" s="117"/>
      <c r="K1497" s="117"/>
      <c r="L1497" s="117"/>
      <c r="M1497" s="117"/>
      <c r="N1497" s="117"/>
      <c r="O1497" s="117"/>
      <c r="P1497" s="135"/>
      <c r="Q1497" s="154"/>
    </row>
    <row r="1498" spans="1:17" s="28" customFormat="1" x14ac:dyDescent="0.25">
      <c r="A1498" s="53"/>
      <c r="B1498" s="58"/>
      <c r="C1498" s="58"/>
      <c r="D1498" s="35"/>
      <c r="E1498" s="117"/>
      <c r="F1498" s="117"/>
      <c r="G1498" s="117"/>
      <c r="H1498" s="117"/>
      <c r="I1498" s="117"/>
      <c r="J1498" s="117"/>
      <c r="K1498" s="117"/>
      <c r="L1498" s="117"/>
      <c r="M1498" s="117"/>
      <c r="N1498" s="117"/>
      <c r="O1498" s="117"/>
      <c r="P1498" s="135"/>
      <c r="Q1498" s="154"/>
    </row>
    <row r="1499" spans="1:17" s="28" customFormat="1" x14ac:dyDescent="0.25">
      <c r="A1499" s="53"/>
      <c r="B1499" s="58"/>
      <c r="C1499" s="58"/>
      <c r="D1499" s="35"/>
      <c r="E1499" s="117"/>
      <c r="F1499" s="117"/>
      <c r="G1499" s="117"/>
      <c r="H1499" s="117"/>
      <c r="I1499" s="117"/>
      <c r="J1499" s="117"/>
      <c r="K1499" s="117"/>
      <c r="L1499" s="117"/>
      <c r="M1499" s="117"/>
      <c r="N1499" s="117"/>
      <c r="O1499" s="117"/>
      <c r="P1499" s="135"/>
      <c r="Q1499" s="154"/>
    </row>
    <row r="1500" spans="1:17" s="28" customFormat="1" x14ac:dyDescent="0.25">
      <c r="A1500" s="53"/>
      <c r="B1500" s="58"/>
      <c r="C1500" s="58"/>
      <c r="D1500" s="35"/>
      <c r="E1500" s="117"/>
      <c r="F1500" s="117"/>
      <c r="G1500" s="117"/>
      <c r="H1500" s="117"/>
      <c r="I1500" s="117"/>
      <c r="J1500" s="117"/>
      <c r="K1500" s="117"/>
      <c r="L1500" s="117"/>
      <c r="M1500" s="117"/>
      <c r="N1500" s="117"/>
      <c r="O1500" s="117"/>
      <c r="P1500" s="135"/>
      <c r="Q1500" s="154"/>
    </row>
    <row r="1501" spans="1:17" s="28" customFormat="1" x14ac:dyDescent="0.25">
      <c r="A1501" s="53"/>
      <c r="B1501" s="58"/>
      <c r="C1501" s="58"/>
      <c r="D1501" s="35"/>
      <c r="E1501" s="117"/>
      <c r="F1501" s="117"/>
      <c r="G1501" s="117"/>
      <c r="H1501" s="117"/>
      <c r="I1501" s="117"/>
      <c r="J1501" s="117"/>
      <c r="K1501" s="117"/>
      <c r="L1501" s="117"/>
      <c r="M1501" s="117"/>
      <c r="N1501" s="117"/>
      <c r="O1501" s="117"/>
      <c r="P1501" s="135"/>
      <c r="Q1501" s="154"/>
    </row>
    <row r="1502" spans="1:17" s="28" customFormat="1" x14ac:dyDescent="0.25">
      <c r="A1502" s="53"/>
      <c r="B1502" s="58"/>
      <c r="C1502" s="58"/>
      <c r="D1502" s="35"/>
      <c r="E1502" s="117"/>
      <c r="F1502" s="117"/>
      <c r="G1502" s="117"/>
      <c r="H1502" s="117"/>
      <c r="I1502" s="117"/>
      <c r="J1502" s="117"/>
      <c r="K1502" s="117"/>
      <c r="L1502" s="117"/>
      <c r="M1502" s="117"/>
      <c r="N1502" s="117"/>
      <c r="O1502" s="117"/>
      <c r="P1502" s="135"/>
      <c r="Q1502" s="154"/>
    </row>
    <row r="1503" spans="1:17" s="28" customFormat="1" x14ac:dyDescent="0.25">
      <c r="A1503" s="53"/>
      <c r="B1503" s="58"/>
      <c r="C1503" s="58"/>
      <c r="D1503" s="35"/>
      <c r="E1503" s="117"/>
      <c r="F1503" s="117"/>
      <c r="G1503" s="117"/>
      <c r="H1503" s="117"/>
      <c r="I1503" s="117"/>
      <c r="J1503" s="117"/>
      <c r="K1503" s="117"/>
      <c r="L1503" s="117"/>
      <c r="M1503" s="117"/>
      <c r="N1503" s="117"/>
      <c r="O1503" s="117"/>
      <c r="P1503" s="135"/>
      <c r="Q1503" s="154"/>
    </row>
    <row r="1504" spans="1:17" s="28" customFormat="1" x14ac:dyDescent="0.25">
      <c r="A1504" s="53"/>
      <c r="B1504" s="58"/>
      <c r="C1504" s="58"/>
      <c r="D1504" s="35"/>
      <c r="E1504" s="117"/>
      <c r="F1504" s="117"/>
      <c r="G1504" s="117"/>
      <c r="H1504" s="117"/>
      <c r="I1504" s="117"/>
      <c r="J1504" s="117"/>
      <c r="K1504" s="117"/>
      <c r="L1504" s="117"/>
      <c r="M1504" s="117"/>
      <c r="N1504" s="117"/>
      <c r="O1504" s="117"/>
      <c r="P1504" s="135"/>
      <c r="Q1504" s="154"/>
    </row>
    <row r="1505" spans="1:17" s="28" customFormat="1" x14ac:dyDescent="0.25">
      <c r="A1505" s="53"/>
      <c r="B1505" s="58"/>
      <c r="C1505" s="58"/>
      <c r="D1505" s="35"/>
      <c r="E1505" s="117"/>
      <c r="F1505" s="117"/>
      <c r="G1505" s="117"/>
      <c r="H1505" s="117"/>
      <c r="I1505" s="117"/>
      <c r="J1505" s="117"/>
      <c r="K1505" s="117"/>
      <c r="L1505" s="117"/>
      <c r="M1505" s="117"/>
      <c r="N1505" s="117"/>
      <c r="O1505" s="117"/>
      <c r="P1505" s="135"/>
      <c r="Q1505" s="154"/>
    </row>
    <row r="1506" spans="1:17" s="28" customFormat="1" x14ac:dyDescent="0.25">
      <c r="A1506" s="53"/>
      <c r="B1506" s="58"/>
      <c r="C1506" s="58"/>
      <c r="D1506" s="35"/>
      <c r="E1506" s="117"/>
      <c r="F1506" s="117"/>
      <c r="G1506" s="117"/>
      <c r="H1506" s="117"/>
      <c r="I1506" s="117"/>
      <c r="J1506" s="117"/>
      <c r="K1506" s="117"/>
      <c r="L1506" s="117"/>
      <c r="M1506" s="117"/>
      <c r="N1506" s="117"/>
      <c r="O1506" s="117"/>
      <c r="P1506" s="135"/>
      <c r="Q1506" s="154"/>
    </row>
    <row r="1507" spans="1:17" s="28" customFormat="1" x14ac:dyDescent="0.25">
      <c r="A1507" s="53"/>
      <c r="B1507" s="58"/>
      <c r="C1507" s="58"/>
      <c r="D1507" s="35"/>
      <c r="E1507" s="117"/>
      <c r="F1507" s="117"/>
      <c r="G1507" s="117"/>
      <c r="H1507" s="117"/>
      <c r="I1507" s="117"/>
      <c r="J1507" s="117"/>
      <c r="K1507" s="117"/>
      <c r="L1507" s="117"/>
      <c r="M1507" s="117"/>
      <c r="N1507" s="117"/>
      <c r="O1507" s="117"/>
      <c r="P1507" s="135"/>
      <c r="Q1507" s="154"/>
    </row>
    <row r="1508" spans="1:17" s="28" customFormat="1" x14ac:dyDescent="0.25">
      <c r="A1508" s="53"/>
      <c r="B1508" s="58"/>
      <c r="C1508" s="58"/>
      <c r="D1508" s="35"/>
      <c r="E1508" s="117"/>
      <c r="F1508" s="117"/>
      <c r="G1508" s="117"/>
      <c r="H1508" s="117"/>
      <c r="I1508" s="117"/>
      <c r="J1508" s="117"/>
      <c r="K1508" s="117"/>
      <c r="L1508" s="117"/>
      <c r="M1508" s="117"/>
      <c r="N1508" s="117"/>
      <c r="O1508" s="117"/>
      <c r="P1508" s="135"/>
      <c r="Q1508" s="154"/>
    </row>
    <row r="1509" spans="1:17" s="28" customFormat="1" x14ac:dyDescent="0.25">
      <c r="A1509" s="53"/>
      <c r="B1509" s="58"/>
      <c r="C1509" s="58"/>
      <c r="D1509" s="35"/>
      <c r="E1509" s="117"/>
      <c r="F1509" s="117"/>
      <c r="G1509" s="117"/>
      <c r="H1509" s="117"/>
      <c r="I1509" s="117"/>
      <c r="J1509" s="117"/>
      <c r="K1509" s="117"/>
      <c r="L1509" s="117"/>
      <c r="M1509" s="117"/>
      <c r="N1509" s="117"/>
      <c r="O1509" s="117"/>
      <c r="P1509" s="135"/>
      <c r="Q1509" s="154"/>
    </row>
    <row r="1510" spans="1:17" s="28" customFormat="1" x14ac:dyDescent="0.25">
      <c r="A1510" s="53"/>
      <c r="B1510" s="58"/>
      <c r="C1510" s="58"/>
      <c r="D1510" s="35"/>
      <c r="E1510" s="117"/>
      <c r="F1510" s="117"/>
      <c r="G1510" s="117"/>
      <c r="H1510" s="117"/>
      <c r="I1510" s="117"/>
      <c r="J1510" s="117"/>
      <c r="K1510" s="117"/>
      <c r="L1510" s="117"/>
      <c r="M1510" s="117"/>
      <c r="N1510" s="117"/>
      <c r="O1510" s="117"/>
      <c r="P1510" s="135"/>
      <c r="Q1510" s="154"/>
    </row>
    <row r="1511" spans="1:17" s="28" customFormat="1" x14ac:dyDescent="0.25">
      <c r="A1511" s="53"/>
      <c r="B1511" s="58"/>
      <c r="C1511" s="58"/>
      <c r="D1511" s="35"/>
      <c r="E1511" s="117"/>
      <c r="F1511" s="117"/>
      <c r="G1511" s="117"/>
      <c r="H1511" s="117"/>
      <c r="I1511" s="117"/>
      <c r="J1511" s="117"/>
      <c r="K1511" s="117"/>
      <c r="L1511" s="117"/>
      <c r="M1511" s="117"/>
      <c r="N1511" s="117"/>
      <c r="O1511" s="117"/>
      <c r="P1511" s="135"/>
      <c r="Q1511" s="154"/>
    </row>
    <row r="1512" spans="1:17" s="28" customFormat="1" x14ac:dyDescent="0.25">
      <c r="A1512" s="53"/>
      <c r="B1512" s="58"/>
      <c r="C1512" s="58"/>
      <c r="D1512" s="35"/>
      <c r="E1512" s="117"/>
      <c r="F1512" s="117"/>
      <c r="G1512" s="117"/>
      <c r="H1512" s="117"/>
      <c r="I1512" s="117"/>
      <c r="J1512" s="117"/>
      <c r="K1512" s="117"/>
      <c r="L1512" s="117"/>
      <c r="M1512" s="117"/>
      <c r="N1512" s="117"/>
      <c r="O1512" s="117"/>
      <c r="P1512" s="135"/>
      <c r="Q1512" s="154"/>
    </row>
    <row r="1513" spans="1:17" s="28" customFormat="1" x14ac:dyDescent="0.25">
      <c r="A1513" s="53"/>
      <c r="B1513" s="58"/>
      <c r="C1513" s="58"/>
      <c r="D1513" s="35"/>
      <c r="E1513" s="117"/>
      <c r="F1513" s="117"/>
      <c r="G1513" s="117"/>
      <c r="H1513" s="117"/>
      <c r="I1513" s="117"/>
      <c r="J1513" s="117"/>
      <c r="K1513" s="117"/>
      <c r="L1513" s="117"/>
      <c r="M1513" s="117"/>
      <c r="N1513" s="117"/>
      <c r="O1513" s="117"/>
      <c r="P1513" s="135"/>
      <c r="Q1513" s="154"/>
    </row>
    <row r="1514" spans="1:17" s="28" customFormat="1" x14ac:dyDescent="0.25">
      <c r="A1514" s="53"/>
      <c r="B1514" s="58"/>
      <c r="C1514" s="58"/>
      <c r="D1514" s="35"/>
      <c r="E1514" s="117"/>
      <c r="F1514" s="117"/>
      <c r="G1514" s="117"/>
      <c r="H1514" s="117"/>
      <c r="I1514" s="117"/>
      <c r="J1514" s="117"/>
      <c r="K1514" s="117"/>
      <c r="L1514" s="117"/>
      <c r="M1514" s="117"/>
      <c r="N1514" s="117"/>
      <c r="O1514" s="117"/>
      <c r="P1514" s="135"/>
      <c r="Q1514" s="154"/>
    </row>
    <row r="1515" spans="1:17" s="28" customFormat="1" x14ac:dyDescent="0.25">
      <c r="A1515" s="53"/>
      <c r="B1515" s="58"/>
      <c r="C1515" s="58"/>
      <c r="D1515" s="35"/>
      <c r="E1515" s="117"/>
      <c r="F1515" s="117"/>
      <c r="G1515" s="117"/>
      <c r="H1515" s="117"/>
      <c r="I1515" s="117"/>
      <c r="J1515" s="117"/>
      <c r="K1515" s="117"/>
      <c r="L1515" s="117"/>
      <c r="M1515" s="117"/>
      <c r="N1515" s="117"/>
      <c r="O1515" s="117"/>
      <c r="P1515" s="135"/>
      <c r="Q1515" s="154"/>
    </row>
    <row r="1516" spans="1:17" s="28" customFormat="1" x14ac:dyDescent="0.25">
      <c r="A1516" s="53"/>
      <c r="B1516" s="58"/>
      <c r="C1516" s="58"/>
      <c r="D1516" s="35"/>
      <c r="E1516" s="117"/>
      <c r="F1516" s="117"/>
      <c r="G1516" s="117"/>
      <c r="H1516" s="117"/>
      <c r="I1516" s="117"/>
      <c r="J1516" s="117"/>
      <c r="K1516" s="117"/>
      <c r="L1516" s="117"/>
      <c r="M1516" s="117"/>
      <c r="N1516" s="117"/>
      <c r="O1516" s="117"/>
      <c r="P1516" s="135"/>
      <c r="Q1516" s="154"/>
    </row>
    <row r="1517" spans="1:17" s="28" customFormat="1" x14ac:dyDescent="0.25">
      <c r="A1517" s="53"/>
      <c r="B1517" s="58"/>
      <c r="C1517" s="58"/>
      <c r="D1517" s="35"/>
      <c r="E1517" s="117"/>
      <c r="F1517" s="117"/>
      <c r="G1517" s="117"/>
      <c r="H1517" s="117"/>
      <c r="I1517" s="117"/>
      <c r="J1517" s="117"/>
      <c r="K1517" s="117"/>
      <c r="L1517" s="117"/>
      <c r="M1517" s="117"/>
      <c r="N1517" s="117"/>
      <c r="O1517" s="117"/>
      <c r="P1517" s="135"/>
      <c r="Q1517" s="154"/>
    </row>
    <row r="1518" spans="1:17" s="28" customFormat="1" x14ac:dyDescent="0.25">
      <c r="A1518" s="53"/>
      <c r="B1518" s="58"/>
      <c r="C1518" s="58"/>
      <c r="D1518" s="35"/>
      <c r="E1518" s="117"/>
      <c r="F1518" s="117"/>
      <c r="G1518" s="117"/>
      <c r="H1518" s="117"/>
      <c r="I1518" s="117"/>
      <c r="J1518" s="117"/>
      <c r="K1518" s="117"/>
      <c r="L1518" s="117"/>
      <c r="M1518" s="117"/>
      <c r="N1518" s="117"/>
      <c r="O1518" s="117"/>
      <c r="P1518" s="135"/>
      <c r="Q1518" s="154"/>
    </row>
    <row r="1519" spans="1:17" s="28" customFormat="1" x14ac:dyDescent="0.25">
      <c r="A1519" s="53"/>
      <c r="B1519" s="58"/>
      <c r="C1519" s="58"/>
      <c r="D1519" s="35"/>
      <c r="E1519" s="117"/>
      <c r="F1519" s="117"/>
      <c r="G1519" s="117"/>
      <c r="H1519" s="117"/>
      <c r="I1519" s="117"/>
      <c r="J1519" s="117"/>
      <c r="K1519" s="117"/>
      <c r="L1519" s="117"/>
      <c r="M1519" s="117"/>
      <c r="N1519" s="117"/>
      <c r="O1519" s="117"/>
      <c r="P1519" s="135"/>
      <c r="Q1519" s="154"/>
    </row>
    <row r="1520" spans="1:17" s="28" customFormat="1" x14ac:dyDescent="0.25">
      <c r="A1520" s="53"/>
      <c r="B1520" s="58"/>
      <c r="C1520" s="58"/>
      <c r="D1520" s="35"/>
      <c r="E1520" s="117"/>
      <c r="F1520" s="117"/>
      <c r="G1520" s="117"/>
      <c r="H1520" s="117"/>
      <c r="I1520" s="117"/>
      <c r="J1520" s="117"/>
      <c r="K1520" s="117"/>
      <c r="L1520" s="117"/>
      <c r="M1520" s="117"/>
      <c r="N1520" s="117"/>
      <c r="O1520" s="117"/>
      <c r="P1520" s="135"/>
      <c r="Q1520" s="154"/>
    </row>
    <row r="1521" spans="1:17" s="28" customFormat="1" x14ac:dyDescent="0.25">
      <c r="A1521" s="53"/>
      <c r="B1521" s="58"/>
      <c r="C1521" s="58"/>
      <c r="D1521" s="35"/>
      <c r="E1521" s="117"/>
      <c r="F1521" s="117"/>
      <c r="G1521" s="117"/>
      <c r="H1521" s="117"/>
      <c r="I1521" s="117"/>
      <c r="J1521" s="117"/>
      <c r="K1521" s="117"/>
      <c r="L1521" s="117"/>
      <c r="M1521" s="117"/>
      <c r="N1521" s="117"/>
      <c r="O1521" s="117"/>
      <c r="P1521" s="135"/>
      <c r="Q1521" s="154"/>
    </row>
    <row r="1522" spans="1:17" s="28" customFormat="1" x14ac:dyDescent="0.25">
      <c r="A1522" s="53"/>
      <c r="B1522" s="58"/>
      <c r="C1522" s="58"/>
      <c r="D1522" s="35"/>
      <c r="E1522" s="117"/>
      <c r="F1522" s="117"/>
      <c r="G1522" s="117"/>
      <c r="H1522" s="117"/>
      <c r="I1522" s="117"/>
      <c r="J1522" s="117"/>
      <c r="K1522" s="117"/>
      <c r="L1522" s="117"/>
      <c r="M1522" s="117"/>
      <c r="N1522" s="117"/>
      <c r="O1522" s="117"/>
      <c r="P1522" s="135"/>
      <c r="Q1522" s="154"/>
    </row>
    <row r="1523" spans="1:17" s="28" customFormat="1" x14ac:dyDescent="0.25">
      <c r="A1523" s="53"/>
      <c r="B1523" s="58"/>
      <c r="C1523" s="58"/>
      <c r="D1523" s="35"/>
      <c r="E1523" s="117"/>
      <c r="F1523" s="117"/>
      <c r="G1523" s="117"/>
      <c r="H1523" s="117"/>
      <c r="I1523" s="117"/>
      <c r="J1523" s="117"/>
      <c r="K1523" s="117"/>
      <c r="L1523" s="117"/>
      <c r="M1523" s="117"/>
      <c r="N1523" s="117"/>
      <c r="O1523" s="117"/>
      <c r="P1523" s="135"/>
      <c r="Q1523" s="154"/>
    </row>
    <row r="1524" spans="1:17" s="28" customFormat="1" x14ac:dyDescent="0.25">
      <c r="A1524" s="53"/>
      <c r="B1524" s="58"/>
      <c r="C1524" s="58"/>
      <c r="D1524" s="35"/>
      <c r="E1524" s="117"/>
      <c r="F1524" s="117"/>
      <c r="G1524" s="117"/>
      <c r="H1524" s="117"/>
      <c r="I1524" s="117"/>
      <c r="J1524" s="117"/>
      <c r="K1524" s="117"/>
      <c r="L1524" s="117"/>
      <c r="M1524" s="117"/>
      <c r="N1524" s="117"/>
      <c r="O1524" s="117"/>
      <c r="P1524" s="135"/>
      <c r="Q1524" s="154"/>
    </row>
    <row r="1525" spans="1:17" s="28" customFormat="1" x14ac:dyDescent="0.25">
      <c r="A1525" s="53"/>
      <c r="B1525" s="58"/>
      <c r="C1525" s="58"/>
      <c r="D1525" s="35"/>
      <c r="E1525" s="117"/>
      <c r="F1525" s="117"/>
      <c r="G1525" s="117"/>
      <c r="H1525" s="117"/>
      <c r="I1525" s="117"/>
      <c r="J1525" s="117"/>
      <c r="K1525" s="117"/>
      <c r="L1525" s="117"/>
      <c r="M1525" s="117"/>
      <c r="N1525" s="117"/>
      <c r="O1525" s="117"/>
      <c r="P1525" s="135"/>
      <c r="Q1525" s="154"/>
    </row>
    <row r="1526" spans="1:17" s="28" customFormat="1" x14ac:dyDescent="0.25">
      <c r="A1526" s="53"/>
      <c r="B1526" s="58"/>
      <c r="C1526" s="58"/>
      <c r="D1526" s="35"/>
      <c r="E1526" s="117"/>
      <c r="F1526" s="117"/>
      <c r="G1526" s="117"/>
      <c r="H1526" s="117"/>
      <c r="I1526" s="117"/>
      <c r="J1526" s="117"/>
      <c r="K1526" s="117"/>
      <c r="L1526" s="117"/>
      <c r="M1526" s="117"/>
      <c r="N1526" s="117"/>
      <c r="O1526" s="117"/>
      <c r="P1526" s="135"/>
      <c r="Q1526" s="154"/>
    </row>
    <row r="1527" spans="1:17" s="28" customFormat="1" x14ac:dyDescent="0.25">
      <c r="A1527" s="53"/>
      <c r="B1527" s="58"/>
      <c r="C1527" s="58"/>
      <c r="D1527" s="35"/>
      <c r="E1527" s="117"/>
      <c r="F1527" s="117"/>
      <c r="G1527" s="117"/>
      <c r="H1527" s="117"/>
      <c r="I1527" s="117"/>
      <c r="J1527" s="117"/>
      <c r="K1527" s="117"/>
      <c r="L1527" s="117"/>
      <c r="M1527" s="117"/>
      <c r="N1527" s="117"/>
      <c r="O1527" s="117"/>
      <c r="P1527" s="135"/>
      <c r="Q1527" s="154"/>
    </row>
    <row r="1528" spans="1:17" s="28" customFormat="1" x14ac:dyDescent="0.25">
      <c r="A1528" s="53"/>
      <c r="B1528" s="58"/>
      <c r="C1528" s="58"/>
      <c r="D1528" s="35"/>
      <c r="E1528" s="117"/>
      <c r="F1528" s="117"/>
      <c r="G1528" s="117"/>
      <c r="H1528" s="117"/>
      <c r="I1528" s="117"/>
      <c r="J1528" s="117"/>
      <c r="K1528" s="117"/>
      <c r="L1528" s="117"/>
      <c r="M1528" s="117"/>
      <c r="N1528" s="117"/>
      <c r="O1528" s="117"/>
      <c r="P1528" s="135"/>
      <c r="Q1528" s="154"/>
    </row>
    <row r="1529" spans="1:17" s="28" customFormat="1" x14ac:dyDescent="0.25">
      <c r="A1529" s="53"/>
      <c r="B1529" s="58"/>
      <c r="C1529" s="58"/>
      <c r="D1529" s="35"/>
      <c r="E1529" s="117"/>
      <c r="F1529" s="117"/>
      <c r="G1529" s="117"/>
      <c r="H1529" s="117"/>
      <c r="I1529" s="117"/>
      <c r="J1529" s="117"/>
      <c r="K1529" s="117"/>
      <c r="L1529" s="117"/>
      <c r="M1529" s="117"/>
      <c r="N1529" s="117"/>
      <c r="O1529" s="117"/>
      <c r="P1529" s="135"/>
      <c r="Q1529" s="154"/>
    </row>
    <row r="1530" spans="1:17" s="28" customFormat="1" x14ac:dyDescent="0.25">
      <c r="A1530" s="53"/>
      <c r="B1530" s="58"/>
      <c r="C1530" s="58"/>
      <c r="D1530" s="35"/>
      <c r="E1530" s="117"/>
      <c r="F1530" s="117"/>
      <c r="G1530" s="117"/>
      <c r="H1530" s="117"/>
      <c r="I1530" s="117"/>
      <c r="J1530" s="117"/>
      <c r="K1530" s="117"/>
      <c r="L1530" s="117"/>
      <c r="M1530" s="117"/>
      <c r="N1530" s="117"/>
      <c r="O1530" s="117"/>
      <c r="P1530" s="135"/>
      <c r="Q1530" s="154"/>
    </row>
    <row r="1531" spans="1:17" s="28" customFormat="1" x14ac:dyDescent="0.25">
      <c r="A1531" s="53"/>
      <c r="B1531" s="58"/>
      <c r="C1531" s="58"/>
      <c r="D1531" s="35"/>
      <c r="E1531" s="117"/>
      <c r="F1531" s="117"/>
      <c r="G1531" s="117"/>
      <c r="H1531" s="117"/>
      <c r="I1531" s="117"/>
      <c r="J1531" s="117"/>
      <c r="K1531" s="117"/>
      <c r="L1531" s="117"/>
      <c r="M1531" s="117"/>
      <c r="N1531" s="117"/>
      <c r="O1531" s="117"/>
      <c r="P1531" s="135"/>
      <c r="Q1531" s="154"/>
    </row>
    <row r="1532" spans="1:17" s="28" customFormat="1" x14ac:dyDescent="0.25">
      <c r="A1532" s="53"/>
      <c r="B1532" s="58"/>
      <c r="C1532" s="58"/>
      <c r="D1532" s="35"/>
      <c r="E1532" s="117"/>
      <c r="F1532" s="117"/>
      <c r="G1532" s="117"/>
      <c r="H1532" s="117"/>
      <c r="I1532" s="117"/>
      <c r="J1532" s="117"/>
      <c r="K1532" s="117"/>
      <c r="L1532" s="117"/>
      <c r="M1532" s="117"/>
      <c r="N1532" s="117"/>
      <c r="O1532" s="117"/>
      <c r="P1532" s="135"/>
      <c r="Q1532" s="154"/>
    </row>
    <row r="1533" spans="1:17" s="28" customFormat="1" x14ac:dyDescent="0.25">
      <c r="A1533" s="53"/>
      <c r="B1533" s="58"/>
      <c r="C1533" s="58"/>
      <c r="D1533" s="35"/>
      <c r="E1533" s="117"/>
      <c r="F1533" s="117"/>
      <c r="G1533" s="117"/>
      <c r="H1533" s="117"/>
      <c r="I1533" s="117"/>
      <c r="J1533" s="117"/>
      <c r="K1533" s="117"/>
      <c r="L1533" s="117"/>
      <c r="M1533" s="117"/>
      <c r="N1533" s="117"/>
      <c r="O1533" s="117"/>
      <c r="P1533" s="135"/>
      <c r="Q1533" s="154"/>
    </row>
    <row r="1534" spans="1:17" s="28" customFormat="1" x14ac:dyDescent="0.25">
      <c r="A1534" s="53"/>
      <c r="B1534" s="58"/>
      <c r="C1534" s="58"/>
      <c r="D1534" s="35"/>
      <c r="E1534" s="117"/>
      <c r="F1534" s="117"/>
      <c r="G1534" s="117"/>
      <c r="H1534" s="117"/>
      <c r="I1534" s="117"/>
      <c r="J1534" s="117"/>
      <c r="K1534" s="117"/>
      <c r="L1534" s="117"/>
      <c r="M1534" s="117"/>
      <c r="N1534" s="117"/>
      <c r="O1534" s="117"/>
      <c r="P1534" s="135"/>
      <c r="Q1534" s="154"/>
    </row>
    <row r="1535" spans="1:17" s="28" customFormat="1" x14ac:dyDescent="0.25">
      <c r="A1535" s="53"/>
      <c r="B1535" s="58"/>
      <c r="C1535" s="58"/>
      <c r="D1535" s="35"/>
      <c r="E1535" s="117"/>
      <c r="F1535" s="117"/>
      <c r="G1535" s="117"/>
      <c r="H1535" s="117"/>
      <c r="I1535" s="117"/>
      <c r="J1535" s="117"/>
      <c r="K1535" s="117"/>
      <c r="L1535" s="117"/>
      <c r="M1535" s="117"/>
      <c r="N1535" s="117"/>
      <c r="O1535" s="117"/>
      <c r="P1535" s="135"/>
      <c r="Q1535" s="154"/>
    </row>
    <row r="1536" spans="1:17" s="28" customFormat="1" x14ac:dyDescent="0.25">
      <c r="A1536" s="53"/>
      <c r="B1536" s="58"/>
      <c r="C1536" s="58"/>
      <c r="D1536" s="35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35"/>
      <c r="Q1536" s="154"/>
    </row>
    <row r="1537" spans="1:17" s="28" customFormat="1" x14ac:dyDescent="0.25">
      <c r="A1537" s="53"/>
      <c r="B1537" s="58"/>
      <c r="C1537" s="58"/>
      <c r="D1537" s="35"/>
      <c r="E1537" s="117"/>
      <c r="F1537" s="117"/>
      <c r="G1537" s="117"/>
      <c r="H1537" s="117"/>
      <c r="I1537" s="117"/>
      <c r="J1537" s="117"/>
      <c r="K1537" s="117"/>
      <c r="L1537" s="117"/>
      <c r="M1537" s="117"/>
      <c r="N1537" s="117"/>
      <c r="O1537" s="117"/>
      <c r="P1537" s="135"/>
      <c r="Q1537" s="154"/>
    </row>
    <row r="1538" spans="1:17" s="28" customFormat="1" x14ac:dyDescent="0.25">
      <c r="A1538" s="53"/>
      <c r="B1538" s="58"/>
      <c r="C1538" s="58"/>
      <c r="D1538" s="35"/>
      <c r="E1538" s="117"/>
      <c r="F1538" s="117"/>
      <c r="G1538" s="117"/>
      <c r="H1538" s="117"/>
      <c r="I1538" s="117"/>
      <c r="J1538" s="117"/>
      <c r="K1538" s="117"/>
      <c r="L1538" s="117"/>
      <c r="M1538" s="117"/>
      <c r="N1538" s="117"/>
      <c r="O1538" s="117"/>
      <c r="P1538" s="135"/>
      <c r="Q1538" s="154"/>
    </row>
    <row r="1539" spans="1:17" s="28" customFormat="1" x14ac:dyDescent="0.25">
      <c r="A1539" s="53"/>
      <c r="B1539" s="58"/>
      <c r="C1539" s="58"/>
      <c r="D1539" s="35"/>
      <c r="E1539" s="117"/>
      <c r="F1539" s="117"/>
      <c r="G1539" s="117"/>
      <c r="H1539" s="117"/>
      <c r="I1539" s="117"/>
      <c r="J1539" s="117"/>
      <c r="K1539" s="117"/>
      <c r="L1539" s="117"/>
      <c r="M1539" s="117"/>
      <c r="N1539" s="117"/>
      <c r="O1539" s="117"/>
      <c r="P1539" s="135"/>
      <c r="Q1539" s="154"/>
    </row>
    <row r="1540" spans="1:17" s="28" customFormat="1" x14ac:dyDescent="0.25">
      <c r="A1540" s="53"/>
      <c r="B1540" s="58"/>
      <c r="C1540" s="58"/>
      <c r="D1540" s="35"/>
      <c r="E1540" s="117"/>
      <c r="F1540" s="117"/>
      <c r="G1540" s="117"/>
      <c r="H1540" s="117"/>
      <c r="I1540" s="117"/>
      <c r="J1540" s="117"/>
      <c r="K1540" s="117"/>
      <c r="L1540" s="117"/>
      <c r="M1540" s="117"/>
      <c r="N1540" s="117"/>
      <c r="O1540" s="117"/>
      <c r="P1540" s="135"/>
      <c r="Q1540" s="154"/>
    </row>
    <row r="1541" spans="1:17" s="28" customFormat="1" x14ac:dyDescent="0.25">
      <c r="A1541" s="53"/>
      <c r="B1541" s="58"/>
      <c r="C1541" s="58"/>
      <c r="D1541" s="35"/>
      <c r="E1541" s="117"/>
      <c r="F1541" s="117"/>
      <c r="G1541" s="117"/>
      <c r="H1541" s="117"/>
      <c r="I1541" s="117"/>
      <c r="J1541" s="117"/>
      <c r="K1541" s="117"/>
      <c r="L1541" s="117"/>
      <c r="M1541" s="117"/>
      <c r="N1541" s="117"/>
      <c r="O1541" s="117"/>
      <c r="P1541" s="135"/>
      <c r="Q1541" s="154"/>
    </row>
    <row r="1542" spans="1:17" s="28" customFormat="1" x14ac:dyDescent="0.25">
      <c r="A1542" s="53"/>
      <c r="B1542" s="58"/>
      <c r="C1542" s="58"/>
      <c r="D1542" s="35"/>
      <c r="E1542" s="117"/>
      <c r="F1542" s="117"/>
      <c r="G1542" s="117"/>
      <c r="H1542" s="117"/>
      <c r="I1542" s="117"/>
      <c r="J1542" s="117"/>
      <c r="K1542" s="117"/>
      <c r="L1542" s="117"/>
      <c r="M1542" s="117"/>
      <c r="N1542" s="117"/>
      <c r="O1542" s="117"/>
      <c r="P1542" s="135"/>
      <c r="Q1542" s="154"/>
    </row>
    <row r="1543" spans="1:17" s="28" customFormat="1" x14ac:dyDescent="0.25">
      <c r="A1543" s="53"/>
      <c r="B1543" s="58"/>
      <c r="C1543" s="58"/>
      <c r="D1543" s="35"/>
      <c r="E1543" s="117"/>
      <c r="F1543" s="117"/>
      <c r="G1543" s="117"/>
      <c r="H1543" s="117"/>
      <c r="I1543" s="117"/>
      <c r="J1543" s="117"/>
      <c r="K1543" s="117"/>
      <c r="L1543" s="117"/>
      <c r="M1543" s="117"/>
      <c r="N1543" s="117"/>
      <c r="O1543" s="117"/>
      <c r="P1543" s="135"/>
      <c r="Q1543" s="154"/>
    </row>
    <row r="1544" spans="1:17" s="28" customFormat="1" x14ac:dyDescent="0.25">
      <c r="A1544" s="53"/>
      <c r="B1544" s="58"/>
      <c r="C1544" s="58"/>
      <c r="D1544" s="35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7"/>
      <c r="O1544" s="117"/>
      <c r="P1544" s="135"/>
      <c r="Q1544" s="154"/>
    </row>
    <row r="1545" spans="1:17" s="28" customFormat="1" x14ac:dyDescent="0.25">
      <c r="A1545" s="53"/>
      <c r="B1545" s="58"/>
      <c r="C1545" s="58"/>
      <c r="D1545" s="35"/>
      <c r="E1545" s="117"/>
      <c r="F1545" s="117"/>
      <c r="G1545" s="117"/>
      <c r="H1545" s="117"/>
      <c r="I1545" s="117"/>
      <c r="J1545" s="117"/>
      <c r="K1545" s="117"/>
      <c r="L1545" s="117"/>
      <c r="M1545" s="117"/>
      <c r="N1545" s="117"/>
      <c r="O1545" s="117"/>
      <c r="P1545" s="135"/>
      <c r="Q1545" s="154"/>
    </row>
    <row r="1546" spans="1:17" s="28" customFormat="1" x14ac:dyDescent="0.25">
      <c r="A1546" s="53"/>
      <c r="B1546" s="58"/>
      <c r="C1546" s="58"/>
      <c r="D1546" s="35"/>
      <c r="E1546" s="117"/>
      <c r="F1546" s="117"/>
      <c r="G1546" s="117"/>
      <c r="H1546" s="117"/>
      <c r="I1546" s="117"/>
      <c r="J1546" s="117"/>
      <c r="K1546" s="117"/>
      <c r="L1546" s="117"/>
      <c r="M1546" s="117"/>
      <c r="N1546" s="117"/>
      <c r="O1546" s="117"/>
      <c r="P1546" s="135"/>
      <c r="Q1546" s="154"/>
    </row>
    <row r="1547" spans="1:17" s="28" customFormat="1" x14ac:dyDescent="0.25">
      <c r="A1547" s="53"/>
      <c r="B1547" s="58"/>
      <c r="C1547" s="58"/>
      <c r="D1547" s="35"/>
      <c r="E1547" s="117"/>
      <c r="F1547" s="117"/>
      <c r="G1547" s="117"/>
      <c r="H1547" s="117"/>
      <c r="I1547" s="117"/>
      <c r="J1547" s="117"/>
      <c r="K1547" s="117"/>
      <c r="L1547" s="117"/>
      <c r="M1547" s="117"/>
      <c r="N1547" s="117"/>
      <c r="O1547" s="117"/>
      <c r="P1547" s="135"/>
      <c r="Q1547" s="154"/>
    </row>
    <row r="1548" spans="1:17" s="28" customFormat="1" x14ac:dyDescent="0.25">
      <c r="A1548" s="53"/>
      <c r="B1548" s="58"/>
      <c r="C1548" s="58"/>
      <c r="D1548" s="35"/>
      <c r="E1548" s="117"/>
      <c r="F1548" s="117"/>
      <c r="G1548" s="117"/>
      <c r="H1548" s="117"/>
      <c r="I1548" s="117"/>
      <c r="J1548" s="117"/>
      <c r="K1548" s="117"/>
      <c r="L1548" s="117"/>
      <c r="M1548" s="117"/>
      <c r="N1548" s="117"/>
      <c r="O1548" s="117"/>
      <c r="P1548" s="135"/>
      <c r="Q1548" s="154"/>
    </row>
    <row r="1549" spans="1:17" s="28" customFormat="1" x14ac:dyDescent="0.25">
      <c r="A1549" s="53"/>
      <c r="B1549" s="58"/>
      <c r="C1549" s="58"/>
      <c r="D1549" s="35"/>
      <c r="E1549" s="117"/>
      <c r="F1549" s="117"/>
      <c r="G1549" s="117"/>
      <c r="H1549" s="117"/>
      <c r="I1549" s="117"/>
      <c r="J1549" s="117"/>
      <c r="K1549" s="117"/>
      <c r="L1549" s="117"/>
      <c r="M1549" s="117"/>
      <c r="N1549" s="117"/>
      <c r="O1549" s="117"/>
      <c r="P1549" s="135"/>
      <c r="Q1549" s="154"/>
    </row>
    <row r="1550" spans="1:17" s="28" customFormat="1" x14ac:dyDescent="0.25">
      <c r="A1550" s="53"/>
      <c r="B1550" s="58"/>
      <c r="C1550" s="58"/>
      <c r="D1550" s="35"/>
      <c r="E1550" s="117"/>
      <c r="F1550" s="117"/>
      <c r="G1550" s="117"/>
      <c r="H1550" s="117"/>
      <c r="I1550" s="117"/>
      <c r="J1550" s="117"/>
      <c r="K1550" s="117"/>
      <c r="L1550" s="117"/>
      <c r="M1550" s="117"/>
      <c r="N1550" s="117"/>
      <c r="O1550" s="117"/>
      <c r="P1550" s="135"/>
      <c r="Q1550" s="154"/>
    </row>
    <row r="1551" spans="1:17" s="28" customFormat="1" x14ac:dyDescent="0.25">
      <c r="A1551" s="53"/>
      <c r="B1551" s="58"/>
      <c r="C1551" s="58"/>
      <c r="D1551" s="35"/>
      <c r="E1551" s="117"/>
      <c r="F1551" s="117"/>
      <c r="G1551" s="117"/>
      <c r="H1551" s="117"/>
      <c r="I1551" s="117"/>
      <c r="J1551" s="117"/>
      <c r="K1551" s="117"/>
      <c r="L1551" s="117"/>
      <c r="M1551" s="117"/>
      <c r="N1551" s="117"/>
      <c r="O1551" s="117"/>
      <c r="P1551" s="135"/>
      <c r="Q1551" s="154"/>
    </row>
    <row r="1552" spans="1:17" s="28" customFormat="1" x14ac:dyDescent="0.25">
      <c r="A1552" s="53"/>
      <c r="B1552" s="58"/>
      <c r="C1552" s="58"/>
      <c r="D1552" s="35"/>
      <c r="E1552" s="117"/>
      <c r="F1552" s="117"/>
      <c r="G1552" s="117"/>
      <c r="H1552" s="117"/>
      <c r="I1552" s="117"/>
      <c r="J1552" s="117"/>
      <c r="K1552" s="117"/>
      <c r="L1552" s="117"/>
      <c r="M1552" s="117"/>
      <c r="N1552" s="117"/>
      <c r="O1552" s="117"/>
      <c r="P1552" s="135"/>
      <c r="Q1552" s="154"/>
    </row>
    <row r="1553" spans="1:17" s="28" customFormat="1" x14ac:dyDescent="0.25">
      <c r="A1553" s="53"/>
      <c r="B1553" s="58"/>
      <c r="C1553" s="58"/>
      <c r="D1553" s="35"/>
      <c r="E1553" s="117"/>
      <c r="F1553" s="117"/>
      <c r="G1553" s="117"/>
      <c r="H1553" s="117"/>
      <c r="I1553" s="117"/>
      <c r="J1553" s="117"/>
      <c r="K1553" s="117"/>
      <c r="L1553" s="117"/>
      <c r="M1553" s="117"/>
      <c r="N1553" s="117"/>
      <c r="O1553" s="117"/>
      <c r="P1553" s="135"/>
      <c r="Q1553" s="154"/>
    </row>
    <row r="1554" spans="1:17" s="28" customFormat="1" x14ac:dyDescent="0.25">
      <c r="A1554" s="53"/>
      <c r="B1554" s="58"/>
      <c r="C1554" s="58"/>
      <c r="D1554" s="35"/>
      <c r="E1554" s="117"/>
      <c r="F1554" s="117"/>
      <c r="G1554" s="117"/>
      <c r="H1554" s="117"/>
      <c r="I1554" s="117"/>
      <c r="J1554" s="117"/>
      <c r="K1554" s="117"/>
      <c r="L1554" s="117"/>
      <c r="M1554" s="117"/>
      <c r="N1554" s="117"/>
      <c r="O1554" s="117"/>
      <c r="P1554" s="135"/>
      <c r="Q1554" s="154"/>
    </row>
    <row r="1555" spans="1:17" s="28" customFormat="1" x14ac:dyDescent="0.25">
      <c r="A1555" s="53"/>
      <c r="B1555" s="58"/>
      <c r="C1555" s="58"/>
      <c r="D1555" s="35"/>
      <c r="E1555" s="117"/>
      <c r="F1555" s="117"/>
      <c r="G1555" s="117"/>
      <c r="H1555" s="117"/>
      <c r="I1555" s="117"/>
      <c r="J1555" s="117"/>
      <c r="K1555" s="117"/>
      <c r="L1555" s="117"/>
      <c r="M1555" s="117"/>
      <c r="N1555" s="117"/>
      <c r="O1555" s="117"/>
      <c r="P1555" s="135"/>
      <c r="Q1555" s="154"/>
    </row>
    <row r="1556" spans="1:17" s="28" customFormat="1" x14ac:dyDescent="0.25">
      <c r="A1556" s="53"/>
      <c r="B1556" s="58"/>
      <c r="C1556" s="58"/>
      <c r="D1556" s="35"/>
      <c r="E1556" s="117"/>
      <c r="F1556" s="117"/>
      <c r="G1556" s="117"/>
      <c r="H1556" s="117"/>
      <c r="I1556" s="117"/>
      <c r="J1556" s="117"/>
      <c r="K1556" s="117"/>
      <c r="L1556" s="117"/>
      <c r="M1556" s="117"/>
      <c r="N1556" s="117"/>
      <c r="O1556" s="117"/>
      <c r="P1556" s="135"/>
      <c r="Q1556" s="154"/>
    </row>
    <row r="1557" spans="1:17" s="28" customFormat="1" x14ac:dyDescent="0.25">
      <c r="A1557" s="53"/>
      <c r="B1557" s="58"/>
      <c r="C1557" s="58"/>
      <c r="D1557" s="35"/>
      <c r="E1557" s="117"/>
      <c r="F1557" s="117"/>
      <c r="G1557" s="117"/>
      <c r="H1557" s="117"/>
      <c r="I1557" s="117"/>
      <c r="J1557" s="117"/>
      <c r="K1557" s="117"/>
      <c r="L1557" s="117"/>
      <c r="M1557" s="117"/>
      <c r="N1557" s="117"/>
      <c r="O1557" s="117"/>
      <c r="P1557" s="135"/>
      <c r="Q1557" s="154"/>
    </row>
    <row r="1558" spans="1:17" s="28" customFormat="1" x14ac:dyDescent="0.25">
      <c r="A1558" s="53"/>
      <c r="B1558" s="58"/>
      <c r="C1558" s="58"/>
      <c r="D1558" s="35"/>
      <c r="E1558" s="117"/>
      <c r="F1558" s="117"/>
      <c r="G1558" s="117"/>
      <c r="H1558" s="117"/>
      <c r="I1558" s="117"/>
      <c r="J1558" s="117"/>
      <c r="K1558" s="117"/>
      <c r="L1558" s="117"/>
      <c r="M1558" s="117"/>
      <c r="N1558" s="117"/>
      <c r="O1558" s="117"/>
      <c r="P1558" s="135"/>
      <c r="Q1558" s="154"/>
    </row>
    <row r="1559" spans="1:17" s="28" customFormat="1" x14ac:dyDescent="0.25">
      <c r="A1559" s="53"/>
      <c r="B1559" s="58"/>
      <c r="C1559" s="58"/>
      <c r="D1559" s="35"/>
      <c r="E1559" s="117"/>
      <c r="F1559" s="117"/>
      <c r="G1559" s="117"/>
      <c r="H1559" s="117"/>
      <c r="I1559" s="117"/>
      <c r="J1559" s="117"/>
      <c r="K1559" s="117"/>
      <c r="L1559" s="117"/>
      <c r="M1559" s="117"/>
      <c r="N1559" s="117"/>
      <c r="O1559" s="117"/>
      <c r="P1559" s="135"/>
      <c r="Q1559" s="154"/>
    </row>
    <row r="1560" spans="1:17" s="28" customFormat="1" x14ac:dyDescent="0.25">
      <c r="A1560" s="53"/>
      <c r="B1560" s="58"/>
      <c r="C1560" s="58"/>
      <c r="D1560" s="35"/>
      <c r="E1560" s="117"/>
      <c r="F1560" s="117"/>
      <c r="G1560" s="117"/>
      <c r="H1560" s="117"/>
      <c r="I1560" s="117"/>
      <c r="J1560" s="117"/>
      <c r="K1560" s="117"/>
      <c r="L1560" s="117"/>
      <c r="M1560" s="117"/>
      <c r="N1560" s="117"/>
      <c r="O1560" s="117"/>
      <c r="P1560" s="135"/>
      <c r="Q1560" s="154"/>
    </row>
    <row r="1561" spans="1:17" s="28" customFormat="1" x14ac:dyDescent="0.25">
      <c r="A1561" s="53"/>
      <c r="B1561" s="58"/>
      <c r="C1561" s="58"/>
      <c r="D1561" s="35"/>
      <c r="E1561" s="117"/>
      <c r="F1561" s="117"/>
      <c r="G1561" s="117"/>
      <c r="H1561" s="117"/>
      <c r="I1561" s="117"/>
      <c r="J1561" s="117"/>
      <c r="K1561" s="117"/>
      <c r="L1561" s="117"/>
      <c r="M1561" s="117"/>
      <c r="N1561" s="117"/>
      <c r="O1561" s="117"/>
      <c r="P1561" s="135"/>
      <c r="Q1561" s="154"/>
    </row>
    <row r="1562" spans="1:17" s="28" customFormat="1" x14ac:dyDescent="0.25">
      <c r="A1562" s="53"/>
      <c r="B1562" s="58"/>
      <c r="C1562" s="58"/>
      <c r="D1562" s="35"/>
      <c r="E1562" s="117"/>
      <c r="F1562" s="117"/>
      <c r="G1562" s="117"/>
      <c r="H1562" s="117"/>
      <c r="I1562" s="117"/>
      <c r="J1562" s="117"/>
      <c r="K1562" s="117"/>
      <c r="L1562" s="117"/>
      <c r="M1562" s="117"/>
      <c r="N1562" s="117"/>
      <c r="O1562" s="117"/>
      <c r="P1562" s="135"/>
      <c r="Q1562" s="154"/>
    </row>
    <row r="1563" spans="1:17" s="28" customFormat="1" x14ac:dyDescent="0.25">
      <c r="A1563" s="53"/>
      <c r="B1563" s="58"/>
      <c r="C1563" s="58"/>
      <c r="D1563" s="35"/>
      <c r="E1563" s="117"/>
      <c r="F1563" s="117"/>
      <c r="G1563" s="117"/>
      <c r="H1563" s="117"/>
      <c r="I1563" s="117"/>
      <c r="J1563" s="117"/>
      <c r="K1563" s="117"/>
      <c r="L1563" s="117"/>
      <c r="M1563" s="117"/>
      <c r="N1563" s="117"/>
      <c r="O1563" s="117"/>
      <c r="P1563" s="135"/>
      <c r="Q1563" s="154"/>
    </row>
    <row r="1564" spans="1:17" s="28" customFormat="1" x14ac:dyDescent="0.25">
      <c r="A1564" s="53"/>
      <c r="B1564" s="58"/>
      <c r="C1564" s="58"/>
      <c r="D1564" s="35"/>
      <c r="E1564" s="117"/>
      <c r="F1564" s="117"/>
      <c r="G1564" s="117"/>
      <c r="H1564" s="117"/>
      <c r="I1564" s="117"/>
      <c r="J1564" s="117"/>
      <c r="K1564" s="117"/>
      <c r="L1564" s="117"/>
      <c r="M1564" s="117"/>
      <c r="N1564" s="117"/>
      <c r="O1564" s="117"/>
      <c r="P1564" s="135"/>
      <c r="Q1564" s="154"/>
    </row>
    <row r="1565" spans="1:17" s="28" customFormat="1" x14ac:dyDescent="0.25">
      <c r="A1565" s="53"/>
      <c r="B1565" s="58"/>
      <c r="C1565" s="58"/>
      <c r="D1565" s="35"/>
      <c r="E1565" s="117"/>
      <c r="F1565" s="117"/>
      <c r="G1565" s="117"/>
      <c r="H1565" s="117"/>
      <c r="I1565" s="117"/>
      <c r="J1565" s="117"/>
      <c r="K1565" s="117"/>
      <c r="L1565" s="117"/>
      <c r="M1565" s="117"/>
      <c r="N1565" s="117"/>
      <c r="O1565" s="117"/>
      <c r="P1565" s="135"/>
      <c r="Q1565" s="154"/>
    </row>
    <row r="1566" spans="1:17" s="28" customFormat="1" x14ac:dyDescent="0.25">
      <c r="A1566" s="53"/>
      <c r="B1566" s="58"/>
      <c r="C1566" s="58"/>
      <c r="D1566" s="35"/>
      <c r="E1566" s="117"/>
      <c r="F1566" s="117"/>
      <c r="G1566" s="117"/>
      <c r="H1566" s="117"/>
      <c r="I1566" s="117"/>
      <c r="J1566" s="117"/>
      <c r="K1566" s="117"/>
      <c r="L1566" s="117"/>
      <c r="M1566" s="117"/>
      <c r="N1566" s="117"/>
      <c r="O1566" s="117"/>
      <c r="P1566" s="135"/>
      <c r="Q1566" s="154"/>
    </row>
    <row r="1567" spans="1:17" s="28" customFormat="1" x14ac:dyDescent="0.25">
      <c r="A1567" s="53"/>
      <c r="B1567" s="58"/>
      <c r="C1567" s="58"/>
      <c r="D1567" s="35"/>
      <c r="E1567" s="117"/>
      <c r="F1567" s="117"/>
      <c r="G1567" s="117"/>
      <c r="H1567" s="117"/>
      <c r="I1567" s="117"/>
      <c r="J1567" s="117"/>
      <c r="K1567" s="117"/>
      <c r="L1567" s="117"/>
      <c r="M1567" s="117"/>
      <c r="N1567" s="117"/>
      <c r="O1567" s="117"/>
      <c r="P1567" s="135"/>
      <c r="Q1567" s="154"/>
    </row>
    <row r="1568" spans="1:17" s="28" customFormat="1" x14ac:dyDescent="0.25">
      <c r="A1568" s="53"/>
      <c r="B1568" s="58"/>
      <c r="C1568" s="58"/>
      <c r="D1568" s="35"/>
      <c r="E1568" s="117"/>
      <c r="F1568" s="117"/>
      <c r="G1568" s="117"/>
      <c r="H1568" s="117"/>
      <c r="I1568" s="117"/>
      <c r="J1568" s="117"/>
      <c r="K1568" s="117"/>
      <c r="L1568" s="117"/>
      <c r="M1568" s="117"/>
      <c r="N1568" s="117"/>
      <c r="O1568" s="117"/>
      <c r="P1568" s="135"/>
      <c r="Q1568" s="154"/>
    </row>
    <row r="1569" spans="1:17" s="28" customFormat="1" x14ac:dyDescent="0.25">
      <c r="A1569" s="53"/>
      <c r="B1569" s="58"/>
      <c r="C1569" s="58"/>
      <c r="D1569" s="35"/>
      <c r="E1569" s="117"/>
      <c r="F1569" s="117"/>
      <c r="G1569" s="117"/>
      <c r="H1569" s="117"/>
      <c r="I1569" s="117"/>
      <c r="J1569" s="117"/>
      <c r="K1569" s="117"/>
      <c r="L1569" s="117"/>
      <c r="M1569" s="117"/>
      <c r="N1569" s="117"/>
      <c r="O1569" s="117"/>
      <c r="P1569" s="135"/>
      <c r="Q1569" s="154"/>
    </row>
    <row r="1570" spans="1:17" s="28" customFormat="1" x14ac:dyDescent="0.25">
      <c r="A1570" s="53"/>
      <c r="B1570" s="58"/>
      <c r="C1570" s="58"/>
      <c r="D1570" s="35"/>
      <c r="E1570" s="117"/>
      <c r="F1570" s="117"/>
      <c r="G1570" s="117"/>
      <c r="H1570" s="117"/>
      <c r="I1570" s="117"/>
      <c r="J1570" s="117"/>
      <c r="K1570" s="117"/>
      <c r="L1570" s="117"/>
      <c r="M1570" s="117"/>
      <c r="N1570" s="117"/>
      <c r="O1570" s="117"/>
      <c r="P1570" s="135"/>
      <c r="Q1570" s="154"/>
    </row>
    <row r="1571" spans="1:17" s="28" customFormat="1" x14ac:dyDescent="0.25">
      <c r="A1571" s="53"/>
      <c r="B1571" s="58"/>
      <c r="C1571" s="58"/>
      <c r="D1571" s="35"/>
      <c r="E1571" s="117"/>
      <c r="F1571" s="117"/>
      <c r="G1571" s="117"/>
      <c r="H1571" s="117"/>
      <c r="I1571" s="117"/>
      <c r="J1571" s="117"/>
      <c r="K1571" s="117"/>
      <c r="L1571" s="117"/>
      <c r="M1571" s="117"/>
      <c r="N1571" s="117"/>
      <c r="O1571" s="117"/>
      <c r="P1571" s="135"/>
      <c r="Q1571" s="154"/>
    </row>
    <row r="1572" spans="1:17" s="28" customFormat="1" x14ac:dyDescent="0.25">
      <c r="A1572" s="53"/>
      <c r="B1572" s="58"/>
      <c r="C1572" s="58"/>
      <c r="D1572" s="35"/>
      <c r="E1572" s="117"/>
      <c r="F1572" s="117"/>
      <c r="G1572" s="117"/>
      <c r="H1572" s="117"/>
      <c r="I1572" s="117"/>
      <c r="J1572" s="117"/>
      <c r="K1572" s="117"/>
      <c r="L1572" s="117"/>
      <c r="M1572" s="117"/>
      <c r="N1572" s="117"/>
      <c r="O1572" s="117"/>
      <c r="P1572" s="135"/>
      <c r="Q1572" s="154"/>
    </row>
    <row r="1573" spans="1:17" s="28" customFormat="1" x14ac:dyDescent="0.25">
      <c r="A1573" s="53"/>
      <c r="B1573" s="58"/>
      <c r="C1573" s="58"/>
      <c r="D1573" s="35"/>
      <c r="E1573" s="117"/>
      <c r="F1573" s="117"/>
      <c r="G1573" s="117"/>
      <c r="H1573" s="117"/>
      <c r="I1573" s="117"/>
      <c r="J1573" s="117"/>
      <c r="K1573" s="117"/>
      <c r="L1573" s="117"/>
      <c r="M1573" s="117"/>
      <c r="N1573" s="117"/>
      <c r="O1573" s="117"/>
      <c r="P1573" s="135"/>
      <c r="Q1573" s="154"/>
    </row>
    <row r="1574" spans="1:17" s="28" customFormat="1" x14ac:dyDescent="0.25">
      <c r="A1574" s="53"/>
      <c r="B1574" s="58"/>
      <c r="C1574" s="58"/>
      <c r="D1574" s="35"/>
      <c r="E1574" s="117"/>
      <c r="F1574" s="117"/>
      <c r="G1574" s="117"/>
      <c r="H1574" s="117"/>
      <c r="I1574" s="117"/>
      <c r="J1574" s="117"/>
      <c r="K1574" s="117"/>
      <c r="L1574" s="117"/>
      <c r="M1574" s="117"/>
      <c r="N1574" s="117"/>
      <c r="O1574" s="117"/>
      <c r="P1574" s="135"/>
      <c r="Q1574" s="154"/>
    </row>
    <row r="1575" spans="1:17" s="28" customFormat="1" x14ac:dyDescent="0.25">
      <c r="A1575" s="53"/>
      <c r="B1575" s="58"/>
      <c r="C1575" s="58"/>
      <c r="D1575" s="35"/>
      <c r="E1575" s="117"/>
      <c r="F1575" s="117"/>
      <c r="G1575" s="117"/>
      <c r="H1575" s="117"/>
      <c r="I1575" s="117"/>
      <c r="J1575" s="117"/>
      <c r="K1575" s="117"/>
      <c r="L1575" s="117"/>
      <c r="M1575" s="117"/>
      <c r="N1575" s="117"/>
      <c r="O1575" s="117"/>
      <c r="P1575" s="135"/>
      <c r="Q1575" s="154"/>
    </row>
    <row r="1576" spans="1:17" s="28" customFormat="1" x14ac:dyDescent="0.25">
      <c r="A1576" s="53"/>
      <c r="B1576" s="58"/>
      <c r="C1576" s="58"/>
      <c r="D1576" s="35"/>
      <c r="E1576" s="117"/>
      <c r="F1576" s="117"/>
      <c r="G1576" s="117"/>
      <c r="H1576" s="117"/>
      <c r="I1576" s="117"/>
      <c r="J1576" s="117"/>
      <c r="K1576" s="117"/>
      <c r="L1576" s="117"/>
      <c r="M1576" s="117"/>
      <c r="N1576" s="117"/>
      <c r="O1576" s="117"/>
      <c r="P1576" s="135"/>
      <c r="Q1576" s="154"/>
    </row>
    <row r="1577" spans="1:17" s="28" customFormat="1" x14ac:dyDescent="0.25">
      <c r="A1577" s="53"/>
      <c r="B1577" s="58"/>
      <c r="C1577" s="58"/>
      <c r="D1577" s="35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35"/>
      <c r="Q1577" s="154"/>
    </row>
    <row r="1578" spans="1:17" s="28" customFormat="1" x14ac:dyDescent="0.25">
      <c r="A1578" s="53"/>
      <c r="B1578" s="58"/>
      <c r="C1578" s="58"/>
      <c r="D1578" s="35"/>
      <c r="E1578" s="117"/>
      <c r="F1578" s="117"/>
      <c r="G1578" s="117"/>
      <c r="H1578" s="117"/>
      <c r="I1578" s="117"/>
      <c r="J1578" s="117"/>
      <c r="K1578" s="117"/>
      <c r="L1578" s="117"/>
      <c r="M1578" s="117"/>
      <c r="N1578" s="117"/>
      <c r="O1578" s="117"/>
      <c r="P1578" s="135"/>
      <c r="Q1578" s="154"/>
    </row>
    <row r="1579" spans="1:17" s="28" customFormat="1" x14ac:dyDescent="0.25">
      <c r="A1579" s="53"/>
      <c r="B1579" s="58"/>
      <c r="C1579" s="58"/>
      <c r="D1579" s="35"/>
      <c r="E1579" s="117"/>
      <c r="F1579" s="117"/>
      <c r="G1579" s="117"/>
      <c r="H1579" s="117"/>
      <c r="I1579" s="117"/>
      <c r="J1579" s="117"/>
      <c r="K1579" s="117"/>
      <c r="L1579" s="117"/>
      <c r="M1579" s="117"/>
      <c r="N1579" s="117"/>
      <c r="O1579" s="117"/>
      <c r="P1579" s="135"/>
      <c r="Q1579" s="154"/>
    </row>
    <row r="1580" spans="1:17" s="28" customFormat="1" x14ac:dyDescent="0.25">
      <c r="A1580" s="53"/>
      <c r="B1580" s="58"/>
      <c r="C1580" s="58"/>
      <c r="D1580" s="35"/>
      <c r="E1580" s="117"/>
      <c r="F1580" s="117"/>
      <c r="G1580" s="117"/>
      <c r="H1580" s="117"/>
      <c r="I1580" s="117"/>
      <c r="J1580" s="117"/>
      <c r="K1580" s="117"/>
      <c r="L1580" s="117"/>
      <c r="M1580" s="117"/>
      <c r="N1580" s="117"/>
      <c r="O1580" s="117"/>
      <c r="P1580" s="135"/>
      <c r="Q1580" s="154"/>
    </row>
    <row r="1581" spans="1:17" s="28" customFormat="1" x14ac:dyDescent="0.25">
      <c r="A1581" s="53"/>
      <c r="B1581" s="58"/>
      <c r="C1581" s="58"/>
      <c r="D1581" s="35"/>
      <c r="E1581" s="117"/>
      <c r="F1581" s="117"/>
      <c r="G1581" s="117"/>
      <c r="H1581" s="117"/>
      <c r="I1581" s="117"/>
      <c r="J1581" s="117"/>
      <c r="K1581" s="117"/>
      <c r="L1581" s="117"/>
      <c r="M1581" s="117"/>
      <c r="N1581" s="117"/>
      <c r="O1581" s="117"/>
      <c r="P1581" s="135"/>
      <c r="Q1581" s="154"/>
    </row>
    <row r="1582" spans="1:17" s="28" customFormat="1" x14ac:dyDescent="0.25">
      <c r="A1582" s="53"/>
      <c r="B1582" s="58"/>
      <c r="C1582" s="58"/>
      <c r="D1582" s="35"/>
      <c r="E1582" s="117"/>
      <c r="F1582" s="117"/>
      <c r="G1582" s="117"/>
      <c r="H1582" s="117"/>
      <c r="I1582" s="117"/>
      <c r="J1582" s="117"/>
      <c r="K1582" s="117"/>
      <c r="L1582" s="117"/>
      <c r="M1582" s="117"/>
      <c r="N1582" s="117"/>
      <c r="O1582" s="117"/>
      <c r="P1582" s="135"/>
      <c r="Q1582" s="154"/>
    </row>
    <row r="1583" spans="1:17" s="28" customFormat="1" x14ac:dyDescent="0.25">
      <c r="A1583" s="53"/>
      <c r="B1583" s="58"/>
      <c r="C1583" s="58"/>
      <c r="D1583" s="35"/>
      <c r="E1583" s="117"/>
      <c r="F1583" s="117"/>
      <c r="G1583" s="117"/>
      <c r="H1583" s="117"/>
      <c r="I1583" s="117"/>
      <c r="J1583" s="117"/>
      <c r="K1583" s="117"/>
      <c r="L1583" s="117"/>
      <c r="M1583" s="117"/>
      <c r="N1583" s="117"/>
      <c r="O1583" s="117"/>
      <c r="P1583" s="135"/>
      <c r="Q1583" s="154"/>
    </row>
    <row r="1584" spans="1:17" s="28" customFormat="1" x14ac:dyDescent="0.25">
      <c r="A1584" s="53"/>
      <c r="B1584" s="58"/>
      <c r="C1584" s="58"/>
      <c r="D1584" s="35"/>
      <c r="E1584" s="117"/>
      <c r="F1584" s="117"/>
      <c r="G1584" s="117"/>
      <c r="H1584" s="117"/>
      <c r="I1584" s="117"/>
      <c r="J1584" s="117"/>
      <c r="K1584" s="117"/>
      <c r="L1584" s="117"/>
      <c r="M1584" s="117"/>
      <c r="N1584" s="117"/>
      <c r="O1584" s="117"/>
      <c r="P1584" s="135"/>
      <c r="Q1584" s="154"/>
    </row>
    <row r="1585" spans="1:17" s="28" customFormat="1" x14ac:dyDescent="0.25">
      <c r="A1585" s="53"/>
      <c r="B1585" s="58"/>
      <c r="C1585" s="58"/>
      <c r="D1585" s="35"/>
      <c r="E1585" s="117"/>
      <c r="F1585" s="117"/>
      <c r="G1585" s="117"/>
      <c r="H1585" s="117"/>
      <c r="I1585" s="117"/>
      <c r="J1585" s="117"/>
      <c r="K1585" s="117"/>
      <c r="L1585" s="117"/>
      <c r="M1585" s="117"/>
      <c r="N1585" s="117"/>
      <c r="O1585" s="117"/>
      <c r="P1585" s="135"/>
      <c r="Q1585" s="154"/>
    </row>
    <row r="1586" spans="1:17" s="28" customFormat="1" x14ac:dyDescent="0.25">
      <c r="A1586" s="53"/>
      <c r="B1586" s="58"/>
      <c r="C1586" s="58"/>
      <c r="D1586" s="35"/>
      <c r="E1586" s="117"/>
      <c r="F1586" s="117"/>
      <c r="G1586" s="117"/>
      <c r="H1586" s="117"/>
      <c r="I1586" s="117"/>
      <c r="J1586" s="117"/>
      <c r="K1586" s="117"/>
      <c r="L1586" s="117"/>
      <c r="M1586" s="117"/>
      <c r="N1586" s="117"/>
      <c r="O1586" s="117"/>
      <c r="P1586" s="135"/>
      <c r="Q1586" s="154"/>
    </row>
    <row r="1587" spans="1:17" s="28" customFormat="1" x14ac:dyDescent="0.25">
      <c r="A1587" s="53"/>
      <c r="B1587" s="58"/>
      <c r="C1587" s="58"/>
      <c r="D1587" s="35"/>
      <c r="E1587" s="117"/>
      <c r="F1587" s="117"/>
      <c r="G1587" s="117"/>
      <c r="H1587" s="117"/>
      <c r="I1587" s="117"/>
      <c r="J1587" s="117"/>
      <c r="K1587" s="117"/>
      <c r="L1587" s="117"/>
      <c r="M1587" s="117"/>
      <c r="N1587" s="117"/>
      <c r="O1587" s="117"/>
      <c r="P1587" s="135"/>
      <c r="Q1587" s="154"/>
    </row>
    <row r="1588" spans="1:17" s="28" customFormat="1" x14ac:dyDescent="0.25">
      <c r="A1588" s="53"/>
      <c r="B1588" s="58"/>
      <c r="C1588" s="58"/>
      <c r="D1588" s="35"/>
      <c r="E1588" s="117"/>
      <c r="F1588" s="117"/>
      <c r="G1588" s="117"/>
      <c r="H1588" s="117"/>
      <c r="I1588" s="117"/>
      <c r="J1588" s="117"/>
      <c r="K1588" s="117"/>
      <c r="L1588" s="117"/>
      <c r="M1588" s="117"/>
      <c r="N1588" s="117"/>
      <c r="O1588" s="117"/>
      <c r="P1588" s="135"/>
      <c r="Q1588" s="154"/>
    </row>
    <row r="1589" spans="1:17" s="28" customFormat="1" x14ac:dyDescent="0.25">
      <c r="A1589" s="53"/>
      <c r="B1589" s="58"/>
      <c r="C1589" s="58"/>
      <c r="D1589" s="35"/>
      <c r="E1589" s="117"/>
      <c r="F1589" s="117"/>
      <c r="G1589" s="117"/>
      <c r="H1589" s="117"/>
      <c r="I1589" s="117"/>
      <c r="J1589" s="117"/>
      <c r="K1589" s="117"/>
      <c r="L1589" s="117"/>
      <c r="M1589" s="117"/>
      <c r="N1589" s="117"/>
      <c r="O1589" s="117"/>
      <c r="P1589" s="135"/>
      <c r="Q1589" s="154"/>
    </row>
    <row r="1590" spans="1:17" s="28" customFormat="1" x14ac:dyDescent="0.25">
      <c r="A1590" s="53"/>
      <c r="B1590" s="58"/>
      <c r="C1590" s="58"/>
      <c r="D1590" s="35"/>
      <c r="E1590" s="117"/>
      <c r="F1590" s="117"/>
      <c r="G1590" s="117"/>
      <c r="H1590" s="117"/>
      <c r="I1590" s="117"/>
      <c r="J1590" s="117"/>
      <c r="K1590" s="117"/>
      <c r="L1590" s="117"/>
      <c r="M1590" s="117"/>
      <c r="N1590" s="117"/>
      <c r="O1590" s="117"/>
      <c r="P1590" s="135"/>
      <c r="Q1590" s="154"/>
    </row>
    <row r="1591" spans="1:17" s="28" customFormat="1" x14ac:dyDescent="0.25">
      <c r="A1591" s="53"/>
      <c r="B1591" s="58"/>
      <c r="C1591" s="58"/>
      <c r="D1591" s="35"/>
      <c r="E1591" s="117"/>
      <c r="F1591" s="117"/>
      <c r="G1591" s="117"/>
      <c r="H1591" s="117"/>
      <c r="I1591" s="117"/>
      <c r="J1591" s="117"/>
      <c r="K1591" s="117"/>
      <c r="L1591" s="117"/>
      <c r="M1591" s="117"/>
      <c r="N1591" s="117"/>
      <c r="O1591" s="117"/>
      <c r="P1591" s="135"/>
      <c r="Q1591" s="154"/>
    </row>
    <row r="1592" spans="1:17" s="28" customFormat="1" x14ac:dyDescent="0.25">
      <c r="A1592" s="53"/>
      <c r="B1592" s="58"/>
      <c r="C1592" s="58"/>
      <c r="D1592" s="35"/>
      <c r="E1592" s="117"/>
      <c r="F1592" s="117"/>
      <c r="G1592" s="117"/>
      <c r="H1592" s="117"/>
      <c r="I1592" s="117"/>
      <c r="J1592" s="117"/>
      <c r="K1592" s="117"/>
      <c r="L1592" s="117"/>
      <c r="M1592" s="117"/>
      <c r="N1592" s="117"/>
      <c r="O1592" s="117"/>
      <c r="P1592" s="135"/>
      <c r="Q1592" s="154"/>
    </row>
    <row r="1593" spans="1:17" s="28" customFormat="1" x14ac:dyDescent="0.25">
      <c r="A1593" s="53"/>
      <c r="B1593" s="58"/>
      <c r="C1593" s="58"/>
      <c r="D1593" s="35"/>
      <c r="E1593" s="117"/>
      <c r="F1593" s="117"/>
      <c r="G1593" s="117"/>
      <c r="H1593" s="117"/>
      <c r="I1593" s="117"/>
      <c r="J1593" s="117"/>
      <c r="K1593" s="117"/>
      <c r="L1593" s="117"/>
      <c r="M1593" s="117"/>
      <c r="N1593" s="117"/>
      <c r="O1593" s="117"/>
      <c r="P1593" s="135"/>
      <c r="Q1593" s="154"/>
    </row>
    <row r="1594" spans="1:17" s="28" customFormat="1" x14ac:dyDescent="0.25">
      <c r="A1594" s="53"/>
      <c r="B1594" s="58"/>
      <c r="C1594" s="58"/>
      <c r="D1594" s="35"/>
      <c r="E1594" s="117"/>
      <c r="F1594" s="117"/>
      <c r="G1594" s="117"/>
      <c r="H1594" s="117"/>
      <c r="I1594" s="117"/>
      <c r="J1594" s="117"/>
      <c r="K1594" s="117"/>
      <c r="L1594" s="117"/>
      <c r="M1594" s="117"/>
      <c r="N1594" s="117"/>
      <c r="O1594" s="117"/>
      <c r="P1594" s="135"/>
      <c r="Q1594" s="154"/>
    </row>
    <row r="1595" spans="1:17" s="28" customFormat="1" x14ac:dyDescent="0.25">
      <c r="A1595" s="53"/>
      <c r="B1595" s="58"/>
      <c r="C1595" s="58"/>
      <c r="D1595" s="35"/>
      <c r="E1595" s="117"/>
      <c r="F1595" s="117"/>
      <c r="G1595" s="117"/>
      <c r="H1595" s="117"/>
      <c r="I1595" s="117"/>
      <c r="J1595" s="117"/>
      <c r="K1595" s="117"/>
      <c r="L1595" s="117"/>
      <c r="M1595" s="117"/>
      <c r="N1595" s="117"/>
      <c r="O1595" s="117"/>
      <c r="P1595" s="135"/>
      <c r="Q1595" s="154"/>
    </row>
    <row r="1596" spans="1:17" s="28" customFormat="1" x14ac:dyDescent="0.25">
      <c r="A1596" s="53"/>
      <c r="B1596" s="58"/>
      <c r="C1596" s="58"/>
      <c r="D1596" s="35"/>
      <c r="E1596" s="117"/>
      <c r="F1596" s="117"/>
      <c r="G1596" s="117"/>
      <c r="H1596" s="117"/>
      <c r="I1596" s="117"/>
      <c r="J1596" s="117"/>
      <c r="K1596" s="117"/>
      <c r="L1596" s="117"/>
      <c r="M1596" s="117"/>
      <c r="N1596" s="117"/>
      <c r="O1596" s="117"/>
      <c r="P1596" s="135"/>
      <c r="Q1596" s="154"/>
    </row>
    <row r="1597" spans="1:17" s="28" customFormat="1" x14ac:dyDescent="0.25">
      <c r="A1597" s="53"/>
      <c r="B1597" s="58"/>
      <c r="C1597" s="58"/>
      <c r="D1597" s="35"/>
      <c r="E1597" s="117"/>
      <c r="F1597" s="117"/>
      <c r="G1597" s="117"/>
      <c r="H1597" s="117"/>
      <c r="I1597" s="117"/>
      <c r="J1597" s="117"/>
      <c r="K1597" s="117"/>
      <c r="L1597" s="117"/>
      <c r="M1597" s="117"/>
      <c r="N1597" s="117"/>
      <c r="O1597" s="117"/>
      <c r="P1597" s="135"/>
      <c r="Q1597" s="154"/>
    </row>
    <row r="1598" spans="1:17" s="28" customFormat="1" x14ac:dyDescent="0.25">
      <c r="A1598" s="53"/>
      <c r="B1598" s="58"/>
      <c r="C1598" s="58"/>
      <c r="D1598" s="35"/>
      <c r="E1598" s="117"/>
      <c r="F1598" s="117"/>
      <c r="G1598" s="117"/>
      <c r="H1598" s="117"/>
      <c r="I1598" s="117"/>
      <c r="J1598" s="117"/>
      <c r="K1598" s="117"/>
      <c r="L1598" s="117"/>
      <c r="M1598" s="117"/>
      <c r="N1598" s="117"/>
      <c r="O1598" s="117"/>
      <c r="P1598" s="135"/>
      <c r="Q1598" s="154"/>
    </row>
    <row r="1599" spans="1:17" s="28" customFormat="1" x14ac:dyDescent="0.25">
      <c r="A1599" s="53"/>
      <c r="B1599" s="58"/>
      <c r="C1599" s="58"/>
      <c r="D1599" s="35"/>
      <c r="E1599" s="117"/>
      <c r="F1599" s="117"/>
      <c r="G1599" s="117"/>
      <c r="H1599" s="117"/>
      <c r="I1599" s="117"/>
      <c r="J1599" s="117"/>
      <c r="K1599" s="117"/>
      <c r="L1599" s="117"/>
      <c r="M1599" s="117"/>
      <c r="N1599" s="117"/>
      <c r="O1599" s="117"/>
      <c r="P1599" s="135"/>
      <c r="Q1599" s="154"/>
    </row>
    <row r="1600" spans="1:17" s="28" customFormat="1" x14ac:dyDescent="0.25">
      <c r="A1600" s="53"/>
      <c r="B1600" s="58"/>
      <c r="C1600" s="58"/>
      <c r="D1600" s="35"/>
      <c r="E1600" s="117"/>
      <c r="F1600" s="117"/>
      <c r="G1600" s="117"/>
      <c r="H1600" s="117"/>
      <c r="I1600" s="117"/>
      <c r="J1600" s="117"/>
      <c r="K1600" s="117"/>
      <c r="L1600" s="117"/>
      <c r="M1600" s="117"/>
      <c r="N1600" s="117"/>
      <c r="O1600" s="117"/>
      <c r="P1600" s="135"/>
      <c r="Q1600" s="154"/>
    </row>
    <row r="1601" spans="1:17" s="28" customFormat="1" x14ac:dyDescent="0.25">
      <c r="A1601" s="53"/>
      <c r="B1601" s="58"/>
      <c r="C1601" s="58"/>
      <c r="D1601" s="35"/>
      <c r="E1601" s="117"/>
      <c r="F1601" s="117"/>
      <c r="G1601" s="117"/>
      <c r="H1601" s="117"/>
      <c r="I1601" s="117"/>
      <c r="J1601" s="117"/>
      <c r="K1601" s="117"/>
      <c r="L1601" s="117"/>
      <c r="M1601" s="117"/>
      <c r="N1601" s="117"/>
      <c r="O1601" s="117"/>
      <c r="P1601" s="135"/>
      <c r="Q1601" s="154"/>
    </row>
    <row r="1602" spans="1:17" s="28" customFormat="1" x14ac:dyDescent="0.25">
      <c r="A1602" s="53"/>
      <c r="B1602" s="58"/>
      <c r="C1602" s="58"/>
      <c r="D1602" s="35"/>
      <c r="E1602" s="117"/>
      <c r="F1602" s="117"/>
      <c r="G1602" s="117"/>
      <c r="H1602" s="117"/>
      <c r="I1602" s="117"/>
      <c r="J1602" s="117"/>
      <c r="K1602" s="117"/>
      <c r="L1602" s="117"/>
      <c r="M1602" s="117"/>
      <c r="N1602" s="117"/>
      <c r="O1602" s="117"/>
      <c r="P1602" s="135"/>
      <c r="Q1602" s="154"/>
    </row>
    <row r="1603" spans="1:17" s="28" customFormat="1" x14ac:dyDescent="0.25">
      <c r="A1603" s="53"/>
      <c r="B1603" s="58"/>
      <c r="C1603" s="58"/>
      <c r="D1603" s="35"/>
      <c r="E1603" s="117"/>
      <c r="F1603" s="117"/>
      <c r="G1603" s="117"/>
      <c r="H1603" s="117"/>
      <c r="I1603" s="117"/>
      <c r="J1603" s="117"/>
      <c r="K1603" s="117"/>
      <c r="L1603" s="117"/>
      <c r="M1603" s="117"/>
      <c r="N1603" s="117"/>
      <c r="O1603" s="117"/>
      <c r="P1603" s="135"/>
      <c r="Q1603" s="154"/>
    </row>
    <row r="1604" spans="1:17" s="28" customFormat="1" x14ac:dyDescent="0.25">
      <c r="A1604" s="53"/>
      <c r="B1604" s="58"/>
      <c r="C1604" s="58"/>
      <c r="D1604" s="35"/>
      <c r="E1604" s="117"/>
      <c r="F1604" s="117"/>
      <c r="G1604" s="117"/>
      <c r="H1604" s="117"/>
      <c r="I1604" s="117"/>
      <c r="J1604" s="117"/>
      <c r="K1604" s="117"/>
      <c r="L1604" s="117"/>
      <c r="M1604" s="117"/>
      <c r="N1604" s="117"/>
      <c r="O1604" s="117"/>
      <c r="P1604" s="135"/>
      <c r="Q1604" s="154"/>
    </row>
    <row r="1605" spans="1:17" s="28" customFormat="1" x14ac:dyDescent="0.25">
      <c r="A1605" s="53"/>
      <c r="B1605" s="58"/>
      <c r="C1605" s="58"/>
      <c r="D1605" s="35"/>
      <c r="E1605" s="117"/>
      <c r="F1605" s="117"/>
      <c r="G1605" s="117"/>
      <c r="H1605" s="117"/>
      <c r="I1605" s="117"/>
      <c r="J1605" s="117"/>
      <c r="K1605" s="117"/>
      <c r="L1605" s="117"/>
      <c r="M1605" s="117"/>
      <c r="N1605" s="117"/>
      <c r="O1605" s="117"/>
      <c r="P1605" s="135"/>
      <c r="Q1605" s="154"/>
    </row>
    <row r="1606" spans="1:17" s="28" customFormat="1" x14ac:dyDescent="0.25">
      <c r="A1606" s="53"/>
      <c r="B1606" s="58"/>
      <c r="C1606" s="58"/>
      <c r="D1606" s="35"/>
      <c r="E1606" s="117"/>
      <c r="F1606" s="117"/>
      <c r="G1606" s="117"/>
      <c r="H1606" s="117"/>
      <c r="I1606" s="117"/>
      <c r="J1606" s="117"/>
      <c r="K1606" s="117"/>
      <c r="L1606" s="117"/>
      <c r="M1606" s="117"/>
      <c r="N1606" s="117"/>
      <c r="O1606" s="117"/>
      <c r="P1606" s="135"/>
      <c r="Q1606" s="154"/>
    </row>
    <row r="1607" spans="1:17" s="28" customFormat="1" x14ac:dyDescent="0.25">
      <c r="A1607" s="53"/>
      <c r="B1607" s="58"/>
      <c r="C1607" s="58"/>
      <c r="D1607" s="35"/>
      <c r="E1607" s="117"/>
      <c r="F1607" s="117"/>
      <c r="G1607" s="117"/>
      <c r="H1607" s="117"/>
      <c r="I1607" s="117"/>
      <c r="J1607" s="117"/>
      <c r="K1607" s="117"/>
      <c r="L1607" s="117"/>
      <c r="M1607" s="117"/>
      <c r="N1607" s="117"/>
      <c r="O1607" s="117"/>
      <c r="P1607" s="135"/>
      <c r="Q1607" s="154"/>
    </row>
    <row r="1608" spans="1:17" s="28" customFormat="1" x14ac:dyDescent="0.25">
      <c r="A1608" s="53"/>
      <c r="B1608" s="58"/>
      <c r="C1608" s="58"/>
      <c r="D1608" s="35"/>
      <c r="E1608" s="117"/>
      <c r="F1608" s="117"/>
      <c r="G1608" s="117"/>
      <c r="H1608" s="117"/>
      <c r="I1608" s="117"/>
      <c r="J1608" s="117"/>
      <c r="K1608" s="117"/>
      <c r="L1608" s="117"/>
      <c r="M1608" s="117"/>
      <c r="N1608" s="117"/>
      <c r="O1608" s="117"/>
      <c r="P1608" s="135"/>
      <c r="Q1608" s="154"/>
    </row>
    <row r="1609" spans="1:17" s="28" customFormat="1" x14ac:dyDescent="0.25">
      <c r="A1609" s="53"/>
      <c r="B1609" s="58"/>
      <c r="C1609" s="58"/>
      <c r="D1609" s="35"/>
      <c r="E1609" s="117"/>
      <c r="F1609" s="117"/>
      <c r="G1609" s="117"/>
      <c r="H1609" s="117"/>
      <c r="I1609" s="117"/>
      <c r="J1609" s="117"/>
      <c r="K1609" s="117"/>
      <c r="L1609" s="117"/>
      <c r="M1609" s="117"/>
      <c r="N1609" s="117"/>
      <c r="O1609" s="117"/>
      <c r="P1609" s="135"/>
      <c r="Q1609" s="154"/>
    </row>
    <row r="1610" spans="1:17" s="28" customFormat="1" x14ac:dyDescent="0.25">
      <c r="A1610" s="53"/>
      <c r="B1610" s="58"/>
      <c r="C1610" s="58"/>
      <c r="D1610" s="35"/>
      <c r="E1610" s="117"/>
      <c r="F1610" s="117"/>
      <c r="G1610" s="117"/>
      <c r="H1610" s="117"/>
      <c r="I1610" s="117"/>
      <c r="J1610" s="117"/>
      <c r="K1610" s="117"/>
      <c r="L1610" s="117"/>
      <c r="M1610" s="117"/>
      <c r="N1610" s="117"/>
      <c r="O1610" s="117"/>
      <c r="P1610" s="135"/>
      <c r="Q1610" s="154"/>
    </row>
    <row r="1611" spans="1:17" s="28" customFormat="1" x14ac:dyDescent="0.25">
      <c r="A1611" s="53"/>
      <c r="B1611" s="58"/>
      <c r="C1611" s="58"/>
      <c r="D1611" s="35"/>
      <c r="E1611" s="117"/>
      <c r="F1611" s="117"/>
      <c r="G1611" s="117"/>
      <c r="H1611" s="117"/>
      <c r="I1611" s="117"/>
      <c r="J1611" s="117"/>
      <c r="K1611" s="117"/>
      <c r="L1611" s="117"/>
      <c r="M1611" s="117"/>
      <c r="N1611" s="117"/>
      <c r="O1611" s="117"/>
      <c r="P1611" s="135"/>
      <c r="Q1611" s="154"/>
    </row>
    <row r="1612" spans="1:17" s="28" customFormat="1" x14ac:dyDescent="0.25">
      <c r="A1612" s="53"/>
      <c r="B1612" s="58"/>
      <c r="C1612" s="58"/>
      <c r="D1612" s="35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  <c r="O1612" s="117"/>
      <c r="P1612" s="135"/>
      <c r="Q1612" s="154"/>
    </row>
    <row r="1613" spans="1:17" s="28" customFormat="1" x14ac:dyDescent="0.25">
      <c r="A1613" s="53"/>
      <c r="B1613" s="58"/>
      <c r="C1613" s="58"/>
      <c r="D1613" s="35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35"/>
      <c r="Q1613" s="154"/>
    </row>
    <row r="1614" spans="1:17" s="28" customFormat="1" x14ac:dyDescent="0.25">
      <c r="A1614" s="53"/>
      <c r="B1614" s="58"/>
      <c r="C1614" s="58"/>
      <c r="D1614" s="35"/>
      <c r="E1614" s="117"/>
      <c r="F1614" s="117"/>
      <c r="G1614" s="117"/>
      <c r="H1614" s="117"/>
      <c r="I1614" s="117"/>
      <c r="J1614" s="117"/>
      <c r="K1614" s="117"/>
      <c r="L1614" s="117"/>
      <c r="M1614" s="117"/>
      <c r="N1614" s="117"/>
      <c r="O1614" s="117"/>
      <c r="P1614" s="135"/>
      <c r="Q1614" s="154"/>
    </row>
    <row r="1615" spans="1:17" s="28" customFormat="1" x14ac:dyDescent="0.25">
      <c r="A1615" s="53"/>
      <c r="B1615" s="58"/>
      <c r="C1615" s="58"/>
      <c r="D1615" s="35"/>
      <c r="E1615" s="117"/>
      <c r="F1615" s="117"/>
      <c r="G1615" s="117"/>
      <c r="H1615" s="117"/>
      <c r="I1615" s="117"/>
      <c r="J1615" s="117"/>
      <c r="K1615" s="117"/>
      <c r="L1615" s="117"/>
      <c r="M1615" s="117"/>
      <c r="N1615" s="117"/>
      <c r="O1615" s="117"/>
      <c r="P1615" s="135"/>
      <c r="Q1615" s="154"/>
    </row>
    <row r="1616" spans="1:17" s="28" customFormat="1" x14ac:dyDescent="0.25">
      <c r="A1616" s="53"/>
      <c r="B1616" s="58"/>
      <c r="C1616" s="58"/>
      <c r="D1616" s="35"/>
      <c r="E1616" s="117"/>
      <c r="F1616" s="117"/>
      <c r="G1616" s="117"/>
      <c r="H1616" s="117"/>
      <c r="I1616" s="117"/>
      <c r="J1616" s="117"/>
      <c r="K1616" s="117"/>
      <c r="L1616" s="117"/>
      <c r="M1616" s="117"/>
      <c r="N1616" s="117"/>
      <c r="O1616" s="117"/>
      <c r="P1616" s="135"/>
      <c r="Q1616" s="154"/>
    </row>
    <row r="1617" spans="1:17" s="28" customFormat="1" x14ac:dyDescent="0.25">
      <c r="A1617" s="53"/>
      <c r="B1617" s="58"/>
      <c r="C1617" s="58"/>
      <c r="D1617" s="35"/>
      <c r="E1617" s="117"/>
      <c r="F1617" s="117"/>
      <c r="G1617" s="117"/>
      <c r="H1617" s="117"/>
      <c r="I1617" s="117"/>
      <c r="J1617" s="117"/>
      <c r="K1617" s="117"/>
      <c r="L1617" s="117"/>
      <c r="M1617" s="117"/>
      <c r="N1617" s="117"/>
      <c r="O1617" s="117"/>
      <c r="P1617" s="135"/>
      <c r="Q1617" s="154"/>
    </row>
    <row r="1618" spans="1:17" s="28" customFormat="1" x14ac:dyDescent="0.25">
      <c r="A1618" s="53"/>
      <c r="B1618" s="58"/>
      <c r="C1618" s="58"/>
      <c r="D1618" s="35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35"/>
      <c r="Q1618" s="154"/>
    </row>
    <row r="1619" spans="1:17" s="28" customFormat="1" x14ac:dyDescent="0.25">
      <c r="A1619" s="53"/>
      <c r="B1619" s="58"/>
      <c r="C1619" s="58"/>
      <c r="D1619" s="35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35"/>
      <c r="Q1619" s="154"/>
    </row>
    <row r="1620" spans="1:17" s="28" customFormat="1" x14ac:dyDescent="0.25">
      <c r="A1620" s="53"/>
      <c r="B1620" s="58"/>
      <c r="C1620" s="58"/>
      <c r="D1620" s="35"/>
      <c r="E1620" s="117"/>
      <c r="F1620" s="117"/>
      <c r="G1620" s="117"/>
      <c r="H1620" s="117"/>
      <c r="I1620" s="117"/>
      <c r="J1620" s="117"/>
      <c r="K1620" s="117"/>
      <c r="L1620" s="117"/>
      <c r="M1620" s="117"/>
      <c r="N1620" s="117"/>
      <c r="O1620" s="117"/>
      <c r="P1620" s="135"/>
      <c r="Q1620" s="154"/>
    </row>
    <row r="1621" spans="1:17" s="28" customFormat="1" x14ac:dyDescent="0.25">
      <c r="A1621" s="53"/>
      <c r="B1621" s="58"/>
      <c r="C1621" s="58"/>
      <c r="D1621" s="35"/>
      <c r="E1621" s="117"/>
      <c r="F1621" s="117"/>
      <c r="G1621" s="117"/>
      <c r="H1621" s="117"/>
      <c r="I1621" s="117"/>
      <c r="J1621" s="117"/>
      <c r="K1621" s="117"/>
      <c r="L1621" s="117"/>
      <c r="M1621" s="117"/>
      <c r="N1621" s="117"/>
      <c r="O1621" s="117"/>
      <c r="P1621" s="135"/>
      <c r="Q1621" s="154"/>
    </row>
    <row r="1622" spans="1:17" s="28" customFormat="1" x14ac:dyDescent="0.25">
      <c r="A1622" s="53"/>
      <c r="B1622" s="58"/>
      <c r="C1622" s="58"/>
      <c r="D1622" s="35"/>
      <c r="E1622" s="117"/>
      <c r="F1622" s="117"/>
      <c r="G1622" s="117"/>
      <c r="H1622" s="117"/>
      <c r="I1622" s="117"/>
      <c r="J1622" s="117"/>
      <c r="K1622" s="117"/>
      <c r="L1622" s="117"/>
      <c r="M1622" s="117"/>
      <c r="N1622" s="117"/>
      <c r="O1622" s="117"/>
      <c r="P1622" s="135"/>
      <c r="Q1622" s="154"/>
    </row>
    <row r="1623" spans="1:17" s="28" customFormat="1" x14ac:dyDescent="0.25">
      <c r="A1623" s="53"/>
      <c r="B1623" s="58"/>
      <c r="C1623" s="58"/>
      <c r="D1623" s="35"/>
      <c r="E1623" s="117"/>
      <c r="F1623" s="117"/>
      <c r="G1623" s="117"/>
      <c r="H1623" s="117"/>
      <c r="I1623" s="117"/>
      <c r="J1623" s="117"/>
      <c r="K1623" s="117"/>
      <c r="L1623" s="117"/>
      <c r="M1623" s="117"/>
      <c r="N1623" s="117"/>
      <c r="O1623" s="117"/>
      <c r="P1623" s="135"/>
      <c r="Q1623" s="154"/>
    </row>
    <row r="1624" spans="1:17" s="28" customFormat="1" x14ac:dyDescent="0.25">
      <c r="A1624" s="53"/>
      <c r="B1624" s="58"/>
      <c r="C1624" s="58"/>
      <c r="D1624" s="35"/>
      <c r="E1624" s="117"/>
      <c r="F1624" s="117"/>
      <c r="G1624" s="117"/>
      <c r="H1624" s="117"/>
      <c r="I1624" s="117"/>
      <c r="J1624" s="117"/>
      <c r="K1624" s="117"/>
      <c r="L1624" s="117"/>
      <c r="M1624" s="117"/>
      <c r="N1624" s="117"/>
      <c r="O1624" s="117"/>
      <c r="P1624" s="135"/>
      <c r="Q1624" s="154"/>
    </row>
    <row r="1625" spans="1:17" s="28" customFormat="1" x14ac:dyDescent="0.25">
      <c r="A1625" s="53"/>
      <c r="B1625" s="58"/>
      <c r="C1625" s="58"/>
      <c r="D1625" s="35"/>
      <c r="E1625" s="117"/>
      <c r="F1625" s="117"/>
      <c r="G1625" s="117"/>
      <c r="H1625" s="117"/>
      <c r="I1625" s="117"/>
      <c r="J1625" s="117"/>
      <c r="K1625" s="117"/>
      <c r="L1625" s="117"/>
      <c r="M1625" s="117"/>
      <c r="N1625" s="117"/>
      <c r="O1625" s="117"/>
      <c r="P1625" s="135"/>
      <c r="Q1625" s="154"/>
    </row>
    <row r="1626" spans="1:17" s="28" customFormat="1" x14ac:dyDescent="0.25">
      <c r="A1626" s="53"/>
      <c r="B1626" s="58"/>
      <c r="C1626" s="58"/>
      <c r="D1626" s="35"/>
      <c r="E1626" s="117"/>
      <c r="F1626" s="117"/>
      <c r="G1626" s="117"/>
      <c r="H1626" s="117"/>
      <c r="I1626" s="117"/>
      <c r="J1626" s="117"/>
      <c r="K1626" s="117"/>
      <c r="L1626" s="117"/>
      <c r="M1626" s="117"/>
      <c r="N1626" s="117"/>
      <c r="O1626" s="117"/>
      <c r="P1626" s="135"/>
      <c r="Q1626" s="154"/>
    </row>
    <row r="1627" spans="1:17" s="28" customFormat="1" x14ac:dyDescent="0.25">
      <c r="A1627" s="53"/>
      <c r="B1627" s="58"/>
      <c r="C1627" s="58"/>
      <c r="D1627" s="35"/>
      <c r="E1627" s="117"/>
      <c r="F1627" s="117"/>
      <c r="G1627" s="117"/>
      <c r="H1627" s="117"/>
      <c r="I1627" s="117"/>
      <c r="J1627" s="117"/>
      <c r="K1627" s="117"/>
      <c r="L1627" s="117"/>
      <c r="M1627" s="117"/>
      <c r="N1627" s="117"/>
      <c r="O1627" s="117"/>
      <c r="P1627" s="135"/>
      <c r="Q1627" s="154"/>
    </row>
    <row r="1628" spans="1:17" s="28" customFormat="1" x14ac:dyDescent="0.25">
      <c r="A1628" s="53"/>
      <c r="B1628" s="58"/>
      <c r="C1628" s="58"/>
      <c r="D1628" s="35"/>
      <c r="E1628" s="117"/>
      <c r="F1628" s="117"/>
      <c r="G1628" s="117"/>
      <c r="H1628" s="117"/>
      <c r="I1628" s="117"/>
      <c r="J1628" s="117"/>
      <c r="K1628" s="117"/>
      <c r="L1628" s="117"/>
      <c r="M1628" s="117"/>
      <c r="N1628" s="117"/>
      <c r="O1628" s="117"/>
      <c r="P1628" s="135"/>
      <c r="Q1628" s="154"/>
    </row>
    <row r="1629" spans="1:17" s="28" customFormat="1" x14ac:dyDescent="0.25">
      <c r="A1629" s="53"/>
      <c r="B1629" s="58"/>
      <c r="C1629" s="58"/>
      <c r="D1629" s="35"/>
      <c r="E1629" s="117"/>
      <c r="F1629" s="117"/>
      <c r="G1629" s="117"/>
      <c r="H1629" s="117"/>
      <c r="I1629" s="117"/>
      <c r="J1629" s="117"/>
      <c r="K1629" s="117"/>
      <c r="L1629" s="117"/>
      <c r="M1629" s="117"/>
      <c r="N1629" s="117"/>
      <c r="O1629" s="117"/>
      <c r="P1629" s="135"/>
      <c r="Q1629" s="154"/>
    </row>
    <row r="1630" spans="1:17" s="28" customFormat="1" x14ac:dyDescent="0.25">
      <c r="A1630" s="53"/>
      <c r="B1630" s="58"/>
      <c r="C1630" s="58"/>
      <c r="D1630" s="35"/>
      <c r="E1630" s="117"/>
      <c r="F1630" s="117"/>
      <c r="G1630" s="117"/>
      <c r="H1630" s="117"/>
      <c r="I1630" s="117"/>
      <c r="J1630" s="117"/>
      <c r="K1630" s="117"/>
      <c r="L1630" s="117"/>
      <c r="M1630" s="117"/>
      <c r="N1630" s="117"/>
      <c r="O1630" s="117"/>
      <c r="P1630" s="135"/>
      <c r="Q1630" s="154"/>
    </row>
    <row r="1631" spans="1:17" s="28" customFormat="1" x14ac:dyDescent="0.25">
      <c r="A1631" s="53"/>
      <c r="B1631" s="58"/>
      <c r="C1631" s="58"/>
      <c r="D1631" s="35"/>
      <c r="E1631" s="117"/>
      <c r="F1631" s="117"/>
      <c r="G1631" s="117"/>
      <c r="H1631" s="117"/>
      <c r="I1631" s="117"/>
      <c r="J1631" s="117"/>
      <c r="K1631" s="117"/>
      <c r="L1631" s="117"/>
      <c r="M1631" s="117"/>
      <c r="N1631" s="117"/>
      <c r="O1631" s="117"/>
      <c r="P1631" s="135"/>
      <c r="Q1631" s="154"/>
    </row>
    <row r="1632" spans="1:17" s="28" customFormat="1" x14ac:dyDescent="0.25">
      <c r="A1632" s="53"/>
      <c r="B1632" s="58"/>
      <c r="C1632" s="58"/>
      <c r="D1632" s="35"/>
      <c r="E1632" s="117"/>
      <c r="F1632" s="117"/>
      <c r="G1632" s="117"/>
      <c r="H1632" s="117"/>
      <c r="I1632" s="117"/>
      <c r="J1632" s="117"/>
      <c r="K1632" s="117"/>
      <c r="L1632" s="117"/>
      <c r="M1632" s="117"/>
      <c r="N1632" s="117"/>
      <c r="O1632" s="117"/>
      <c r="P1632" s="135"/>
      <c r="Q1632" s="154"/>
    </row>
    <row r="1633" spans="1:17" s="28" customFormat="1" x14ac:dyDescent="0.25">
      <c r="A1633" s="53"/>
      <c r="B1633" s="58"/>
      <c r="C1633" s="58"/>
      <c r="D1633" s="35"/>
      <c r="E1633" s="117"/>
      <c r="F1633" s="117"/>
      <c r="G1633" s="117"/>
      <c r="H1633" s="117"/>
      <c r="I1633" s="117"/>
      <c r="J1633" s="117"/>
      <c r="K1633" s="117"/>
      <c r="L1633" s="117"/>
      <c r="M1633" s="117"/>
      <c r="N1633" s="117"/>
      <c r="O1633" s="117"/>
      <c r="P1633" s="135"/>
      <c r="Q1633" s="154"/>
    </row>
    <row r="1634" spans="1:17" s="28" customFormat="1" x14ac:dyDescent="0.25">
      <c r="A1634" s="53"/>
      <c r="B1634" s="58"/>
      <c r="C1634" s="58"/>
      <c r="D1634" s="35"/>
      <c r="E1634" s="117"/>
      <c r="F1634" s="117"/>
      <c r="G1634" s="117"/>
      <c r="H1634" s="117"/>
      <c r="I1634" s="117"/>
      <c r="J1634" s="117"/>
      <c r="K1634" s="117"/>
      <c r="L1634" s="117"/>
      <c r="M1634" s="117"/>
      <c r="N1634" s="117"/>
      <c r="O1634" s="117"/>
      <c r="P1634" s="135"/>
      <c r="Q1634" s="154"/>
    </row>
    <row r="1635" spans="1:17" s="28" customFormat="1" x14ac:dyDescent="0.25">
      <c r="A1635" s="53"/>
      <c r="B1635" s="58"/>
      <c r="C1635" s="58"/>
      <c r="D1635" s="35"/>
      <c r="E1635" s="117"/>
      <c r="F1635" s="117"/>
      <c r="G1635" s="117"/>
      <c r="H1635" s="117"/>
      <c r="I1635" s="117"/>
      <c r="J1635" s="117"/>
      <c r="K1635" s="117"/>
      <c r="L1635" s="117"/>
      <c r="M1635" s="117"/>
      <c r="N1635" s="117"/>
      <c r="O1635" s="117"/>
      <c r="P1635" s="135"/>
      <c r="Q1635" s="154"/>
    </row>
    <row r="1636" spans="1:17" s="28" customFormat="1" x14ac:dyDescent="0.25">
      <c r="A1636" s="53"/>
      <c r="B1636" s="58"/>
      <c r="C1636" s="58"/>
      <c r="D1636" s="35"/>
      <c r="E1636" s="117"/>
      <c r="F1636" s="117"/>
      <c r="G1636" s="117"/>
      <c r="H1636" s="117"/>
      <c r="I1636" s="117"/>
      <c r="J1636" s="117"/>
      <c r="K1636" s="117"/>
      <c r="L1636" s="117"/>
      <c r="M1636" s="117"/>
      <c r="N1636" s="117"/>
      <c r="O1636" s="117"/>
      <c r="P1636" s="135"/>
      <c r="Q1636" s="154"/>
    </row>
    <row r="1637" spans="1:17" s="28" customFormat="1" x14ac:dyDescent="0.25">
      <c r="A1637" s="53"/>
      <c r="B1637" s="58"/>
      <c r="C1637" s="58"/>
      <c r="D1637" s="35"/>
      <c r="E1637" s="117"/>
      <c r="F1637" s="117"/>
      <c r="G1637" s="117"/>
      <c r="H1637" s="117"/>
      <c r="I1637" s="117"/>
      <c r="J1637" s="117"/>
      <c r="K1637" s="117"/>
      <c r="L1637" s="117"/>
      <c r="M1637" s="117"/>
      <c r="N1637" s="117"/>
      <c r="O1637" s="117"/>
      <c r="P1637" s="135"/>
      <c r="Q1637" s="154"/>
    </row>
    <row r="1638" spans="1:17" s="28" customFormat="1" x14ac:dyDescent="0.25">
      <c r="A1638" s="53"/>
      <c r="B1638" s="58"/>
      <c r="C1638" s="58"/>
      <c r="D1638" s="35"/>
      <c r="E1638" s="117"/>
      <c r="F1638" s="117"/>
      <c r="G1638" s="117"/>
      <c r="H1638" s="117"/>
      <c r="I1638" s="117"/>
      <c r="J1638" s="117"/>
      <c r="K1638" s="117"/>
      <c r="L1638" s="117"/>
      <c r="M1638" s="117"/>
      <c r="N1638" s="117"/>
      <c r="O1638" s="117"/>
      <c r="P1638" s="135"/>
      <c r="Q1638" s="154"/>
    </row>
    <row r="1639" spans="1:17" s="28" customFormat="1" x14ac:dyDescent="0.25">
      <c r="A1639" s="53"/>
      <c r="B1639" s="58"/>
      <c r="C1639" s="58"/>
      <c r="D1639" s="35"/>
      <c r="E1639" s="117"/>
      <c r="F1639" s="117"/>
      <c r="G1639" s="117"/>
      <c r="H1639" s="117"/>
      <c r="I1639" s="117"/>
      <c r="J1639" s="117"/>
      <c r="K1639" s="117"/>
      <c r="L1639" s="117"/>
      <c r="M1639" s="117"/>
      <c r="N1639" s="117"/>
      <c r="O1639" s="117"/>
      <c r="P1639" s="135"/>
      <c r="Q1639" s="154"/>
    </row>
    <row r="1640" spans="1:17" s="28" customFormat="1" x14ac:dyDescent="0.25">
      <c r="A1640" s="53"/>
      <c r="B1640" s="58"/>
      <c r="C1640" s="58"/>
      <c r="D1640" s="35"/>
      <c r="E1640" s="117"/>
      <c r="F1640" s="117"/>
      <c r="G1640" s="117"/>
      <c r="H1640" s="117"/>
      <c r="I1640" s="117"/>
      <c r="J1640" s="117"/>
      <c r="K1640" s="117"/>
      <c r="L1640" s="117"/>
      <c r="M1640" s="117"/>
      <c r="N1640" s="117"/>
      <c r="O1640" s="117"/>
      <c r="P1640" s="135"/>
      <c r="Q1640" s="154"/>
    </row>
    <row r="1641" spans="1:17" s="28" customFormat="1" x14ac:dyDescent="0.25">
      <c r="A1641" s="53"/>
      <c r="B1641" s="58"/>
      <c r="C1641" s="58"/>
      <c r="D1641" s="35"/>
      <c r="E1641" s="117"/>
      <c r="F1641" s="117"/>
      <c r="G1641" s="117"/>
      <c r="H1641" s="117"/>
      <c r="I1641" s="117"/>
      <c r="J1641" s="117"/>
      <c r="K1641" s="117"/>
      <c r="L1641" s="117"/>
      <c r="M1641" s="117"/>
      <c r="N1641" s="117"/>
      <c r="O1641" s="117"/>
      <c r="P1641" s="135"/>
      <c r="Q1641" s="154"/>
    </row>
    <row r="1642" spans="1:17" s="28" customFormat="1" x14ac:dyDescent="0.25">
      <c r="A1642" s="53"/>
      <c r="B1642" s="58"/>
      <c r="C1642" s="58"/>
      <c r="D1642" s="35"/>
      <c r="E1642" s="117"/>
      <c r="F1642" s="117"/>
      <c r="G1642" s="117"/>
      <c r="H1642" s="117"/>
      <c r="I1642" s="117"/>
      <c r="J1642" s="117"/>
      <c r="K1642" s="117"/>
      <c r="L1642" s="117"/>
      <c r="M1642" s="117"/>
      <c r="N1642" s="117"/>
      <c r="O1642" s="117"/>
      <c r="P1642" s="135"/>
      <c r="Q1642" s="154"/>
    </row>
    <row r="1643" spans="1:17" s="28" customFormat="1" x14ac:dyDescent="0.25">
      <c r="A1643" s="53"/>
      <c r="B1643" s="58"/>
      <c r="C1643" s="58"/>
      <c r="D1643" s="35"/>
      <c r="E1643" s="117"/>
      <c r="F1643" s="117"/>
      <c r="G1643" s="117"/>
      <c r="H1643" s="117"/>
      <c r="I1643" s="117"/>
      <c r="J1643" s="117"/>
      <c r="K1643" s="117"/>
      <c r="L1643" s="117"/>
      <c r="M1643" s="117"/>
      <c r="N1643" s="117"/>
      <c r="O1643" s="117"/>
      <c r="P1643" s="135"/>
      <c r="Q1643" s="154"/>
    </row>
    <row r="1644" spans="1:17" s="28" customFormat="1" x14ac:dyDescent="0.25">
      <c r="A1644" s="53"/>
      <c r="B1644" s="58"/>
      <c r="C1644" s="58"/>
      <c r="D1644" s="35"/>
      <c r="E1644" s="117"/>
      <c r="F1644" s="117"/>
      <c r="G1644" s="117"/>
      <c r="H1644" s="117"/>
      <c r="I1644" s="117"/>
      <c r="J1644" s="117"/>
      <c r="K1644" s="117"/>
      <c r="L1644" s="117"/>
      <c r="M1644" s="117"/>
      <c r="N1644" s="117"/>
      <c r="O1644" s="117"/>
      <c r="P1644" s="135"/>
      <c r="Q1644" s="154"/>
    </row>
    <row r="1645" spans="1:17" s="28" customFormat="1" x14ac:dyDescent="0.25">
      <c r="A1645" s="53"/>
      <c r="B1645" s="58"/>
      <c r="C1645" s="58"/>
      <c r="D1645" s="35"/>
      <c r="E1645" s="117"/>
      <c r="F1645" s="117"/>
      <c r="G1645" s="117"/>
      <c r="H1645" s="117"/>
      <c r="I1645" s="117"/>
      <c r="J1645" s="117"/>
      <c r="K1645" s="117"/>
      <c r="L1645" s="117"/>
      <c r="M1645" s="117"/>
      <c r="N1645" s="117"/>
      <c r="O1645" s="117"/>
      <c r="P1645" s="135"/>
      <c r="Q1645" s="154"/>
    </row>
    <row r="1646" spans="1:17" s="28" customFormat="1" x14ac:dyDescent="0.25">
      <c r="A1646" s="53"/>
      <c r="B1646" s="58"/>
      <c r="C1646" s="58"/>
      <c r="D1646" s="35"/>
      <c r="E1646" s="117"/>
      <c r="F1646" s="117"/>
      <c r="G1646" s="117"/>
      <c r="H1646" s="117"/>
      <c r="I1646" s="117"/>
      <c r="J1646" s="117"/>
      <c r="K1646" s="117"/>
      <c r="L1646" s="117"/>
      <c r="M1646" s="117"/>
      <c r="N1646" s="117"/>
      <c r="O1646" s="117"/>
      <c r="P1646" s="135"/>
      <c r="Q1646" s="154"/>
    </row>
    <row r="1647" spans="1:17" s="28" customFormat="1" x14ac:dyDescent="0.25">
      <c r="A1647" s="53"/>
      <c r="B1647" s="58"/>
      <c r="C1647" s="58"/>
      <c r="D1647" s="35"/>
      <c r="E1647" s="117"/>
      <c r="F1647" s="117"/>
      <c r="G1647" s="117"/>
      <c r="H1647" s="117"/>
      <c r="I1647" s="117"/>
      <c r="J1647" s="117"/>
      <c r="K1647" s="117"/>
      <c r="L1647" s="117"/>
      <c r="M1647" s="117"/>
      <c r="N1647" s="117"/>
      <c r="O1647" s="117"/>
      <c r="P1647" s="135"/>
      <c r="Q1647" s="154"/>
    </row>
    <row r="1648" spans="1:17" s="28" customFormat="1" x14ac:dyDescent="0.25">
      <c r="A1648" s="53"/>
      <c r="B1648" s="58"/>
      <c r="C1648" s="58"/>
      <c r="D1648" s="35"/>
      <c r="E1648" s="117"/>
      <c r="F1648" s="117"/>
      <c r="G1648" s="117"/>
      <c r="H1648" s="117"/>
      <c r="I1648" s="117"/>
      <c r="J1648" s="117"/>
      <c r="K1648" s="117"/>
      <c r="L1648" s="117"/>
      <c r="M1648" s="117"/>
      <c r="N1648" s="117"/>
      <c r="O1648" s="117"/>
      <c r="P1648" s="135"/>
      <c r="Q1648" s="154"/>
    </row>
    <row r="1649" spans="1:17" s="28" customFormat="1" x14ac:dyDescent="0.25">
      <c r="A1649" s="53"/>
      <c r="B1649" s="58"/>
      <c r="C1649" s="58"/>
      <c r="D1649" s="35"/>
      <c r="E1649" s="117"/>
      <c r="F1649" s="117"/>
      <c r="G1649" s="117"/>
      <c r="H1649" s="117"/>
      <c r="I1649" s="117"/>
      <c r="J1649" s="117"/>
      <c r="K1649" s="117"/>
      <c r="L1649" s="117"/>
      <c r="M1649" s="117"/>
      <c r="N1649" s="117"/>
      <c r="O1649" s="117"/>
      <c r="P1649" s="135"/>
      <c r="Q1649" s="154"/>
    </row>
    <row r="1650" spans="1:17" s="28" customFormat="1" x14ac:dyDescent="0.25">
      <c r="A1650" s="53"/>
      <c r="B1650" s="58"/>
      <c r="C1650" s="58"/>
      <c r="D1650" s="35"/>
      <c r="E1650" s="117"/>
      <c r="F1650" s="117"/>
      <c r="G1650" s="117"/>
      <c r="H1650" s="117"/>
      <c r="I1650" s="117"/>
      <c r="J1650" s="117"/>
      <c r="K1650" s="117"/>
      <c r="L1650" s="117"/>
      <c r="M1650" s="117"/>
      <c r="N1650" s="117"/>
      <c r="O1650" s="117"/>
      <c r="P1650" s="135"/>
      <c r="Q1650" s="154"/>
    </row>
    <row r="1651" spans="1:17" s="28" customFormat="1" x14ac:dyDescent="0.25">
      <c r="A1651" s="53"/>
      <c r="B1651" s="58"/>
      <c r="C1651" s="58"/>
      <c r="D1651" s="35"/>
      <c r="E1651" s="117"/>
      <c r="F1651" s="117"/>
      <c r="G1651" s="117"/>
      <c r="H1651" s="117"/>
      <c r="I1651" s="117"/>
      <c r="J1651" s="117"/>
      <c r="K1651" s="117"/>
      <c r="L1651" s="117"/>
      <c r="M1651" s="117"/>
      <c r="N1651" s="117"/>
      <c r="O1651" s="117"/>
      <c r="P1651" s="135"/>
      <c r="Q1651" s="154"/>
    </row>
    <row r="1652" spans="1:17" s="28" customFormat="1" x14ac:dyDescent="0.25">
      <c r="A1652" s="53"/>
      <c r="B1652" s="58"/>
      <c r="C1652" s="58"/>
      <c r="D1652" s="35"/>
      <c r="E1652" s="117"/>
      <c r="F1652" s="117"/>
      <c r="G1652" s="117"/>
      <c r="H1652" s="117"/>
      <c r="I1652" s="117"/>
      <c r="J1652" s="117"/>
      <c r="K1652" s="117"/>
      <c r="L1652" s="117"/>
      <c r="M1652" s="117"/>
      <c r="N1652" s="117"/>
      <c r="O1652" s="117"/>
      <c r="P1652" s="135"/>
      <c r="Q1652" s="154"/>
    </row>
    <row r="1653" spans="1:17" s="28" customFormat="1" x14ac:dyDescent="0.25">
      <c r="A1653" s="53"/>
      <c r="B1653" s="58"/>
      <c r="C1653" s="58"/>
      <c r="D1653" s="35"/>
      <c r="E1653" s="117"/>
      <c r="F1653" s="117"/>
      <c r="G1653" s="117"/>
      <c r="H1653" s="117"/>
      <c r="I1653" s="117"/>
      <c r="J1653" s="117"/>
      <c r="K1653" s="117"/>
      <c r="L1653" s="117"/>
      <c r="M1653" s="117"/>
      <c r="N1653" s="117"/>
      <c r="O1653" s="117"/>
      <c r="P1653" s="135"/>
      <c r="Q1653" s="154"/>
    </row>
    <row r="1654" spans="1:17" s="28" customFormat="1" x14ac:dyDescent="0.25">
      <c r="A1654" s="53"/>
      <c r="B1654" s="58"/>
      <c r="C1654" s="58"/>
      <c r="D1654" s="35"/>
      <c r="E1654" s="117"/>
      <c r="F1654" s="117"/>
      <c r="G1654" s="117"/>
      <c r="H1654" s="117"/>
      <c r="I1654" s="117"/>
      <c r="J1654" s="117"/>
      <c r="K1654" s="117"/>
      <c r="L1654" s="117"/>
      <c r="M1654" s="117"/>
      <c r="N1654" s="117"/>
      <c r="O1654" s="117"/>
      <c r="P1654" s="135"/>
      <c r="Q1654" s="154"/>
    </row>
    <row r="1655" spans="1:17" s="28" customFormat="1" x14ac:dyDescent="0.25">
      <c r="A1655" s="53"/>
      <c r="B1655" s="58"/>
      <c r="C1655" s="58"/>
      <c r="D1655" s="35"/>
      <c r="E1655" s="117"/>
      <c r="F1655" s="117"/>
      <c r="G1655" s="117"/>
      <c r="H1655" s="117"/>
      <c r="I1655" s="117"/>
      <c r="J1655" s="117"/>
      <c r="K1655" s="117"/>
      <c r="L1655" s="117"/>
      <c r="M1655" s="117"/>
      <c r="N1655" s="117"/>
      <c r="O1655" s="117"/>
      <c r="P1655" s="135"/>
      <c r="Q1655" s="154"/>
    </row>
    <row r="1656" spans="1:17" s="28" customFormat="1" x14ac:dyDescent="0.25">
      <c r="A1656" s="53"/>
      <c r="B1656" s="58"/>
      <c r="C1656" s="58"/>
      <c r="D1656" s="35"/>
      <c r="E1656" s="117"/>
      <c r="F1656" s="117"/>
      <c r="G1656" s="117"/>
      <c r="H1656" s="117"/>
      <c r="I1656" s="117"/>
      <c r="J1656" s="117"/>
      <c r="K1656" s="117"/>
      <c r="L1656" s="117"/>
      <c r="M1656" s="117"/>
      <c r="N1656" s="117"/>
      <c r="O1656" s="117"/>
      <c r="P1656" s="135"/>
      <c r="Q1656" s="154"/>
    </row>
    <row r="1657" spans="1:17" s="28" customFormat="1" x14ac:dyDescent="0.25">
      <c r="A1657" s="53"/>
      <c r="B1657" s="58"/>
      <c r="C1657" s="58"/>
      <c r="D1657" s="35"/>
      <c r="E1657" s="117"/>
      <c r="F1657" s="117"/>
      <c r="G1657" s="117"/>
      <c r="H1657" s="117"/>
      <c r="I1657" s="117"/>
      <c r="J1657" s="117"/>
      <c r="K1657" s="117"/>
      <c r="L1657" s="117"/>
      <c r="M1657" s="117"/>
      <c r="N1657" s="117"/>
      <c r="O1657" s="117"/>
      <c r="P1657" s="135"/>
      <c r="Q1657" s="154"/>
    </row>
    <row r="1658" spans="1:17" s="28" customFormat="1" x14ac:dyDescent="0.25">
      <c r="A1658" s="53"/>
      <c r="B1658" s="58"/>
      <c r="C1658" s="58"/>
      <c r="D1658" s="35"/>
      <c r="E1658" s="117"/>
      <c r="F1658" s="117"/>
      <c r="G1658" s="117"/>
      <c r="H1658" s="117"/>
      <c r="I1658" s="117"/>
      <c r="J1658" s="117"/>
      <c r="K1658" s="117"/>
      <c r="L1658" s="117"/>
      <c r="M1658" s="117"/>
      <c r="N1658" s="117"/>
      <c r="O1658" s="117"/>
      <c r="P1658" s="135"/>
      <c r="Q1658" s="154"/>
    </row>
    <row r="1659" spans="1:17" s="28" customFormat="1" x14ac:dyDescent="0.25">
      <c r="A1659" s="53"/>
      <c r="B1659" s="58"/>
      <c r="C1659" s="58"/>
      <c r="D1659" s="35"/>
      <c r="E1659" s="117"/>
      <c r="F1659" s="117"/>
      <c r="G1659" s="117"/>
      <c r="H1659" s="117"/>
      <c r="I1659" s="117"/>
      <c r="J1659" s="117"/>
      <c r="K1659" s="117"/>
      <c r="L1659" s="117"/>
      <c r="M1659" s="117"/>
      <c r="N1659" s="117"/>
      <c r="O1659" s="117"/>
      <c r="P1659" s="135"/>
      <c r="Q1659" s="154"/>
    </row>
    <row r="1660" spans="1:17" s="28" customFormat="1" x14ac:dyDescent="0.25">
      <c r="A1660" s="53"/>
      <c r="B1660" s="58"/>
      <c r="C1660" s="58"/>
      <c r="D1660" s="35"/>
      <c r="E1660" s="117"/>
      <c r="F1660" s="117"/>
      <c r="G1660" s="117"/>
      <c r="H1660" s="117"/>
      <c r="I1660" s="117"/>
      <c r="J1660" s="117"/>
      <c r="K1660" s="117"/>
      <c r="L1660" s="117"/>
      <c r="M1660" s="117"/>
      <c r="N1660" s="117"/>
      <c r="O1660" s="117"/>
      <c r="P1660" s="135"/>
      <c r="Q1660" s="154"/>
    </row>
    <row r="1661" spans="1:17" s="28" customFormat="1" x14ac:dyDescent="0.25">
      <c r="A1661" s="53"/>
      <c r="B1661" s="58"/>
      <c r="C1661" s="58"/>
      <c r="D1661" s="35"/>
      <c r="E1661" s="117"/>
      <c r="F1661" s="117"/>
      <c r="G1661" s="117"/>
      <c r="H1661" s="117"/>
      <c r="I1661" s="117"/>
      <c r="J1661" s="117"/>
      <c r="K1661" s="117"/>
      <c r="L1661" s="117"/>
      <c r="M1661" s="117"/>
      <c r="N1661" s="117"/>
      <c r="O1661" s="117"/>
      <c r="P1661" s="135"/>
      <c r="Q1661" s="154"/>
    </row>
    <row r="1662" spans="1:17" s="28" customFormat="1" x14ac:dyDescent="0.25">
      <c r="A1662" s="53"/>
      <c r="B1662" s="58"/>
      <c r="C1662" s="58"/>
      <c r="D1662" s="35"/>
      <c r="E1662" s="117"/>
      <c r="F1662" s="117"/>
      <c r="G1662" s="117"/>
      <c r="H1662" s="117"/>
      <c r="I1662" s="117"/>
      <c r="J1662" s="117"/>
      <c r="K1662" s="117"/>
      <c r="L1662" s="117"/>
      <c r="M1662" s="117"/>
      <c r="N1662" s="117"/>
      <c r="O1662" s="117"/>
      <c r="P1662" s="135"/>
      <c r="Q1662" s="154"/>
    </row>
    <row r="1663" spans="1:17" s="28" customFormat="1" x14ac:dyDescent="0.25">
      <c r="A1663" s="53"/>
      <c r="B1663" s="58"/>
      <c r="C1663" s="58"/>
      <c r="D1663" s="35"/>
      <c r="E1663" s="117"/>
      <c r="F1663" s="117"/>
      <c r="G1663" s="117"/>
      <c r="H1663" s="117"/>
      <c r="I1663" s="117"/>
      <c r="J1663" s="117"/>
      <c r="K1663" s="117"/>
      <c r="L1663" s="117"/>
      <c r="M1663" s="117"/>
      <c r="N1663" s="117"/>
      <c r="O1663" s="117"/>
      <c r="P1663" s="135"/>
      <c r="Q1663" s="154"/>
    </row>
    <row r="1664" spans="1:17" s="28" customFormat="1" x14ac:dyDescent="0.25">
      <c r="A1664" s="53"/>
      <c r="B1664" s="58"/>
      <c r="C1664" s="58"/>
      <c r="D1664" s="35"/>
      <c r="E1664" s="117"/>
      <c r="F1664" s="117"/>
      <c r="G1664" s="117"/>
      <c r="H1664" s="117"/>
      <c r="I1664" s="117"/>
      <c r="J1664" s="117"/>
      <c r="K1664" s="117"/>
      <c r="L1664" s="117"/>
      <c r="M1664" s="117"/>
      <c r="N1664" s="117"/>
      <c r="O1664" s="117"/>
      <c r="P1664" s="135"/>
      <c r="Q1664" s="154"/>
    </row>
    <row r="1665" spans="1:17" s="28" customFormat="1" x14ac:dyDescent="0.25">
      <c r="A1665" s="53"/>
      <c r="B1665" s="58"/>
      <c r="C1665" s="58"/>
      <c r="D1665" s="35"/>
      <c r="E1665" s="117"/>
      <c r="F1665" s="117"/>
      <c r="G1665" s="117"/>
      <c r="H1665" s="117"/>
      <c r="I1665" s="117"/>
      <c r="J1665" s="117"/>
      <c r="K1665" s="117"/>
      <c r="L1665" s="117"/>
      <c r="M1665" s="117"/>
      <c r="N1665" s="117"/>
      <c r="O1665" s="117"/>
      <c r="P1665" s="135"/>
      <c r="Q1665" s="154"/>
    </row>
    <row r="1666" spans="1:17" s="28" customFormat="1" x14ac:dyDescent="0.25">
      <c r="A1666" s="53"/>
      <c r="B1666" s="58"/>
      <c r="C1666" s="58"/>
      <c r="D1666" s="35"/>
      <c r="E1666" s="117"/>
      <c r="F1666" s="117"/>
      <c r="G1666" s="117"/>
      <c r="H1666" s="117"/>
      <c r="I1666" s="117"/>
      <c r="J1666" s="117"/>
      <c r="K1666" s="117"/>
      <c r="L1666" s="117"/>
      <c r="M1666" s="117"/>
      <c r="N1666" s="117"/>
      <c r="O1666" s="117"/>
      <c r="P1666" s="135"/>
      <c r="Q1666" s="154"/>
    </row>
    <row r="1667" spans="1:17" s="28" customFormat="1" x14ac:dyDescent="0.25">
      <c r="A1667" s="53"/>
      <c r="B1667" s="58"/>
      <c r="C1667" s="58"/>
      <c r="D1667" s="35"/>
      <c r="E1667" s="117"/>
      <c r="F1667" s="117"/>
      <c r="G1667" s="117"/>
      <c r="H1667" s="117"/>
      <c r="I1667" s="117"/>
      <c r="J1667" s="117"/>
      <c r="K1667" s="117"/>
      <c r="L1667" s="117"/>
      <c r="M1667" s="117"/>
      <c r="N1667" s="117"/>
      <c r="O1667" s="117"/>
      <c r="P1667" s="135"/>
      <c r="Q1667" s="154"/>
    </row>
    <row r="1668" spans="1:17" s="28" customFormat="1" x14ac:dyDescent="0.25">
      <c r="A1668" s="53"/>
      <c r="B1668" s="58"/>
      <c r="C1668" s="58"/>
      <c r="D1668" s="35"/>
      <c r="E1668" s="117"/>
      <c r="F1668" s="117"/>
      <c r="G1668" s="117"/>
      <c r="H1668" s="117"/>
      <c r="I1668" s="117"/>
      <c r="J1668" s="117"/>
      <c r="K1668" s="117"/>
      <c r="L1668" s="117"/>
      <c r="M1668" s="117"/>
      <c r="N1668" s="117"/>
      <c r="O1668" s="117"/>
      <c r="P1668" s="135"/>
      <c r="Q1668" s="154"/>
    </row>
    <row r="1669" spans="1:17" s="28" customFormat="1" x14ac:dyDescent="0.25">
      <c r="A1669" s="53"/>
      <c r="B1669" s="58"/>
      <c r="C1669" s="58"/>
      <c r="D1669" s="35"/>
      <c r="E1669" s="117"/>
      <c r="F1669" s="117"/>
      <c r="G1669" s="117"/>
      <c r="H1669" s="117"/>
      <c r="I1669" s="117"/>
      <c r="J1669" s="117"/>
      <c r="K1669" s="117"/>
      <c r="L1669" s="117"/>
      <c r="M1669" s="117"/>
      <c r="N1669" s="117"/>
      <c r="O1669" s="117"/>
      <c r="P1669" s="135"/>
      <c r="Q1669" s="154"/>
    </row>
    <row r="1670" spans="1:17" s="28" customFormat="1" x14ac:dyDescent="0.25">
      <c r="A1670" s="53"/>
      <c r="B1670" s="58"/>
      <c r="C1670" s="58"/>
      <c r="D1670" s="35"/>
      <c r="E1670" s="117"/>
      <c r="F1670" s="117"/>
      <c r="G1670" s="117"/>
      <c r="H1670" s="117"/>
      <c r="I1670" s="117"/>
      <c r="J1670" s="117"/>
      <c r="K1670" s="117"/>
      <c r="L1670" s="117"/>
      <c r="M1670" s="117"/>
      <c r="N1670" s="117"/>
      <c r="O1670" s="117"/>
      <c r="P1670" s="135"/>
      <c r="Q1670" s="154"/>
    </row>
    <row r="1671" spans="1:17" s="28" customFormat="1" x14ac:dyDescent="0.25">
      <c r="A1671" s="53"/>
      <c r="B1671" s="58"/>
      <c r="C1671" s="58"/>
      <c r="D1671" s="35"/>
      <c r="E1671" s="117"/>
      <c r="F1671" s="117"/>
      <c r="G1671" s="117"/>
      <c r="H1671" s="117"/>
      <c r="I1671" s="117"/>
      <c r="J1671" s="117"/>
      <c r="K1671" s="117"/>
      <c r="L1671" s="117"/>
      <c r="M1671" s="117"/>
      <c r="N1671" s="117"/>
      <c r="O1671" s="117"/>
      <c r="P1671" s="135"/>
      <c r="Q1671" s="154"/>
    </row>
    <row r="1672" spans="1:17" s="28" customFormat="1" x14ac:dyDescent="0.25">
      <c r="A1672" s="53"/>
      <c r="B1672" s="58"/>
      <c r="C1672" s="58"/>
      <c r="D1672" s="35"/>
      <c r="E1672" s="117"/>
      <c r="F1672" s="117"/>
      <c r="G1672" s="117"/>
      <c r="H1672" s="117"/>
      <c r="I1672" s="117"/>
      <c r="J1672" s="117"/>
      <c r="K1672" s="117"/>
      <c r="L1672" s="117"/>
      <c r="M1672" s="117"/>
      <c r="N1672" s="117"/>
      <c r="O1672" s="117"/>
      <c r="P1672" s="135"/>
      <c r="Q1672" s="154"/>
    </row>
    <row r="1673" spans="1:17" s="28" customFormat="1" x14ac:dyDescent="0.25">
      <c r="A1673" s="53"/>
      <c r="B1673" s="58"/>
      <c r="C1673" s="58"/>
      <c r="D1673" s="35"/>
      <c r="E1673" s="117"/>
      <c r="F1673" s="117"/>
      <c r="G1673" s="117"/>
      <c r="H1673" s="117"/>
      <c r="I1673" s="117"/>
      <c r="J1673" s="117"/>
      <c r="K1673" s="117"/>
      <c r="L1673" s="117"/>
      <c r="M1673" s="117"/>
      <c r="N1673" s="117"/>
      <c r="O1673" s="117"/>
      <c r="P1673" s="135"/>
      <c r="Q1673" s="154"/>
    </row>
    <row r="1674" spans="1:17" s="28" customFormat="1" x14ac:dyDescent="0.25">
      <c r="A1674" s="53"/>
      <c r="B1674" s="58"/>
      <c r="C1674" s="58"/>
      <c r="D1674" s="35"/>
      <c r="E1674" s="117"/>
      <c r="F1674" s="117"/>
      <c r="G1674" s="117"/>
      <c r="H1674" s="117"/>
      <c r="I1674" s="117"/>
      <c r="J1674" s="117"/>
      <c r="K1674" s="117"/>
      <c r="L1674" s="117"/>
      <c r="M1674" s="117"/>
      <c r="N1674" s="117"/>
      <c r="O1674" s="117"/>
      <c r="P1674" s="135"/>
      <c r="Q1674" s="154"/>
    </row>
    <row r="1675" spans="1:17" s="28" customFormat="1" x14ac:dyDescent="0.25">
      <c r="A1675" s="53"/>
      <c r="B1675" s="58"/>
      <c r="C1675" s="58"/>
      <c r="D1675" s="35"/>
      <c r="E1675" s="117"/>
      <c r="F1675" s="117"/>
      <c r="G1675" s="117"/>
      <c r="H1675" s="117"/>
      <c r="I1675" s="117"/>
      <c r="J1675" s="117"/>
      <c r="K1675" s="117"/>
      <c r="L1675" s="117"/>
      <c r="M1675" s="117"/>
      <c r="N1675" s="117"/>
      <c r="O1675" s="117"/>
      <c r="P1675" s="135"/>
      <c r="Q1675" s="154"/>
    </row>
    <row r="1676" spans="1:17" s="28" customFormat="1" x14ac:dyDescent="0.25">
      <c r="A1676" s="53"/>
      <c r="B1676" s="58"/>
      <c r="C1676" s="58"/>
      <c r="D1676" s="35"/>
      <c r="E1676" s="117"/>
      <c r="F1676" s="117"/>
      <c r="G1676" s="117"/>
      <c r="H1676" s="117"/>
      <c r="I1676" s="117"/>
      <c r="J1676" s="117"/>
      <c r="K1676" s="117"/>
      <c r="L1676" s="117"/>
      <c r="M1676" s="117"/>
      <c r="N1676" s="117"/>
      <c r="O1676" s="117"/>
      <c r="P1676" s="135"/>
      <c r="Q1676" s="154"/>
    </row>
    <row r="1677" spans="1:17" s="28" customFormat="1" x14ac:dyDescent="0.25">
      <c r="A1677" s="53"/>
      <c r="B1677" s="58"/>
      <c r="C1677" s="58"/>
      <c r="D1677" s="35"/>
      <c r="E1677" s="117"/>
      <c r="F1677" s="117"/>
      <c r="G1677" s="117"/>
      <c r="H1677" s="117"/>
      <c r="I1677" s="117"/>
      <c r="J1677" s="117"/>
      <c r="K1677" s="117"/>
      <c r="L1677" s="117"/>
      <c r="M1677" s="117"/>
      <c r="N1677" s="117"/>
      <c r="O1677" s="117"/>
      <c r="P1677" s="135"/>
      <c r="Q1677" s="154"/>
    </row>
    <row r="1678" spans="1:17" s="28" customFormat="1" x14ac:dyDescent="0.25">
      <c r="A1678" s="53"/>
      <c r="B1678" s="58"/>
      <c r="C1678" s="58"/>
      <c r="D1678" s="35"/>
      <c r="E1678" s="117"/>
      <c r="F1678" s="117"/>
      <c r="G1678" s="117"/>
      <c r="H1678" s="117"/>
      <c r="I1678" s="117"/>
      <c r="J1678" s="117"/>
      <c r="K1678" s="117"/>
      <c r="L1678" s="117"/>
      <c r="M1678" s="117"/>
      <c r="N1678" s="117"/>
      <c r="O1678" s="117"/>
      <c r="P1678" s="135"/>
      <c r="Q1678" s="154"/>
    </row>
    <row r="1679" spans="1:17" s="28" customFormat="1" x14ac:dyDescent="0.25">
      <c r="A1679" s="53"/>
      <c r="B1679" s="58"/>
      <c r="C1679" s="58"/>
      <c r="D1679" s="35"/>
      <c r="E1679" s="117"/>
      <c r="F1679" s="117"/>
      <c r="G1679" s="117"/>
      <c r="H1679" s="117"/>
      <c r="I1679" s="117"/>
      <c r="J1679" s="117"/>
      <c r="K1679" s="117"/>
      <c r="L1679" s="117"/>
      <c r="M1679" s="117"/>
      <c r="N1679" s="117"/>
      <c r="O1679" s="117"/>
      <c r="P1679" s="135"/>
      <c r="Q1679" s="154"/>
    </row>
    <row r="1680" spans="1:17" s="28" customFormat="1" x14ac:dyDescent="0.25">
      <c r="A1680" s="53"/>
      <c r="B1680" s="58"/>
      <c r="C1680" s="58"/>
      <c r="D1680" s="35"/>
      <c r="E1680" s="117"/>
      <c r="F1680" s="117"/>
      <c r="G1680" s="117"/>
      <c r="H1680" s="117"/>
      <c r="I1680" s="117"/>
      <c r="J1680" s="117"/>
      <c r="K1680" s="117"/>
      <c r="L1680" s="117"/>
      <c r="M1680" s="117"/>
      <c r="N1680" s="117"/>
      <c r="O1680" s="117"/>
      <c r="P1680" s="135"/>
      <c r="Q1680" s="154"/>
    </row>
    <row r="1681" spans="1:17" s="28" customFormat="1" x14ac:dyDescent="0.25">
      <c r="A1681" s="53"/>
      <c r="B1681" s="58"/>
      <c r="C1681" s="58"/>
      <c r="D1681" s="35"/>
      <c r="E1681" s="117"/>
      <c r="F1681" s="117"/>
      <c r="G1681" s="117"/>
      <c r="H1681" s="117"/>
      <c r="I1681" s="117"/>
      <c r="J1681" s="117"/>
      <c r="K1681" s="117"/>
      <c r="L1681" s="117"/>
      <c r="M1681" s="117"/>
      <c r="N1681" s="117"/>
      <c r="O1681" s="117"/>
      <c r="P1681" s="135"/>
      <c r="Q1681" s="154"/>
    </row>
    <row r="1682" spans="1:17" s="28" customFormat="1" x14ac:dyDescent="0.25">
      <c r="A1682" s="53"/>
      <c r="B1682" s="58"/>
      <c r="C1682" s="58"/>
      <c r="D1682" s="35"/>
      <c r="E1682" s="117"/>
      <c r="F1682" s="117"/>
      <c r="G1682" s="117"/>
      <c r="H1682" s="117"/>
      <c r="I1682" s="117"/>
      <c r="J1682" s="117"/>
      <c r="K1682" s="117"/>
      <c r="L1682" s="117"/>
      <c r="M1682" s="117"/>
      <c r="N1682" s="117"/>
      <c r="O1682" s="117"/>
      <c r="P1682" s="135"/>
      <c r="Q1682" s="154"/>
    </row>
    <row r="1683" spans="1:17" s="28" customFormat="1" x14ac:dyDescent="0.25">
      <c r="A1683" s="53"/>
      <c r="B1683" s="58"/>
      <c r="C1683" s="58"/>
      <c r="D1683" s="35"/>
      <c r="E1683" s="117"/>
      <c r="F1683" s="117"/>
      <c r="G1683" s="117"/>
      <c r="H1683" s="117"/>
      <c r="I1683" s="117"/>
      <c r="J1683" s="117"/>
      <c r="K1683" s="117"/>
      <c r="L1683" s="117"/>
      <c r="M1683" s="117"/>
      <c r="N1683" s="117"/>
      <c r="O1683" s="117"/>
      <c r="P1683" s="135"/>
      <c r="Q1683" s="154"/>
    </row>
    <row r="1684" spans="1:17" s="28" customFormat="1" x14ac:dyDescent="0.25">
      <c r="A1684" s="53"/>
      <c r="B1684" s="58"/>
      <c r="C1684" s="58"/>
      <c r="D1684" s="35"/>
      <c r="E1684" s="117"/>
      <c r="F1684" s="117"/>
      <c r="G1684" s="117"/>
      <c r="H1684" s="117"/>
      <c r="I1684" s="117"/>
      <c r="J1684" s="117"/>
      <c r="K1684" s="117"/>
      <c r="L1684" s="117"/>
      <c r="M1684" s="117"/>
      <c r="N1684" s="117"/>
      <c r="O1684" s="117"/>
      <c r="P1684" s="135"/>
      <c r="Q1684" s="154"/>
    </row>
    <row r="1685" spans="1:17" s="28" customFormat="1" x14ac:dyDescent="0.25">
      <c r="A1685" s="53"/>
      <c r="B1685" s="58"/>
      <c r="C1685" s="58"/>
      <c r="D1685" s="35"/>
      <c r="E1685" s="117"/>
      <c r="F1685" s="117"/>
      <c r="G1685" s="117"/>
      <c r="H1685" s="117"/>
      <c r="I1685" s="117"/>
      <c r="J1685" s="117"/>
      <c r="K1685" s="117"/>
      <c r="L1685" s="117"/>
      <c r="M1685" s="117"/>
      <c r="N1685" s="117"/>
      <c r="O1685" s="117"/>
      <c r="P1685" s="135"/>
      <c r="Q1685" s="154"/>
    </row>
    <row r="1686" spans="1:17" s="28" customFormat="1" x14ac:dyDescent="0.25">
      <c r="A1686" s="53"/>
      <c r="B1686" s="58"/>
      <c r="C1686" s="58"/>
      <c r="D1686" s="35"/>
      <c r="E1686" s="117"/>
      <c r="F1686" s="117"/>
      <c r="G1686" s="117"/>
      <c r="H1686" s="117"/>
      <c r="I1686" s="117"/>
      <c r="J1686" s="117"/>
      <c r="K1686" s="117"/>
      <c r="L1686" s="117"/>
      <c r="M1686" s="117"/>
      <c r="N1686" s="117"/>
      <c r="O1686" s="117"/>
      <c r="P1686" s="135"/>
      <c r="Q1686" s="154"/>
    </row>
    <row r="1687" spans="1:17" s="28" customFormat="1" x14ac:dyDescent="0.25">
      <c r="A1687" s="53"/>
      <c r="B1687" s="58"/>
      <c r="C1687" s="58"/>
      <c r="D1687" s="35"/>
      <c r="E1687" s="117"/>
      <c r="F1687" s="117"/>
      <c r="G1687" s="117"/>
      <c r="H1687" s="117"/>
      <c r="I1687" s="117"/>
      <c r="J1687" s="117"/>
      <c r="K1687" s="117"/>
      <c r="L1687" s="117"/>
      <c r="M1687" s="117"/>
      <c r="N1687" s="117"/>
      <c r="O1687" s="117"/>
      <c r="P1687" s="135"/>
      <c r="Q1687" s="154"/>
    </row>
    <row r="1688" spans="1:17" s="28" customFormat="1" x14ac:dyDescent="0.25">
      <c r="A1688" s="53"/>
      <c r="B1688" s="58"/>
      <c r="C1688" s="58"/>
      <c r="D1688" s="35"/>
      <c r="E1688" s="117"/>
      <c r="F1688" s="117"/>
      <c r="G1688" s="117"/>
      <c r="H1688" s="117"/>
      <c r="I1688" s="117"/>
      <c r="J1688" s="117"/>
      <c r="K1688" s="117"/>
      <c r="L1688" s="117"/>
      <c r="M1688" s="117"/>
      <c r="N1688" s="117"/>
      <c r="O1688" s="117"/>
      <c r="P1688" s="135"/>
      <c r="Q1688" s="154"/>
    </row>
    <row r="1689" spans="1:17" s="28" customFormat="1" x14ac:dyDescent="0.25">
      <c r="A1689" s="53"/>
      <c r="B1689" s="58"/>
      <c r="C1689" s="58"/>
      <c r="D1689" s="35"/>
      <c r="E1689" s="117"/>
      <c r="F1689" s="117"/>
      <c r="G1689" s="117"/>
      <c r="H1689" s="117"/>
      <c r="I1689" s="117"/>
      <c r="J1689" s="117"/>
      <c r="K1689" s="117"/>
      <c r="L1689" s="117"/>
      <c r="M1689" s="117"/>
      <c r="N1689" s="117"/>
      <c r="O1689" s="117"/>
      <c r="P1689" s="135"/>
      <c r="Q1689" s="154"/>
    </row>
    <row r="1690" spans="1:17" s="28" customFormat="1" x14ac:dyDescent="0.25">
      <c r="A1690" s="53"/>
      <c r="B1690" s="58"/>
      <c r="C1690" s="58"/>
      <c r="D1690" s="35"/>
      <c r="E1690" s="117"/>
      <c r="F1690" s="117"/>
      <c r="G1690" s="117"/>
      <c r="H1690" s="117"/>
      <c r="I1690" s="117"/>
      <c r="J1690" s="117"/>
      <c r="K1690" s="117"/>
      <c r="L1690" s="117"/>
      <c r="M1690" s="117"/>
      <c r="N1690" s="117"/>
      <c r="O1690" s="117"/>
      <c r="P1690" s="135"/>
      <c r="Q1690" s="154"/>
    </row>
    <row r="1691" spans="1:17" s="28" customFormat="1" x14ac:dyDescent="0.25">
      <c r="A1691" s="53"/>
      <c r="B1691" s="58"/>
      <c r="C1691" s="58"/>
      <c r="D1691" s="35"/>
      <c r="E1691" s="117"/>
      <c r="F1691" s="117"/>
      <c r="G1691" s="117"/>
      <c r="H1691" s="117"/>
      <c r="I1691" s="117"/>
      <c r="J1691" s="117"/>
      <c r="K1691" s="117"/>
      <c r="L1691" s="117"/>
      <c r="M1691" s="117"/>
      <c r="N1691" s="117"/>
      <c r="O1691" s="117"/>
      <c r="P1691" s="135"/>
      <c r="Q1691" s="154"/>
    </row>
    <row r="1692" spans="1:17" s="28" customFormat="1" x14ac:dyDescent="0.25">
      <c r="A1692" s="53"/>
      <c r="B1692" s="58"/>
      <c r="C1692" s="58"/>
      <c r="D1692" s="35"/>
      <c r="E1692" s="117"/>
      <c r="F1692" s="117"/>
      <c r="G1692" s="117"/>
      <c r="H1692" s="117"/>
      <c r="I1692" s="117"/>
      <c r="J1692" s="117"/>
      <c r="K1692" s="117"/>
      <c r="L1692" s="117"/>
      <c r="M1692" s="117"/>
      <c r="N1692" s="117"/>
      <c r="O1692" s="117"/>
      <c r="P1692" s="135"/>
      <c r="Q1692" s="154"/>
    </row>
    <row r="1693" spans="1:17" s="28" customFormat="1" x14ac:dyDescent="0.25">
      <c r="A1693" s="53"/>
      <c r="B1693" s="58"/>
      <c r="C1693" s="58"/>
      <c r="D1693" s="35"/>
      <c r="E1693" s="117"/>
      <c r="F1693" s="117"/>
      <c r="G1693" s="117"/>
      <c r="H1693" s="117"/>
      <c r="I1693" s="117"/>
      <c r="J1693" s="117"/>
      <c r="K1693" s="117"/>
      <c r="L1693" s="117"/>
      <c r="M1693" s="117"/>
      <c r="N1693" s="117"/>
      <c r="O1693" s="117"/>
      <c r="P1693" s="135"/>
      <c r="Q1693" s="154"/>
    </row>
    <row r="1694" spans="1:17" s="28" customFormat="1" x14ac:dyDescent="0.25">
      <c r="A1694" s="53"/>
      <c r="B1694" s="58"/>
      <c r="C1694" s="58"/>
      <c r="D1694" s="35"/>
      <c r="E1694" s="117"/>
      <c r="F1694" s="117"/>
      <c r="G1694" s="117"/>
      <c r="H1694" s="117"/>
      <c r="I1694" s="117"/>
      <c r="J1694" s="117"/>
      <c r="K1694" s="117"/>
      <c r="L1694" s="117"/>
      <c r="M1694" s="117"/>
      <c r="N1694" s="117"/>
      <c r="O1694" s="117"/>
      <c r="P1694" s="135"/>
      <c r="Q1694" s="154"/>
    </row>
    <row r="1695" spans="1:17" s="28" customFormat="1" x14ac:dyDescent="0.25">
      <c r="A1695" s="53"/>
      <c r="B1695" s="58"/>
      <c r="C1695" s="58"/>
      <c r="D1695" s="35"/>
      <c r="E1695" s="117"/>
      <c r="F1695" s="117"/>
      <c r="G1695" s="117"/>
      <c r="H1695" s="117"/>
      <c r="I1695" s="117"/>
      <c r="J1695" s="117"/>
      <c r="K1695" s="117"/>
      <c r="L1695" s="117"/>
      <c r="M1695" s="117"/>
      <c r="N1695" s="117"/>
      <c r="O1695" s="117"/>
      <c r="P1695" s="135"/>
      <c r="Q1695" s="154"/>
    </row>
    <row r="1696" spans="1:17" s="28" customFormat="1" x14ac:dyDescent="0.25">
      <c r="A1696" s="53"/>
      <c r="B1696" s="58"/>
      <c r="C1696" s="58"/>
      <c r="D1696" s="35"/>
      <c r="E1696" s="117"/>
      <c r="F1696" s="117"/>
      <c r="G1696" s="117"/>
      <c r="H1696" s="117"/>
      <c r="I1696" s="117"/>
      <c r="J1696" s="117"/>
      <c r="K1696" s="117"/>
      <c r="L1696" s="117"/>
      <c r="M1696" s="117"/>
      <c r="N1696" s="117"/>
      <c r="O1696" s="117"/>
      <c r="P1696" s="135"/>
      <c r="Q1696" s="154"/>
    </row>
    <row r="1697" spans="1:17" s="28" customFormat="1" x14ac:dyDescent="0.25">
      <c r="A1697" s="53"/>
      <c r="B1697" s="58"/>
      <c r="C1697" s="58"/>
      <c r="D1697" s="35"/>
      <c r="E1697" s="117"/>
      <c r="F1697" s="117"/>
      <c r="G1697" s="117"/>
      <c r="H1697" s="117"/>
      <c r="I1697" s="117"/>
      <c r="J1697" s="117"/>
      <c r="K1697" s="117"/>
      <c r="L1697" s="117"/>
      <c r="M1697" s="117"/>
      <c r="N1697" s="117"/>
      <c r="O1697" s="117"/>
      <c r="P1697" s="135"/>
      <c r="Q1697" s="154"/>
    </row>
    <row r="1698" spans="1:17" s="28" customFormat="1" x14ac:dyDescent="0.25">
      <c r="A1698" s="53"/>
      <c r="B1698" s="58"/>
      <c r="C1698" s="58"/>
      <c r="D1698" s="35"/>
      <c r="E1698" s="117"/>
      <c r="F1698" s="117"/>
      <c r="G1698" s="117"/>
      <c r="H1698" s="117"/>
      <c r="I1698" s="117"/>
      <c r="J1698" s="117"/>
      <c r="K1698" s="117"/>
      <c r="L1698" s="117"/>
      <c r="M1698" s="117"/>
      <c r="N1698" s="117"/>
      <c r="O1698" s="117"/>
      <c r="P1698" s="135"/>
      <c r="Q1698" s="154"/>
    </row>
    <row r="1699" spans="1:17" s="28" customFormat="1" x14ac:dyDescent="0.25">
      <c r="A1699" s="53"/>
      <c r="B1699" s="58"/>
      <c r="C1699" s="58"/>
      <c r="D1699" s="35"/>
      <c r="E1699" s="117"/>
      <c r="F1699" s="117"/>
      <c r="G1699" s="117"/>
      <c r="H1699" s="117"/>
      <c r="I1699" s="117"/>
      <c r="J1699" s="117"/>
      <c r="K1699" s="117"/>
      <c r="L1699" s="117"/>
      <c r="M1699" s="117"/>
      <c r="N1699" s="117"/>
      <c r="O1699" s="117"/>
      <c r="P1699" s="135"/>
      <c r="Q1699" s="154"/>
    </row>
    <row r="1700" spans="1:17" s="28" customFormat="1" x14ac:dyDescent="0.25">
      <c r="A1700" s="53"/>
      <c r="B1700" s="58"/>
      <c r="C1700" s="58"/>
      <c r="D1700" s="35"/>
      <c r="E1700" s="117"/>
      <c r="F1700" s="117"/>
      <c r="G1700" s="117"/>
      <c r="H1700" s="117"/>
      <c r="I1700" s="117"/>
      <c r="J1700" s="117"/>
      <c r="K1700" s="117"/>
      <c r="L1700" s="117"/>
      <c r="M1700" s="117"/>
      <c r="N1700" s="117"/>
      <c r="O1700" s="117"/>
      <c r="P1700" s="135"/>
      <c r="Q1700" s="154"/>
    </row>
    <row r="1701" spans="1:17" s="28" customFormat="1" x14ac:dyDescent="0.25">
      <c r="A1701" s="53"/>
      <c r="B1701" s="58"/>
      <c r="C1701" s="58"/>
      <c r="D1701" s="35"/>
      <c r="E1701" s="117"/>
      <c r="F1701" s="117"/>
      <c r="G1701" s="117"/>
      <c r="H1701" s="117"/>
      <c r="I1701" s="117"/>
      <c r="J1701" s="117"/>
      <c r="K1701" s="117"/>
      <c r="L1701" s="117"/>
      <c r="M1701" s="117"/>
      <c r="N1701" s="117"/>
      <c r="O1701" s="117"/>
      <c r="P1701" s="135"/>
      <c r="Q1701" s="154"/>
    </row>
    <row r="1702" spans="1:17" s="28" customFormat="1" x14ac:dyDescent="0.25">
      <c r="A1702" s="53"/>
      <c r="B1702" s="58"/>
      <c r="C1702" s="58"/>
      <c r="D1702" s="35"/>
      <c r="E1702" s="117"/>
      <c r="F1702" s="117"/>
      <c r="G1702" s="117"/>
      <c r="H1702" s="117"/>
      <c r="I1702" s="117"/>
      <c r="J1702" s="117"/>
      <c r="K1702" s="117"/>
      <c r="L1702" s="117"/>
      <c r="M1702" s="117"/>
      <c r="N1702" s="117"/>
      <c r="O1702" s="117"/>
      <c r="P1702" s="135"/>
      <c r="Q1702" s="154"/>
    </row>
    <row r="1703" spans="1:17" s="28" customFormat="1" x14ac:dyDescent="0.25">
      <c r="A1703" s="53"/>
      <c r="B1703" s="58"/>
      <c r="C1703" s="58"/>
      <c r="D1703" s="35"/>
      <c r="E1703" s="117"/>
      <c r="F1703" s="117"/>
      <c r="G1703" s="117"/>
      <c r="H1703" s="117"/>
      <c r="I1703" s="117"/>
      <c r="J1703" s="117"/>
      <c r="K1703" s="117"/>
      <c r="L1703" s="117"/>
      <c r="M1703" s="117"/>
      <c r="N1703" s="117"/>
      <c r="O1703" s="117"/>
      <c r="P1703" s="135"/>
      <c r="Q1703" s="154"/>
    </row>
    <row r="1704" spans="1:17" s="28" customFormat="1" x14ac:dyDescent="0.25">
      <c r="A1704" s="53"/>
      <c r="B1704" s="58"/>
      <c r="C1704" s="58"/>
      <c r="D1704" s="35"/>
      <c r="E1704" s="117"/>
      <c r="F1704" s="117"/>
      <c r="G1704" s="117"/>
      <c r="H1704" s="117"/>
      <c r="I1704" s="117"/>
      <c r="J1704" s="117"/>
      <c r="K1704" s="117"/>
      <c r="L1704" s="117"/>
      <c r="M1704" s="117"/>
      <c r="N1704" s="117"/>
      <c r="O1704" s="117"/>
      <c r="P1704" s="135"/>
      <c r="Q1704" s="154"/>
    </row>
    <row r="1705" spans="1:17" s="28" customFormat="1" x14ac:dyDescent="0.25">
      <c r="A1705" s="53"/>
      <c r="B1705" s="58"/>
      <c r="C1705" s="58"/>
      <c r="D1705" s="35"/>
      <c r="E1705" s="117"/>
      <c r="F1705" s="117"/>
      <c r="G1705" s="117"/>
      <c r="H1705" s="117"/>
      <c r="I1705" s="117"/>
      <c r="J1705" s="117"/>
      <c r="K1705" s="117"/>
      <c r="L1705" s="117"/>
      <c r="M1705" s="117"/>
      <c r="N1705" s="117"/>
      <c r="O1705" s="117"/>
      <c r="P1705" s="135"/>
      <c r="Q1705" s="154"/>
    </row>
    <row r="1706" spans="1:17" s="28" customFormat="1" x14ac:dyDescent="0.25">
      <c r="A1706" s="53"/>
      <c r="B1706" s="58"/>
      <c r="C1706" s="58"/>
      <c r="D1706" s="35"/>
      <c r="E1706" s="117"/>
      <c r="F1706" s="117"/>
      <c r="G1706" s="117"/>
      <c r="H1706" s="117"/>
      <c r="I1706" s="117"/>
      <c r="J1706" s="117"/>
      <c r="K1706" s="117"/>
      <c r="L1706" s="117"/>
      <c r="M1706" s="117"/>
      <c r="N1706" s="117"/>
      <c r="O1706" s="117"/>
      <c r="P1706" s="135"/>
      <c r="Q1706" s="154"/>
    </row>
    <row r="1707" spans="1:17" s="28" customFormat="1" x14ac:dyDescent="0.25">
      <c r="A1707" s="53"/>
      <c r="B1707" s="58"/>
      <c r="C1707" s="58"/>
      <c r="D1707" s="35"/>
      <c r="E1707" s="117"/>
      <c r="F1707" s="117"/>
      <c r="G1707" s="117"/>
      <c r="H1707" s="117"/>
      <c r="I1707" s="117"/>
      <c r="J1707" s="117"/>
      <c r="K1707" s="117"/>
      <c r="L1707" s="117"/>
      <c r="M1707" s="117"/>
      <c r="N1707" s="117"/>
      <c r="O1707" s="117"/>
      <c r="P1707" s="135"/>
      <c r="Q1707" s="154"/>
    </row>
    <row r="1708" spans="1:17" s="28" customFormat="1" x14ac:dyDescent="0.25">
      <c r="A1708" s="53"/>
      <c r="B1708" s="58"/>
      <c r="C1708" s="58"/>
      <c r="D1708" s="35"/>
      <c r="E1708" s="117"/>
      <c r="F1708" s="117"/>
      <c r="G1708" s="117"/>
      <c r="H1708" s="117"/>
      <c r="I1708" s="117"/>
      <c r="J1708" s="117"/>
      <c r="K1708" s="117"/>
      <c r="L1708" s="117"/>
      <c r="M1708" s="117"/>
      <c r="N1708" s="117"/>
      <c r="O1708" s="117"/>
      <c r="P1708" s="135"/>
      <c r="Q1708" s="154"/>
    </row>
    <row r="1709" spans="1:17" s="28" customFormat="1" x14ac:dyDescent="0.25">
      <c r="A1709" s="53"/>
      <c r="B1709" s="58"/>
      <c r="C1709" s="58"/>
      <c r="D1709" s="35"/>
      <c r="E1709" s="117"/>
      <c r="F1709" s="117"/>
      <c r="G1709" s="117"/>
      <c r="H1709" s="117"/>
      <c r="I1709" s="117"/>
      <c r="J1709" s="117"/>
      <c r="K1709" s="117"/>
      <c r="L1709" s="117"/>
      <c r="M1709" s="117"/>
      <c r="N1709" s="117"/>
      <c r="O1709" s="117"/>
      <c r="P1709" s="135"/>
      <c r="Q1709" s="154"/>
    </row>
    <row r="1710" spans="1:17" s="28" customFormat="1" x14ac:dyDescent="0.25">
      <c r="A1710" s="53"/>
      <c r="B1710" s="58"/>
      <c r="C1710" s="58"/>
      <c r="D1710" s="35"/>
      <c r="E1710" s="117"/>
      <c r="F1710" s="117"/>
      <c r="G1710" s="117"/>
      <c r="H1710" s="117"/>
      <c r="I1710" s="117"/>
      <c r="J1710" s="117"/>
      <c r="K1710" s="117"/>
      <c r="L1710" s="117"/>
      <c r="M1710" s="117"/>
      <c r="N1710" s="117"/>
      <c r="O1710" s="117"/>
      <c r="P1710" s="135"/>
      <c r="Q1710" s="154"/>
    </row>
    <row r="1711" spans="1:17" s="28" customFormat="1" x14ac:dyDescent="0.25">
      <c r="A1711" s="53"/>
      <c r="B1711" s="58"/>
      <c r="C1711" s="58"/>
      <c r="D1711" s="35"/>
      <c r="E1711" s="117"/>
      <c r="F1711" s="117"/>
      <c r="G1711" s="117"/>
      <c r="H1711" s="117"/>
      <c r="I1711" s="117"/>
      <c r="J1711" s="117"/>
      <c r="K1711" s="117"/>
      <c r="L1711" s="117"/>
      <c r="M1711" s="117"/>
      <c r="N1711" s="117"/>
      <c r="O1711" s="117"/>
      <c r="P1711" s="135"/>
      <c r="Q1711" s="154"/>
    </row>
    <row r="1712" spans="1:17" s="28" customFormat="1" x14ac:dyDescent="0.25">
      <c r="A1712" s="53"/>
      <c r="B1712" s="58"/>
      <c r="C1712" s="58"/>
      <c r="D1712" s="35"/>
      <c r="E1712" s="117"/>
      <c r="F1712" s="117"/>
      <c r="G1712" s="117"/>
      <c r="H1712" s="117"/>
      <c r="I1712" s="117"/>
      <c r="J1712" s="117"/>
      <c r="K1712" s="117"/>
      <c r="L1712" s="117"/>
      <c r="M1712" s="117"/>
      <c r="N1712" s="117"/>
      <c r="O1712" s="117"/>
      <c r="P1712" s="135"/>
      <c r="Q1712" s="154"/>
    </row>
    <row r="1713" spans="1:17" s="28" customFormat="1" x14ac:dyDescent="0.25">
      <c r="A1713" s="53"/>
      <c r="B1713" s="58"/>
      <c r="C1713" s="58"/>
      <c r="D1713" s="35"/>
      <c r="E1713" s="117"/>
      <c r="F1713" s="117"/>
      <c r="G1713" s="117"/>
      <c r="H1713" s="117"/>
      <c r="I1713" s="117"/>
      <c r="J1713" s="117"/>
      <c r="K1713" s="117"/>
      <c r="L1713" s="117"/>
      <c r="M1713" s="117"/>
      <c r="N1713" s="117"/>
      <c r="O1713" s="117"/>
      <c r="P1713" s="135"/>
      <c r="Q1713" s="154"/>
    </row>
    <row r="1714" spans="1:17" s="28" customFormat="1" x14ac:dyDescent="0.25">
      <c r="A1714" s="53"/>
      <c r="B1714" s="58"/>
      <c r="C1714" s="58"/>
      <c r="D1714" s="35"/>
      <c r="E1714" s="117"/>
      <c r="F1714" s="117"/>
      <c r="G1714" s="117"/>
      <c r="H1714" s="117"/>
      <c r="I1714" s="117"/>
      <c r="J1714" s="117"/>
      <c r="K1714" s="117"/>
      <c r="L1714" s="117"/>
      <c r="M1714" s="117"/>
      <c r="N1714" s="117"/>
      <c r="O1714" s="117"/>
      <c r="P1714" s="135"/>
      <c r="Q1714" s="154"/>
    </row>
    <row r="1715" spans="1:17" s="28" customFormat="1" x14ac:dyDescent="0.25">
      <c r="A1715" s="53"/>
      <c r="B1715" s="58"/>
      <c r="C1715" s="58"/>
      <c r="D1715" s="35"/>
      <c r="E1715" s="117"/>
      <c r="F1715" s="117"/>
      <c r="G1715" s="117"/>
      <c r="H1715" s="117"/>
      <c r="I1715" s="117"/>
      <c r="J1715" s="117"/>
      <c r="K1715" s="117"/>
      <c r="L1715" s="117"/>
      <c r="M1715" s="117"/>
      <c r="N1715" s="117"/>
      <c r="O1715" s="117"/>
      <c r="P1715" s="135"/>
      <c r="Q1715" s="154"/>
    </row>
    <row r="1716" spans="1:17" s="28" customFormat="1" x14ac:dyDescent="0.25">
      <c r="A1716" s="53"/>
      <c r="B1716" s="58"/>
      <c r="C1716" s="58"/>
      <c r="D1716" s="35"/>
      <c r="E1716" s="117"/>
      <c r="F1716" s="117"/>
      <c r="G1716" s="117"/>
      <c r="H1716" s="117"/>
      <c r="I1716" s="117"/>
      <c r="J1716" s="117"/>
      <c r="K1716" s="117"/>
      <c r="L1716" s="117"/>
      <c r="M1716" s="117"/>
      <c r="N1716" s="117"/>
      <c r="O1716" s="117"/>
      <c r="P1716" s="135"/>
      <c r="Q1716" s="154"/>
    </row>
    <row r="1717" spans="1:17" s="28" customFormat="1" x14ac:dyDescent="0.25">
      <c r="A1717" s="53"/>
      <c r="B1717" s="58"/>
      <c r="C1717" s="58"/>
      <c r="D1717" s="35"/>
      <c r="E1717" s="117"/>
      <c r="F1717" s="117"/>
      <c r="G1717" s="117"/>
      <c r="H1717" s="117"/>
      <c r="I1717" s="117"/>
      <c r="J1717" s="117"/>
      <c r="K1717" s="117"/>
      <c r="L1717" s="117"/>
      <c r="M1717" s="117"/>
      <c r="N1717" s="117"/>
      <c r="O1717" s="117"/>
      <c r="P1717" s="135"/>
      <c r="Q1717" s="154"/>
    </row>
    <row r="1718" spans="1:17" s="28" customFormat="1" x14ac:dyDescent="0.25">
      <c r="A1718" s="53"/>
      <c r="B1718" s="58"/>
      <c r="C1718" s="58"/>
      <c r="D1718" s="35"/>
      <c r="E1718" s="117"/>
      <c r="F1718" s="117"/>
      <c r="G1718" s="117"/>
      <c r="H1718" s="117"/>
      <c r="I1718" s="117"/>
      <c r="J1718" s="117"/>
      <c r="K1718" s="117"/>
      <c r="L1718" s="117"/>
      <c r="M1718" s="117"/>
      <c r="N1718" s="117"/>
      <c r="O1718" s="117"/>
      <c r="P1718" s="135"/>
      <c r="Q1718" s="154"/>
    </row>
    <row r="1719" spans="1:17" s="28" customFormat="1" x14ac:dyDescent="0.25">
      <c r="A1719" s="53"/>
      <c r="B1719" s="58"/>
      <c r="C1719" s="58"/>
      <c r="D1719" s="35"/>
      <c r="E1719" s="117"/>
      <c r="F1719" s="117"/>
      <c r="G1719" s="117"/>
      <c r="H1719" s="117"/>
      <c r="I1719" s="117"/>
      <c r="J1719" s="117"/>
      <c r="K1719" s="117"/>
      <c r="L1719" s="117"/>
      <c r="M1719" s="117"/>
      <c r="N1719" s="117"/>
      <c r="O1719" s="117"/>
      <c r="P1719" s="135"/>
      <c r="Q1719" s="154"/>
    </row>
    <row r="1720" spans="1:17" s="28" customFormat="1" x14ac:dyDescent="0.25">
      <c r="A1720" s="53"/>
      <c r="B1720" s="58"/>
      <c r="C1720" s="58"/>
      <c r="D1720" s="35"/>
      <c r="E1720" s="117"/>
      <c r="F1720" s="117"/>
      <c r="G1720" s="117"/>
      <c r="H1720" s="117"/>
      <c r="I1720" s="117"/>
      <c r="J1720" s="117"/>
      <c r="K1720" s="117"/>
      <c r="L1720" s="117"/>
      <c r="M1720" s="117"/>
      <c r="N1720" s="117"/>
      <c r="O1720" s="117"/>
      <c r="P1720" s="135"/>
      <c r="Q1720" s="154"/>
    </row>
    <row r="1721" spans="1:17" s="28" customFormat="1" x14ac:dyDescent="0.25">
      <c r="A1721" s="53"/>
      <c r="B1721" s="58"/>
      <c r="C1721" s="58"/>
      <c r="D1721" s="35"/>
      <c r="E1721" s="117"/>
      <c r="F1721" s="117"/>
      <c r="G1721" s="117"/>
      <c r="H1721" s="117"/>
      <c r="I1721" s="117"/>
      <c r="J1721" s="117"/>
      <c r="K1721" s="117"/>
      <c r="L1721" s="117"/>
      <c r="M1721" s="117"/>
      <c r="N1721" s="117"/>
      <c r="O1721" s="117"/>
      <c r="P1721" s="135"/>
      <c r="Q1721" s="154"/>
    </row>
    <row r="1722" spans="1:17" s="28" customFormat="1" x14ac:dyDescent="0.25">
      <c r="A1722" s="53"/>
      <c r="B1722" s="58"/>
      <c r="C1722" s="58"/>
      <c r="D1722" s="35"/>
      <c r="E1722" s="117"/>
      <c r="F1722" s="117"/>
      <c r="G1722" s="117"/>
      <c r="H1722" s="117"/>
      <c r="I1722" s="117"/>
      <c r="J1722" s="117"/>
      <c r="K1722" s="117"/>
      <c r="L1722" s="117"/>
      <c r="M1722" s="117"/>
      <c r="N1722" s="117"/>
      <c r="O1722" s="117"/>
      <c r="P1722" s="135"/>
      <c r="Q1722" s="154"/>
    </row>
    <row r="1723" spans="1:17" s="28" customFormat="1" x14ac:dyDescent="0.25">
      <c r="A1723" s="53"/>
      <c r="B1723" s="58"/>
      <c r="C1723" s="58"/>
      <c r="D1723" s="35"/>
      <c r="E1723" s="117"/>
      <c r="F1723" s="117"/>
      <c r="G1723" s="117"/>
      <c r="H1723" s="117"/>
      <c r="I1723" s="117"/>
      <c r="J1723" s="117"/>
      <c r="K1723" s="117"/>
      <c r="L1723" s="117"/>
      <c r="M1723" s="117"/>
      <c r="N1723" s="117"/>
      <c r="O1723" s="117"/>
      <c r="P1723" s="135"/>
      <c r="Q1723" s="154"/>
    </row>
    <row r="1724" spans="1:17" s="28" customFormat="1" x14ac:dyDescent="0.25">
      <c r="A1724" s="53"/>
      <c r="B1724" s="58"/>
      <c r="C1724" s="58"/>
      <c r="D1724" s="35"/>
      <c r="E1724" s="117"/>
      <c r="F1724" s="117"/>
      <c r="G1724" s="117"/>
      <c r="H1724" s="117"/>
      <c r="I1724" s="117"/>
      <c r="J1724" s="117"/>
      <c r="K1724" s="117"/>
      <c r="L1724" s="117"/>
      <c r="M1724" s="117"/>
      <c r="N1724" s="117"/>
      <c r="O1724" s="117"/>
      <c r="P1724" s="135"/>
      <c r="Q1724" s="154"/>
    </row>
    <row r="1725" spans="1:17" s="28" customFormat="1" x14ac:dyDescent="0.25">
      <c r="A1725" s="53"/>
      <c r="B1725" s="58"/>
      <c r="C1725" s="58"/>
      <c r="D1725" s="35"/>
      <c r="E1725" s="117"/>
      <c r="F1725" s="117"/>
      <c r="G1725" s="117"/>
      <c r="H1725" s="117"/>
      <c r="I1725" s="117"/>
      <c r="J1725" s="117"/>
      <c r="K1725" s="117"/>
      <c r="L1725" s="117"/>
      <c r="M1725" s="117"/>
      <c r="N1725" s="117"/>
      <c r="O1725" s="117"/>
      <c r="P1725" s="135"/>
      <c r="Q1725" s="154"/>
    </row>
    <row r="1726" spans="1:17" s="28" customFormat="1" x14ac:dyDescent="0.25">
      <c r="A1726" s="53"/>
      <c r="B1726" s="58"/>
      <c r="C1726" s="58"/>
      <c r="D1726" s="35"/>
      <c r="E1726" s="117"/>
      <c r="F1726" s="117"/>
      <c r="G1726" s="117"/>
      <c r="H1726" s="117"/>
      <c r="I1726" s="117"/>
      <c r="J1726" s="117"/>
      <c r="K1726" s="117"/>
      <c r="L1726" s="117"/>
      <c r="M1726" s="117"/>
      <c r="N1726" s="117"/>
      <c r="O1726" s="117"/>
      <c r="P1726" s="135"/>
      <c r="Q1726" s="154"/>
    </row>
    <row r="1727" spans="1:17" s="28" customFormat="1" x14ac:dyDescent="0.25">
      <c r="A1727" s="53"/>
      <c r="B1727" s="58"/>
      <c r="C1727" s="58"/>
      <c r="D1727" s="35"/>
      <c r="E1727" s="117"/>
      <c r="F1727" s="117"/>
      <c r="G1727" s="117"/>
      <c r="H1727" s="117"/>
      <c r="I1727" s="117"/>
      <c r="J1727" s="117"/>
      <c r="K1727" s="117"/>
      <c r="L1727" s="117"/>
      <c r="M1727" s="117"/>
      <c r="N1727" s="117"/>
      <c r="O1727" s="117"/>
      <c r="P1727" s="135"/>
      <c r="Q1727" s="154"/>
    </row>
    <row r="1728" spans="1:17" s="28" customFormat="1" x14ac:dyDescent="0.25">
      <c r="A1728" s="53"/>
      <c r="B1728" s="58"/>
      <c r="C1728" s="58"/>
      <c r="D1728" s="35"/>
      <c r="E1728" s="117"/>
      <c r="F1728" s="117"/>
      <c r="G1728" s="117"/>
      <c r="H1728" s="117"/>
      <c r="I1728" s="117"/>
      <c r="J1728" s="117"/>
      <c r="K1728" s="117"/>
      <c r="L1728" s="117"/>
      <c r="M1728" s="117"/>
      <c r="N1728" s="117"/>
      <c r="O1728" s="117"/>
      <c r="P1728" s="135"/>
      <c r="Q1728" s="154"/>
    </row>
    <row r="1729" spans="1:17" s="28" customFormat="1" x14ac:dyDescent="0.25">
      <c r="A1729" s="53"/>
      <c r="B1729" s="58"/>
      <c r="C1729" s="58"/>
      <c r="D1729" s="35"/>
      <c r="E1729" s="117"/>
      <c r="F1729" s="117"/>
      <c r="G1729" s="117"/>
      <c r="H1729" s="117"/>
      <c r="I1729" s="117"/>
      <c r="J1729" s="117"/>
      <c r="K1729" s="117"/>
      <c r="L1729" s="117"/>
      <c r="M1729" s="117"/>
      <c r="N1729" s="117"/>
      <c r="O1729" s="117"/>
      <c r="P1729" s="135"/>
      <c r="Q1729" s="154"/>
    </row>
    <row r="1730" spans="1:17" s="28" customFormat="1" x14ac:dyDescent="0.25">
      <c r="A1730" s="53"/>
      <c r="B1730" s="58"/>
      <c r="C1730" s="58"/>
      <c r="D1730" s="35"/>
      <c r="E1730" s="117"/>
      <c r="F1730" s="117"/>
      <c r="G1730" s="117"/>
      <c r="H1730" s="117"/>
      <c r="I1730" s="117"/>
      <c r="J1730" s="117"/>
      <c r="K1730" s="117"/>
      <c r="L1730" s="117"/>
      <c r="M1730" s="117"/>
      <c r="N1730" s="117"/>
      <c r="O1730" s="117"/>
      <c r="P1730" s="135"/>
      <c r="Q1730" s="154"/>
    </row>
    <row r="1731" spans="1:17" s="28" customFormat="1" x14ac:dyDescent="0.25">
      <c r="A1731" s="53"/>
      <c r="B1731" s="58"/>
      <c r="C1731" s="58"/>
      <c r="D1731" s="35"/>
      <c r="E1731" s="117"/>
      <c r="F1731" s="117"/>
      <c r="G1731" s="117"/>
      <c r="H1731" s="117"/>
      <c r="I1731" s="117"/>
      <c r="J1731" s="117"/>
      <c r="K1731" s="117"/>
      <c r="L1731" s="117"/>
      <c r="M1731" s="117"/>
      <c r="N1731" s="117"/>
      <c r="O1731" s="117"/>
      <c r="P1731" s="135"/>
      <c r="Q1731" s="154"/>
    </row>
    <row r="1732" spans="1:17" s="28" customFormat="1" x14ac:dyDescent="0.25">
      <c r="A1732" s="53"/>
      <c r="B1732" s="58"/>
      <c r="C1732" s="58"/>
      <c r="D1732" s="35"/>
      <c r="E1732" s="117"/>
      <c r="F1732" s="117"/>
      <c r="G1732" s="117"/>
      <c r="H1732" s="117"/>
      <c r="I1732" s="117"/>
      <c r="J1732" s="117"/>
      <c r="K1732" s="117"/>
      <c r="L1732" s="117"/>
      <c r="M1732" s="117"/>
      <c r="N1732" s="117"/>
      <c r="O1732" s="117"/>
      <c r="P1732" s="135"/>
      <c r="Q1732" s="154"/>
    </row>
    <row r="1733" spans="1:17" s="28" customFormat="1" x14ac:dyDescent="0.25">
      <c r="A1733" s="53"/>
      <c r="B1733" s="58"/>
      <c r="C1733" s="58"/>
      <c r="D1733" s="35"/>
      <c r="E1733" s="117"/>
      <c r="F1733" s="117"/>
      <c r="G1733" s="117"/>
      <c r="H1733" s="117"/>
      <c r="I1733" s="117"/>
      <c r="J1733" s="117"/>
      <c r="K1733" s="117"/>
      <c r="L1733" s="117"/>
      <c r="M1733" s="117"/>
      <c r="N1733" s="117"/>
      <c r="O1733" s="117"/>
      <c r="P1733" s="135"/>
      <c r="Q1733" s="154"/>
    </row>
    <row r="1734" spans="1:17" s="28" customFormat="1" x14ac:dyDescent="0.25">
      <c r="A1734" s="53"/>
      <c r="B1734" s="58"/>
      <c r="C1734" s="58"/>
      <c r="D1734" s="35"/>
      <c r="E1734" s="117"/>
      <c r="F1734" s="117"/>
      <c r="G1734" s="117"/>
      <c r="H1734" s="117"/>
      <c r="I1734" s="117"/>
      <c r="J1734" s="117"/>
      <c r="K1734" s="117"/>
      <c r="L1734" s="117"/>
      <c r="M1734" s="117"/>
      <c r="N1734" s="117"/>
      <c r="O1734" s="117"/>
      <c r="P1734" s="135"/>
      <c r="Q1734" s="154"/>
    </row>
    <row r="1735" spans="1:17" s="28" customFormat="1" x14ac:dyDescent="0.25">
      <c r="A1735" s="53"/>
      <c r="B1735" s="58"/>
      <c r="C1735" s="58"/>
      <c r="D1735" s="35"/>
      <c r="E1735" s="117"/>
      <c r="F1735" s="117"/>
      <c r="G1735" s="117"/>
      <c r="H1735" s="117"/>
      <c r="I1735" s="117"/>
      <c r="J1735" s="117"/>
      <c r="K1735" s="117"/>
      <c r="L1735" s="117"/>
      <c r="M1735" s="117"/>
      <c r="N1735" s="117"/>
      <c r="O1735" s="117"/>
      <c r="P1735" s="135"/>
      <c r="Q1735" s="154"/>
    </row>
    <row r="1736" spans="1:17" s="28" customFormat="1" x14ac:dyDescent="0.25">
      <c r="A1736" s="53"/>
      <c r="B1736" s="58"/>
      <c r="C1736" s="58"/>
      <c r="D1736" s="35"/>
      <c r="E1736" s="117"/>
      <c r="F1736" s="117"/>
      <c r="G1736" s="117"/>
      <c r="H1736" s="117"/>
      <c r="I1736" s="117"/>
      <c r="J1736" s="117"/>
      <c r="K1736" s="117"/>
      <c r="L1736" s="117"/>
      <c r="M1736" s="117"/>
      <c r="N1736" s="117"/>
      <c r="O1736" s="117"/>
      <c r="P1736" s="135"/>
      <c r="Q1736" s="154"/>
    </row>
    <row r="1737" spans="1:17" s="28" customFormat="1" x14ac:dyDescent="0.25">
      <c r="A1737" s="53"/>
      <c r="B1737" s="58"/>
      <c r="C1737" s="58"/>
      <c r="D1737" s="35"/>
      <c r="E1737" s="117"/>
      <c r="F1737" s="117"/>
      <c r="G1737" s="117"/>
      <c r="H1737" s="117"/>
      <c r="I1737" s="117"/>
      <c r="J1737" s="117"/>
      <c r="K1737" s="117"/>
      <c r="L1737" s="117"/>
      <c r="M1737" s="117"/>
      <c r="N1737" s="117"/>
      <c r="O1737" s="117"/>
      <c r="P1737" s="135"/>
      <c r="Q1737" s="154"/>
    </row>
    <row r="1738" spans="1:17" s="28" customFormat="1" x14ac:dyDescent="0.25">
      <c r="A1738" s="53"/>
      <c r="B1738" s="58"/>
      <c r="C1738" s="58"/>
      <c r="D1738" s="35"/>
      <c r="E1738" s="117"/>
      <c r="F1738" s="117"/>
      <c r="G1738" s="117"/>
      <c r="H1738" s="117"/>
      <c r="I1738" s="117"/>
      <c r="J1738" s="117"/>
      <c r="K1738" s="117"/>
      <c r="L1738" s="117"/>
      <c r="M1738" s="117"/>
      <c r="N1738" s="117"/>
      <c r="O1738" s="117"/>
      <c r="P1738" s="135"/>
      <c r="Q1738" s="154"/>
    </row>
    <row r="1739" spans="1:17" s="28" customFormat="1" x14ac:dyDescent="0.25">
      <c r="A1739" s="53"/>
      <c r="B1739" s="58"/>
      <c r="C1739" s="58"/>
      <c r="D1739" s="35"/>
      <c r="E1739" s="117"/>
      <c r="F1739" s="117"/>
      <c r="G1739" s="117"/>
      <c r="H1739" s="117"/>
      <c r="I1739" s="117"/>
      <c r="J1739" s="117"/>
      <c r="K1739" s="117"/>
      <c r="L1739" s="117"/>
      <c r="M1739" s="117"/>
      <c r="N1739" s="117"/>
      <c r="O1739" s="117"/>
      <c r="P1739" s="135"/>
      <c r="Q1739" s="154"/>
    </row>
    <row r="1740" spans="1:17" s="28" customFormat="1" x14ac:dyDescent="0.25">
      <c r="A1740" s="53"/>
      <c r="B1740" s="58"/>
      <c r="C1740" s="58"/>
      <c r="D1740" s="35"/>
      <c r="E1740" s="117"/>
      <c r="F1740" s="117"/>
      <c r="G1740" s="117"/>
      <c r="H1740" s="117"/>
      <c r="I1740" s="117"/>
      <c r="J1740" s="117"/>
      <c r="K1740" s="117"/>
      <c r="L1740" s="117"/>
      <c r="M1740" s="117"/>
      <c r="N1740" s="117"/>
      <c r="O1740" s="117"/>
      <c r="P1740" s="135"/>
      <c r="Q1740" s="154"/>
    </row>
    <row r="1741" spans="1:17" s="28" customFormat="1" x14ac:dyDescent="0.25">
      <c r="A1741" s="53"/>
      <c r="B1741" s="58"/>
      <c r="C1741" s="58"/>
      <c r="D1741" s="35"/>
      <c r="E1741" s="117"/>
      <c r="F1741" s="117"/>
      <c r="G1741" s="117"/>
      <c r="H1741" s="117"/>
      <c r="I1741" s="117"/>
      <c r="J1741" s="117"/>
      <c r="K1741" s="117"/>
      <c r="L1741" s="117"/>
      <c r="M1741" s="117"/>
      <c r="N1741" s="117"/>
      <c r="O1741" s="117"/>
      <c r="P1741" s="135"/>
      <c r="Q1741" s="154"/>
    </row>
    <row r="1742" spans="1:17" s="28" customFormat="1" x14ac:dyDescent="0.25">
      <c r="A1742" s="53"/>
      <c r="B1742" s="58"/>
      <c r="C1742" s="58"/>
      <c r="D1742" s="35"/>
      <c r="E1742" s="117"/>
      <c r="F1742" s="117"/>
      <c r="G1742" s="117"/>
      <c r="H1742" s="117"/>
      <c r="I1742" s="117"/>
      <c r="J1742" s="117"/>
      <c r="K1742" s="117"/>
      <c r="L1742" s="117"/>
      <c r="M1742" s="117"/>
      <c r="N1742" s="117"/>
      <c r="O1742" s="117"/>
      <c r="P1742" s="135"/>
      <c r="Q1742" s="154"/>
    </row>
    <row r="1743" spans="1:17" s="28" customFormat="1" x14ac:dyDescent="0.25">
      <c r="A1743" s="53"/>
      <c r="B1743" s="58"/>
      <c r="C1743" s="58"/>
      <c r="D1743" s="35"/>
      <c r="E1743" s="117"/>
      <c r="F1743" s="117"/>
      <c r="G1743" s="117"/>
      <c r="H1743" s="117"/>
      <c r="I1743" s="117"/>
      <c r="J1743" s="117"/>
      <c r="K1743" s="117"/>
      <c r="L1743" s="117"/>
      <c r="M1743" s="117"/>
      <c r="N1743" s="117"/>
      <c r="O1743" s="117"/>
      <c r="P1743" s="135"/>
      <c r="Q1743" s="154"/>
    </row>
    <row r="1744" spans="1:17" s="28" customFormat="1" x14ac:dyDescent="0.25">
      <c r="A1744" s="53"/>
      <c r="B1744" s="58"/>
      <c r="C1744" s="58"/>
      <c r="D1744" s="35"/>
      <c r="E1744" s="117"/>
      <c r="F1744" s="117"/>
      <c r="G1744" s="117"/>
      <c r="H1744" s="117"/>
      <c r="I1744" s="117"/>
      <c r="J1744" s="117"/>
      <c r="K1744" s="117"/>
      <c r="L1744" s="117"/>
      <c r="M1744" s="117"/>
      <c r="N1744" s="117"/>
      <c r="O1744" s="117"/>
      <c r="P1744" s="135"/>
      <c r="Q1744" s="154"/>
    </row>
    <row r="1745" spans="1:17" s="28" customFormat="1" x14ac:dyDescent="0.25">
      <c r="A1745" s="53"/>
      <c r="B1745" s="58"/>
      <c r="C1745" s="58"/>
      <c r="D1745" s="35"/>
      <c r="E1745" s="117"/>
      <c r="F1745" s="117"/>
      <c r="G1745" s="117"/>
      <c r="H1745" s="117"/>
      <c r="I1745" s="117"/>
      <c r="J1745" s="117"/>
      <c r="K1745" s="117"/>
      <c r="L1745" s="117"/>
      <c r="M1745" s="117"/>
      <c r="N1745" s="117"/>
      <c r="O1745" s="117"/>
      <c r="P1745" s="135"/>
      <c r="Q1745" s="154"/>
    </row>
    <row r="1746" spans="1:17" s="28" customFormat="1" x14ac:dyDescent="0.25">
      <c r="A1746" s="53"/>
      <c r="B1746" s="58"/>
      <c r="C1746" s="58"/>
      <c r="D1746" s="35"/>
      <c r="E1746" s="117"/>
      <c r="F1746" s="117"/>
      <c r="G1746" s="117"/>
      <c r="H1746" s="117"/>
      <c r="I1746" s="117"/>
      <c r="J1746" s="117"/>
      <c r="K1746" s="117"/>
      <c r="L1746" s="117"/>
      <c r="M1746" s="117"/>
      <c r="N1746" s="117"/>
      <c r="O1746" s="117"/>
      <c r="P1746" s="135"/>
      <c r="Q1746" s="154"/>
    </row>
    <row r="1747" spans="1:17" s="28" customFormat="1" x14ac:dyDescent="0.25">
      <c r="A1747" s="53"/>
      <c r="B1747" s="58"/>
      <c r="C1747" s="58"/>
      <c r="D1747" s="35"/>
      <c r="E1747" s="117"/>
      <c r="F1747" s="117"/>
      <c r="G1747" s="117"/>
      <c r="H1747" s="117"/>
      <c r="I1747" s="117"/>
      <c r="J1747" s="117"/>
      <c r="K1747" s="117"/>
      <c r="L1747" s="117"/>
      <c r="M1747" s="117"/>
      <c r="N1747" s="117"/>
      <c r="O1747" s="117"/>
      <c r="P1747" s="135"/>
      <c r="Q1747" s="154"/>
    </row>
    <row r="1748" spans="1:17" s="28" customFormat="1" x14ac:dyDescent="0.25">
      <c r="A1748" s="53"/>
      <c r="B1748" s="58"/>
      <c r="C1748" s="58"/>
      <c r="D1748" s="35"/>
      <c r="E1748" s="117"/>
      <c r="F1748" s="117"/>
      <c r="G1748" s="117"/>
      <c r="H1748" s="117"/>
      <c r="I1748" s="117"/>
      <c r="J1748" s="117"/>
      <c r="K1748" s="117"/>
      <c r="L1748" s="117"/>
      <c r="M1748" s="117"/>
      <c r="N1748" s="117"/>
      <c r="O1748" s="117"/>
      <c r="P1748" s="135"/>
      <c r="Q1748" s="154"/>
    </row>
    <row r="1749" spans="1:17" s="28" customFormat="1" x14ac:dyDescent="0.25">
      <c r="A1749" s="53"/>
      <c r="B1749" s="58"/>
      <c r="C1749" s="58"/>
      <c r="D1749" s="35"/>
      <c r="E1749" s="117"/>
      <c r="F1749" s="117"/>
      <c r="G1749" s="117"/>
      <c r="H1749" s="117"/>
      <c r="I1749" s="117"/>
      <c r="J1749" s="117"/>
      <c r="K1749" s="117"/>
      <c r="L1749" s="117"/>
      <c r="M1749" s="117"/>
      <c r="N1749" s="117"/>
      <c r="O1749" s="117"/>
      <c r="P1749" s="135"/>
      <c r="Q1749" s="154"/>
    </row>
    <row r="1750" spans="1:17" s="28" customFormat="1" x14ac:dyDescent="0.25">
      <c r="A1750" s="53"/>
      <c r="B1750" s="58"/>
      <c r="C1750" s="58"/>
      <c r="D1750" s="35"/>
      <c r="E1750" s="117"/>
      <c r="F1750" s="117"/>
      <c r="G1750" s="117"/>
      <c r="H1750" s="117"/>
      <c r="I1750" s="117"/>
      <c r="J1750" s="117"/>
      <c r="K1750" s="117"/>
      <c r="L1750" s="117"/>
      <c r="M1750" s="117"/>
      <c r="N1750" s="117"/>
      <c r="O1750" s="117"/>
      <c r="P1750" s="135"/>
      <c r="Q1750" s="154"/>
    </row>
    <row r="1751" spans="1:17" s="28" customFormat="1" x14ac:dyDescent="0.25">
      <c r="A1751" s="53"/>
      <c r="B1751" s="58"/>
      <c r="C1751" s="58"/>
      <c r="D1751" s="35"/>
      <c r="E1751" s="117"/>
      <c r="F1751" s="117"/>
      <c r="G1751" s="117"/>
      <c r="H1751" s="117"/>
      <c r="I1751" s="117"/>
      <c r="J1751" s="117"/>
      <c r="K1751" s="117"/>
      <c r="L1751" s="117"/>
      <c r="M1751" s="117"/>
      <c r="N1751" s="117"/>
      <c r="O1751" s="117"/>
      <c r="P1751" s="135"/>
      <c r="Q1751" s="154"/>
    </row>
    <row r="1752" spans="1:17" s="28" customFormat="1" x14ac:dyDescent="0.25">
      <c r="A1752" s="53"/>
      <c r="B1752" s="58"/>
      <c r="C1752" s="58"/>
      <c r="D1752" s="35"/>
      <c r="E1752" s="117"/>
      <c r="F1752" s="117"/>
      <c r="G1752" s="117"/>
      <c r="H1752" s="117"/>
      <c r="I1752" s="117"/>
      <c r="J1752" s="117"/>
      <c r="K1752" s="117"/>
      <c r="L1752" s="117"/>
      <c r="M1752" s="117"/>
      <c r="N1752" s="117"/>
      <c r="O1752" s="117"/>
      <c r="P1752" s="135"/>
      <c r="Q1752" s="154"/>
    </row>
    <row r="1753" spans="1:17" s="28" customFormat="1" x14ac:dyDescent="0.25">
      <c r="A1753" s="53"/>
      <c r="B1753" s="58"/>
      <c r="C1753" s="58"/>
      <c r="D1753" s="35"/>
      <c r="E1753" s="117"/>
      <c r="F1753" s="117"/>
      <c r="G1753" s="117"/>
      <c r="H1753" s="117"/>
      <c r="I1753" s="117"/>
      <c r="J1753" s="117"/>
      <c r="K1753" s="117"/>
      <c r="L1753" s="117"/>
      <c r="M1753" s="117"/>
      <c r="N1753" s="117"/>
      <c r="O1753" s="117"/>
      <c r="P1753" s="135"/>
      <c r="Q1753" s="154"/>
    </row>
    <row r="1754" spans="1:17" s="28" customFormat="1" x14ac:dyDescent="0.25">
      <c r="A1754" s="53"/>
      <c r="B1754" s="58"/>
      <c r="C1754" s="58"/>
      <c r="D1754" s="35"/>
      <c r="E1754" s="117"/>
      <c r="F1754" s="117"/>
      <c r="G1754" s="117"/>
      <c r="H1754" s="117"/>
      <c r="I1754" s="117"/>
      <c r="J1754" s="117"/>
      <c r="K1754" s="117"/>
      <c r="L1754" s="117"/>
      <c r="M1754" s="117"/>
      <c r="N1754" s="117"/>
      <c r="O1754" s="117"/>
      <c r="P1754" s="135"/>
      <c r="Q1754" s="154"/>
    </row>
    <row r="1755" spans="1:17" s="28" customFormat="1" x14ac:dyDescent="0.25">
      <c r="A1755" s="53"/>
      <c r="B1755" s="58"/>
      <c r="C1755" s="58"/>
      <c r="D1755" s="35"/>
      <c r="E1755" s="117"/>
      <c r="F1755" s="117"/>
      <c r="G1755" s="117"/>
      <c r="H1755" s="117"/>
      <c r="I1755" s="117"/>
      <c r="J1755" s="117"/>
      <c r="K1755" s="117"/>
      <c r="L1755" s="117"/>
      <c r="M1755" s="117"/>
      <c r="N1755" s="117"/>
      <c r="O1755" s="117"/>
      <c r="P1755" s="135"/>
      <c r="Q1755" s="154"/>
    </row>
    <row r="1756" spans="1:17" s="28" customFormat="1" x14ac:dyDescent="0.25">
      <c r="A1756" s="53"/>
      <c r="B1756" s="58"/>
      <c r="C1756" s="58"/>
      <c r="D1756" s="35"/>
      <c r="E1756" s="117"/>
      <c r="F1756" s="117"/>
      <c r="G1756" s="117"/>
      <c r="H1756" s="117"/>
      <c r="I1756" s="117"/>
      <c r="J1756" s="117"/>
      <c r="K1756" s="117"/>
      <c r="L1756" s="117"/>
      <c r="M1756" s="117"/>
      <c r="N1756" s="117"/>
      <c r="O1756" s="117"/>
      <c r="P1756" s="135"/>
      <c r="Q1756" s="154"/>
    </row>
    <row r="1757" spans="1:17" s="28" customFormat="1" x14ac:dyDescent="0.25">
      <c r="A1757" s="53"/>
      <c r="B1757" s="58"/>
      <c r="C1757" s="58"/>
      <c r="D1757" s="35"/>
      <c r="E1757" s="117"/>
      <c r="F1757" s="117"/>
      <c r="G1757" s="117"/>
      <c r="H1757" s="117"/>
      <c r="I1757" s="117"/>
      <c r="J1757" s="117"/>
      <c r="K1757" s="117"/>
      <c r="L1757" s="117"/>
      <c r="M1757" s="117"/>
      <c r="N1757" s="117"/>
      <c r="O1757" s="117"/>
      <c r="P1757" s="135"/>
      <c r="Q1757" s="154"/>
    </row>
    <row r="1758" spans="1:17" s="28" customFormat="1" x14ac:dyDescent="0.25">
      <c r="A1758" s="53"/>
      <c r="B1758" s="58"/>
      <c r="C1758" s="58"/>
      <c r="D1758" s="35"/>
      <c r="E1758" s="117"/>
      <c r="F1758" s="117"/>
      <c r="G1758" s="117"/>
      <c r="H1758" s="117"/>
      <c r="I1758" s="117"/>
      <c r="J1758" s="117"/>
      <c r="K1758" s="117"/>
      <c r="L1758" s="117"/>
      <c r="M1758" s="117"/>
      <c r="N1758" s="117"/>
      <c r="O1758" s="117"/>
      <c r="P1758" s="135"/>
      <c r="Q1758" s="154"/>
    </row>
    <row r="1759" spans="1:17" s="28" customFormat="1" x14ac:dyDescent="0.25">
      <c r="A1759" s="53"/>
      <c r="B1759" s="58"/>
      <c r="C1759" s="58"/>
      <c r="D1759" s="35"/>
      <c r="E1759" s="117"/>
      <c r="F1759" s="117"/>
      <c r="G1759" s="117"/>
      <c r="H1759" s="117"/>
      <c r="I1759" s="117"/>
      <c r="J1759" s="117"/>
      <c r="K1759" s="117"/>
      <c r="L1759" s="117"/>
      <c r="M1759" s="117"/>
      <c r="N1759" s="117"/>
      <c r="O1759" s="117"/>
      <c r="P1759" s="135"/>
      <c r="Q1759" s="154"/>
    </row>
    <row r="1760" spans="1:17" s="28" customFormat="1" x14ac:dyDescent="0.25">
      <c r="A1760" s="53"/>
      <c r="B1760" s="58"/>
      <c r="C1760" s="58"/>
      <c r="D1760" s="35"/>
      <c r="E1760" s="117"/>
      <c r="F1760" s="117"/>
      <c r="G1760" s="117"/>
      <c r="H1760" s="117"/>
      <c r="I1760" s="117"/>
      <c r="J1760" s="117"/>
      <c r="K1760" s="117"/>
      <c r="L1760" s="117"/>
      <c r="M1760" s="117"/>
      <c r="N1760" s="117"/>
      <c r="O1760" s="117"/>
      <c r="P1760" s="135"/>
      <c r="Q1760" s="154"/>
    </row>
    <row r="1761" spans="1:17" s="28" customFormat="1" x14ac:dyDescent="0.25">
      <c r="A1761" s="53"/>
      <c r="B1761" s="58"/>
      <c r="C1761" s="58"/>
      <c r="D1761" s="35"/>
      <c r="E1761" s="117"/>
      <c r="F1761" s="117"/>
      <c r="G1761" s="117"/>
      <c r="H1761" s="117"/>
      <c r="I1761" s="117"/>
      <c r="J1761" s="117"/>
      <c r="K1761" s="117"/>
      <c r="L1761" s="117"/>
      <c r="M1761" s="117"/>
      <c r="N1761" s="117"/>
      <c r="O1761" s="117"/>
      <c r="P1761" s="135"/>
      <c r="Q1761" s="154"/>
    </row>
    <row r="1762" spans="1:17" s="28" customFormat="1" x14ac:dyDescent="0.25">
      <c r="A1762" s="53"/>
      <c r="B1762" s="58"/>
      <c r="C1762" s="58"/>
      <c r="D1762" s="35"/>
      <c r="E1762" s="117"/>
      <c r="F1762" s="117"/>
      <c r="G1762" s="117"/>
      <c r="H1762" s="117"/>
      <c r="I1762" s="117"/>
      <c r="J1762" s="117"/>
      <c r="K1762" s="117"/>
      <c r="L1762" s="117"/>
      <c r="M1762" s="117"/>
      <c r="N1762" s="117"/>
      <c r="O1762" s="117"/>
      <c r="P1762" s="135"/>
      <c r="Q1762" s="154"/>
    </row>
  </sheetData>
  <mergeCells count="53">
    <mergeCell ref="K3:P3"/>
    <mergeCell ref="K4:P4"/>
    <mergeCell ref="K5:P5"/>
    <mergeCell ref="H411:I411"/>
    <mergeCell ref="H412:I412"/>
    <mergeCell ref="H405:I405"/>
    <mergeCell ref="H406:I406"/>
    <mergeCell ref="H407:I407"/>
    <mergeCell ref="H408:I408"/>
    <mergeCell ref="H409:I409"/>
    <mergeCell ref="H397:I397"/>
    <mergeCell ref="H399:I399"/>
    <mergeCell ref="H400:I400"/>
    <mergeCell ref="H403:I403"/>
    <mergeCell ref="H404:I404"/>
    <mergeCell ref="H398:I398"/>
    <mergeCell ref="D388:D391"/>
    <mergeCell ref="H393:I393"/>
    <mergeCell ref="H394:I394"/>
    <mergeCell ref="H395:I395"/>
    <mergeCell ref="H396:I396"/>
    <mergeCell ref="F395:F396"/>
    <mergeCell ref="Q1:Q38"/>
    <mergeCell ref="Q39:Q70"/>
    <mergeCell ref="Q72:Q100"/>
    <mergeCell ref="Q101:Q130"/>
    <mergeCell ref="Q132:Q189"/>
    <mergeCell ref="Q190:Q223"/>
    <mergeCell ref="Q225:Q264"/>
    <mergeCell ref="Q265:Q305"/>
    <mergeCell ref="Q306:Q334"/>
    <mergeCell ref="Q335:Q387"/>
    <mergeCell ref="M14:N14"/>
    <mergeCell ref="O14:O15"/>
    <mergeCell ref="F14:F15"/>
    <mergeCell ref="E13:I13"/>
    <mergeCell ref="L14:L15"/>
    <mergeCell ref="H410:I410"/>
    <mergeCell ref="H416:I416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  <mergeCell ref="A10:P10"/>
    <mergeCell ref="A11:P11"/>
  </mergeCells>
  <phoneticPr fontId="3" type="noConversion"/>
  <printOptions horizontalCentered="1"/>
  <pageMargins left="0.19685039370078741" right="0" top="0.78740157480314965" bottom="0.59055118110236227" header="0.59055118110236227" footer="0.31496062992125984"/>
  <pageSetup paperSize="9" scale="44" fitToHeight="10000" orientation="landscape" useFirstPageNumber="1" r:id="rId1"/>
  <headerFooter scaleWithDoc="0" alignWithMargins="0">
    <oddFooter>&amp;RСторінка &amp;P</oddFooter>
  </headerFooter>
  <rowBreaks count="1" manualBreakCount="1">
    <brk id="3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showGridLines="0" showZeros="0" view="pageBreakPreview" topLeftCell="A268" zoomScale="60" zoomScaleNormal="87" workbookViewId="0">
      <selection activeCell="E284" sqref="E284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69" style="10" customWidth="1"/>
    <col min="4" max="4" width="23.1640625" style="137" customWidth="1"/>
    <col min="5" max="5" width="23.83203125" style="137" customWidth="1"/>
    <col min="6" max="6" width="21.83203125" style="137" customWidth="1"/>
    <col min="7" max="7" width="20.83203125" style="137" customWidth="1"/>
    <col min="8" max="8" width="21.1640625" style="137" customWidth="1"/>
    <col min="9" max="9" width="21.33203125" style="137" bestFit="1" customWidth="1"/>
    <col min="10" max="10" width="21.1640625" style="137" customWidth="1"/>
    <col min="11" max="11" width="21.33203125" style="137" customWidth="1"/>
    <col min="12" max="12" width="18" style="137" customWidth="1"/>
    <col min="13" max="13" width="18.83203125" style="137" customWidth="1"/>
    <col min="14" max="14" width="21.5" style="137" customWidth="1"/>
    <col min="15" max="15" width="22.83203125" style="137" customWidth="1"/>
    <col min="16" max="16" width="7.6640625" style="153" customWidth="1"/>
    <col min="17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6" ht="27.75" customHeight="1" x14ac:dyDescent="0.4">
      <c r="J1" s="142" t="s">
        <v>687</v>
      </c>
      <c r="K1" s="142"/>
      <c r="L1" s="142"/>
      <c r="M1" s="142"/>
      <c r="N1" s="142"/>
      <c r="O1" s="142"/>
      <c r="P1" s="256">
        <v>47</v>
      </c>
    </row>
    <row r="2" spans="1:16" ht="24" customHeight="1" x14ac:dyDescent="0.25">
      <c r="J2" s="143" t="s">
        <v>673</v>
      </c>
      <c r="K2" s="143"/>
      <c r="L2" s="143"/>
      <c r="M2" s="143"/>
      <c r="N2" s="143"/>
      <c r="O2" s="143"/>
      <c r="P2" s="256"/>
    </row>
    <row r="3" spans="1:16" ht="26.25" customHeight="1" x14ac:dyDescent="0.4">
      <c r="J3" s="241" t="s">
        <v>674</v>
      </c>
      <c r="K3" s="241"/>
      <c r="L3" s="241"/>
      <c r="M3" s="241"/>
      <c r="N3" s="241"/>
      <c r="O3" s="241"/>
      <c r="P3" s="256"/>
    </row>
    <row r="4" spans="1:16" ht="26.25" customHeight="1" x14ac:dyDescent="0.4">
      <c r="J4" s="241" t="s">
        <v>675</v>
      </c>
      <c r="K4" s="241"/>
      <c r="L4" s="241"/>
      <c r="M4" s="241"/>
      <c r="N4" s="241"/>
      <c r="O4" s="241"/>
      <c r="P4" s="256"/>
    </row>
    <row r="5" spans="1:16" ht="26.25" customHeight="1" x14ac:dyDescent="0.4">
      <c r="J5" s="241" t="s">
        <v>676</v>
      </c>
      <c r="K5" s="241"/>
      <c r="L5" s="241"/>
      <c r="M5" s="241"/>
      <c r="N5" s="241"/>
      <c r="O5" s="241"/>
      <c r="P5" s="256"/>
    </row>
    <row r="6" spans="1:16" ht="26.25" customHeight="1" x14ac:dyDescent="0.4">
      <c r="J6" s="142"/>
      <c r="K6" s="142"/>
      <c r="L6" s="142"/>
      <c r="M6" s="142"/>
      <c r="N6" s="142"/>
      <c r="O6" s="142"/>
      <c r="P6" s="256"/>
    </row>
    <row r="7" spans="1:16" ht="26.25" customHeight="1" x14ac:dyDescent="0.4">
      <c r="J7" s="142"/>
      <c r="K7" s="142"/>
      <c r="L7" s="142"/>
      <c r="M7" s="142"/>
      <c r="N7" s="142"/>
      <c r="O7" s="142"/>
      <c r="P7" s="256"/>
    </row>
    <row r="8" spans="1:16" ht="105.75" customHeight="1" x14ac:dyDescent="0.25">
      <c r="A8" s="258" t="s">
        <v>620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6"/>
    </row>
    <row r="9" spans="1:16" ht="23.25" customHeight="1" x14ac:dyDescent="0.25">
      <c r="A9" s="257" t="s">
        <v>542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6"/>
    </row>
    <row r="10" spans="1:16" ht="21" customHeight="1" x14ac:dyDescent="0.25">
      <c r="A10" s="231" t="s">
        <v>541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56"/>
    </row>
    <row r="11" spans="1:16" s="17" customFormat="1" ht="20.25" customHeight="1" x14ac:dyDescent="0.3">
      <c r="A11" s="14"/>
      <c r="B11" s="15"/>
      <c r="C11" s="16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19" t="s">
        <v>353</v>
      </c>
      <c r="P11" s="256"/>
    </row>
    <row r="12" spans="1:16" s="49" customFormat="1" ht="21.75" customHeight="1" x14ac:dyDescent="0.25">
      <c r="A12" s="252" t="s">
        <v>332</v>
      </c>
      <c r="B12" s="252" t="s">
        <v>322</v>
      </c>
      <c r="C12" s="252" t="s">
        <v>334</v>
      </c>
      <c r="D12" s="228" t="s">
        <v>221</v>
      </c>
      <c r="E12" s="228"/>
      <c r="F12" s="228"/>
      <c r="G12" s="228"/>
      <c r="H12" s="228"/>
      <c r="I12" s="228" t="s">
        <v>222</v>
      </c>
      <c r="J12" s="228"/>
      <c r="K12" s="228"/>
      <c r="L12" s="228"/>
      <c r="M12" s="228"/>
      <c r="N12" s="228"/>
      <c r="O12" s="228" t="s">
        <v>223</v>
      </c>
      <c r="P12" s="256"/>
    </row>
    <row r="13" spans="1:16" s="49" customFormat="1" ht="29.25" customHeight="1" x14ac:dyDescent="0.25">
      <c r="A13" s="252"/>
      <c r="B13" s="252"/>
      <c r="C13" s="252"/>
      <c r="D13" s="253" t="s">
        <v>323</v>
      </c>
      <c r="E13" s="253" t="s">
        <v>224</v>
      </c>
      <c r="F13" s="227" t="s">
        <v>225</v>
      </c>
      <c r="G13" s="227"/>
      <c r="H13" s="253" t="s">
        <v>226</v>
      </c>
      <c r="I13" s="253" t="s">
        <v>323</v>
      </c>
      <c r="J13" s="253" t="s">
        <v>324</v>
      </c>
      <c r="K13" s="253" t="s">
        <v>224</v>
      </c>
      <c r="L13" s="227" t="s">
        <v>225</v>
      </c>
      <c r="M13" s="227"/>
      <c r="N13" s="253" t="s">
        <v>226</v>
      </c>
      <c r="O13" s="228"/>
      <c r="P13" s="256"/>
    </row>
    <row r="14" spans="1:16" s="49" customFormat="1" ht="60.75" customHeight="1" x14ac:dyDescent="0.25">
      <c r="A14" s="252"/>
      <c r="B14" s="252"/>
      <c r="C14" s="252"/>
      <c r="D14" s="253"/>
      <c r="E14" s="253"/>
      <c r="F14" s="150" t="s">
        <v>227</v>
      </c>
      <c r="G14" s="150" t="s">
        <v>228</v>
      </c>
      <c r="H14" s="253"/>
      <c r="I14" s="253"/>
      <c r="J14" s="253"/>
      <c r="K14" s="253"/>
      <c r="L14" s="150" t="s">
        <v>227</v>
      </c>
      <c r="M14" s="150" t="s">
        <v>228</v>
      </c>
      <c r="N14" s="253"/>
      <c r="O14" s="228"/>
      <c r="P14" s="256"/>
    </row>
    <row r="15" spans="1:16" s="49" customFormat="1" ht="21" customHeight="1" x14ac:dyDescent="0.25">
      <c r="A15" s="7" t="s">
        <v>42</v>
      </c>
      <c r="B15" s="8"/>
      <c r="C15" s="9" t="s">
        <v>43</v>
      </c>
      <c r="D15" s="47">
        <f>D17+D18+D19+D20</f>
        <v>274892700</v>
      </c>
      <c r="E15" s="47">
        <f t="shared" ref="E15:O15" si="0">E17+E18+E19+E20</f>
        <v>274892700</v>
      </c>
      <c r="F15" s="47">
        <f>F17+F18+F19+F20</f>
        <v>203188300</v>
      </c>
      <c r="G15" s="47">
        <f t="shared" si="0"/>
        <v>10262900</v>
      </c>
      <c r="H15" s="47">
        <f t="shared" si="0"/>
        <v>0</v>
      </c>
      <c r="I15" s="47">
        <f t="shared" si="0"/>
        <v>152500</v>
      </c>
      <c r="J15" s="47">
        <f t="shared" si="0"/>
        <v>0</v>
      </c>
      <c r="K15" s="47">
        <f t="shared" si="0"/>
        <v>152500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47">
        <f t="shared" si="0"/>
        <v>275045200</v>
      </c>
      <c r="P15" s="256"/>
    </row>
    <row r="16" spans="1:16" s="49" customFormat="1" ht="61.5" hidden="1" customHeight="1" x14ac:dyDescent="0.25">
      <c r="A16" s="7"/>
      <c r="B16" s="8"/>
      <c r="C16" s="9" t="s">
        <v>426</v>
      </c>
      <c r="D16" s="47">
        <f>D21</f>
        <v>0</v>
      </c>
      <c r="E16" s="47">
        <f t="shared" ref="E16:O16" si="1">E21</f>
        <v>0</v>
      </c>
      <c r="F16" s="47">
        <f t="shared" si="1"/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47">
        <f t="shared" si="1"/>
        <v>0</v>
      </c>
      <c r="M16" s="47">
        <f t="shared" si="1"/>
        <v>0</v>
      </c>
      <c r="N16" s="47">
        <f t="shared" si="1"/>
        <v>0</v>
      </c>
      <c r="O16" s="47">
        <f t="shared" si="1"/>
        <v>0</v>
      </c>
      <c r="P16" s="256"/>
    </row>
    <row r="17" spans="1:16" ht="37.5" customHeight="1" x14ac:dyDescent="0.25">
      <c r="A17" s="37" t="s">
        <v>117</v>
      </c>
      <c r="B17" s="37" t="s">
        <v>45</v>
      </c>
      <c r="C17" s="6" t="s">
        <v>475</v>
      </c>
      <c r="D17" s="139">
        <f>'дод 3'!E20+'дод 3'!E82+'дод 3'!E148+'дод 3'!E184+'дод 3'!E225+'дод 3'!E233+'дод 3'!E250+'дод 3'!E295+'дод 3'!E304+'дод 3'!E328+'дод 3'!E336+'дод 3'!E339+'дод 3'!E366+'дод 3'!E298+'дод 3'!E347+'дод 3'!E355</f>
        <v>272571900</v>
      </c>
      <c r="E17" s="139">
        <f>'дод 3'!F20+'дод 3'!F82+'дод 3'!F148+'дод 3'!F184+'дод 3'!F225+'дод 3'!F233+'дод 3'!F250+'дод 3'!F295+'дод 3'!F304+'дод 3'!F328+'дод 3'!F336+'дод 3'!F339+'дод 3'!F366+'дод 3'!F298+'дод 3'!F347+'дод 3'!F355</f>
        <v>272571900</v>
      </c>
      <c r="F17" s="139">
        <f>'дод 3'!G20+'дод 3'!G82+'дод 3'!G148+'дод 3'!G184+'дод 3'!G225+'дод 3'!G233+'дод 3'!G250+'дод 3'!G295+'дод 3'!G304+'дод 3'!G328+'дод 3'!G336+'дод 3'!G339+'дод 3'!G366+'дод 3'!G298+'дод 3'!G347+'дод 3'!G355</f>
        <v>203188300</v>
      </c>
      <c r="G17" s="139">
        <f>'дод 3'!H20+'дод 3'!H82+'дод 3'!H148+'дод 3'!H184+'дод 3'!H225+'дод 3'!H233+'дод 3'!H250+'дод 3'!H295+'дод 3'!H304+'дод 3'!H328+'дод 3'!H336+'дод 3'!H339+'дод 3'!H366+'дод 3'!H298+'дод 3'!H347+'дод 3'!H355</f>
        <v>10262900</v>
      </c>
      <c r="H17" s="139">
        <f>'дод 3'!I20+'дод 3'!I82+'дод 3'!I148+'дод 3'!I184+'дод 3'!I225+'дод 3'!I233+'дод 3'!I250+'дод 3'!I295+'дод 3'!I304+'дод 3'!I328+'дод 3'!I336+'дод 3'!I339+'дод 3'!I366+'дод 3'!I298+'дод 3'!I347+'дод 3'!I355</f>
        <v>0</v>
      </c>
      <c r="I17" s="139">
        <f>'дод 3'!J20+'дод 3'!J82+'дод 3'!J148+'дод 3'!J184+'дод 3'!J225+'дод 3'!J233+'дод 3'!J250+'дод 3'!J295+'дод 3'!J304+'дод 3'!J328+'дод 3'!J336+'дод 3'!J339+'дод 3'!J366+'дод 3'!J298+'дод 3'!J347+'дод 3'!J355</f>
        <v>152500</v>
      </c>
      <c r="J17" s="139">
        <f>'дод 3'!K20+'дод 3'!K82+'дод 3'!K148+'дод 3'!K184+'дод 3'!K225+'дод 3'!K233+'дод 3'!K250+'дод 3'!K295+'дод 3'!K304+'дод 3'!K328+'дод 3'!K336+'дод 3'!K339+'дод 3'!K366+'дод 3'!K298+'дод 3'!K347+'дод 3'!K355</f>
        <v>0</v>
      </c>
      <c r="K17" s="139">
        <f>'дод 3'!L20+'дод 3'!L82+'дод 3'!L148+'дод 3'!L184+'дод 3'!L225+'дод 3'!L233+'дод 3'!L250+'дод 3'!L295+'дод 3'!L304+'дод 3'!L328+'дод 3'!L336+'дод 3'!L339+'дод 3'!L366+'дод 3'!L298+'дод 3'!L347+'дод 3'!L355</f>
        <v>152500</v>
      </c>
      <c r="L17" s="139">
        <f>'дод 3'!M20+'дод 3'!M82+'дод 3'!M148+'дод 3'!M184+'дод 3'!M225+'дод 3'!M233+'дод 3'!M250+'дод 3'!M295+'дод 3'!M304+'дод 3'!M328+'дод 3'!M336+'дод 3'!M339+'дод 3'!M366+'дод 3'!M298+'дод 3'!M347+'дод 3'!M355</f>
        <v>0</v>
      </c>
      <c r="M17" s="139">
        <f>'дод 3'!N20+'дод 3'!N82+'дод 3'!N148+'дод 3'!N184+'дод 3'!N225+'дод 3'!N233+'дод 3'!N250+'дод 3'!N295+'дод 3'!N304+'дод 3'!N328+'дод 3'!N336+'дод 3'!N339+'дод 3'!N366+'дод 3'!N298+'дод 3'!N347+'дод 3'!N355</f>
        <v>0</v>
      </c>
      <c r="N17" s="139">
        <f>'дод 3'!O20+'дод 3'!O82+'дод 3'!O148+'дод 3'!O184+'дод 3'!O225+'дод 3'!O233+'дод 3'!O250+'дод 3'!O295+'дод 3'!O304+'дод 3'!O328+'дод 3'!O336+'дод 3'!O339+'дод 3'!O366+'дод 3'!O298+'дод 3'!O347+'дод 3'!O355</f>
        <v>0</v>
      </c>
      <c r="O17" s="139">
        <f>'дод 3'!P20+'дод 3'!P82+'дод 3'!P148+'дод 3'!P184+'дод 3'!P225+'дод 3'!P233+'дод 3'!P250+'дод 3'!P295+'дод 3'!P304+'дод 3'!P328+'дод 3'!P336+'дод 3'!P339+'дод 3'!P366+'дод 3'!P298+'дод 3'!P347+'дод 3'!P355</f>
        <v>272724400</v>
      </c>
      <c r="P17" s="256"/>
    </row>
    <row r="18" spans="1:16" ht="33" hidden="1" customHeight="1" x14ac:dyDescent="0.25">
      <c r="A18" s="55" t="s">
        <v>89</v>
      </c>
      <c r="B18" s="55" t="s">
        <v>446</v>
      </c>
      <c r="C18" s="6" t="s">
        <v>437</v>
      </c>
      <c r="D18" s="139">
        <f>'дод 3'!E21</f>
        <v>0</v>
      </c>
      <c r="E18" s="139">
        <f>'дод 3'!F21</f>
        <v>0</v>
      </c>
      <c r="F18" s="139">
        <f>'дод 3'!G21</f>
        <v>0</v>
      </c>
      <c r="G18" s="139">
        <f>'дод 3'!H21</f>
        <v>0</v>
      </c>
      <c r="H18" s="139">
        <f>'дод 3'!I21</f>
        <v>0</v>
      </c>
      <c r="I18" s="139">
        <f>'дод 3'!J21</f>
        <v>0</v>
      </c>
      <c r="J18" s="139">
        <f>'дод 3'!K21</f>
        <v>0</v>
      </c>
      <c r="K18" s="139">
        <f>'дод 3'!L21</f>
        <v>0</v>
      </c>
      <c r="L18" s="139">
        <f>'дод 3'!M21</f>
        <v>0</v>
      </c>
      <c r="M18" s="139">
        <f>'дод 3'!N21</f>
        <v>0</v>
      </c>
      <c r="N18" s="139">
        <f>'дод 3'!O21</f>
        <v>0</v>
      </c>
      <c r="O18" s="139">
        <f>'дод 3'!P21</f>
        <v>0</v>
      </c>
      <c r="P18" s="256"/>
    </row>
    <row r="19" spans="1:16" ht="22.5" customHeight="1" x14ac:dyDescent="0.25">
      <c r="A19" s="37" t="s">
        <v>44</v>
      </c>
      <c r="B19" s="37" t="s">
        <v>92</v>
      </c>
      <c r="C19" s="6" t="s">
        <v>239</v>
      </c>
      <c r="D19" s="139">
        <f>'дод 3'!E22+'дод 3'!E185+'дод 3'!E251</f>
        <v>2320800</v>
      </c>
      <c r="E19" s="139">
        <f>'дод 3'!F22+'дод 3'!F185+'дод 3'!F251</f>
        <v>2320800</v>
      </c>
      <c r="F19" s="139">
        <f>'дод 3'!G22+'дод 3'!G185+'дод 3'!G251</f>
        <v>0</v>
      </c>
      <c r="G19" s="139">
        <f>'дод 3'!H22+'дод 3'!H185+'дод 3'!H251</f>
        <v>0</v>
      </c>
      <c r="H19" s="139">
        <f>'дод 3'!I22+'дод 3'!I185+'дод 3'!I251</f>
        <v>0</v>
      </c>
      <c r="I19" s="139">
        <f>'дод 3'!J22+'дод 3'!J185+'дод 3'!J251</f>
        <v>0</v>
      </c>
      <c r="J19" s="139">
        <f>'дод 3'!K22+'дод 3'!K185+'дод 3'!K251</f>
        <v>0</v>
      </c>
      <c r="K19" s="139">
        <f>'дод 3'!L22+'дод 3'!L185+'дод 3'!L251</f>
        <v>0</v>
      </c>
      <c r="L19" s="139">
        <f>'дод 3'!M22+'дод 3'!M185+'дод 3'!M251</f>
        <v>0</v>
      </c>
      <c r="M19" s="139">
        <f>'дод 3'!N22+'дод 3'!N185+'дод 3'!N251</f>
        <v>0</v>
      </c>
      <c r="N19" s="139">
        <f>'дод 3'!O22+'дод 3'!O185+'дод 3'!O251</f>
        <v>0</v>
      </c>
      <c r="O19" s="139">
        <f>'дод 3'!P22+'дод 3'!P185+'дод 3'!P251</f>
        <v>2320800</v>
      </c>
      <c r="P19" s="256"/>
    </row>
    <row r="20" spans="1:16" ht="27" hidden="1" customHeight="1" x14ac:dyDescent="0.25">
      <c r="A20" s="55" t="s">
        <v>422</v>
      </c>
      <c r="B20" s="55" t="s">
        <v>117</v>
      </c>
      <c r="C20" s="6" t="s">
        <v>423</v>
      </c>
      <c r="D20" s="139">
        <f>'дод 3'!E23</f>
        <v>0</v>
      </c>
      <c r="E20" s="139">
        <f>'дод 3'!F23</f>
        <v>0</v>
      </c>
      <c r="F20" s="139">
        <f>'дод 3'!G23</f>
        <v>0</v>
      </c>
      <c r="G20" s="139">
        <f>'дод 3'!H23</f>
        <v>0</v>
      </c>
      <c r="H20" s="139">
        <f>'дод 3'!I23</f>
        <v>0</v>
      </c>
      <c r="I20" s="139">
        <f>'дод 3'!J23</f>
        <v>0</v>
      </c>
      <c r="J20" s="139">
        <f>'дод 3'!K23</f>
        <v>0</v>
      </c>
      <c r="K20" s="139">
        <f>'дод 3'!L23</f>
        <v>0</v>
      </c>
      <c r="L20" s="139">
        <f>'дод 3'!M23</f>
        <v>0</v>
      </c>
      <c r="M20" s="139">
        <f>'дод 3'!N23</f>
        <v>0</v>
      </c>
      <c r="N20" s="139">
        <f>'дод 3'!O23</f>
        <v>0</v>
      </c>
      <c r="O20" s="139">
        <f>'дод 3'!P23</f>
        <v>0</v>
      </c>
      <c r="P20" s="256"/>
    </row>
    <row r="21" spans="1:16" s="51" customFormat="1" ht="63" hidden="1" customHeight="1" x14ac:dyDescent="0.25">
      <c r="A21" s="69"/>
      <c r="B21" s="78"/>
      <c r="C21" s="70" t="s">
        <v>426</v>
      </c>
      <c r="D21" s="140">
        <f>'дод 3'!E24</f>
        <v>0</v>
      </c>
      <c r="E21" s="140">
        <f>'дод 3'!F24</f>
        <v>0</v>
      </c>
      <c r="F21" s="140">
        <f>'дод 3'!G24</f>
        <v>0</v>
      </c>
      <c r="G21" s="140">
        <f>'дод 3'!H24</f>
        <v>0</v>
      </c>
      <c r="H21" s="140">
        <f>'дод 3'!I24</f>
        <v>0</v>
      </c>
      <c r="I21" s="140">
        <f>'дод 3'!J24</f>
        <v>0</v>
      </c>
      <c r="J21" s="140">
        <f>'дод 3'!K24</f>
        <v>0</v>
      </c>
      <c r="K21" s="140">
        <f>'дод 3'!L24</f>
        <v>0</v>
      </c>
      <c r="L21" s="140">
        <f>'дод 3'!M24</f>
        <v>0</v>
      </c>
      <c r="M21" s="140">
        <f>'дод 3'!N24</f>
        <v>0</v>
      </c>
      <c r="N21" s="140">
        <f>'дод 3'!O24</f>
        <v>0</v>
      </c>
      <c r="O21" s="140">
        <f>'дод 3'!P24</f>
        <v>0</v>
      </c>
      <c r="P21" s="256"/>
    </row>
    <row r="22" spans="1:16" s="49" customFormat="1" ht="18.75" customHeight="1" x14ac:dyDescent="0.25">
      <c r="A22" s="38" t="s">
        <v>46</v>
      </c>
      <c r="B22" s="39"/>
      <c r="C22" s="9" t="s">
        <v>682</v>
      </c>
      <c r="D22" s="47">
        <f>D35+D37+D45+D47+D48+D51+D53+D55+D58+D60+D61+D65+D66+D67+D68+D70+D71+D72+D74+D76+D78+D80+D62+D63</f>
        <v>863640000</v>
      </c>
      <c r="E22" s="47">
        <f t="shared" ref="E22:O22" si="2">E35+E37+E45+E47+E48+E51+E53+E55+E58+E60+E61+E65+E66+E67+E68+E70+E71+E72+E74+E76+E78+E80+E62+E63</f>
        <v>863640000</v>
      </c>
      <c r="F22" s="47">
        <f t="shared" si="2"/>
        <v>522056600</v>
      </c>
      <c r="G22" s="47">
        <f t="shared" si="2"/>
        <v>135963200</v>
      </c>
      <c r="H22" s="47">
        <f t="shared" si="2"/>
        <v>0</v>
      </c>
      <c r="I22" s="47">
        <f t="shared" si="2"/>
        <v>120293568</v>
      </c>
      <c r="J22" s="47">
        <f t="shared" si="2"/>
        <v>26169800</v>
      </c>
      <c r="K22" s="47">
        <f t="shared" si="2"/>
        <v>93973188</v>
      </c>
      <c r="L22" s="47">
        <f t="shared" si="2"/>
        <v>8763102</v>
      </c>
      <c r="M22" s="47">
        <f t="shared" si="2"/>
        <v>6456855</v>
      </c>
      <c r="N22" s="47">
        <f t="shared" si="2"/>
        <v>26320380</v>
      </c>
      <c r="O22" s="47">
        <f t="shared" si="2"/>
        <v>983933568</v>
      </c>
      <c r="P22" s="256"/>
    </row>
    <row r="23" spans="1:16" s="50" customFormat="1" ht="31.5" hidden="1" x14ac:dyDescent="0.25">
      <c r="A23" s="63"/>
      <c r="B23" s="66"/>
      <c r="C23" s="67" t="s">
        <v>384</v>
      </c>
      <c r="D23" s="141">
        <f>D49+D52+D54+D64</f>
        <v>0</v>
      </c>
      <c r="E23" s="141">
        <f t="shared" ref="E23:O23" si="3">E49+E52+E54+E64</f>
        <v>0</v>
      </c>
      <c r="F23" s="141">
        <f t="shared" si="3"/>
        <v>0</v>
      </c>
      <c r="G23" s="141">
        <f t="shared" si="3"/>
        <v>0</v>
      </c>
      <c r="H23" s="141">
        <f t="shared" si="3"/>
        <v>0</v>
      </c>
      <c r="I23" s="141">
        <f t="shared" si="3"/>
        <v>0</v>
      </c>
      <c r="J23" s="141">
        <f t="shared" si="3"/>
        <v>0</v>
      </c>
      <c r="K23" s="141">
        <f t="shared" si="3"/>
        <v>0</v>
      </c>
      <c r="L23" s="141">
        <f t="shared" si="3"/>
        <v>0</v>
      </c>
      <c r="M23" s="141">
        <f t="shared" si="3"/>
        <v>0</v>
      </c>
      <c r="N23" s="141">
        <f t="shared" si="3"/>
        <v>0</v>
      </c>
      <c r="O23" s="141">
        <f t="shared" si="3"/>
        <v>0</v>
      </c>
      <c r="P23" s="256"/>
    </row>
    <row r="24" spans="1:16" s="50" customFormat="1" ht="31.5" hidden="1" x14ac:dyDescent="0.25">
      <c r="A24" s="63"/>
      <c r="B24" s="66"/>
      <c r="C24" s="68" t="s">
        <v>616</v>
      </c>
      <c r="D24" s="141">
        <f>D59</f>
        <v>0</v>
      </c>
      <c r="E24" s="141">
        <f t="shared" ref="E24:O24" si="4">E59</f>
        <v>0</v>
      </c>
      <c r="F24" s="141">
        <f t="shared" si="4"/>
        <v>0</v>
      </c>
      <c r="G24" s="141">
        <f t="shared" si="4"/>
        <v>0</v>
      </c>
      <c r="H24" s="141">
        <f t="shared" si="4"/>
        <v>0</v>
      </c>
      <c r="I24" s="141">
        <f t="shared" si="4"/>
        <v>0</v>
      </c>
      <c r="J24" s="141">
        <f t="shared" si="4"/>
        <v>0</v>
      </c>
      <c r="K24" s="141">
        <f t="shared" si="4"/>
        <v>0</v>
      </c>
      <c r="L24" s="141">
        <f t="shared" si="4"/>
        <v>0</v>
      </c>
      <c r="M24" s="141">
        <f t="shared" si="4"/>
        <v>0</v>
      </c>
      <c r="N24" s="141">
        <f t="shared" si="4"/>
        <v>0</v>
      </c>
      <c r="O24" s="141">
        <f t="shared" si="4"/>
        <v>0</v>
      </c>
      <c r="P24" s="256"/>
    </row>
    <row r="25" spans="1:16" s="50" customFormat="1" ht="47.25" hidden="1" x14ac:dyDescent="0.25">
      <c r="A25" s="63"/>
      <c r="B25" s="66"/>
      <c r="C25" s="67" t="s">
        <v>379</v>
      </c>
      <c r="D25" s="141">
        <f>D50+D69</f>
        <v>0</v>
      </c>
      <c r="E25" s="141">
        <f t="shared" ref="E25:O25" si="5">E50+E69</f>
        <v>0</v>
      </c>
      <c r="F25" s="141">
        <f t="shared" si="5"/>
        <v>0</v>
      </c>
      <c r="G25" s="141">
        <f t="shared" si="5"/>
        <v>0</v>
      </c>
      <c r="H25" s="141">
        <f t="shared" si="5"/>
        <v>0</v>
      </c>
      <c r="I25" s="141">
        <f t="shared" si="5"/>
        <v>0</v>
      </c>
      <c r="J25" s="141">
        <f t="shared" si="5"/>
        <v>0</v>
      </c>
      <c r="K25" s="141">
        <f t="shared" si="5"/>
        <v>0</v>
      </c>
      <c r="L25" s="141">
        <f t="shared" si="5"/>
        <v>0</v>
      </c>
      <c r="M25" s="141">
        <f t="shared" si="5"/>
        <v>0</v>
      </c>
      <c r="N25" s="141">
        <f t="shared" si="5"/>
        <v>0</v>
      </c>
      <c r="O25" s="141">
        <f t="shared" si="5"/>
        <v>0</v>
      </c>
      <c r="P25" s="256"/>
    </row>
    <row r="26" spans="1:16" s="50" customFormat="1" ht="47.25" hidden="1" customHeight="1" x14ac:dyDescent="0.25">
      <c r="A26" s="63"/>
      <c r="B26" s="66"/>
      <c r="C26" s="67" t="s">
        <v>381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256"/>
    </row>
    <row r="27" spans="1:16" s="50" customFormat="1" ht="62.25" hidden="1" customHeight="1" x14ac:dyDescent="0.25">
      <c r="A27" s="63"/>
      <c r="B27" s="66"/>
      <c r="C27" s="68" t="s">
        <v>378</v>
      </c>
      <c r="D27" s="141">
        <f>D79</f>
        <v>0</v>
      </c>
      <c r="E27" s="141">
        <f t="shared" ref="E27:O27" si="6">E79</f>
        <v>0</v>
      </c>
      <c r="F27" s="141">
        <f t="shared" si="6"/>
        <v>0</v>
      </c>
      <c r="G27" s="141">
        <f t="shared" si="6"/>
        <v>0</v>
      </c>
      <c r="H27" s="141">
        <f t="shared" si="6"/>
        <v>0</v>
      </c>
      <c r="I27" s="141">
        <f t="shared" si="6"/>
        <v>0</v>
      </c>
      <c r="J27" s="141">
        <f t="shared" si="6"/>
        <v>0</v>
      </c>
      <c r="K27" s="141">
        <f t="shared" si="6"/>
        <v>0</v>
      </c>
      <c r="L27" s="141">
        <f t="shared" si="6"/>
        <v>0</v>
      </c>
      <c r="M27" s="141">
        <f t="shared" si="6"/>
        <v>0</v>
      </c>
      <c r="N27" s="141">
        <f t="shared" si="6"/>
        <v>0</v>
      </c>
      <c r="O27" s="141">
        <f t="shared" si="6"/>
        <v>0</v>
      </c>
      <c r="P27" s="256"/>
    </row>
    <row r="28" spans="1:16" s="50" customFormat="1" ht="63" hidden="1" customHeight="1" x14ac:dyDescent="0.25">
      <c r="A28" s="63"/>
      <c r="B28" s="66"/>
      <c r="C28" s="67" t="s">
        <v>380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256"/>
    </row>
    <row r="29" spans="1:16" s="50" customFormat="1" ht="63" hidden="1" x14ac:dyDescent="0.25">
      <c r="A29" s="63"/>
      <c r="B29" s="63"/>
      <c r="C29" s="68" t="s">
        <v>495</v>
      </c>
      <c r="D29" s="141">
        <f>D81</f>
        <v>0</v>
      </c>
      <c r="E29" s="141">
        <f t="shared" ref="E29:O29" si="7">E81</f>
        <v>0</v>
      </c>
      <c r="F29" s="141">
        <f t="shared" si="7"/>
        <v>0</v>
      </c>
      <c r="G29" s="141">
        <f t="shared" si="7"/>
        <v>0</v>
      </c>
      <c r="H29" s="141">
        <f t="shared" si="7"/>
        <v>0</v>
      </c>
      <c r="I29" s="141">
        <f t="shared" si="7"/>
        <v>0</v>
      </c>
      <c r="J29" s="141">
        <f t="shared" si="7"/>
        <v>0</v>
      </c>
      <c r="K29" s="141">
        <f t="shared" si="7"/>
        <v>0</v>
      </c>
      <c r="L29" s="141">
        <f t="shared" si="7"/>
        <v>0</v>
      </c>
      <c r="M29" s="141">
        <f t="shared" si="7"/>
        <v>0</v>
      </c>
      <c r="N29" s="141">
        <f t="shared" si="7"/>
        <v>0</v>
      </c>
      <c r="O29" s="141">
        <f t="shared" si="7"/>
        <v>0</v>
      </c>
      <c r="P29" s="256"/>
    </row>
    <row r="30" spans="1:16" s="50" customFormat="1" ht="31.5" hidden="1" customHeight="1" x14ac:dyDescent="0.25">
      <c r="A30" s="63"/>
      <c r="B30" s="63"/>
      <c r="C30" s="68" t="s">
        <v>509</v>
      </c>
      <c r="D30" s="141">
        <f>D57+D59</f>
        <v>0</v>
      </c>
      <c r="E30" s="141">
        <f t="shared" ref="E30:O30" si="8">E57+E59</f>
        <v>0</v>
      </c>
      <c r="F30" s="141">
        <f t="shared" si="8"/>
        <v>0</v>
      </c>
      <c r="G30" s="141">
        <f t="shared" si="8"/>
        <v>0</v>
      </c>
      <c r="H30" s="141">
        <f t="shared" si="8"/>
        <v>0</v>
      </c>
      <c r="I30" s="141">
        <f t="shared" si="8"/>
        <v>0</v>
      </c>
      <c r="J30" s="141">
        <f t="shared" si="8"/>
        <v>0</v>
      </c>
      <c r="K30" s="141">
        <f t="shared" si="8"/>
        <v>0</v>
      </c>
      <c r="L30" s="141">
        <f t="shared" si="8"/>
        <v>0</v>
      </c>
      <c r="M30" s="141">
        <f t="shared" si="8"/>
        <v>0</v>
      </c>
      <c r="N30" s="141">
        <f t="shared" si="8"/>
        <v>0</v>
      </c>
      <c r="O30" s="141">
        <f t="shared" si="8"/>
        <v>0</v>
      </c>
      <c r="P30" s="256"/>
    </row>
    <row r="31" spans="1:16" s="50" customFormat="1" ht="55.5" hidden="1" customHeight="1" x14ac:dyDescent="0.25">
      <c r="A31" s="63"/>
      <c r="B31" s="63"/>
      <c r="C31" s="68" t="s">
        <v>553</v>
      </c>
      <c r="D31" s="141">
        <f>D73</f>
        <v>0</v>
      </c>
      <c r="E31" s="141">
        <f t="shared" ref="E31:O31" si="9">E73</f>
        <v>0</v>
      </c>
      <c r="F31" s="141">
        <f t="shared" si="9"/>
        <v>0</v>
      </c>
      <c r="G31" s="141">
        <f t="shared" si="9"/>
        <v>0</v>
      </c>
      <c r="H31" s="141">
        <f t="shared" si="9"/>
        <v>0</v>
      </c>
      <c r="I31" s="141">
        <f t="shared" si="9"/>
        <v>0</v>
      </c>
      <c r="J31" s="141">
        <f t="shared" si="9"/>
        <v>0</v>
      </c>
      <c r="K31" s="141">
        <f t="shared" si="9"/>
        <v>0</v>
      </c>
      <c r="L31" s="141">
        <f t="shared" si="9"/>
        <v>0</v>
      </c>
      <c r="M31" s="141">
        <f t="shared" si="9"/>
        <v>0</v>
      </c>
      <c r="N31" s="141">
        <f t="shared" si="9"/>
        <v>0</v>
      </c>
      <c r="O31" s="141">
        <f t="shared" si="9"/>
        <v>0</v>
      </c>
      <c r="P31" s="256"/>
    </row>
    <row r="32" spans="1:16" s="50" customFormat="1" ht="63" hidden="1" customHeight="1" x14ac:dyDescent="0.25">
      <c r="A32" s="63"/>
      <c r="B32" s="63"/>
      <c r="C32" s="68" t="s">
        <v>527</v>
      </c>
      <c r="D32" s="141">
        <f>D77</f>
        <v>0</v>
      </c>
      <c r="E32" s="141">
        <f t="shared" ref="E32:O32" si="10">E77</f>
        <v>0</v>
      </c>
      <c r="F32" s="141">
        <f t="shared" si="10"/>
        <v>0</v>
      </c>
      <c r="G32" s="141">
        <f t="shared" si="10"/>
        <v>0</v>
      </c>
      <c r="H32" s="141">
        <f t="shared" si="10"/>
        <v>0</v>
      </c>
      <c r="I32" s="141">
        <f t="shared" si="10"/>
        <v>0</v>
      </c>
      <c r="J32" s="141">
        <f t="shared" si="10"/>
        <v>0</v>
      </c>
      <c r="K32" s="141">
        <f t="shared" si="10"/>
        <v>0</v>
      </c>
      <c r="L32" s="141">
        <f t="shared" si="10"/>
        <v>0</v>
      </c>
      <c r="M32" s="141">
        <f t="shared" si="10"/>
        <v>0</v>
      </c>
      <c r="N32" s="141">
        <f t="shared" si="10"/>
        <v>0</v>
      </c>
      <c r="O32" s="141">
        <f t="shared" si="10"/>
        <v>0</v>
      </c>
      <c r="P32" s="256"/>
    </row>
    <row r="33" spans="1:16" s="50" customFormat="1" ht="15.75" hidden="1" customHeight="1" x14ac:dyDescent="0.25">
      <c r="A33" s="63"/>
      <c r="B33" s="63"/>
      <c r="C33" s="68" t="s">
        <v>389</v>
      </c>
      <c r="D33" s="141">
        <f>D75</f>
        <v>0</v>
      </c>
      <c r="E33" s="141">
        <f t="shared" ref="E33:O33" si="11">E75</f>
        <v>0</v>
      </c>
      <c r="F33" s="141">
        <f t="shared" si="11"/>
        <v>0</v>
      </c>
      <c r="G33" s="141">
        <f t="shared" si="11"/>
        <v>0</v>
      </c>
      <c r="H33" s="141">
        <f t="shared" si="11"/>
        <v>0</v>
      </c>
      <c r="I33" s="141">
        <f t="shared" si="11"/>
        <v>0</v>
      </c>
      <c r="J33" s="141">
        <f t="shared" si="11"/>
        <v>0</v>
      </c>
      <c r="K33" s="141">
        <f t="shared" si="11"/>
        <v>0</v>
      </c>
      <c r="L33" s="141">
        <f t="shared" si="11"/>
        <v>0</v>
      </c>
      <c r="M33" s="141">
        <f t="shared" si="11"/>
        <v>0</v>
      </c>
      <c r="N33" s="141">
        <f t="shared" si="11"/>
        <v>0</v>
      </c>
      <c r="O33" s="141">
        <f t="shared" si="11"/>
        <v>0</v>
      </c>
      <c r="P33" s="256"/>
    </row>
    <row r="34" spans="1:16" s="50" customFormat="1" ht="61.5" hidden="1" customHeight="1" x14ac:dyDescent="0.25">
      <c r="A34" s="63"/>
      <c r="B34" s="63"/>
      <c r="C34" s="68" t="str">
        <f>'дод 3'!D80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4" s="141">
        <f>D39</f>
        <v>0</v>
      </c>
      <c r="E34" s="141">
        <f t="shared" ref="E34:O34" si="12">E39</f>
        <v>0</v>
      </c>
      <c r="F34" s="141">
        <f t="shared" si="12"/>
        <v>0</v>
      </c>
      <c r="G34" s="141">
        <f t="shared" si="12"/>
        <v>0</v>
      </c>
      <c r="H34" s="141">
        <f t="shared" si="12"/>
        <v>0</v>
      </c>
      <c r="I34" s="141">
        <f t="shared" si="12"/>
        <v>0</v>
      </c>
      <c r="J34" s="141">
        <f t="shared" si="12"/>
        <v>0</v>
      </c>
      <c r="K34" s="141">
        <f t="shared" si="12"/>
        <v>0</v>
      </c>
      <c r="L34" s="141">
        <f t="shared" si="12"/>
        <v>0</v>
      </c>
      <c r="M34" s="141">
        <f t="shared" si="12"/>
        <v>0</v>
      </c>
      <c r="N34" s="141">
        <f t="shared" si="12"/>
        <v>0</v>
      </c>
      <c r="O34" s="141">
        <f t="shared" si="12"/>
        <v>0</v>
      </c>
      <c r="P34" s="256"/>
    </row>
    <row r="35" spans="1:16" ht="17.25" customHeight="1" x14ac:dyDescent="0.25">
      <c r="A35" s="37" t="s">
        <v>47</v>
      </c>
      <c r="B35" s="37" t="s">
        <v>48</v>
      </c>
      <c r="C35" s="6" t="s">
        <v>483</v>
      </c>
      <c r="D35" s="139">
        <f>'дод 3'!E83+'дод 3'!E305</f>
        <v>343462000</v>
      </c>
      <c r="E35" s="139">
        <f>'дод 3'!F83+'дод 3'!F305</f>
        <v>343462000</v>
      </c>
      <c r="F35" s="139">
        <f>'дод 3'!G83+'дод 3'!G305</f>
        <v>226074000</v>
      </c>
      <c r="G35" s="139">
        <f>'дод 3'!H83+'дод 3'!H305</f>
        <v>43244500</v>
      </c>
      <c r="H35" s="139">
        <f>'дод 3'!I83+'дод 3'!I305</f>
        <v>0</v>
      </c>
      <c r="I35" s="139">
        <f>'дод 3'!J83+'дод 3'!J305</f>
        <v>38192400</v>
      </c>
      <c r="J35" s="139">
        <f>'дод 3'!K83+'дод 3'!K305</f>
        <v>18138600</v>
      </c>
      <c r="K35" s="139">
        <f>'дод 3'!L83+'дод 3'!L305</f>
        <v>20053800</v>
      </c>
      <c r="L35" s="139">
        <f>'дод 3'!M83+'дод 3'!M305</f>
        <v>0</v>
      </c>
      <c r="M35" s="139">
        <f>'дод 3'!N83+'дод 3'!N305</f>
        <v>0</v>
      </c>
      <c r="N35" s="139">
        <f>'дод 3'!O83+'дод 3'!O305</f>
        <v>18138600</v>
      </c>
      <c r="O35" s="139">
        <f>'дод 3'!P83+'дод 3'!P305</f>
        <v>381654400</v>
      </c>
      <c r="P35" s="256"/>
    </row>
    <row r="36" spans="1:16" s="51" customFormat="1" ht="47.25" hidden="1" customHeight="1" x14ac:dyDescent="0.25">
      <c r="A36" s="69"/>
      <c r="B36" s="69"/>
      <c r="C36" s="70" t="s">
        <v>378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256"/>
    </row>
    <row r="37" spans="1:16" ht="38.25" customHeight="1" x14ac:dyDescent="0.25">
      <c r="A37" s="37">
        <v>1021</v>
      </c>
      <c r="B37" s="37" t="s">
        <v>50</v>
      </c>
      <c r="C37" s="57" t="s">
        <v>452</v>
      </c>
      <c r="D37" s="139">
        <f>'дод 3'!E84+'дод 3'!E306</f>
        <v>235067000</v>
      </c>
      <c r="E37" s="139">
        <f>'дод 3'!F84+'дод 3'!F306</f>
        <v>235067000</v>
      </c>
      <c r="F37" s="139">
        <f>'дод 3'!G84+'дод 3'!G306</f>
        <v>121599000</v>
      </c>
      <c r="G37" s="139">
        <f>'дод 3'!H84+'дод 3'!H306</f>
        <v>60900000</v>
      </c>
      <c r="H37" s="139">
        <f>'дод 3'!I84+'дод 3'!I306</f>
        <v>0</v>
      </c>
      <c r="I37" s="139">
        <f>'дод 3'!J84+'дод 3'!J306</f>
        <v>67141440</v>
      </c>
      <c r="J37" s="139">
        <f>'дод 3'!K84+'дод 3'!K306</f>
        <v>8031200</v>
      </c>
      <c r="K37" s="139">
        <f>'дод 3'!L84+'дод 3'!L306</f>
        <v>59110240</v>
      </c>
      <c r="L37" s="139">
        <f>'дод 3'!M84+'дод 3'!M306</f>
        <v>3250000</v>
      </c>
      <c r="M37" s="139">
        <f>'дод 3'!N84+'дод 3'!N306</f>
        <v>1318160</v>
      </c>
      <c r="N37" s="139">
        <f>'дод 3'!O84+'дод 3'!O306</f>
        <v>8031200</v>
      </c>
      <c r="O37" s="139">
        <f>'дод 3'!P84+'дод 3'!P306</f>
        <v>302208440</v>
      </c>
      <c r="P37" s="256"/>
    </row>
    <row r="38" spans="1:16" s="51" customFormat="1" ht="63" hidden="1" customHeight="1" x14ac:dyDescent="0.25">
      <c r="A38" s="69"/>
      <c r="B38" s="69"/>
      <c r="C38" s="70" t="s">
        <v>382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256"/>
    </row>
    <row r="39" spans="1:16" s="51" customFormat="1" ht="50.25" hidden="1" customHeight="1" x14ac:dyDescent="0.25">
      <c r="A39" s="69"/>
      <c r="B39" s="69"/>
      <c r="C39" s="77" t="str">
        <f>'дод 3'!D85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9" s="140">
        <f>'дод 3'!E85</f>
        <v>0</v>
      </c>
      <c r="E39" s="140">
        <f>'дод 3'!F85</f>
        <v>0</v>
      </c>
      <c r="F39" s="140">
        <f>'дод 3'!G85</f>
        <v>0</v>
      </c>
      <c r="G39" s="140">
        <f>'дод 3'!H85</f>
        <v>0</v>
      </c>
      <c r="H39" s="140">
        <f>'дод 3'!I85</f>
        <v>0</v>
      </c>
      <c r="I39" s="140">
        <f>'дод 3'!J85</f>
        <v>0</v>
      </c>
      <c r="J39" s="140">
        <f>'дод 3'!K85</f>
        <v>0</v>
      </c>
      <c r="K39" s="140">
        <f>'дод 3'!L85</f>
        <v>0</v>
      </c>
      <c r="L39" s="140">
        <f>'дод 3'!M85</f>
        <v>0</v>
      </c>
      <c r="M39" s="140">
        <f>'дод 3'!N85</f>
        <v>0</v>
      </c>
      <c r="N39" s="140">
        <f>'дод 3'!O85</f>
        <v>0</v>
      </c>
      <c r="O39" s="140">
        <f>'дод 3'!P85</f>
        <v>0</v>
      </c>
      <c r="P39" s="256"/>
    </row>
    <row r="40" spans="1:16" s="51" customFormat="1" ht="47.25" hidden="1" customHeight="1" x14ac:dyDescent="0.25">
      <c r="A40" s="69"/>
      <c r="B40" s="69"/>
      <c r="C40" s="70" t="s">
        <v>379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256"/>
    </row>
    <row r="41" spans="1:16" s="51" customFormat="1" ht="47.25" hidden="1" customHeight="1" x14ac:dyDescent="0.25">
      <c r="A41" s="69"/>
      <c r="B41" s="69"/>
      <c r="C41" s="70" t="s">
        <v>381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256"/>
    </row>
    <row r="42" spans="1:16" s="51" customFormat="1" ht="58.5" hidden="1" customHeight="1" x14ac:dyDescent="0.25">
      <c r="A42" s="69"/>
      <c r="B42" s="69"/>
      <c r="C42" s="70" t="s">
        <v>378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256"/>
    </row>
    <row r="43" spans="1:16" s="51" customFormat="1" ht="31.5" hidden="1" customHeight="1" x14ac:dyDescent="0.25">
      <c r="A43" s="69"/>
      <c r="B43" s="69"/>
      <c r="C43" s="70" t="s">
        <v>384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256"/>
    </row>
    <row r="44" spans="1:16" s="51" customFormat="1" ht="63" hidden="1" customHeight="1" x14ac:dyDescent="0.25">
      <c r="A44" s="69"/>
      <c r="B44" s="69"/>
      <c r="C44" s="70" t="s">
        <v>380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256"/>
    </row>
    <row r="45" spans="1:16" ht="49.9" customHeight="1" x14ac:dyDescent="0.25">
      <c r="A45" s="37">
        <v>1022</v>
      </c>
      <c r="B45" s="56" t="s">
        <v>54</v>
      </c>
      <c r="C45" s="36" t="s">
        <v>454</v>
      </c>
      <c r="D45" s="139">
        <f>'дод 3'!E86+'дод 3'!E307</f>
        <v>16738700</v>
      </c>
      <c r="E45" s="139">
        <f>'дод 3'!F86+'дод 3'!F307</f>
        <v>16738700</v>
      </c>
      <c r="F45" s="139">
        <f>'дод 3'!G86+'дод 3'!G307</f>
        <v>9525000</v>
      </c>
      <c r="G45" s="139">
        <f>'дод 3'!H86+'дод 3'!H307</f>
        <v>2560200</v>
      </c>
      <c r="H45" s="139">
        <f>'дод 3'!I86+'дод 3'!I307</f>
        <v>0</v>
      </c>
      <c r="I45" s="139">
        <f>'дод 3'!J86+'дод 3'!J307</f>
        <v>0</v>
      </c>
      <c r="J45" s="139">
        <f>'дод 3'!K86+'дод 3'!K307</f>
        <v>0</v>
      </c>
      <c r="K45" s="139">
        <f>'дод 3'!L86+'дод 3'!L307</f>
        <v>0</v>
      </c>
      <c r="L45" s="139">
        <f>'дод 3'!M86+'дод 3'!M307</f>
        <v>0</v>
      </c>
      <c r="M45" s="139">
        <f>'дод 3'!N86+'дод 3'!N307</f>
        <v>0</v>
      </c>
      <c r="N45" s="139">
        <f>'дод 3'!O86+'дод 3'!O307</f>
        <v>0</v>
      </c>
      <c r="O45" s="139">
        <f>'дод 3'!P86+'дод 3'!P307</f>
        <v>16738700</v>
      </c>
      <c r="P45" s="256"/>
    </row>
    <row r="46" spans="1:16" ht="78.75" hidden="1" customHeight="1" x14ac:dyDescent="0.25">
      <c r="A46" s="37"/>
      <c r="B46" s="37"/>
      <c r="C46" s="70" t="s">
        <v>382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256"/>
    </row>
    <row r="47" spans="1:16" ht="57.6" customHeight="1" x14ac:dyDescent="0.25">
      <c r="A47" s="37">
        <v>1025</v>
      </c>
      <c r="B47" s="37" t="s">
        <v>54</v>
      </c>
      <c r="C47" s="3" t="s">
        <v>549</v>
      </c>
      <c r="D47" s="139">
        <f>'дод 3'!E87</f>
        <v>12270100</v>
      </c>
      <c r="E47" s="139">
        <f>'дод 3'!F87</f>
        <v>12270100</v>
      </c>
      <c r="F47" s="139">
        <f>'дод 3'!G87</f>
        <v>8367700</v>
      </c>
      <c r="G47" s="139">
        <f>'дод 3'!H87</f>
        <v>1262000</v>
      </c>
      <c r="H47" s="139">
        <f>'дод 3'!I87</f>
        <v>0</v>
      </c>
      <c r="I47" s="139">
        <f>'дод 3'!J87</f>
        <v>0</v>
      </c>
      <c r="J47" s="139">
        <f>'дод 3'!K87</f>
        <v>0</v>
      </c>
      <c r="K47" s="139">
        <f>'дод 3'!L87</f>
        <v>0</v>
      </c>
      <c r="L47" s="139">
        <f>'дод 3'!M87</f>
        <v>0</v>
      </c>
      <c r="M47" s="139">
        <f>'дод 3'!N87</f>
        <v>0</v>
      </c>
      <c r="N47" s="139">
        <f>'дод 3'!O87</f>
        <v>0</v>
      </c>
      <c r="O47" s="139">
        <f>'дод 3'!P87</f>
        <v>12270100</v>
      </c>
      <c r="P47" s="256"/>
    </row>
    <row r="48" spans="1:16" s="51" customFormat="1" ht="35.25" hidden="1" customHeight="1" x14ac:dyDescent="0.25">
      <c r="A48" s="82">
        <v>1031</v>
      </c>
      <c r="B48" s="56" t="s">
        <v>50</v>
      </c>
      <c r="C48" s="57" t="s">
        <v>484</v>
      </c>
      <c r="D48" s="139">
        <f>'дод 3'!E88</f>
        <v>0</v>
      </c>
      <c r="E48" s="139">
        <f>'дод 3'!F88</f>
        <v>0</v>
      </c>
      <c r="F48" s="139">
        <f>'дод 3'!G88</f>
        <v>0</v>
      </c>
      <c r="G48" s="139">
        <f>'дод 3'!H88</f>
        <v>0</v>
      </c>
      <c r="H48" s="139">
        <f>'дод 3'!I88</f>
        <v>0</v>
      </c>
      <c r="I48" s="139">
        <f>'дод 3'!J88</f>
        <v>0</v>
      </c>
      <c r="J48" s="139">
        <f>'дод 3'!K88</f>
        <v>0</v>
      </c>
      <c r="K48" s="139">
        <f>'дод 3'!L88</f>
        <v>0</v>
      </c>
      <c r="L48" s="139">
        <f>'дод 3'!M88</f>
        <v>0</v>
      </c>
      <c r="M48" s="139">
        <f>'дод 3'!N88</f>
        <v>0</v>
      </c>
      <c r="N48" s="139">
        <f>'дод 3'!O88</f>
        <v>0</v>
      </c>
      <c r="O48" s="139">
        <f>'дод 3'!P88</f>
        <v>0</v>
      </c>
      <c r="P48" s="256"/>
    </row>
    <row r="49" spans="1:16" s="51" customFormat="1" ht="31.5" hidden="1" x14ac:dyDescent="0.25">
      <c r="A49" s="69"/>
      <c r="B49" s="69"/>
      <c r="C49" s="77" t="s">
        <v>384</v>
      </c>
      <c r="D49" s="140">
        <f>'дод 3'!E89</f>
        <v>0</v>
      </c>
      <c r="E49" s="140">
        <f>'дод 3'!F89</f>
        <v>0</v>
      </c>
      <c r="F49" s="140">
        <f>'дод 3'!G89</f>
        <v>0</v>
      </c>
      <c r="G49" s="140">
        <f>'дод 3'!H89</f>
        <v>0</v>
      </c>
      <c r="H49" s="140">
        <f>'дод 3'!I89</f>
        <v>0</v>
      </c>
      <c r="I49" s="140">
        <f>'дод 3'!J89</f>
        <v>0</v>
      </c>
      <c r="J49" s="140">
        <f>'дод 3'!K89</f>
        <v>0</v>
      </c>
      <c r="K49" s="140">
        <f>'дод 3'!L89</f>
        <v>0</v>
      </c>
      <c r="L49" s="140">
        <f>'дод 3'!M89</f>
        <v>0</v>
      </c>
      <c r="M49" s="140">
        <f>'дод 3'!N89</f>
        <v>0</v>
      </c>
      <c r="N49" s="140">
        <f>'дод 3'!O89</f>
        <v>0</v>
      </c>
      <c r="O49" s="140">
        <f>'дод 3'!P89</f>
        <v>0</v>
      </c>
      <c r="P49" s="256"/>
    </row>
    <row r="50" spans="1:16" ht="50.25" hidden="1" customHeight="1" x14ac:dyDescent="0.25">
      <c r="A50" s="37"/>
      <c r="B50" s="37"/>
      <c r="C50" s="77" t="s">
        <v>379</v>
      </c>
      <c r="D50" s="140">
        <f>'дод 3'!E90</f>
        <v>0</v>
      </c>
      <c r="E50" s="140">
        <f>'дод 3'!F90</f>
        <v>0</v>
      </c>
      <c r="F50" s="140">
        <f>'дод 3'!G90</f>
        <v>0</v>
      </c>
      <c r="G50" s="140">
        <f>'дод 3'!H90</f>
        <v>0</v>
      </c>
      <c r="H50" s="140">
        <f>'дод 3'!I90</f>
        <v>0</v>
      </c>
      <c r="I50" s="140">
        <f>'дод 3'!J90</f>
        <v>0</v>
      </c>
      <c r="J50" s="140">
        <f>'дод 3'!K90</f>
        <v>0</v>
      </c>
      <c r="K50" s="140">
        <f>'дод 3'!L90</f>
        <v>0</v>
      </c>
      <c r="L50" s="140">
        <f>'дод 3'!M90</f>
        <v>0</v>
      </c>
      <c r="M50" s="140">
        <f>'дод 3'!N90</f>
        <v>0</v>
      </c>
      <c r="N50" s="140">
        <f>'дод 3'!O90</f>
        <v>0</v>
      </c>
      <c r="O50" s="140">
        <f>'дод 3'!P90</f>
        <v>0</v>
      </c>
      <c r="P50" s="255">
        <v>48</v>
      </c>
    </row>
    <row r="51" spans="1:16" ht="63.75" hidden="1" customHeight="1" x14ac:dyDescent="0.25">
      <c r="A51" s="56" t="s">
        <v>457</v>
      </c>
      <c r="B51" s="56" t="s">
        <v>54</v>
      </c>
      <c r="C51" s="57" t="s">
        <v>485</v>
      </c>
      <c r="D51" s="139">
        <f>'дод 3'!E91</f>
        <v>0</v>
      </c>
      <c r="E51" s="139">
        <f>'дод 3'!F91</f>
        <v>0</v>
      </c>
      <c r="F51" s="139">
        <f>'дод 3'!G91</f>
        <v>0</v>
      </c>
      <c r="G51" s="139">
        <f>'дод 3'!H91</f>
        <v>0</v>
      </c>
      <c r="H51" s="139">
        <f>'дод 3'!I91</f>
        <v>0</v>
      </c>
      <c r="I51" s="139">
        <f>'дод 3'!J91</f>
        <v>0</v>
      </c>
      <c r="J51" s="139">
        <f>'дод 3'!K91</f>
        <v>0</v>
      </c>
      <c r="K51" s="139">
        <f>'дод 3'!L91</f>
        <v>0</v>
      </c>
      <c r="L51" s="139">
        <f>'дод 3'!M91</f>
        <v>0</v>
      </c>
      <c r="M51" s="139">
        <f>'дод 3'!N91</f>
        <v>0</v>
      </c>
      <c r="N51" s="139">
        <f>'дод 3'!O91</f>
        <v>0</v>
      </c>
      <c r="O51" s="139">
        <f>'дод 3'!P91</f>
        <v>0</v>
      </c>
      <c r="P51" s="255"/>
    </row>
    <row r="52" spans="1:16" ht="31.5" hidden="1" x14ac:dyDescent="0.25">
      <c r="A52" s="37"/>
      <c r="B52" s="37"/>
      <c r="C52" s="77" t="s">
        <v>384</v>
      </c>
      <c r="D52" s="140">
        <f>'дод 3'!E92</f>
        <v>0</v>
      </c>
      <c r="E52" s="140">
        <f>'дод 3'!F92</f>
        <v>0</v>
      </c>
      <c r="F52" s="140">
        <f>'дод 3'!G92</f>
        <v>0</v>
      </c>
      <c r="G52" s="140">
        <f>'дод 3'!H92</f>
        <v>0</v>
      </c>
      <c r="H52" s="140">
        <f>'дод 3'!I92</f>
        <v>0</v>
      </c>
      <c r="I52" s="140">
        <f>'дод 3'!J92</f>
        <v>0</v>
      </c>
      <c r="J52" s="140">
        <f>'дод 3'!K92</f>
        <v>0</v>
      </c>
      <c r="K52" s="140">
        <f>'дод 3'!L92</f>
        <v>0</v>
      </c>
      <c r="L52" s="140">
        <f>'дод 3'!M92</f>
        <v>0</v>
      </c>
      <c r="M52" s="140">
        <f>'дод 3'!N92</f>
        <v>0</v>
      </c>
      <c r="N52" s="140">
        <f>'дод 3'!O92</f>
        <v>0</v>
      </c>
      <c r="O52" s="140">
        <f>'дод 3'!P92</f>
        <v>0</v>
      </c>
      <c r="P52" s="255"/>
    </row>
    <row r="53" spans="1:16" ht="66.75" hidden="1" customHeight="1" x14ac:dyDescent="0.25">
      <c r="A53" s="37">
        <v>1035</v>
      </c>
      <c r="B53" s="37" t="s">
        <v>54</v>
      </c>
      <c r="C53" s="36" t="s">
        <v>551</v>
      </c>
      <c r="D53" s="139">
        <f>'дод 3'!E93</f>
        <v>0</v>
      </c>
      <c r="E53" s="139">
        <f>'дод 3'!F93</f>
        <v>0</v>
      </c>
      <c r="F53" s="139">
        <f>'дод 3'!G93</f>
        <v>0</v>
      </c>
      <c r="G53" s="139">
        <f>'дод 3'!H93</f>
        <v>0</v>
      </c>
      <c r="H53" s="139">
        <f>'дод 3'!I93</f>
        <v>0</v>
      </c>
      <c r="I53" s="139">
        <f>'дод 3'!J93</f>
        <v>0</v>
      </c>
      <c r="J53" s="139">
        <f>'дод 3'!K93</f>
        <v>0</v>
      </c>
      <c r="K53" s="139">
        <f>'дод 3'!L93</f>
        <v>0</v>
      </c>
      <c r="L53" s="139">
        <f>'дод 3'!M93</f>
        <v>0</v>
      </c>
      <c r="M53" s="139">
        <f>'дод 3'!N93</f>
        <v>0</v>
      </c>
      <c r="N53" s="139">
        <f>'дод 3'!O93</f>
        <v>0</v>
      </c>
      <c r="O53" s="139">
        <f>'дод 3'!P93</f>
        <v>0</v>
      </c>
      <c r="P53" s="255"/>
    </row>
    <row r="54" spans="1:16" ht="31.5" hidden="1" x14ac:dyDescent="0.25">
      <c r="A54" s="37"/>
      <c r="B54" s="37"/>
      <c r="C54" s="77" t="s">
        <v>384</v>
      </c>
      <c r="D54" s="140">
        <f>'дод 3'!E94</f>
        <v>0</v>
      </c>
      <c r="E54" s="140">
        <f>'дод 3'!F94</f>
        <v>0</v>
      </c>
      <c r="F54" s="140">
        <f>'дод 3'!G94</f>
        <v>0</v>
      </c>
      <c r="G54" s="140">
        <f>'дод 3'!H94</f>
        <v>0</v>
      </c>
      <c r="H54" s="140">
        <f>'дод 3'!I94</f>
        <v>0</v>
      </c>
      <c r="I54" s="140">
        <f>'дод 3'!J94</f>
        <v>0</v>
      </c>
      <c r="J54" s="140">
        <f>'дод 3'!K94</f>
        <v>0</v>
      </c>
      <c r="K54" s="140">
        <f>'дод 3'!L94</f>
        <v>0</v>
      </c>
      <c r="L54" s="140">
        <f>'дод 3'!M94</f>
        <v>0</v>
      </c>
      <c r="M54" s="140">
        <f>'дод 3'!N94</f>
        <v>0</v>
      </c>
      <c r="N54" s="140">
        <f>'дод 3'!O94</f>
        <v>0</v>
      </c>
      <c r="O54" s="140">
        <f>'дод 3'!P94</f>
        <v>0</v>
      </c>
      <c r="P54" s="255"/>
    </row>
    <row r="55" spans="1:16" ht="31.5" hidden="1" x14ac:dyDescent="0.25">
      <c r="A55" s="37">
        <v>1061</v>
      </c>
      <c r="B55" s="56" t="s">
        <v>50</v>
      </c>
      <c r="C55" s="36" t="s">
        <v>502</v>
      </c>
      <c r="D55" s="139">
        <f>'дод 3'!E95</f>
        <v>0</v>
      </c>
      <c r="E55" s="139">
        <f>'дод 3'!F95</f>
        <v>0</v>
      </c>
      <c r="F55" s="139">
        <f>'дод 3'!G95</f>
        <v>0</v>
      </c>
      <c r="G55" s="139">
        <f>'дод 3'!H95</f>
        <v>0</v>
      </c>
      <c r="H55" s="139">
        <f>'дод 3'!I95</f>
        <v>0</v>
      </c>
      <c r="I55" s="139">
        <f>'дод 3'!J95</f>
        <v>0</v>
      </c>
      <c r="J55" s="139">
        <f>'дод 3'!K95</f>
        <v>0</v>
      </c>
      <c r="K55" s="139">
        <f>'дод 3'!L95</f>
        <v>0</v>
      </c>
      <c r="L55" s="139">
        <f>'дод 3'!M95</f>
        <v>0</v>
      </c>
      <c r="M55" s="139">
        <f>'дод 3'!N95</f>
        <v>0</v>
      </c>
      <c r="N55" s="139">
        <f>'дод 3'!O95</f>
        <v>0</v>
      </c>
      <c r="O55" s="139">
        <f>'дод 3'!P95</f>
        <v>0</v>
      </c>
      <c r="P55" s="255"/>
    </row>
    <row r="56" spans="1:16" ht="47.25" hidden="1" customHeight="1" x14ac:dyDescent="0.25">
      <c r="A56" s="37"/>
      <c r="B56" s="56"/>
      <c r="C56" s="77" t="s">
        <v>512</v>
      </c>
      <c r="D56" s="140">
        <f>'дод 3'!E96</f>
        <v>0</v>
      </c>
      <c r="E56" s="140">
        <f>'дод 3'!F96</f>
        <v>0</v>
      </c>
      <c r="F56" s="140">
        <f>'дод 3'!G96</f>
        <v>0</v>
      </c>
      <c r="G56" s="140">
        <f>'дод 3'!H96</f>
        <v>0</v>
      </c>
      <c r="H56" s="140">
        <f>'дод 3'!I96</f>
        <v>0</v>
      </c>
      <c r="I56" s="140">
        <f>'дод 3'!J96</f>
        <v>0</v>
      </c>
      <c r="J56" s="140">
        <f>'дод 3'!K96</f>
        <v>0</v>
      </c>
      <c r="K56" s="140">
        <f>'дод 3'!L96</f>
        <v>0</v>
      </c>
      <c r="L56" s="140">
        <f>'дод 3'!M96</f>
        <v>0</v>
      </c>
      <c r="M56" s="140">
        <f>'дод 3'!N96</f>
        <v>0</v>
      </c>
      <c r="N56" s="140">
        <f>'дод 3'!O96</f>
        <v>0</v>
      </c>
      <c r="O56" s="140">
        <f>'дод 3'!P96</f>
        <v>0</v>
      </c>
      <c r="P56" s="255"/>
    </row>
    <row r="57" spans="1:16" s="51" customFormat="1" ht="31.5" hidden="1" customHeight="1" x14ac:dyDescent="0.25">
      <c r="A57" s="69"/>
      <c r="B57" s="74"/>
      <c r="C57" s="77" t="s">
        <v>509</v>
      </c>
      <c r="D57" s="140">
        <f>'дод 3'!E97</f>
        <v>0</v>
      </c>
      <c r="E57" s="140">
        <f>'дод 3'!F97</f>
        <v>0</v>
      </c>
      <c r="F57" s="140">
        <f>'дод 3'!G97</f>
        <v>0</v>
      </c>
      <c r="G57" s="140">
        <f>'дод 3'!H97</f>
        <v>0</v>
      </c>
      <c r="H57" s="140">
        <f>'дод 3'!I97</f>
        <v>0</v>
      </c>
      <c r="I57" s="140">
        <f>'дод 3'!J97</f>
        <v>0</v>
      </c>
      <c r="J57" s="140">
        <f>'дод 3'!K97</f>
        <v>0</v>
      </c>
      <c r="K57" s="140">
        <f>'дод 3'!L97</f>
        <v>0</v>
      </c>
      <c r="L57" s="140">
        <f>'дод 3'!M97</f>
        <v>0</v>
      </c>
      <c r="M57" s="140">
        <f>'дод 3'!N97</f>
        <v>0</v>
      </c>
      <c r="N57" s="140">
        <f>'дод 3'!O97</f>
        <v>0</v>
      </c>
      <c r="O57" s="140">
        <f>'дод 3'!P97</f>
        <v>0</v>
      </c>
      <c r="P57" s="255"/>
    </row>
    <row r="58" spans="1:16" s="51" customFormat="1" ht="63" hidden="1" customHeight="1" x14ac:dyDescent="0.25">
      <c r="A58" s="37">
        <v>1062</v>
      </c>
      <c r="B58" s="56" t="s">
        <v>54</v>
      </c>
      <c r="C58" s="57" t="s">
        <v>485</v>
      </c>
      <c r="D58" s="139">
        <f>'дод 3'!E98</f>
        <v>0</v>
      </c>
      <c r="E58" s="139">
        <f>'дод 3'!F98</f>
        <v>0</v>
      </c>
      <c r="F58" s="139">
        <f>'дод 3'!G98</f>
        <v>0</v>
      </c>
      <c r="G58" s="139">
        <f>'дод 3'!H98</f>
        <v>0</v>
      </c>
      <c r="H58" s="139">
        <f>'дод 3'!I98</f>
        <v>0</v>
      </c>
      <c r="I58" s="139">
        <f>'дод 3'!J98</f>
        <v>0</v>
      </c>
      <c r="J58" s="139">
        <f>'дод 3'!K98</f>
        <v>0</v>
      </c>
      <c r="K58" s="139">
        <f>'дод 3'!L98</f>
        <v>0</v>
      </c>
      <c r="L58" s="139">
        <f>'дод 3'!M98</f>
        <v>0</v>
      </c>
      <c r="M58" s="139">
        <f>'дод 3'!N98</f>
        <v>0</v>
      </c>
      <c r="N58" s="139">
        <f>'дод 3'!O98</f>
        <v>0</v>
      </c>
      <c r="O58" s="139">
        <f>'дод 3'!P98</f>
        <v>0</v>
      </c>
      <c r="P58" s="255"/>
    </row>
    <row r="59" spans="1:16" s="51" customFormat="1" ht="31.5" hidden="1" x14ac:dyDescent="0.25">
      <c r="A59" s="69"/>
      <c r="B59" s="74"/>
      <c r="C59" s="77" t="str">
        <f>'дод 3'!D99</f>
        <v>залишку коштів освітньої субвенції , що утворився на початок бюджетного періоду</v>
      </c>
      <c r="D59" s="140">
        <f>'дод 3'!E99</f>
        <v>0</v>
      </c>
      <c r="E59" s="140">
        <f>'дод 3'!F99</f>
        <v>0</v>
      </c>
      <c r="F59" s="140">
        <f>'дод 3'!G99</f>
        <v>0</v>
      </c>
      <c r="G59" s="140">
        <f>'дод 3'!H99</f>
        <v>0</v>
      </c>
      <c r="H59" s="140">
        <f>'дод 3'!I99</f>
        <v>0</v>
      </c>
      <c r="I59" s="140">
        <f>'дод 3'!J99</f>
        <v>0</v>
      </c>
      <c r="J59" s="140">
        <f>'дод 3'!K99</f>
        <v>0</v>
      </c>
      <c r="K59" s="140">
        <f>'дод 3'!L99</f>
        <v>0</v>
      </c>
      <c r="L59" s="140">
        <f>'дод 3'!M99</f>
        <v>0</v>
      </c>
      <c r="M59" s="140">
        <f>'дод 3'!N99</f>
        <v>0</v>
      </c>
      <c r="N59" s="140">
        <f>'дод 3'!O99</f>
        <v>0</v>
      </c>
      <c r="O59" s="140">
        <f>'дод 3'!P99</f>
        <v>0</v>
      </c>
      <c r="P59" s="255"/>
    </row>
    <row r="60" spans="1:16" s="51" customFormat="1" ht="38.25" customHeight="1" x14ac:dyDescent="0.25">
      <c r="A60" s="56" t="s">
        <v>53</v>
      </c>
      <c r="B60" s="56" t="s">
        <v>56</v>
      </c>
      <c r="C60" s="57" t="s">
        <v>360</v>
      </c>
      <c r="D60" s="139">
        <f>'дод 3'!E100</f>
        <v>42397200</v>
      </c>
      <c r="E60" s="139">
        <f>'дод 3'!F100</f>
        <v>42397200</v>
      </c>
      <c r="F60" s="139">
        <f>'дод 3'!G100</f>
        <v>29446000</v>
      </c>
      <c r="G60" s="139">
        <f>'дод 3'!H100</f>
        <v>5510400</v>
      </c>
      <c r="H60" s="139">
        <f>'дод 3'!I100</f>
        <v>0</v>
      </c>
      <c r="I60" s="139">
        <f>'дод 3'!J100</f>
        <v>0</v>
      </c>
      <c r="J60" s="139">
        <f>'дод 3'!K100</f>
        <v>0</v>
      </c>
      <c r="K60" s="139">
        <f>'дод 3'!L100</f>
        <v>0</v>
      </c>
      <c r="L60" s="139">
        <f>'дод 3'!M100</f>
        <v>0</v>
      </c>
      <c r="M60" s="139">
        <f>'дод 3'!N100</f>
        <v>0</v>
      </c>
      <c r="N60" s="139">
        <f>'дод 3'!O100</f>
        <v>0</v>
      </c>
      <c r="O60" s="139">
        <f>'дод 3'!P100</f>
        <v>42397200</v>
      </c>
      <c r="P60" s="255"/>
    </row>
    <row r="61" spans="1:16" s="51" customFormat="1" ht="27.75" customHeight="1" x14ac:dyDescent="0.25">
      <c r="A61" s="82">
        <v>1080</v>
      </c>
      <c r="B61" s="56" t="s">
        <v>56</v>
      </c>
      <c r="C61" s="57" t="s">
        <v>562</v>
      </c>
      <c r="D61" s="139">
        <f>'дод 3'!E234</f>
        <v>49446300</v>
      </c>
      <c r="E61" s="139">
        <f>'дод 3'!F234</f>
        <v>49446300</v>
      </c>
      <c r="F61" s="139">
        <f>'дод 3'!G234</f>
        <v>38763800</v>
      </c>
      <c r="G61" s="139">
        <f>'дод 3'!H234</f>
        <v>1571100</v>
      </c>
      <c r="H61" s="139">
        <f>'дод 3'!I234</f>
        <v>0</v>
      </c>
      <c r="I61" s="139">
        <f>'дод 3'!J234</f>
        <v>2933090</v>
      </c>
      <c r="J61" s="139">
        <f>'дод 3'!K234</f>
        <v>0</v>
      </c>
      <c r="K61" s="139">
        <f>'дод 3'!L234</f>
        <v>2930890</v>
      </c>
      <c r="L61" s="139">
        <f>'дод 3'!M234</f>
        <v>2397600</v>
      </c>
      <c r="M61" s="139">
        <f>'дод 3'!N234</f>
        <v>0</v>
      </c>
      <c r="N61" s="139">
        <f>'дод 3'!O234</f>
        <v>2200</v>
      </c>
      <c r="O61" s="139">
        <f>'дод 3'!P234</f>
        <v>52379390</v>
      </c>
      <c r="P61" s="255"/>
    </row>
    <row r="62" spans="1:16" s="51" customFormat="1" ht="47.25" x14ac:dyDescent="0.25">
      <c r="A62" s="82">
        <v>1091</v>
      </c>
      <c r="B62" s="56" t="s">
        <v>584</v>
      </c>
      <c r="C62" s="57" t="s">
        <v>585</v>
      </c>
      <c r="D62" s="139">
        <f>'дод 3'!E101</f>
        <v>147991300</v>
      </c>
      <c r="E62" s="139">
        <f>'дод 3'!F101</f>
        <v>147991300</v>
      </c>
      <c r="F62" s="139">
        <f>'дод 3'!G101</f>
        <v>77072200</v>
      </c>
      <c r="G62" s="139">
        <f>'дод 3'!H101</f>
        <v>19337700</v>
      </c>
      <c r="H62" s="139">
        <f>'дод 3'!I101</f>
        <v>0</v>
      </c>
      <c r="I62" s="139">
        <f>'дод 3'!J101</f>
        <v>12026638</v>
      </c>
      <c r="J62" s="139">
        <f>'дод 3'!K101</f>
        <v>0</v>
      </c>
      <c r="K62" s="139">
        <f>'дод 3'!L101</f>
        <v>11878258</v>
      </c>
      <c r="L62" s="139">
        <f>'дод 3'!M101</f>
        <v>3115502</v>
      </c>
      <c r="M62" s="139">
        <f>'дод 3'!N101</f>
        <v>5138695</v>
      </c>
      <c r="N62" s="139">
        <f>'дод 3'!O101</f>
        <v>148380</v>
      </c>
      <c r="O62" s="139">
        <f>'дод 3'!P101</f>
        <v>160017938</v>
      </c>
      <c r="P62" s="255"/>
    </row>
    <row r="63" spans="1:16" s="51" customFormat="1" ht="62.25" hidden="1" customHeight="1" x14ac:dyDescent="0.25">
      <c r="A63" s="82">
        <v>1092</v>
      </c>
      <c r="B63" s="56" t="s">
        <v>584</v>
      </c>
      <c r="C63" s="57" t="s">
        <v>587</v>
      </c>
      <c r="D63" s="139">
        <f>'дод 3'!E102</f>
        <v>0</v>
      </c>
      <c r="E63" s="139">
        <f>'дод 3'!F102</f>
        <v>0</v>
      </c>
      <c r="F63" s="139">
        <f>'дод 3'!G102</f>
        <v>0</v>
      </c>
      <c r="G63" s="139">
        <f>'дод 3'!H102</f>
        <v>0</v>
      </c>
      <c r="H63" s="139">
        <f>'дод 3'!I102</f>
        <v>0</v>
      </c>
      <c r="I63" s="139">
        <f>'дод 3'!J102</f>
        <v>0</v>
      </c>
      <c r="J63" s="139">
        <f>'дод 3'!K102</f>
        <v>0</v>
      </c>
      <c r="K63" s="139">
        <f>'дод 3'!L102</f>
        <v>0</v>
      </c>
      <c r="L63" s="139">
        <f>'дод 3'!M102</f>
        <v>0</v>
      </c>
      <c r="M63" s="139">
        <f>'дод 3'!N102</f>
        <v>0</v>
      </c>
      <c r="N63" s="139">
        <f>'дод 3'!O102</f>
        <v>0</v>
      </c>
      <c r="O63" s="139">
        <f>'дод 3'!P102</f>
        <v>0</v>
      </c>
      <c r="P63" s="255"/>
    </row>
    <row r="64" spans="1:16" s="51" customFormat="1" ht="31.5" hidden="1" x14ac:dyDescent="0.25">
      <c r="A64" s="95"/>
      <c r="B64" s="74"/>
      <c r="C64" s="77" t="s">
        <v>384</v>
      </c>
      <c r="D64" s="140">
        <f>'дод 3'!E103</f>
        <v>0</v>
      </c>
      <c r="E64" s="140">
        <f>'дод 3'!F103</f>
        <v>0</v>
      </c>
      <c r="F64" s="140">
        <f>'дод 3'!G103</f>
        <v>0</v>
      </c>
      <c r="G64" s="140">
        <f>'дод 3'!H103</f>
        <v>0</v>
      </c>
      <c r="H64" s="140">
        <f>'дод 3'!I103</f>
        <v>0</v>
      </c>
      <c r="I64" s="140">
        <f>'дод 3'!J103</f>
        <v>0</v>
      </c>
      <c r="J64" s="140">
        <f>'дод 3'!K103</f>
        <v>0</v>
      </c>
      <c r="K64" s="140">
        <f>'дод 3'!L103</f>
        <v>0</v>
      </c>
      <c r="L64" s="140">
        <f>'дод 3'!M103</f>
        <v>0</v>
      </c>
      <c r="M64" s="140">
        <f>'дод 3'!N103</f>
        <v>0</v>
      </c>
      <c r="N64" s="140">
        <f>'дод 3'!O103</f>
        <v>0</v>
      </c>
      <c r="O64" s="140">
        <f>'дод 3'!P103</f>
        <v>0</v>
      </c>
      <c r="P64" s="255"/>
    </row>
    <row r="65" spans="1:16" s="51" customFormat="1" ht="24.75" customHeight="1" x14ac:dyDescent="0.25">
      <c r="A65" s="56" t="s">
        <v>460</v>
      </c>
      <c r="B65" s="56" t="s">
        <v>57</v>
      </c>
      <c r="C65" s="36" t="s">
        <v>488</v>
      </c>
      <c r="D65" s="139">
        <f>'дод 3'!E104</f>
        <v>12697300</v>
      </c>
      <c r="E65" s="139">
        <f>'дод 3'!F104</f>
        <v>12697300</v>
      </c>
      <c r="F65" s="139">
        <f>'дод 3'!G104</f>
        <v>8889800</v>
      </c>
      <c r="G65" s="139">
        <f>'дод 3'!H104</f>
        <v>1168000</v>
      </c>
      <c r="H65" s="139">
        <f>'дод 3'!I104</f>
        <v>0</v>
      </c>
      <c r="I65" s="139">
        <f>'дод 3'!J104</f>
        <v>0</v>
      </c>
      <c r="J65" s="139">
        <f>'дод 3'!K104</f>
        <v>0</v>
      </c>
      <c r="K65" s="139">
        <f>'дод 3'!L104</f>
        <v>0</v>
      </c>
      <c r="L65" s="139">
        <f>'дод 3'!M104</f>
        <v>0</v>
      </c>
      <c r="M65" s="139">
        <f>'дод 3'!N104</f>
        <v>0</v>
      </c>
      <c r="N65" s="139">
        <f>'дод 3'!O104</f>
        <v>0</v>
      </c>
      <c r="O65" s="139">
        <f>'дод 3'!P104</f>
        <v>12697300</v>
      </c>
      <c r="P65" s="255"/>
    </row>
    <row r="66" spans="1:16" ht="24" customHeight="1" x14ac:dyDescent="0.25">
      <c r="A66" s="56" t="s">
        <v>462</v>
      </c>
      <c r="B66" s="56" t="s">
        <v>57</v>
      </c>
      <c r="C66" s="36" t="s">
        <v>278</v>
      </c>
      <c r="D66" s="139">
        <f>'дод 3'!E105</f>
        <v>119000</v>
      </c>
      <c r="E66" s="139">
        <f>'дод 3'!F105</f>
        <v>119000</v>
      </c>
      <c r="F66" s="139">
        <f>'дод 3'!G105</f>
        <v>0</v>
      </c>
      <c r="G66" s="139">
        <f>'дод 3'!H105</f>
        <v>0</v>
      </c>
      <c r="H66" s="139">
        <f>'дод 3'!I105</f>
        <v>0</v>
      </c>
      <c r="I66" s="139">
        <f>'дод 3'!J105</f>
        <v>0</v>
      </c>
      <c r="J66" s="139">
        <f>'дод 3'!K105</f>
        <v>0</v>
      </c>
      <c r="K66" s="139">
        <f>'дод 3'!L105</f>
        <v>0</v>
      </c>
      <c r="L66" s="139">
        <f>'дод 3'!M105</f>
        <v>0</v>
      </c>
      <c r="M66" s="139">
        <f>'дод 3'!N105</f>
        <v>0</v>
      </c>
      <c r="N66" s="139">
        <f>'дод 3'!O105</f>
        <v>0</v>
      </c>
      <c r="O66" s="139">
        <f>'дод 3'!P105</f>
        <v>119000</v>
      </c>
      <c r="P66" s="255"/>
    </row>
    <row r="67" spans="1:16" ht="31.5" x14ac:dyDescent="0.25">
      <c r="A67" s="56" t="s">
        <v>464</v>
      </c>
      <c r="B67" s="56" t="s">
        <v>57</v>
      </c>
      <c r="C67" s="57" t="s">
        <v>465</v>
      </c>
      <c r="D67" s="139">
        <f>'дод 3'!E106</f>
        <v>538100</v>
      </c>
      <c r="E67" s="139">
        <f>'дод 3'!F106</f>
        <v>538100</v>
      </c>
      <c r="F67" s="139">
        <f>'дод 3'!G106</f>
        <v>319800</v>
      </c>
      <c r="G67" s="139">
        <f>'дод 3'!H106</f>
        <v>97100</v>
      </c>
      <c r="H67" s="139">
        <f>'дод 3'!I106</f>
        <v>0</v>
      </c>
      <c r="I67" s="139">
        <f>'дод 3'!J106</f>
        <v>0</v>
      </c>
      <c r="J67" s="139">
        <f>'дод 3'!K106</f>
        <v>0</v>
      </c>
      <c r="K67" s="139">
        <f>'дод 3'!L106</f>
        <v>0</v>
      </c>
      <c r="L67" s="139">
        <f>'дод 3'!M106</f>
        <v>0</v>
      </c>
      <c r="M67" s="139">
        <f>'дод 3'!N106</f>
        <v>0</v>
      </c>
      <c r="N67" s="139">
        <f>'дод 3'!O106</f>
        <v>0</v>
      </c>
      <c r="O67" s="139">
        <f>'дод 3'!P106</f>
        <v>538100</v>
      </c>
      <c r="P67" s="255"/>
    </row>
    <row r="68" spans="1:16" ht="36.75" hidden="1" customHeight="1" x14ac:dyDescent="0.25">
      <c r="A68" s="56" t="s">
        <v>467</v>
      </c>
      <c r="B68" s="56" t="s">
        <v>57</v>
      </c>
      <c r="C68" s="57" t="s">
        <v>489</v>
      </c>
      <c r="D68" s="139">
        <f>'дод 3'!E107</f>
        <v>0</v>
      </c>
      <c r="E68" s="139">
        <f>'дод 3'!F107</f>
        <v>0</v>
      </c>
      <c r="F68" s="139">
        <f>'дод 3'!G107</f>
        <v>0</v>
      </c>
      <c r="G68" s="139">
        <f>'дод 3'!H107</f>
        <v>0</v>
      </c>
      <c r="H68" s="139">
        <f>'дод 3'!I107</f>
        <v>0</v>
      </c>
      <c r="I68" s="139">
        <f>'дод 3'!J107</f>
        <v>0</v>
      </c>
      <c r="J68" s="139">
        <f>'дод 3'!K107</f>
        <v>0</v>
      </c>
      <c r="K68" s="139">
        <f>'дод 3'!L107</f>
        <v>0</v>
      </c>
      <c r="L68" s="139">
        <f>'дод 3'!M107</f>
        <v>0</v>
      </c>
      <c r="M68" s="139">
        <f>'дод 3'!N107</f>
        <v>0</v>
      </c>
      <c r="N68" s="139">
        <f>'дод 3'!O107</f>
        <v>0</v>
      </c>
      <c r="O68" s="139">
        <f>'дод 3'!P107</f>
        <v>0</v>
      </c>
      <c r="P68" s="255"/>
    </row>
    <row r="69" spans="1:16" ht="49.5" hidden="1" customHeight="1" x14ac:dyDescent="0.25">
      <c r="A69" s="37"/>
      <c r="B69" s="37"/>
      <c r="C69" s="77" t="s">
        <v>379</v>
      </c>
      <c r="D69" s="140">
        <f>'дод 3'!E108</f>
        <v>0</v>
      </c>
      <c r="E69" s="140">
        <f>'дод 3'!F108</f>
        <v>0</v>
      </c>
      <c r="F69" s="140">
        <f>'дод 3'!G108</f>
        <v>0</v>
      </c>
      <c r="G69" s="140">
        <f>'дод 3'!H108</f>
        <v>0</v>
      </c>
      <c r="H69" s="140">
        <f>'дод 3'!I108</f>
        <v>0</v>
      </c>
      <c r="I69" s="140">
        <f>'дод 3'!J108</f>
        <v>0</v>
      </c>
      <c r="J69" s="140">
        <f>'дод 3'!K108</f>
        <v>0</v>
      </c>
      <c r="K69" s="140">
        <f>'дод 3'!L108</f>
        <v>0</v>
      </c>
      <c r="L69" s="140">
        <f>'дод 3'!M108</f>
        <v>0</v>
      </c>
      <c r="M69" s="140">
        <f>'дод 3'!N108</f>
        <v>0</v>
      </c>
      <c r="N69" s="140">
        <f>'дод 3'!O108</f>
        <v>0</v>
      </c>
      <c r="O69" s="140">
        <f>'дод 3'!P108</f>
        <v>0</v>
      </c>
      <c r="P69" s="255"/>
    </row>
    <row r="70" spans="1:16" s="51" customFormat="1" ht="31.5" x14ac:dyDescent="0.25">
      <c r="A70" s="56" t="s">
        <v>469</v>
      </c>
      <c r="B70" s="56" t="str">
        <f>'дод 9'!A17</f>
        <v>0160</v>
      </c>
      <c r="C70" s="57" t="s">
        <v>470</v>
      </c>
      <c r="D70" s="139">
        <f>'дод 3'!E109</f>
        <v>2913000</v>
      </c>
      <c r="E70" s="139">
        <f>'дод 3'!F109</f>
        <v>2913000</v>
      </c>
      <c r="F70" s="139">
        <f>'дод 3'!G109</f>
        <v>1999300</v>
      </c>
      <c r="G70" s="139">
        <f>'дод 3'!H109</f>
        <v>312200</v>
      </c>
      <c r="H70" s="139">
        <f>'дод 3'!I109</f>
        <v>0</v>
      </c>
      <c r="I70" s="139">
        <f>'дод 3'!J109</f>
        <v>0</v>
      </c>
      <c r="J70" s="139">
        <f>'дод 3'!K109</f>
        <v>0</v>
      </c>
      <c r="K70" s="139">
        <f>'дод 3'!L109</f>
        <v>0</v>
      </c>
      <c r="L70" s="139">
        <f>'дод 3'!M109</f>
        <v>0</v>
      </c>
      <c r="M70" s="139">
        <f>'дод 3'!N109</f>
        <v>0</v>
      </c>
      <c r="N70" s="139">
        <f>'дод 3'!O109</f>
        <v>0</v>
      </c>
      <c r="O70" s="139">
        <f>'дод 3'!P109</f>
        <v>2913000</v>
      </c>
      <c r="P70" s="255"/>
    </row>
    <row r="71" spans="1:16" s="51" customFormat="1" ht="66" hidden="1" customHeight="1" x14ac:dyDescent="0.25">
      <c r="A71" s="56" t="s">
        <v>533</v>
      </c>
      <c r="B71" s="56" t="s">
        <v>57</v>
      </c>
      <c r="C71" s="57" t="s">
        <v>536</v>
      </c>
      <c r="D71" s="139">
        <f>'дод 3'!E110</f>
        <v>0</v>
      </c>
      <c r="E71" s="139">
        <f>'дод 3'!F110</f>
        <v>0</v>
      </c>
      <c r="F71" s="139">
        <f>'дод 3'!G110</f>
        <v>0</v>
      </c>
      <c r="G71" s="139">
        <f>'дод 3'!H110</f>
        <v>0</v>
      </c>
      <c r="H71" s="139">
        <f>'дод 3'!I110</f>
        <v>0</v>
      </c>
      <c r="I71" s="139">
        <f>'дод 3'!J110</f>
        <v>0</v>
      </c>
      <c r="J71" s="139">
        <f>'дод 3'!K110</f>
        <v>0</v>
      </c>
      <c r="K71" s="139">
        <f>'дод 3'!L110</f>
        <v>0</v>
      </c>
      <c r="L71" s="139">
        <f>'дод 3'!M110</f>
        <v>0</v>
      </c>
      <c r="M71" s="139">
        <f>'дод 3'!N110</f>
        <v>0</v>
      </c>
      <c r="N71" s="139">
        <f>'дод 3'!O110</f>
        <v>0</v>
      </c>
      <c r="O71" s="139">
        <f>'дод 3'!P110</f>
        <v>0</v>
      </c>
      <c r="P71" s="255"/>
    </row>
    <row r="72" spans="1:16" s="51" customFormat="1" ht="65.25" hidden="1" customHeight="1" x14ac:dyDescent="0.25">
      <c r="A72" s="56" t="s">
        <v>525</v>
      </c>
      <c r="B72" s="56" t="s">
        <v>57</v>
      </c>
      <c r="C72" s="57" t="s">
        <v>559</v>
      </c>
      <c r="D72" s="122">
        <f>'дод 3'!E111</f>
        <v>0</v>
      </c>
      <c r="E72" s="122">
        <f>'дод 3'!F111</f>
        <v>0</v>
      </c>
      <c r="F72" s="122">
        <f>'дод 3'!G111</f>
        <v>0</v>
      </c>
      <c r="G72" s="122">
        <f>'дод 3'!H111</f>
        <v>0</v>
      </c>
      <c r="H72" s="122">
        <f>'дод 3'!I111</f>
        <v>0</v>
      </c>
      <c r="I72" s="122">
        <f>'дод 3'!J111</f>
        <v>0</v>
      </c>
      <c r="J72" s="122">
        <f>'дод 3'!K111</f>
        <v>0</v>
      </c>
      <c r="K72" s="122">
        <f>'дод 3'!L111</f>
        <v>0</v>
      </c>
      <c r="L72" s="122">
        <f>'дод 3'!M111</f>
        <v>0</v>
      </c>
      <c r="M72" s="122">
        <f>'дод 3'!N111</f>
        <v>0</v>
      </c>
      <c r="N72" s="122">
        <f>'дод 3'!O111</f>
        <v>0</v>
      </c>
      <c r="O72" s="122">
        <f>'дод 3'!P111</f>
        <v>0</v>
      </c>
      <c r="P72" s="255"/>
    </row>
    <row r="73" spans="1:16" s="51" customFormat="1" ht="47.25" hidden="1" customHeight="1" x14ac:dyDescent="0.25">
      <c r="A73" s="74"/>
      <c r="B73" s="74"/>
      <c r="C73" s="77" t="s">
        <v>553</v>
      </c>
      <c r="D73" s="123">
        <f>'дод 3'!E112</f>
        <v>0</v>
      </c>
      <c r="E73" s="123">
        <f>'дод 3'!F112</f>
        <v>0</v>
      </c>
      <c r="F73" s="123">
        <f>'дод 3'!G112</f>
        <v>0</v>
      </c>
      <c r="G73" s="123">
        <f>'дод 3'!H112</f>
        <v>0</v>
      </c>
      <c r="H73" s="123">
        <f>'дод 3'!I112</f>
        <v>0</v>
      </c>
      <c r="I73" s="123">
        <f>'дод 3'!J112</f>
        <v>0</v>
      </c>
      <c r="J73" s="123">
        <f>'дод 3'!K112</f>
        <v>0</v>
      </c>
      <c r="K73" s="123">
        <f>'дод 3'!L112</f>
        <v>0</v>
      </c>
      <c r="L73" s="123">
        <f>'дод 3'!M112</f>
        <v>0</v>
      </c>
      <c r="M73" s="123">
        <f>'дод 3'!N112</f>
        <v>0</v>
      </c>
      <c r="N73" s="123">
        <f>'дод 3'!O112</f>
        <v>0</v>
      </c>
      <c r="O73" s="123">
        <f>'дод 3'!P112</f>
        <v>0</v>
      </c>
      <c r="P73" s="255"/>
    </row>
    <row r="74" spans="1:16" s="51" customFormat="1" ht="63" hidden="1" x14ac:dyDescent="0.25">
      <c r="A74" s="56" t="s">
        <v>535</v>
      </c>
      <c r="B74" s="56" t="s">
        <v>57</v>
      </c>
      <c r="C74" s="57" t="s">
        <v>572</v>
      </c>
      <c r="D74" s="122">
        <f>'дод 3'!E113</f>
        <v>0</v>
      </c>
      <c r="E74" s="122">
        <f>'дод 3'!F113</f>
        <v>0</v>
      </c>
      <c r="F74" s="122">
        <f>'дод 3'!G113</f>
        <v>0</v>
      </c>
      <c r="G74" s="122">
        <f>'дод 3'!H113</f>
        <v>0</v>
      </c>
      <c r="H74" s="122">
        <f>'дод 3'!I113</f>
        <v>0</v>
      </c>
      <c r="I74" s="122">
        <f>'дод 3'!J113</f>
        <v>0</v>
      </c>
      <c r="J74" s="122">
        <f>'дод 3'!K113</f>
        <v>0</v>
      </c>
      <c r="K74" s="122">
        <f>'дод 3'!L113</f>
        <v>0</v>
      </c>
      <c r="L74" s="122">
        <f>'дод 3'!M113</f>
        <v>0</v>
      </c>
      <c r="M74" s="122">
        <f>'дод 3'!N113</f>
        <v>0</v>
      </c>
      <c r="N74" s="122">
        <f>'дод 3'!O113</f>
        <v>0</v>
      </c>
      <c r="O74" s="122">
        <f>'дод 3'!P113</f>
        <v>0</v>
      </c>
      <c r="P74" s="255"/>
    </row>
    <row r="75" spans="1:16" s="51" customFormat="1" ht="15.75" hidden="1" customHeight="1" x14ac:dyDescent="0.25">
      <c r="A75" s="74"/>
      <c r="B75" s="74"/>
      <c r="C75" s="77" t="s">
        <v>389</v>
      </c>
      <c r="D75" s="123">
        <f>'дод 3'!E114</f>
        <v>0</v>
      </c>
      <c r="E75" s="123">
        <f>'дод 3'!F114</f>
        <v>0</v>
      </c>
      <c r="F75" s="123">
        <f>'дод 3'!G114</f>
        <v>0</v>
      </c>
      <c r="G75" s="123">
        <f>'дод 3'!H114</f>
        <v>0</v>
      </c>
      <c r="H75" s="123">
        <f>'дод 3'!I114</f>
        <v>0</v>
      </c>
      <c r="I75" s="123">
        <f>'дод 3'!J114</f>
        <v>0</v>
      </c>
      <c r="J75" s="123">
        <f>'дод 3'!K114</f>
        <v>0</v>
      </c>
      <c r="K75" s="123">
        <f>'дод 3'!L114</f>
        <v>0</v>
      </c>
      <c r="L75" s="123">
        <f>'дод 3'!M114</f>
        <v>0</v>
      </c>
      <c r="M75" s="123">
        <f>'дод 3'!N114</f>
        <v>0</v>
      </c>
      <c r="N75" s="123">
        <f>'дод 3'!O114</f>
        <v>0</v>
      </c>
      <c r="O75" s="123">
        <f>'дод 3'!P114</f>
        <v>0</v>
      </c>
      <c r="P75" s="255"/>
    </row>
    <row r="76" spans="1:16" s="51" customFormat="1" ht="78.75" hidden="1" customHeight="1" x14ac:dyDescent="0.25">
      <c r="A76" s="56" t="s">
        <v>526</v>
      </c>
      <c r="B76" s="56" t="s">
        <v>57</v>
      </c>
      <c r="C76" s="57" t="s">
        <v>554</v>
      </c>
      <c r="D76" s="139">
        <f>'дод 3'!E115</f>
        <v>0</v>
      </c>
      <c r="E76" s="139">
        <f>'дод 3'!F115</f>
        <v>0</v>
      </c>
      <c r="F76" s="139">
        <f>'дод 3'!G115</f>
        <v>0</v>
      </c>
      <c r="G76" s="139">
        <f>'дод 3'!H115</f>
        <v>0</v>
      </c>
      <c r="H76" s="139">
        <f>'дод 3'!I115</f>
        <v>0</v>
      </c>
      <c r="I76" s="139">
        <f>'дод 3'!J115</f>
        <v>0</v>
      </c>
      <c r="J76" s="139">
        <f>'дод 3'!K115</f>
        <v>0</v>
      </c>
      <c r="K76" s="139">
        <f>'дод 3'!L115</f>
        <v>0</v>
      </c>
      <c r="L76" s="139">
        <f>'дод 3'!M115</f>
        <v>0</v>
      </c>
      <c r="M76" s="139">
        <f>'дод 3'!N115</f>
        <v>0</v>
      </c>
      <c r="N76" s="139">
        <f>'дод 3'!O115</f>
        <v>0</v>
      </c>
      <c r="O76" s="139">
        <f>'дод 3'!P115</f>
        <v>0</v>
      </c>
      <c r="P76" s="255"/>
    </row>
    <row r="77" spans="1:16" s="51" customFormat="1" ht="68.25" hidden="1" customHeight="1" x14ac:dyDescent="0.25">
      <c r="A77" s="74"/>
      <c r="B77" s="74"/>
      <c r="C77" s="77" t="s">
        <v>527</v>
      </c>
      <c r="D77" s="140">
        <f>'дод 3'!E116</f>
        <v>0</v>
      </c>
      <c r="E77" s="140">
        <f>'дод 3'!F116</f>
        <v>0</v>
      </c>
      <c r="F77" s="140">
        <f>'дод 3'!G116</f>
        <v>0</v>
      </c>
      <c r="G77" s="140">
        <f>'дод 3'!H116</f>
        <v>0</v>
      </c>
      <c r="H77" s="140">
        <f>'дод 3'!I116</f>
        <v>0</v>
      </c>
      <c r="I77" s="140">
        <f>'дод 3'!J116</f>
        <v>0</v>
      </c>
      <c r="J77" s="140">
        <f>'дод 3'!K116</f>
        <v>0</v>
      </c>
      <c r="K77" s="140">
        <f>'дод 3'!L116</f>
        <v>0</v>
      </c>
      <c r="L77" s="140">
        <f>'дод 3'!M116</f>
        <v>0</v>
      </c>
      <c r="M77" s="140">
        <f>'дод 3'!N116</f>
        <v>0</v>
      </c>
      <c r="N77" s="140">
        <f>'дод 3'!O116</f>
        <v>0</v>
      </c>
      <c r="O77" s="140">
        <f>'дод 3'!P116</f>
        <v>0</v>
      </c>
      <c r="P77" s="255"/>
    </row>
    <row r="78" spans="1:16" s="51" customFormat="1" ht="63" hidden="1" customHeight="1" x14ac:dyDescent="0.25">
      <c r="A78" s="56" t="s">
        <v>472</v>
      </c>
      <c r="B78" s="56" t="s">
        <v>57</v>
      </c>
      <c r="C78" s="83" t="s">
        <v>490</v>
      </c>
      <c r="D78" s="139">
        <f>'дод 3'!E117</f>
        <v>0</v>
      </c>
      <c r="E78" s="139">
        <f>'дод 3'!F117</f>
        <v>0</v>
      </c>
      <c r="F78" s="139">
        <f>'дод 3'!G117</f>
        <v>0</v>
      </c>
      <c r="G78" s="139">
        <f>'дод 3'!H117</f>
        <v>0</v>
      </c>
      <c r="H78" s="139">
        <f>'дод 3'!I117</f>
        <v>0</v>
      </c>
      <c r="I78" s="139">
        <f>'дод 3'!J117</f>
        <v>0</v>
      </c>
      <c r="J78" s="139">
        <f>'дод 3'!K117</f>
        <v>0</v>
      </c>
      <c r="K78" s="139">
        <f>'дод 3'!L117</f>
        <v>0</v>
      </c>
      <c r="L78" s="139">
        <f>'дод 3'!M117</f>
        <v>0</v>
      </c>
      <c r="M78" s="139">
        <f>'дод 3'!N117</f>
        <v>0</v>
      </c>
      <c r="N78" s="139">
        <f>'дод 3'!O117</f>
        <v>0</v>
      </c>
      <c r="O78" s="139">
        <f>'дод 3'!P117</f>
        <v>0</v>
      </c>
      <c r="P78" s="255"/>
    </row>
    <row r="79" spans="1:16" s="51" customFormat="1" ht="65.25" hidden="1" customHeight="1" x14ac:dyDescent="0.25">
      <c r="A79" s="56"/>
      <c r="B79" s="56"/>
      <c r="C79" s="77" t="s">
        <v>378</v>
      </c>
      <c r="D79" s="140">
        <f>'дод 3'!E118</f>
        <v>0</v>
      </c>
      <c r="E79" s="140">
        <f>'дод 3'!F118</f>
        <v>0</v>
      </c>
      <c r="F79" s="140">
        <f>'дод 3'!G118</f>
        <v>0</v>
      </c>
      <c r="G79" s="140">
        <f>'дод 3'!H118</f>
        <v>0</v>
      </c>
      <c r="H79" s="140">
        <f>'дод 3'!I118</f>
        <v>0</v>
      </c>
      <c r="I79" s="140">
        <f>'дод 3'!J118</f>
        <v>0</v>
      </c>
      <c r="J79" s="140">
        <f>'дод 3'!K118</f>
        <v>0</v>
      </c>
      <c r="K79" s="140">
        <f>'дод 3'!L118</f>
        <v>0</v>
      </c>
      <c r="L79" s="140">
        <f>'дод 3'!M118</f>
        <v>0</v>
      </c>
      <c r="M79" s="140">
        <f>'дод 3'!N118</f>
        <v>0</v>
      </c>
      <c r="N79" s="140">
        <f>'дод 3'!O118</f>
        <v>0</v>
      </c>
      <c r="O79" s="140">
        <f>'дод 3'!P118</f>
        <v>0</v>
      </c>
      <c r="P79" s="255"/>
    </row>
    <row r="80" spans="1:16" s="51" customFormat="1" ht="63" hidden="1" customHeight="1" x14ac:dyDescent="0.25">
      <c r="A80" s="56" t="s">
        <v>496</v>
      </c>
      <c r="B80" s="56" t="s">
        <v>57</v>
      </c>
      <c r="C80" s="36" t="s">
        <v>494</v>
      </c>
      <c r="D80" s="139">
        <f>'дод 3'!E119</f>
        <v>0</v>
      </c>
      <c r="E80" s="139">
        <f>'дод 3'!F119</f>
        <v>0</v>
      </c>
      <c r="F80" s="139">
        <f>'дод 3'!G119</f>
        <v>0</v>
      </c>
      <c r="G80" s="139">
        <f>'дод 3'!H119</f>
        <v>0</v>
      </c>
      <c r="H80" s="139">
        <f>'дод 3'!I119</f>
        <v>0</v>
      </c>
      <c r="I80" s="139">
        <f>'дод 3'!J119</f>
        <v>0</v>
      </c>
      <c r="J80" s="139">
        <f>'дод 3'!K119</f>
        <v>0</v>
      </c>
      <c r="K80" s="139">
        <f>'дод 3'!L119</f>
        <v>0</v>
      </c>
      <c r="L80" s="139">
        <f>'дод 3'!M119</f>
        <v>0</v>
      </c>
      <c r="M80" s="139">
        <f>'дод 3'!N119</f>
        <v>0</v>
      </c>
      <c r="N80" s="139">
        <f>'дод 3'!O119</f>
        <v>0</v>
      </c>
      <c r="O80" s="139">
        <f>'дод 3'!P119</f>
        <v>0</v>
      </c>
      <c r="P80" s="255"/>
    </row>
    <row r="81" spans="1:16" s="51" customFormat="1" ht="63" hidden="1" customHeight="1" x14ac:dyDescent="0.25">
      <c r="A81" s="56"/>
      <c r="B81" s="56"/>
      <c r="C81" s="77" t="s">
        <v>495</v>
      </c>
      <c r="D81" s="140">
        <f>'дод 3'!E120</f>
        <v>0</v>
      </c>
      <c r="E81" s="140">
        <f>'дод 3'!F120</f>
        <v>0</v>
      </c>
      <c r="F81" s="140">
        <f>'дод 3'!G120</f>
        <v>0</v>
      </c>
      <c r="G81" s="140">
        <f>'дод 3'!H120</f>
        <v>0</v>
      </c>
      <c r="H81" s="140">
        <f>'дод 3'!I120</f>
        <v>0</v>
      </c>
      <c r="I81" s="140">
        <f>'дод 3'!J120</f>
        <v>0</v>
      </c>
      <c r="J81" s="140">
        <f>'дод 3'!K120</f>
        <v>0</v>
      </c>
      <c r="K81" s="140">
        <f>'дод 3'!L120</f>
        <v>0</v>
      </c>
      <c r="L81" s="140">
        <f>'дод 3'!M120</f>
        <v>0</v>
      </c>
      <c r="M81" s="140">
        <f>'дод 3'!N120</f>
        <v>0</v>
      </c>
      <c r="N81" s="140">
        <f>'дод 3'!O120</f>
        <v>0</v>
      </c>
      <c r="O81" s="140">
        <f>'дод 3'!P120</f>
        <v>0</v>
      </c>
      <c r="P81" s="255">
        <v>49</v>
      </c>
    </row>
    <row r="82" spans="1:16" s="49" customFormat="1" ht="19.5" customHeight="1" x14ac:dyDescent="0.25">
      <c r="A82" s="38" t="s">
        <v>58</v>
      </c>
      <c r="B82" s="39"/>
      <c r="C82" s="9" t="s">
        <v>652</v>
      </c>
      <c r="D82" s="47">
        <f>D89+D95+D98+D100+D102+D105+D106+D93+D97</f>
        <v>114959500</v>
      </c>
      <c r="E82" s="47">
        <f t="shared" ref="E82:O82" si="13">E89+E95+E98+E100+E102+E105+E106+E93+E97</f>
        <v>114959500</v>
      </c>
      <c r="F82" s="47">
        <f t="shared" si="13"/>
        <v>2621900</v>
      </c>
      <c r="G82" s="47">
        <f t="shared" si="13"/>
        <v>139600</v>
      </c>
      <c r="H82" s="47">
        <f t="shared" si="13"/>
        <v>0</v>
      </c>
      <c r="I82" s="47">
        <f t="shared" si="13"/>
        <v>112600000</v>
      </c>
      <c r="J82" s="47">
        <f t="shared" si="13"/>
        <v>112600000</v>
      </c>
      <c r="K82" s="47">
        <f t="shared" si="13"/>
        <v>0</v>
      </c>
      <c r="L82" s="47">
        <f t="shared" si="13"/>
        <v>0</v>
      </c>
      <c r="M82" s="47">
        <f t="shared" si="13"/>
        <v>0</v>
      </c>
      <c r="N82" s="47">
        <f t="shared" si="13"/>
        <v>112600000</v>
      </c>
      <c r="O82" s="47">
        <f t="shared" si="13"/>
        <v>227559500</v>
      </c>
      <c r="P82" s="255"/>
    </row>
    <row r="83" spans="1:16" s="50" customFormat="1" ht="31.5" hidden="1" customHeight="1" x14ac:dyDescent="0.25">
      <c r="A83" s="63"/>
      <c r="B83" s="66"/>
      <c r="C83" s="67" t="s">
        <v>385</v>
      </c>
      <c r="D83" s="141">
        <f>D90+D96+D99</f>
        <v>0</v>
      </c>
      <c r="E83" s="141">
        <f t="shared" ref="E83:O83" si="14">E90+E96+E99</f>
        <v>0</v>
      </c>
      <c r="F83" s="141">
        <f t="shared" si="14"/>
        <v>0</v>
      </c>
      <c r="G83" s="141">
        <f t="shared" si="14"/>
        <v>0</v>
      </c>
      <c r="H83" s="141">
        <f t="shared" si="14"/>
        <v>0</v>
      </c>
      <c r="I83" s="141">
        <f t="shared" si="14"/>
        <v>0</v>
      </c>
      <c r="J83" s="141">
        <f t="shared" si="14"/>
        <v>0</v>
      </c>
      <c r="K83" s="141">
        <f t="shared" si="14"/>
        <v>0</v>
      </c>
      <c r="L83" s="141">
        <f t="shared" si="14"/>
        <v>0</v>
      </c>
      <c r="M83" s="141">
        <f t="shared" si="14"/>
        <v>0</v>
      </c>
      <c r="N83" s="141">
        <f t="shared" si="14"/>
        <v>0</v>
      </c>
      <c r="O83" s="141">
        <f t="shared" si="14"/>
        <v>0</v>
      </c>
      <c r="P83" s="255"/>
    </row>
    <row r="84" spans="1:16" s="50" customFormat="1" ht="47.25" hidden="1" customHeight="1" x14ac:dyDescent="0.25">
      <c r="A84" s="63"/>
      <c r="B84" s="66"/>
      <c r="C84" s="67" t="s">
        <v>386</v>
      </c>
      <c r="D84" s="141">
        <f>D91+D103</f>
        <v>0</v>
      </c>
      <c r="E84" s="141">
        <f t="shared" ref="E84:O84" si="15">E91+E103</f>
        <v>0</v>
      </c>
      <c r="F84" s="141">
        <f t="shared" si="15"/>
        <v>0</v>
      </c>
      <c r="G84" s="141">
        <f t="shared" si="15"/>
        <v>0</v>
      </c>
      <c r="H84" s="141">
        <f t="shared" si="15"/>
        <v>0</v>
      </c>
      <c r="I84" s="141">
        <f t="shared" si="15"/>
        <v>0</v>
      </c>
      <c r="J84" s="141">
        <f t="shared" si="15"/>
        <v>0</v>
      </c>
      <c r="K84" s="141">
        <f t="shared" si="15"/>
        <v>0</v>
      </c>
      <c r="L84" s="141">
        <f t="shared" si="15"/>
        <v>0</v>
      </c>
      <c r="M84" s="141">
        <f t="shared" si="15"/>
        <v>0</v>
      </c>
      <c r="N84" s="141">
        <f t="shared" si="15"/>
        <v>0</v>
      </c>
      <c r="O84" s="141">
        <f t="shared" si="15"/>
        <v>0</v>
      </c>
      <c r="P84" s="255"/>
    </row>
    <row r="85" spans="1:16" s="50" customFormat="1" ht="66.75" hidden="1" customHeight="1" x14ac:dyDescent="0.25">
      <c r="A85" s="63"/>
      <c r="B85" s="66"/>
      <c r="C85" s="67" t="s">
        <v>387</v>
      </c>
      <c r="D85" s="141">
        <f>D101+D104</f>
        <v>0</v>
      </c>
      <c r="E85" s="141">
        <f t="shared" ref="E85:O85" si="16">E101+E104</f>
        <v>0</v>
      </c>
      <c r="F85" s="141">
        <f t="shared" si="16"/>
        <v>0</v>
      </c>
      <c r="G85" s="141">
        <f t="shared" si="16"/>
        <v>0</v>
      </c>
      <c r="H85" s="141">
        <f t="shared" si="16"/>
        <v>0</v>
      </c>
      <c r="I85" s="141">
        <f t="shared" si="16"/>
        <v>0</v>
      </c>
      <c r="J85" s="141">
        <f t="shared" si="16"/>
        <v>0</v>
      </c>
      <c r="K85" s="141">
        <f t="shared" si="16"/>
        <v>0</v>
      </c>
      <c r="L85" s="141">
        <f t="shared" si="16"/>
        <v>0</v>
      </c>
      <c r="M85" s="141">
        <f t="shared" si="16"/>
        <v>0</v>
      </c>
      <c r="N85" s="141">
        <f t="shared" si="16"/>
        <v>0</v>
      </c>
      <c r="O85" s="141">
        <f t="shared" si="16"/>
        <v>0</v>
      </c>
      <c r="P85" s="255"/>
    </row>
    <row r="86" spans="1:16" s="50" customFormat="1" ht="15.75" hidden="1" customHeight="1" x14ac:dyDescent="0.25">
      <c r="A86" s="63"/>
      <c r="B86" s="66"/>
      <c r="C86" s="67" t="s">
        <v>388</v>
      </c>
      <c r="D86" s="141">
        <f>D92</f>
        <v>0</v>
      </c>
      <c r="E86" s="141">
        <f t="shared" ref="E86:O86" si="17">E92</f>
        <v>0</v>
      </c>
      <c r="F86" s="141">
        <f t="shared" si="17"/>
        <v>0</v>
      </c>
      <c r="G86" s="141">
        <f t="shared" si="17"/>
        <v>0</v>
      </c>
      <c r="H86" s="141">
        <f t="shared" si="17"/>
        <v>0</v>
      </c>
      <c r="I86" s="141">
        <f t="shared" si="17"/>
        <v>0</v>
      </c>
      <c r="J86" s="141">
        <f t="shared" si="17"/>
        <v>0</v>
      </c>
      <c r="K86" s="141">
        <f t="shared" si="17"/>
        <v>0</v>
      </c>
      <c r="L86" s="141">
        <f t="shared" si="17"/>
        <v>0</v>
      </c>
      <c r="M86" s="141">
        <f t="shared" si="17"/>
        <v>0</v>
      </c>
      <c r="N86" s="141">
        <f t="shared" si="17"/>
        <v>0</v>
      </c>
      <c r="O86" s="141">
        <f t="shared" si="17"/>
        <v>0</v>
      </c>
      <c r="P86" s="255"/>
    </row>
    <row r="87" spans="1:16" s="50" customFormat="1" ht="15.75" hidden="1" customHeight="1" x14ac:dyDescent="0.25">
      <c r="A87" s="63"/>
      <c r="B87" s="66"/>
      <c r="C87" s="155" t="str">
        <f>'дод 3'!D146</f>
        <v>місцевого запозичення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255"/>
    </row>
    <row r="88" spans="1:16" s="50" customFormat="1" ht="94.5" hidden="1" x14ac:dyDescent="0.25">
      <c r="A88" s="63"/>
      <c r="B88" s="66"/>
      <c r="C88" s="157" t="s">
        <v>618</v>
      </c>
      <c r="D88" s="141">
        <f>D94</f>
        <v>0</v>
      </c>
      <c r="E88" s="141">
        <f t="shared" ref="E88:O88" si="18">E94</f>
        <v>0</v>
      </c>
      <c r="F88" s="141">
        <f t="shared" si="18"/>
        <v>0</v>
      </c>
      <c r="G88" s="141">
        <f t="shared" si="18"/>
        <v>0</v>
      </c>
      <c r="H88" s="141">
        <f t="shared" si="18"/>
        <v>0</v>
      </c>
      <c r="I88" s="141">
        <f t="shared" si="18"/>
        <v>0</v>
      </c>
      <c r="J88" s="141">
        <f t="shared" si="18"/>
        <v>0</v>
      </c>
      <c r="K88" s="141">
        <f t="shared" si="18"/>
        <v>0</v>
      </c>
      <c r="L88" s="141">
        <f t="shared" si="18"/>
        <v>0</v>
      </c>
      <c r="M88" s="141">
        <f t="shared" si="18"/>
        <v>0</v>
      </c>
      <c r="N88" s="141">
        <f t="shared" si="18"/>
        <v>0</v>
      </c>
      <c r="O88" s="141">
        <f t="shared" si="18"/>
        <v>0</v>
      </c>
      <c r="P88" s="255"/>
    </row>
    <row r="89" spans="1:16" ht="33" customHeight="1" x14ac:dyDescent="0.25">
      <c r="A89" s="37" t="s">
        <v>59</v>
      </c>
      <c r="B89" s="37" t="s">
        <v>60</v>
      </c>
      <c r="C89" s="6" t="s">
        <v>573</v>
      </c>
      <c r="D89" s="139">
        <f>'дод 3'!E149+'дод 3'!E308</f>
        <v>65030900</v>
      </c>
      <c r="E89" s="139">
        <f>'дод 3'!F149+'дод 3'!F308</f>
        <v>65030900</v>
      </c>
      <c r="F89" s="139">
        <f>'дод 3'!G149+'дод 3'!G308</f>
        <v>0</v>
      </c>
      <c r="G89" s="139">
        <f>'дод 3'!H149+'дод 3'!H308</f>
        <v>0</v>
      </c>
      <c r="H89" s="139">
        <f>'дод 3'!I149+'дод 3'!I308</f>
        <v>0</v>
      </c>
      <c r="I89" s="139">
        <f>'дод 3'!J149+'дод 3'!J308</f>
        <v>32600000</v>
      </c>
      <c r="J89" s="139">
        <f>'дод 3'!K149+'дод 3'!K308</f>
        <v>32600000</v>
      </c>
      <c r="K89" s="139">
        <f>'дод 3'!L149+'дод 3'!L308</f>
        <v>0</v>
      </c>
      <c r="L89" s="139">
        <f>'дод 3'!M149+'дод 3'!M308</f>
        <v>0</v>
      </c>
      <c r="M89" s="139">
        <f>'дод 3'!N149+'дод 3'!N308</f>
        <v>0</v>
      </c>
      <c r="N89" s="139">
        <f>'дод 3'!O149+'дод 3'!O308</f>
        <v>32600000</v>
      </c>
      <c r="O89" s="139">
        <f>'дод 3'!P149+'дод 3'!P308</f>
        <v>97630900</v>
      </c>
      <c r="P89" s="255"/>
    </row>
    <row r="90" spans="1:16" s="51" customFormat="1" ht="31.5" hidden="1" customHeight="1" x14ac:dyDescent="0.25">
      <c r="A90" s="69"/>
      <c r="B90" s="69"/>
      <c r="C90" s="70" t="s">
        <v>385</v>
      </c>
      <c r="D90" s="140">
        <f>'дод 3'!E150</f>
        <v>0</v>
      </c>
      <c r="E90" s="140">
        <f>'дод 3'!F150</f>
        <v>0</v>
      </c>
      <c r="F90" s="140">
        <f>'дод 3'!G150</f>
        <v>0</v>
      </c>
      <c r="G90" s="140">
        <f>'дод 3'!H150</f>
        <v>0</v>
      </c>
      <c r="H90" s="140">
        <f>'дод 3'!I150</f>
        <v>0</v>
      </c>
      <c r="I90" s="140">
        <f>'дод 3'!J150</f>
        <v>0</v>
      </c>
      <c r="J90" s="140">
        <f>'дод 3'!K150</f>
        <v>0</v>
      </c>
      <c r="K90" s="140">
        <f>'дод 3'!L150</f>
        <v>0</v>
      </c>
      <c r="L90" s="140">
        <f>'дод 3'!M150</f>
        <v>0</v>
      </c>
      <c r="M90" s="140">
        <f>'дод 3'!N150</f>
        <v>0</v>
      </c>
      <c r="N90" s="140">
        <f>'дод 3'!O150</f>
        <v>0</v>
      </c>
      <c r="O90" s="140">
        <f>'дод 3'!P150</f>
        <v>0</v>
      </c>
      <c r="P90" s="255"/>
    </row>
    <row r="91" spans="1:16" s="51" customFormat="1" ht="47.25" hidden="1" customHeight="1" x14ac:dyDescent="0.25">
      <c r="A91" s="69"/>
      <c r="B91" s="69"/>
      <c r="C91" s="70" t="s">
        <v>386</v>
      </c>
      <c r="D91" s="140">
        <f>'дод 3'!E151</f>
        <v>0</v>
      </c>
      <c r="E91" s="140">
        <f>'дод 3'!F151</f>
        <v>0</v>
      </c>
      <c r="F91" s="140">
        <f>'дод 3'!G151</f>
        <v>0</v>
      </c>
      <c r="G91" s="140">
        <f>'дод 3'!H151</f>
        <v>0</v>
      </c>
      <c r="H91" s="140">
        <f>'дод 3'!I151</f>
        <v>0</v>
      </c>
      <c r="I91" s="140">
        <f>'дод 3'!J151</f>
        <v>0</v>
      </c>
      <c r="J91" s="140">
        <f>'дод 3'!K151</f>
        <v>0</v>
      </c>
      <c r="K91" s="140">
        <f>'дод 3'!L151</f>
        <v>0</v>
      </c>
      <c r="L91" s="140">
        <f>'дод 3'!M151</f>
        <v>0</v>
      </c>
      <c r="M91" s="140">
        <f>'дод 3'!N151</f>
        <v>0</v>
      </c>
      <c r="N91" s="140">
        <f>'дод 3'!O151</f>
        <v>0</v>
      </c>
      <c r="O91" s="140">
        <f>'дод 3'!P151</f>
        <v>0</v>
      </c>
      <c r="P91" s="255"/>
    </row>
    <row r="92" spans="1:16" s="51" customFormat="1" ht="15.75" hidden="1" customHeight="1" x14ac:dyDescent="0.25">
      <c r="A92" s="69"/>
      <c r="B92" s="69"/>
      <c r="C92" s="70" t="s">
        <v>388</v>
      </c>
      <c r="D92" s="140">
        <f>'дод 3'!E152</f>
        <v>0</v>
      </c>
      <c r="E92" s="140">
        <f>'дод 3'!F152</f>
        <v>0</v>
      </c>
      <c r="F92" s="140">
        <f>'дод 3'!G152</f>
        <v>0</v>
      </c>
      <c r="G92" s="140">
        <f>'дод 3'!H152</f>
        <v>0</v>
      </c>
      <c r="H92" s="140">
        <f>'дод 3'!I152</f>
        <v>0</v>
      </c>
      <c r="I92" s="140">
        <f>'дод 3'!J152</f>
        <v>0</v>
      </c>
      <c r="J92" s="140">
        <f>'дод 3'!K152</f>
        <v>0</v>
      </c>
      <c r="K92" s="140">
        <f>'дод 3'!L152</f>
        <v>0</v>
      </c>
      <c r="L92" s="140">
        <f>'дод 3'!M152</f>
        <v>0</v>
      </c>
      <c r="M92" s="140">
        <f>'дод 3'!N152</f>
        <v>0</v>
      </c>
      <c r="N92" s="140">
        <f>'дод 3'!O152</f>
        <v>0</v>
      </c>
      <c r="O92" s="140">
        <f>'дод 3'!P152</f>
        <v>0</v>
      </c>
      <c r="P92" s="255"/>
    </row>
    <row r="93" spans="1:16" ht="31.5" hidden="1" customHeight="1" x14ac:dyDescent="0.25">
      <c r="A93" s="37">
        <v>2020</v>
      </c>
      <c r="B93" s="55" t="s">
        <v>434</v>
      </c>
      <c r="C93" s="6" t="s">
        <v>435</v>
      </c>
      <c r="D93" s="139">
        <f>'дод 3'!E154</f>
        <v>0</v>
      </c>
      <c r="E93" s="139">
        <f>'дод 3'!F154</f>
        <v>0</v>
      </c>
      <c r="F93" s="139">
        <f>'дод 3'!G154</f>
        <v>0</v>
      </c>
      <c r="G93" s="139">
        <f>'дод 3'!H154</f>
        <v>0</v>
      </c>
      <c r="H93" s="139">
        <f>'дод 3'!I154</f>
        <v>0</v>
      </c>
      <c r="I93" s="139">
        <f>'дод 3'!J154</f>
        <v>0</v>
      </c>
      <c r="J93" s="139">
        <f>'дод 3'!K154</f>
        <v>0</v>
      </c>
      <c r="K93" s="139">
        <f>'дод 3'!L154</f>
        <v>0</v>
      </c>
      <c r="L93" s="139">
        <f>'дод 3'!M154</f>
        <v>0</v>
      </c>
      <c r="M93" s="139">
        <f>'дод 3'!N154</f>
        <v>0</v>
      </c>
      <c r="N93" s="139">
        <f>'дод 3'!O154</f>
        <v>0</v>
      </c>
      <c r="O93" s="139">
        <f>'дод 3'!P154</f>
        <v>0</v>
      </c>
      <c r="P93" s="255"/>
    </row>
    <row r="94" spans="1:16" s="51" customFormat="1" ht="96.75" hidden="1" customHeight="1" x14ac:dyDescent="0.25">
      <c r="A94" s="69"/>
      <c r="B94" s="79"/>
      <c r="C94" s="156" t="str">
        <f>'дод 3'!D153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4" s="140">
        <f>'дод 3'!E153</f>
        <v>0</v>
      </c>
      <c r="E94" s="140">
        <f>'дод 3'!F153</f>
        <v>0</v>
      </c>
      <c r="F94" s="140">
        <f>'дод 3'!G153</f>
        <v>0</v>
      </c>
      <c r="G94" s="140">
        <f>'дод 3'!H153</f>
        <v>0</v>
      </c>
      <c r="H94" s="140">
        <f>'дод 3'!I153</f>
        <v>0</v>
      </c>
      <c r="I94" s="140">
        <f>'дод 3'!J153</f>
        <v>0</v>
      </c>
      <c r="J94" s="140">
        <f>'дод 3'!K153</f>
        <v>0</v>
      </c>
      <c r="K94" s="140">
        <f>'дод 3'!L153</f>
        <v>0</v>
      </c>
      <c r="L94" s="140">
        <f>'дод 3'!M153</f>
        <v>0</v>
      </c>
      <c r="M94" s="140">
        <f>'дод 3'!N153</f>
        <v>0</v>
      </c>
      <c r="N94" s="140">
        <f>'дод 3'!O153</f>
        <v>0</v>
      </c>
      <c r="O94" s="140">
        <f>'дод 3'!P153</f>
        <v>0</v>
      </c>
      <c r="P94" s="255"/>
    </row>
    <row r="95" spans="1:16" ht="36.75" customHeight="1" x14ac:dyDescent="0.25">
      <c r="A95" s="37" t="s">
        <v>118</v>
      </c>
      <c r="B95" s="37" t="s">
        <v>61</v>
      </c>
      <c r="C95" s="6" t="s">
        <v>448</v>
      </c>
      <c r="D95" s="139">
        <f>'дод 3'!E155</f>
        <v>5512000</v>
      </c>
      <c r="E95" s="139">
        <f>'дод 3'!F155</f>
        <v>5512000</v>
      </c>
      <c r="F95" s="139">
        <f>'дод 3'!G155</f>
        <v>0</v>
      </c>
      <c r="G95" s="139">
        <f>'дод 3'!H155</f>
        <v>0</v>
      </c>
      <c r="H95" s="139">
        <f>'дод 3'!I155</f>
        <v>0</v>
      </c>
      <c r="I95" s="139">
        <f>'дод 3'!J155</f>
        <v>0</v>
      </c>
      <c r="J95" s="139">
        <f>'дод 3'!K155</f>
        <v>0</v>
      </c>
      <c r="K95" s="139">
        <f>'дод 3'!L155</f>
        <v>0</v>
      </c>
      <c r="L95" s="139">
        <f>'дод 3'!M155</f>
        <v>0</v>
      </c>
      <c r="M95" s="139">
        <f>'дод 3'!N155</f>
        <v>0</v>
      </c>
      <c r="N95" s="139">
        <f>'дод 3'!O155</f>
        <v>0</v>
      </c>
      <c r="O95" s="139">
        <f>'дод 3'!P155</f>
        <v>5512000</v>
      </c>
      <c r="P95" s="255"/>
    </row>
    <row r="96" spans="1:16" s="51" customFormat="1" ht="31.5" hidden="1" customHeight="1" x14ac:dyDescent="0.25">
      <c r="A96" s="69"/>
      <c r="B96" s="69"/>
      <c r="C96" s="70" t="s">
        <v>385</v>
      </c>
      <c r="D96" s="140">
        <f>'дод 3'!E156</f>
        <v>0</v>
      </c>
      <c r="E96" s="140">
        <f>'дод 3'!F156</f>
        <v>0</v>
      </c>
      <c r="F96" s="140">
        <f>'дод 3'!G156</f>
        <v>0</v>
      </c>
      <c r="G96" s="140">
        <f>'дод 3'!H156</f>
        <v>0</v>
      </c>
      <c r="H96" s="140">
        <f>'дод 3'!I156</f>
        <v>0</v>
      </c>
      <c r="I96" s="140">
        <f>'дод 3'!J156</f>
        <v>0</v>
      </c>
      <c r="J96" s="140">
        <f>'дод 3'!K156</f>
        <v>0</v>
      </c>
      <c r="K96" s="140">
        <f>'дод 3'!L156</f>
        <v>0</v>
      </c>
      <c r="L96" s="140">
        <f>'дод 3'!M156</f>
        <v>0</v>
      </c>
      <c r="M96" s="140">
        <f>'дод 3'!N156</f>
        <v>0</v>
      </c>
      <c r="N96" s="140">
        <f>'дод 3'!O156</f>
        <v>0</v>
      </c>
      <c r="O96" s="140">
        <f>'дод 3'!P156</f>
        <v>0</v>
      </c>
      <c r="P96" s="255"/>
    </row>
    <row r="97" spans="1:16" ht="24" customHeight="1" x14ac:dyDescent="0.25">
      <c r="A97" s="37">
        <v>2070</v>
      </c>
      <c r="B97" s="37" t="s">
        <v>595</v>
      </c>
      <c r="C97" s="6" t="s">
        <v>596</v>
      </c>
      <c r="D97" s="139">
        <f>'дод 3'!E157</f>
        <v>0</v>
      </c>
      <c r="E97" s="139">
        <f>'дод 3'!F157</f>
        <v>0</v>
      </c>
      <c r="F97" s="139">
        <f>'дод 3'!G157</f>
        <v>0</v>
      </c>
      <c r="G97" s="139">
        <f>'дод 3'!H157</f>
        <v>0</v>
      </c>
      <c r="H97" s="139">
        <f>'дод 3'!I157</f>
        <v>0</v>
      </c>
      <c r="I97" s="139">
        <f>'дод 3'!J157</f>
        <v>0</v>
      </c>
      <c r="J97" s="139">
        <f>'дод 3'!K157</f>
        <v>0</v>
      </c>
      <c r="K97" s="139">
        <f>'дод 3'!L157</f>
        <v>0</v>
      </c>
      <c r="L97" s="139">
        <f>'дод 3'!M157</f>
        <v>0</v>
      </c>
      <c r="M97" s="139">
        <f>'дод 3'!N157</f>
        <v>0</v>
      </c>
      <c r="N97" s="139">
        <f>'дод 3'!O157</f>
        <v>0</v>
      </c>
      <c r="O97" s="139">
        <f>'дод 3'!P157</f>
        <v>0</v>
      </c>
      <c r="P97" s="255"/>
    </row>
    <row r="98" spans="1:16" ht="19.5" customHeight="1" x14ac:dyDescent="0.25">
      <c r="A98" s="37" t="s">
        <v>119</v>
      </c>
      <c r="B98" s="37" t="s">
        <v>62</v>
      </c>
      <c r="C98" s="6" t="s">
        <v>449</v>
      </c>
      <c r="D98" s="139">
        <f>'дод 3'!E158</f>
        <v>12846800</v>
      </c>
      <c r="E98" s="139">
        <f>'дод 3'!F158</f>
        <v>12846800</v>
      </c>
      <c r="F98" s="139">
        <f>'дод 3'!G158</f>
        <v>0</v>
      </c>
      <c r="G98" s="139">
        <f>'дод 3'!H158</f>
        <v>0</v>
      </c>
      <c r="H98" s="139">
        <f>'дод 3'!I158</f>
        <v>0</v>
      </c>
      <c r="I98" s="139">
        <f>'дод 3'!J158</f>
        <v>0</v>
      </c>
      <c r="J98" s="139">
        <f>'дод 3'!K158</f>
        <v>0</v>
      </c>
      <c r="K98" s="139">
        <f>'дод 3'!L158</f>
        <v>0</v>
      </c>
      <c r="L98" s="139">
        <f>'дод 3'!M158</f>
        <v>0</v>
      </c>
      <c r="M98" s="139">
        <f>'дод 3'!N158</f>
        <v>0</v>
      </c>
      <c r="N98" s="139">
        <f>'дод 3'!O158</f>
        <v>0</v>
      </c>
      <c r="O98" s="139">
        <f>'дод 3'!P158</f>
        <v>12846800</v>
      </c>
      <c r="P98" s="255"/>
    </row>
    <row r="99" spans="1:16" s="51" customFormat="1" ht="31.5" hidden="1" customHeight="1" x14ac:dyDescent="0.25">
      <c r="A99" s="69"/>
      <c r="B99" s="69"/>
      <c r="C99" s="70" t="s">
        <v>385</v>
      </c>
      <c r="D99" s="140">
        <f>'дод 3'!E159</f>
        <v>0</v>
      </c>
      <c r="E99" s="140">
        <f>'дод 3'!F159</f>
        <v>0</v>
      </c>
      <c r="F99" s="140">
        <f>'дод 3'!G159</f>
        <v>0</v>
      </c>
      <c r="G99" s="140">
        <f>'дод 3'!H159</f>
        <v>0</v>
      </c>
      <c r="H99" s="140">
        <f>'дод 3'!I159</f>
        <v>0</v>
      </c>
      <c r="I99" s="140">
        <f>'дод 3'!J159</f>
        <v>0</v>
      </c>
      <c r="J99" s="140">
        <f>'дод 3'!K159</f>
        <v>0</v>
      </c>
      <c r="K99" s="140">
        <f>'дод 3'!L159</f>
        <v>0</v>
      </c>
      <c r="L99" s="140">
        <f>'дод 3'!M159</f>
        <v>0</v>
      </c>
      <c r="M99" s="140">
        <f>'дод 3'!N159</f>
        <v>0</v>
      </c>
      <c r="N99" s="140">
        <f>'дод 3'!O159</f>
        <v>0</v>
      </c>
      <c r="O99" s="140">
        <f>'дод 3'!P159</f>
        <v>0</v>
      </c>
      <c r="P99" s="255"/>
    </row>
    <row r="100" spans="1:16" ht="48.75" customHeight="1" x14ac:dyDescent="0.25">
      <c r="A100" s="37" t="s">
        <v>120</v>
      </c>
      <c r="B100" s="37" t="s">
        <v>308</v>
      </c>
      <c r="C100" s="6" t="s">
        <v>450</v>
      </c>
      <c r="D100" s="139">
        <f>'дод 3'!E160</f>
        <v>5707000</v>
      </c>
      <c r="E100" s="139">
        <f>'дод 3'!F160</f>
        <v>5707000</v>
      </c>
      <c r="F100" s="139">
        <f>'дод 3'!G160</f>
        <v>0</v>
      </c>
      <c r="G100" s="139">
        <f>'дод 3'!H160</f>
        <v>0</v>
      </c>
      <c r="H100" s="139">
        <f>'дод 3'!I160</f>
        <v>0</v>
      </c>
      <c r="I100" s="139">
        <f>'дод 3'!J160</f>
        <v>0</v>
      </c>
      <c r="J100" s="139">
        <f>'дод 3'!K160</f>
        <v>0</v>
      </c>
      <c r="K100" s="139">
        <f>'дод 3'!L160</f>
        <v>0</v>
      </c>
      <c r="L100" s="139">
        <f>'дод 3'!M160</f>
        <v>0</v>
      </c>
      <c r="M100" s="139">
        <f>'дод 3'!N160</f>
        <v>0</v>
      </c>
      <c r="N100" s="139">
        <f>'дод 3'!O160</f>
        <v>0</v>
      </c>
      <c r="O100" s="139">
        <f>'дод 3'!P160</f>
        <v>5707000</v>
      </c>
      <c r="P100" s="255"/>
    </row>
    <row r="101" spans="1:16" s="51" customFormat="1" ht="47.25" hidden="1" customHeight="1" x14ac:dyDescent="0.25">
      <c r="A101" s="69"/>
      <c r="B101" s="69"/>
      <c r="C101" s="71" t="s">
        <v>387</v>
      </c>
      <c r="D101" s="140">
        <f>'дод 3'!E161</f>
        <v>0</v>
      </c>
      <c r="E101" s="140">
        <f>'дод 3'!F161</f>
        <v>0</v>
      </c>
      <c r="F101" s="140">
        <f>'дод 3'!G161</f>
        <v>0</v>
      </c>
      <c r="G101" s="140">
        <f>'дод 3'!H161</f>
        <v>0</v>
      </c>
      <c r="H101" s="140">
        <f>'дод 3'!I161</f>
        <v>0</v>
      </c>
      <c r="I101" s="140">
        <f>'дод 3'!J161</f>
        <v>0</v>
      </c>
      <c r="J101" s="140">
        <f>'дод 3'!K161</f>
        <v>0</v>
      </c>
      <c r="K101" s="140">
        <f>'дод 3'!L161</f>
        <v>0</v>
      </c>
      <c r="L101" s="140">
        <f>'дод 3'!M161</f>
        <v>0</v>
      </c>
      <c r="M101" s="140">
        <f>'дод 3'!N161</f>
        <v>0</v>
      </c>
      <c r="N101" s="140">
        <f>'дод 3'!O161</f>
        <v>0</v>
      </c>
      <c r="O101" s="140">
        <f>'дод 3'!P161</f>
        <v>0</v>
      </c>
      <c r="P101" s="255"/>
    </row>
    <row r="102" spans="1:16" ht="31.5" hidden="1" customHeight="1" x14ac:dyDescent="0.25">
      <c r="A102" s="40">
        <v>2144</v>
      </c>
      <c r="B102" s="37" t="s">
        <v>63</v>
      </c>
      <c r="C102" s="6" t="s">
        <v>396</v>
      </c>
      <c r="D102" s="139">
        <f>'дод 3'!E162</f>
        <v>0</v>
      </c>
      <c r="E102" s="139">
        <f>'дод 3'!F162</f>
        <v>0</v>
      </c>
      <c r="F102" s="139">
        <f>'дод 3'!G162</f>
        <v>0</v>
      </c>
      <c r="G102" s="139">
        <f>'дод 3'!H162</f>
        <v>0</v>
      </c>
      <c r="H102" s="139">
        <f>'дод 3'!I162</f>
        <v>0</v>
      </c>
      <c r="I102" s="139">
        <f>'дод 3'!J162</f>
        <v>0</v>
      </c>
      <c r="J102" s="139">
        <f>'дод 3'!K162</f>
        <v>0</v>
      </c>
      <c r="K102" s="139">
        <f>'дод 3'!L162</f>
        <v>0</v>
      </c>
      <c r="L102" s="139">
        <f>'дод 3'!M162</f>
        <v>0</v>
      </c>
      <c r="M102" s="139">
        <f>'дод 3'!N162</f>
        <v>0</v>
      </c>
      <c r="N102" s="139">
        <f>'дод 3'!O162</f>
        <v>0</v>
      </c>
      <c r="O102" s="139">
        <f>'дод 3'!P162</f>
        <v>0</v>
      </c>
      <c r="P102" s="255"/>
    </row>
    <row r="103" spans="1:16" s="51" customFormat="1" ht="47.25" hidden="1" customHeight="1" x14ac:dyDescent="0.25">
      <c r="A103" s="72"/>
      <c r="B103" s="69"/>
      <c r="C103" s="70" t="s">
        <v>386</v>
      </c>
      <c r="D103" s="140">
        <f>'дод 3'!E163</f>
        <v>0</v>
      </c>
      <c r="E103" s="140">
        <f>'дод 3'!F163</f>
        <v>0</v>
      </c>
      <c r="F103" s="140">
        <f>'дод 3'!G163</f>
        <v>0</v>
      </c>
      <c r="G103" s="140">
        <f>'дод 3'!H163</f>
        <v>0</v>
      </c>
      <c r="H103" s="140">
        <f>'дод 3'!I163</f>
        <v>0</v>
      </c>
      <c r="I103" s="140">
        <f>'дод 3'!J163</f>
        <v>0</v>
      </c>
      <c r="J103" s="140">
        <f>'дод 3'!K163</f>
        <v>0</v>
      </c>
      <c r="K103" s="140">
        <f>'дод 3'!L163</f>
        <v>0</v>
      </c>
      <c r="L103" s="140">
        <f>'дод 3'!M163</f>
        <v>0</v>
      </c>
      <c r="M103" s="140">
        <f>'дод 3'!N163</f>
        <v>0</v>
      </c>
      <c r="N103" s="140">
        <f>'дод 3'!O163</f>
        <v>0</v>
      </c>
      <c r="O103" s="140">
        <f>'дод 3'!P163</f>
        <v>0</v>
      </c>
      <c r="P103" s="255"/>
    </row>
    <row r="104" spans="1:16" s="51" customFormat="1" ht="63" hidden="1" customHeight="1" x14ac:dyDescent="0.25">
      <c r="A104" s="72"/>
      <c r="B104" s="69"/>
      <c r="C104" s="70" t="s">
        <v>387</v>
      </c>
      <c r="D104" s="140">
        <f>'дод 3'!E164</f>
        <v>0</v>
      </c>
      <c r="E104" s="140">
        <f>'дод 3'!F164</f>
        <v>0</v>
      </c>
      <c r="F104" s="140">
        <f>'дод 3'!G164</f>
        <v>0</v>
      </c>
      <c r="G104" s="140">
        <f>'дод 3'!H164</f>
        <v>0</v>
      </c>
      <c r="H104" s="140">
        <f>'дод 3'!I164</f>
        <v>0</v>
      </c>
      <c r="I104" s="140">
        <f>'дод 3'!J164</f>
        <v>0</v>
      </c>
      <c r="J104" s="140">
        <f>'дод 3'!K164</f>
        <v>0</v>
      </c>
      <c r="K104" s="140">
        <f>'дод 3'!L164</f>
        <v>0</v>
      </c>
      <c r="L104" s="140">
        <f>'дод 3'!M164</f>
        <v>0</v>
      </c>
      <c r="M104" s="140">
        <f>'дод 3'!N164</f>
        <v>0</v>
      </c>
      <c r="N104" s="140">
        <f>'дод 3'!O164</f>
        <v>0</v>
      </c>
      <c r="O104" s="140">
        <f>'дод 3'!P164</f>
        <v>0</v>
      </c>
      <c r="P104" s="255"/>
    </row>
    <row r="105" spans="1:16" ht="33.75" customHeight="1" x14ac:dyDescent="0.25">
      <c r="A105" s="37" t="s">
        <v>279</v>
      </c>
      <c r="B105" s="37" t="s">
        <v>63</v>
      </c>
      <c r="C105" s="3" t="s">
        <v>578</v>
      </c>
      <c r="D105" s="139">
        <f>'дод 3'!E165</f>
        <v>3507000</v>
      </c>
      <c r="E105" s="139">
        <f>'дод 3'!F165</f>
        <v>3507000</v>
      </c>
      <c r="F105" s="139">
        <f>'дод 3'!G165</f>
        <v>2621900</v>
      </c>
      <c r="G105" s="139">
        <f>'дод 3'!H165</f>
        <v>139600</v>
      </c>
      <c r="H105" s="139">
        <f>'дод 3'!I165</f>
        <v>0</v>
      </c>
      <c r="I105" s="139">
        <f>'дод 3'!J165</f>
        <v>0</v>
      </c>
      <c r="J105" s="139">
        <f>'дод 3'!K165</f>
        <v>0</v>
      </c>
      <c r="K105" s="139">
        <f>'дод 3'!L165</f>
        <v>0</v>
      </c>
      <c r="L105" s="139">
        <f>'дод 3'!M165</f>
        <v>0</v>
      </c>
      <c r="M105" s="139">
        <f>'дод 3'!N165</f>
        <v>0</v>
      </c>
      <c r="N105" s="139">
        <f>'дод 3'!O165</f>
        <v>0</v>
      </c>
      <c r="O105" s="139">
        <f>'дод 3'!P165</f>
        <v>3507000</v>
      </c>
      <c r="P105" s="255"/>
    </row>
    <row r="106" spans="1:16" ht="21.75" customHeight="1" x14ac:dyDescent="0.25">
      <c r="A106" s="37" t="s">
        <v>280</v>
      </c>
      <c r="B106" s="37" t="s">
        <v>63</v>
      </c>
      <c r="C106" s="3" t="s">
        <v>579</v>
      </c>
      <c r="D106" s="139">
        <f>'дод 3'!E166</f>
        <v>22355800</v>
      </c>
      <c r="E106" s="139">
        <f>'дод 3'!F166</f>
        <v>22355800</v>
      </c>
      <c r="F106" s="139">
        <f>'дод 3'!G166</f>
        <v>0</v>
      </c>
      <c r="G106" s="139">
        <f>'дод 3'!H166</f>
        <v>0</v>
      </c>
      <c r="H106" s="139">
        <f>'дод 3'!I166</f>
        <v>0</v>
      </c>
      <c r="I106" s="139">
        <f>'дод 3'!J166</f>
        <v>80000000</v>
      </c>
      <c r="J106" s="139">
        <f>'дод 3'!K166</f>
        <v>80000000</v>
      </c>
      <c r="K106" s="139">
        <f>'дод 3'!L166</f>
        <v>0</v>
      </c>
      <c r="L106" s="139">
        <f>'дод 3'!M166</f>
        <v>0</v>
      </c>
      <c r="M106" s="139">
        <f>'дод 3'!N166</f>
        <v>0</v>
      </c>
      <c r="N106" s="139">
        <f>'дод 3'!O166</f>
        <v>80000000</v>
      </c>
      <c r="O106" s="139">
        <f>'дод 3'!P166</f>
        <v>102355800</v>
      </c>
      <c r="P106" s="255"/>
    </row>
    <row r="107" spans="1:16" s="49" customFormat="1" ht="33" customHeight="1" x14ac:dyDescent="0.25">
      <c r="A107" s="38" t="s">
        <v>64</v>
      </c>
      <c r="B107" s="41"/>
      <c r="C107" s="2" t="s">
        <v>689</v>
      </c>
      <c r="D107" s="47">
        <f>D113+D114+D115+D117+D118+D119+D121+D123+D124+D125+D126+D127+D129+D130+D131+D133+D135+D136+D137+D138+D139+D140+D142+D146+D147+D128</f>
        <v>377943998</v>
      </c>
      <c r="E107" s="47">
        <f t="shared" ref="E107:O107" si="19">E113+E114+E115+E117+E118+E119+E121+E123+E124+E125+E126+E127+E129+E130+E131+E133+E135+E136+E137+E138+E139+E140+E142+E146+E147+E128</f>
        <v>377943998</v>
      </c>
      <c r="F107" s="47">
        <f t="shared" si="19"/>
        <v>24998900</v>
      </c>
      <c r="G107" s="47">
        <f t="shared" si="19"/>
        <v>2533700</v>
      </c>
      <c r="H107" s="47">
        <f t="shared" si="19"/>
        <v>0</v>
      </c>
      <c r="I107" s="47">
        <f t="shared" si="19"/>
        <v>973935</v>
      </c>
      <c r="J107" s="47">
        <f t="shared" si="19"/>
        <v>867735</v>
      </c>
      <c r="K107" s="47">
        <f t="shared" si="19"/>
        <v>106200</v>
      </c>
      <c r="L107" s="47">
        <f t="shared" si="19"/>
        <v>78600</v>
      </c>
      <c r="M107" s="47">
        <f t="shared" si="19"/>
        <v>3330</v>
      </c>
      <c r="N107" s="47">
        <f t="shared" si="19"/>
        <v>867735</v>
      </c>
      <c r="O107" s="47">
        <f t="shared" si="19"/>
        <v>378917933</v>
      </c>
      <c r="P107" s="255"/>
    </row>
    <row r="108" spans="1:16" s="50" customFormat="1" ht="262.5" hidden="1" customHeight="1" x14ac:dyDescent="0.25">
      <c r="A108" s="63"/>
      <c r="B108" s="64"/>
      <c r="C108" s="67" t="s">
        <v>431</v>
      </c>
      <c r="D108" s="141">
        <f>D141</f>
        <v>0</v>
      </c>
      <c r="E108" s="141">
        <f t="shared" ref="E108:O108" si="20">E141</f>
        <v>0</v>
      </c>
      <c r="F108" s="141">
        <f t="shared" si="20"/>
        <v>0</v>
      </c>
      <c r="G108" s="141">
        <f t="shared" si="20"/>
        <v>0</v>
      </c>
      <c r="H108" s="141">
        <f t="shared" si="20"/>
        <v>0</v>
      </c>
      <c r="I108" s="141">
        <f t="shared" si="20"/>
        <v>0</v>
      </c>
      <c r="J108" s="141">
        <f t="shared" si="20"/>
        <v>0</v>
      </c>
      <c r="K108" s="141">
        <f t="shared" si="20"/>
        <v>0</v>
      </c>
      <c r="L108" s="141">
        <f t="shared" si="20"/>
        <v>0</v>
      </c>
      <c r="M108" s="141">
        <f t="shared" si="20"/>
        <v>0</v>
      </c>
      <c r="N108" s="141">
        <f t="shared" si="20"/>
        <v>0</v>
      </c>
      <c r="O108" s="141">
        <f t="shared" si="20"/>
        <v>0</v>
      </c>
      <c r="P108" s="255"/>
    </row>
    <row r="109" spans="1:16" s="50" customFormat="1" ht="231" hidden="1" customHeight="1" x14ac:dyDescent="0.25">
      <c r="A109" s="63"/>
      <c r="B109" s="64"/>
      <c r="C109" s="67" t="s">
        <v>430</v>
      </c>
      <c r="D109" s="141">
        <f>D145</f>
        <v>0</v>
      </c>
      <c r="E109" s="141">
        <f t="shared" ref="E109:O109" si="21">E145</f>
        <v>0</v>
      </c>
      <c r="F109" s="141">
        <f t="shared" si="21"/>
        <v>0</v>
      </c>
      <c r="G109" s="141">
        <f t="shared" si="21"/>
        <v>0</v>
      </c>
      <c r="H109" s="141">
        <f t="shared" si="21"/>
        <v>0</v>
      </c>
      <c r="I109" s="141">
        <f t="shared" si="21"/>
        <v>0</v>
      </c>
      <c r="J109" s="141">
        <f t="shared" si="21"/>
        <v>0</v>
      </c>
      <c r="K109" s="141">
        <f t="shared" si="21"/>
        <v>0</v>
      </c>
      <c r="L109" s="141">
        <f t="shared" si="21"/>
        <v>0</v>
      </c>
      <c r="M109" s="141">
        <f t="shared" si="21"/>
        <v>0</v>
      </c>
      <c r="N109" s="141">
        <f t="shared" si="21"/>
        <v>0</v>
      </c>
      <c r="O109" s="141">
        <f t="shared" si="21"/>
        <v>0</v>
      </c>
      <c r="P109" s="255"/>
    </row>
    <row r="110" spans="1:16" s="50" customFormat="1" x14ac:dyDescent="0.25">
      <c r="A110" s="63"/>
      <c r="B110" s="64"/>
      <c r="C110" s="67" t="s">
        <v>389</v>
      </c>
      <c r="D110" s="141">
        <f>D116+D120+D122+D132+D134+D148</f>
        <v>1506343</v>
      </c>
      <c r="E110" s="141">
        <f t="shared" ref="E110:O110" si="22">E116+E120+E122+E132+E134+E148</f>
        <v>1506343</v>
      </c>
      <c r="F110" s="141">
        <f t="shared" si="22"/>
        <v>0</v>
      </c>
      <c r="G110" s="141">
        <f t="shared" si="22"/>
        <v>0</v>
      </c>
      <c r="H110" s="141">
        <f t="shared" si="22"/>
        <v>0</v>
      </c>
      <c r="I110" s="141">
        <f t="shared" si="22"/>
        <v>0</v>
      </c>
      <c r="J110" s="141">
        <f t="shared" si="22"/>
        <v>0</v>
      </c>
      <c r="K110" s="141">
        <f t="shared" si="22"/>
        <v>0</v>
      </c>
      <c r="L110" s="141">
        <f t="shared" si="22"/>
        <v>0</v>
      </c>
      <c r="M110" s="141">
        <f t="shared" si="22"/>
        <v>0</v>
      </c>
      <c r="N110" s="141">
        <f t="shared" si="22"/>
        <v>0</v>
      </c>
      <c r="O110" s="141">
        <f t="shared" si="22"/>
        <v>1506343</v>
      </c>
      <c r="P110" s="255"/>
    </row>
    <row r="111" spans="1:16" s="50" customFormat="1" ht="291" hidden="1" customHeight="1" x14ac:dyDescent="0.25">
      <c r="A111" s="63"/>
      <c r="B111" s="64"/>
      <c r="C111" s="68" t="s">
        <v>539</v>
      </c>
      <c r="D111" s="141">
        <f>D141</f>
        <v>0</v>
      </c>
      <c r="E111" s="141">
        <f t="shared" ref="E111:O111" si="23">E141</f>
        <v>0</v>
      </c>
      <c r="F111" s="141">
        <f t="shared" si="23"/>
        <v>0</v>
      </c>
      <c r="G111" s="141">
        <f t="shared" si="23"/>
        <v>0</v>
      </c>
      <c r="H111" s="141">
        <f t="shared" si="23"/>
        <v>0</v>
      </c>
      <c r="I111" s="141">
        <f t="shared" si="23"/>
        <v>0</v>
      </c>
      <c r="J111" s="141">
        <f t="shared" si="23"/>
        <v>0</v>
      </c>
      <c r="K111" s="141">
        <f t="shared" si="23"/>
        <v>0</v>
      </c>
      <c r="L111" s="141">
        <f t="shared" si="23"/>
        <v>0</v>
      </c>
      <c r="M111" s="141">
        <f t="shared" si="23"/>
        <v>0</v>
      </c>
      <c r="N111" s="141">
        <f t="shared" si="23"/>
        <v>0</v>
      </c>
      <c r="O111" s="141">
        <f t="shared" si="23"/>
        <v>0</v>
      </c>
      <c r="P111" s="255"/>
    </row>
    <row r="112" spans="1:16" s="50" customFormat="1" ht="350.25" hidden="1" customHeight="1" x14ac:dyDescent="0.25">
      <c r="A112" s="63"/>
      <c r="B112" s="64"/>
      <c r="C112" s="68" t="s">
        <v>555</v>
      </c>
      <c r="D112" s="141">
        <f>D143</f>
        <v>0</v>
      </c>
      <c r="E112" s="141">
        <f t="shared" ref="E112:O112" si="24">E143</f>
        <v>0</v>
      </c>
      <c r="F112" s="141">
        <f t="shared" si="24"/>
        <v>0</v>
      </c>
      <c r="G112" s="141">
        <f t="shared" si="24"/>
        <v>0</v>
      </c>
      <c r="H112" s="141">
        <f t="shared" si="24"/>
        <v>0</v>
      </c>
      <c r="I112" s="141">
        <f t="shared" si="24"/>
        <v>0</v>
      </c>
      <c r="J112" s="141">
        <f t="shared" si="24"/>
        <v>0</v>
      </c>
      <c r="K112" s="141">
        <f t="shared" si="24"/>
        <v>0</v>
      </c>
      <c r="L112" s="141">
        <f t="shared" si="24"/>
        <v>0</v>
      </c>
      <c r="M112" s="141">
        <f t="shared" si="24"/>
        <v>0</v>
      </c>
      <c r="N112" s="141">
        <f t="shared" si="24"/>
        <v>0</v>
      </c>
      <c r="O112" s="141">
        <f t="shared" si="24"/>
        <v>0</v>
      </c>
      <c r="P112" s="255"/>
    </row>
    <row r="113" spans="1:16" ht="38.25" customHeight="1" x14ac:dyDescent="0.25">
      <c r="A113" s="37" t="s">
        <v>97</v>
      </c>
      <c r="B113" s="37" t="s">
        <v>51</v>
      </c>
      <c r="C113" s="3" t="s">
        <v>121</v>
      </c>
      <c r="D113" s="139">
        <f>'дод 3'!E186</f>
        <v>466000</v>
      </c>
      <c r="E113" s="139">
        <f>'дод 3'!F186</f>
        <v>466000</v>
      </c>
      <c r="F113" s="139">
        <f>'дод 3'!G186</f>
        <v>0</v>
      </c>
      <c r="G113" s="139">
        <f>'дод 3'!H186</f>
        <v>0</v>
      </c>
      <c r="H113" s="139">
        <f>'дод 3'!I186</f>
        <v>0</v>
      </c>
      <c r="I113" s="139">
        <f>'дод 3'!J186</f>
        <v>0</v>
      </c>
      <c r="J113" s="139">
        <f>'дод 3'!K186</f>
        <v>0</v>
      </c>
      <c r="K113" s="139">
        <f>'дод 3'!L186</f>
        <v>0</v>
      </c>
      <c r="L113" s="139">
        <f>'дод 3'!M186</f>
        <v>0</v>
      </c>
      <c r="M113" s="139">
        <f>'дод 3'!N186</f>
        <v>0</v>
      </c>
      <c r="N113" s="139">
        <f>'дод 3'!O186</f>
        <v>0</v>
      </c>
      <c r="O113" s="139">
        <f>'дод 3'!P186</f>
        <v>466000</v>
      </c>
      <c r="P113" s="255"/>
    </row>
    <row r="114" spans="1:16" ht="35.25" customHeight="1" x14ac:dyDescent="0.25">
      <c r="A114" s="37" t="s">
        <v>122</v>
      </c>
      <c r="B114" s="37" t="s">
        <v>53</v>
      </c>
      <c r="C114" s="3" t="s">
        <v>355</v>
      </c>
      <c r="D114" s="139">
        <f>'дод 3'!E187</f>
        <v>930000</v>
      </c>
      <c r="E114" s="139">
        <f>'дод 3'!F187</f>
        <v>930000</v>
      </c>
      <c r="F114" s="139">
        <f>'дод 3'!G187</f>
        <v>0</v>
      </c>
      <c r="G114" s="139">
        <f>'дод 3'!H187</f>
        <v>0</v>
      </c>
      <c r="H114" s="139">
        <f>'дод 3'!I187</f>
        <v>0</v>
      </c>
      <c r="I114" s="139">
        <f>'дод 3'!J187</f>
        <v>0</v>
      </c>
      <c r="J114" s="139">
        <f>'дод 3'!K187</f>
        <v>0</v>
      </c>
      <c r="K114" s="139">
        <f>'дод 3'!L187</f>
        <v>0</v>
      </c>
      <c r="L114" s="139">
        <f>'дод 3'!M187</f>
        <v>0</v>
      </c>
      <c r="M114" s="139">
        <f>'дод 3'!N187</f>
        <v>0</v>
      </c>
      <c r="N114" s="139">
        <f>'дод 3'!O187</f>
        <v>0</v>
      </c>
      <c r="O114" s="139">
        <f>'дод 3'!P187</f>
        <v>930000</v>
      </c>
      <c r="P114" s="255"/>
    </row>
    <row r="115" spans="1:16" ht="31.15" customHeight="1" x14ac:dyDescent="0.25">
      <c r="A115" s="37" t="s">
        <v>98</v>
      </c>
      <c r="B115" s="37" t="s">
        <v>53</v>
      </c>
      <c r="C115" s="3" t="s">
        <v>402</v>
      </c>
      <c r="D115" s="139">
        <f>'дод 3'!E188+'дод 3'!E25</f>
        <v>18941800</v>
      </c>
      <c r="E115" s="139">
        <f>'дод 3'!F188+'дод 3'!F25</f>
        <v>18941800</v>
      </c>
      <c r="F115" s="139">
        <f>'дод 3'!G188+'дод 3'!G25</f>
        <v>0</v>
      </c>
      <c r="G115" s="139">
        <f>'дод 3'!H188+'дод 3'!H25</f>
        <v>0</v>
      </c>
      <c r="H115" s="139">
        <f>'дод 3'!I188+'дод 3'!I25</f>
        <v>0</v>
      </c>
      <c r="I115" s="139">
        <f>'дод 3'!J188+'дод 3'!J25</f>
        <v>0</v>
      </c>
      <c r="J115" s="139">
        <f>'дод 3'!K188+'дод 3'!K25</f>
        <v>0</v>
      </c>
      <c r="K115" s="139">
        <f>'дод 3'!L188+'дод 3'!L25</f>
        <v>0</v>
      </c>
      <c r="L115" s="139">
        <f>'дод 3'!M188+'дод 3'!M25</f>
        <v>0</v>
      </c>
      <c r="M115" s="139">
        <f>'дод 3'!N188+'дод 3'!N25</f>
        <v>0</v>
      </c>
      <c r="N115" s="139">
        <f>'дод 3'!O188+'дод 3'!O25</f>
        <v>0</v>
      </c>
      <c r="O115" s="139">
        <f>'дод 3'!P188+'дод 3'!P25</f>
        <v>18941800</v>
      </c>
      <c r="P115" s="255"/>
    </row>
    <row r="116" spans="1:16" s="51" customFormat="1" ht="21.75" hidden="1" customHeight="1" x14ac:dyDescent="0.25">
      <c r="A116" s="69"/>
      <c r="B116" s="69"/>
      <c r="C116" s="70" t="s">
        <v>388</v>
      </c>
      <c r="D116" s="140">
        <f>'дод 3'!E189</f>
        <v>0</v>
      </c>
      <c r="E116" s="140">
        <f>'дод 3'!F189</f>
        <v>0</v>
      </c>
      <c r="F116" s="140">
        <f>'дод 3'!G189</f>
        <v>0</v>
      </c>
      <c r="G116" s="140">
        <f>'дод 3'!H189</f>
        <v>0</v>
      </c>
      <c r="H116" s="140">
        <f>'дод 3'!I189</f>
        <v>0</v>
      </c>
      <c r="I116" s="140">
        <f>'дод 3'!J189</f>
        <v>0</v>
      </c>
      <c r="J116" s="140">
        <f>'дод 3'!K189</f>
        <v>0</v>
      </c>
      <c r="K116" s="140">
        <f>'дод 3'!L189</f>
        <v>0</v>
      </c>
      <c r="L116" s="140">
        <f>'дод 3'!M189</f>
        <v>0</v>
      </c>
      <c r="M116" s="140">
        <f>'дод 3'!N189</f>
        <v>0</v>
      </c>
      <c r="N116" s="140">
        <f>'дод 3'!O189</f>
        <v>0</v>
      </c>
      <c r="O116" s="140">
        <f>'дод 3'!P189</f>
        <v>0</v>
      </c>
      <c r="P116" s="255"/>
    </row>
    <row r="117" spans="1:16" ht="36" customHeight="1" x14ac:dyDescent="0.25">
      <c r="A117" s="37" t="s">
        <v>318</v>
      </c>
      <c r="B117" s="37" t="s">
        <v>53</v>
      </c>
      <c r="C117" s="3" t="s">
        <v>317</v>
      </c>
      <c r="D117" s="139">
        <f>'дод 3'!E190</f>
        <v>2106000</v>
      </c>
      <c r="E117" s="139">
        <f>'дод 3'!F190</f>
        <v>2106000</v>
      </c>
      <c r="F117" s="139">
        <f>'дод 3'!G190</f>
        <v>0</v>
      </c>
      <c r="G117" s="139">
        <f>'дод 3'!H190</f>
        <v>0</v>
      </c>
      <c r="H117" s="139">
        <f>'дод 3'!I190</f>
        <v>0</v>
      </c>
      <c r="I117" s="139">
        <f>'дод 3'!J190</f>
        <v>0</v>
      </c>
      <c r="J117" s="139">
        <f>'дод 3'!K190</f>
        <v>0</v>
      </c>
      <c r="K117" s="139">
        <f>'дод 3'!L190</f>
        <v>0</v>
      </c>
      <c r="L117" s="139">
        <f>'дод 3'!M190</f>
        <v>0</v>
      </c>
      <c r="M117" s="139">
        <f>'дод 3'!N190</f>
        <v>0</v>
      </c>
      <c r="N117" s="139">
        <f>'дод 3'!O190</f>
        <v>0</v>
      </c>
      <c r="O117" s="139">
        <f>'дод 3'!P190</f>
        <v>2106000</v>
      </c>
      <c r="P117" s="255"/>
    </row>
    <row r="118" spans="1:16" ht="34.5" customHeight="1" x14ac:dyDescent="0.25">
      <c r="A118" s="37" t="s">
        <v>123</v>
      </c>
      <c r="B118" s="37" t="s">
        <v>53</v>
      </c>
      <c r="C118" s="3" t="s">
        <v>19</v>
      </c>
      <c r="D118" s="139">
        <f>'дод 3'!E191+'дод 3'!E26</f>
        <v>42889200</v>
      </c>
      <c r="E118" s="139">
        <f>'дод 3'!F191+'дод 3'!F26</f>
        <v>42889200</v>
      </c>
      <c r="F118" s="139">
        <f>'дод 3'!G191+'дод 3'!G26</f>
        <v>0</v>
      </c>
      <c r="G118" s="139">
        <f>'дод 3'!H191+'дод 3'!H26</f>
        <v>0</v>
      </c>
      <c r="H118" s="139">
        <f>'дод 3'!I191+'дод 3'!I26</f>
        <v>0</v>
      </c>
      <c r="I118" s="139">
        <f>'дод 3'!J191+'дод 3'!J26</f>
        <v>0</v>
      </c>
      <c r="J118" s="139">
        <f>'дод 3'!K191+'дод 3'!K26</f>
        <v>0</v>
      </c>
      <c r="K118" s="139">
        <f>'дод 3'!L191+'дод 3'!L26</f>
        <v>0</v>
      </c>
      <c r="L118" s="139">
        <f>'дод 3'!M191+'дод 3'!M26</f>
        <v>0</v>
      </c>
      <c r="M118" s="139">
        <f>'дод 3'!N191+'дод 3'!N26</f>
        <v>0</v>
      </c>
      <c r="N118" s="139">
        <f>'дод 3'!O191+'дод 3'!O26</f>
        <v>0</v>
      </c>
      <c r="O118" s="139">
        <f>'дод 3'!P191+'дод 3'!P26</f>
        <v>42889200</v>
      </c>
      <c r="P118" s="255"/>
    </row>
    <row r="119" spans="1:16" ht="37.5" customHeight="1" x14ac:dyDescent="0.25">
      <c r="A119" s="37" t="s">
        <v>100</v>
      </c>
      <c r="B119" s="37" t="s">
        <v>53</v>
      </c>
      <c r="C119" s="3" t="s">
        <v>400</v>
      </c>
      <c r="D119" s="139">
        <f>'дод 3'!E192</f>
        <v>745100</v>
      </c>
      <c r="E119" s="139">
        <f>'дод 3'!F192</f>
        <v>745100</v>
      </c>
      <c r="F119" s="139">
        <f>'дод 3'!G192</f>
        <v>0</v>
      </c>
      <c r="G119" s="139">
        <f>'дод 3'!H192</f>
        <v>0</v>
      </c>
      <c r="H119" s="139">
        <f>'дод 3'!I192</f>
        <v>0</v>
      </c>
      <c r="I119" s="139">
        <f>'дод 3'!J192</f>
        <v>0</v>
      </c>
      <c r="J119" s="139">
        <f>'дод 3'!K192</f>
        <v>0</v>
      </c>
      <c r="K119" s="139">
        <f>'дод 3'!L192</f>
        <v>0</v>
      </c>
      <c r="L119" s="139">
        <f>'дод 3'!M192</f>
        <v>0</v>
      </c>
      <c r="M119" s="139">
        <f>'дод 3'!N192</f>
        <v>0</v>
      </c>
      <c r="N119" s="139">
        <f>'дод 3'!O192</f>
        <v>0</v>
      </c>
      <c r="O119" s="139">
        <f>'дод 3'!P192</f>
        <v>745100</v>
      </c>
      <c r="P119" s="255"/>
    </row>
    <row r="120" spans="1:16" s="51" customFormat="1" x14ac:dyDescent="0.25">
      <c r="A120" s="69"/>
      <c r="B120" s="69"/>
      <c r="C120" s="70" t="s">
        <v>388</v>
      </c>
      <c r="D120" s="140">
        <f>'дод 3'!E193</f>
        <v>745100</v>
      </c>
      <c r="E120" s="140">
        <f>'дод 3'!F193</f>
        <v>745100</v>
      </c>
      <c r="F120" s="140">
        <f>'дод 3'!G193</f>
        <v>0</v>
      </c>
      <c r="G120" s="140">
        <f>'дод 3'!H193</f>
        <v>0</v>
      </c>
      <c r="H120" s="140">
        <f>'дод 3'!I193</f>
        <v>0</v>
      </c>
      <c r="I120" s="140">
        <f>'дод 3'!J193</f>
        <v>0</v>
      </c>
      <c r="J120" s="140">
        <f>'дод 3'!K193</f>
        <v>0</v>
      </c>
      <c r="K120" s="140">
        <f>'дод 3'!L193</f>
        <v>0</v>
      </c>
      <c r="L120" s="140">
        <f>'дод 3'!M193</f>
        <v>0</v>
      </c>
      <c r="M120" s="140">
        <f>'дод 3'!N193</f>
        <v>0</v>
      </c>
      <c r="N120" s="140">
        <f>'дод 3'!O193</f>
        <v>0</v>
      </c>
      <c r="O120" s="140">
        <f>'дод 3'!P193</f>
        <v>745100</v>
      </c>
      <c r="P120" s="255"/>
    </row>
    <row r="121" spans="1:16" ht="40.5" customHeight="1" x14ac:dyDescent="0.25">
      <c r="A121" s="37" t="s">
        <v>310</v>
      </c>
      <c r="B121" s="37" t="s">
        <v>51</v>
      </c>
      <c r="C121" s="3" t="s">
        <v>401</v>
      </c>
      <c r="D121" s="139">
        <f>'дод 3'!E194</f>
        <v>274000</v>
      </c>
      <c r="E121" s="139">
        <f>'дод 3'!F194</f>
        <v>274000</v>
      </c>
      <c r="F121" s="139">
        <f>'дод 3'!G194</f>
        <v>0</v>
      </c>
      <c r="G121" s="139">
        <f>'дод 3'!H194</f>
        <v>0</v>
      </c>
      <c r="H121" s="139">
        <f>'дод 3'!I194</f>
        <v>0</v>
      </c>
      <c r="I121" s="139">
        <f>'дод 3'!J194</f>
        <v>0</v>
      </c>
      <c r="J121" s="139">
        <f>'дод 3'!K194</f>
        <v>0</v>
      </c>
      <c r="K121" s="139">
        <f>'дод 3'!L194</f>
        <v>0</v>
      </c>
      <c r="L121" s="139">
        <f>'дод 3'!M194</f>
        <v>0</v>
      </c>
      <c r="M121" s="139">
        <f>'дод 3'!N194</f>
        <v>0</v>
      </c>
      <c r="N121" s="139">
        <f>'дод 3'!O194</f>
        <v>0</v>
      </c>
      <c r="O121" s="139">
        <f>'дод 3'!P194</f>
        <v>274000</v>
      </c>
      <c r="P121" s="255"/>
    </row>
    <row r="122" spans="1:16" s="51" customFormat="1" x14ac:dyDescent="0.25">
      <c r="A122" s="69"/>
      <c r="B122" s="69"/>
      <c r="C122" s="70" t="s">
        <v>388</v>
      </c>
      <c r="D122" s="140">
        <f>'дод 3'!E195</f>
        <v>274000</v>
      </c>
      <c r="E122" s="140">
        <f>'дод 3'!F195</f>
        <v>274000</v>
      </c>
      <c r="F122" s="140">
        <f>'дод 3'!G195</f>
        <v>0</v>
      </c>
      <c r="G122" s="140">
        <f>'дод 3'!H195</f>
        <v>0</v>
      </c>
      <c r="H122" s="140">
        <f>'дод 3'!I195</f>
        <v>0</v>
      </c>
      <c r="I122" s="140">
        <f>'дод 3'!J195</f>
        <v>0</v>
      </c>
      <c r="J122" s="140">
        <f>'дод 3'!K195</f>
        <v>0</v>
      </c>
      <c r="K122" s="140">
        <f>'дод 3'!L195</f>
        <v>0</v>
      </c>
      <c r="L122" s="140">
        <f>'дод 3'!M195</f>
        <v>0</v>
      </c>
      <c r="M122" s="140">
        <f>'дод 3'!N195</f>
        <v>0</v>
      </c>
      <c r="N122" s="140">
        <f>'дод 3'!O195</f>
        <v>0</v>
      </c>
      <c r="O122" s="140">
        <f>'дод 3'!P195</f>
        <v>274000</v>
      </c>
      <c r="P122" s="255"/>
    </row>
    <row r="123" spans="1:16" ht="64.5" customHeight="1" x14ac:dyDescent="0.25">
      <c r="A123" s="37" t="s">
        <v>101</v>
      </c>
      <c r="B123" s="37" t="s">
        <v>49</v>
      </c>
      <c r="C123" s="3" t="s">
        <v>29</v>
      </c>
      <c r="D123" s="139">
        <f>'дод 3'!E196</f>
        <v>21319300</v>
      </c>
      <c r="E123" s="139">
        <f>'дод 3'!F196</f>
        <v>21319300</v>
      </c>
      <c r="F123" s="139">
        <f>'дод 3'!G196</f>
        <v>15850900</v>
      </c>
      <c r="G123" s="139">
        <f>'дод 3'!H196</f>
        <v>763200</v>
      </c>
      <c r="H123" s="139">
        <f>'дод 3'!I196</f>
        <v>0</v>
      </c>
      <c r="I123" s="139">
        <f>'дод 3'!J196</f>
        <v>596200</v>
      </c>
      <c r="J123" s="139">
        <f>'дод 3'!K196</f>
        <v>500000</v>
      </c>
      <c r="K123" s="139">
        <f>'дод 3'!L196</f>
        <v>96200</v>
      </c>
      <c r="L123" s="139">
        <f>'дод 3'!M196</f>
        <v>78600</v>
      </c>
      <c r="M123" s="139">
        <f>'дод 3'!N196</f>
        <v>0</v>
      </c>
      <c r="N123" s="139">
        <f>'дод 3'!O196</f>
        <v>500000</v>
      </c>
      <c r="O123" s="139">
        <f>'дод 3'!P196</f>
        <v>21915500</v>
      </c>
      <c r="P123" s="255"/>
    </row>
    <row r="124" spans="1:16" ht="59.45" customHeight="1" x14ac:dyDescent="0.25">
      <c r="A124" s="37" t="s">
        <v>327</v>
      </c>
      <c r="B124" s="37" t="s">
        <v>99</v>
      </c>
      <c r="C124" s="36" t="s">
        <v>328</v>
      </c>
      <c r="D124" s="139">
        <f>SUM('дод 3'!E226)</f>
        <v>105000</v>
      </c>
      <c r="E124" s="139">
        <f>SUM('дод 3'!F226)</f>
        <v>105000</v>
      </c>
      <c r="F124" s="139">
        <f>SUM('дод 3'!G226)</f>
        <v>0</v>
      </c>
      <c r="G124" s="139">
        <f>SUM('дод 3'!H226)</f>
        <v>0</v>
      </c>
      <c r="H124" s="139">
        <f>SUM('дод 3'!I226)</f>
        <v>0</v>
      </c>
      <c r="I124" s="139">
        <f>SUM('дод 3'!J226)</f>
        <v>0</v>
      </c>
      <c r="J124" s="139">
        <f>SUM('дод 3'!K226)</f>
        <v>0</v>
      </c>
      <c r="K124" s="139">
        <f>SUM('дод 3'!L226)</f>
        <v>0</v>
      </c>
      <c r="L124" s="139">
        <f>SUM('дод 3'!M226)</f>
        <v>0</v>
      </c>
      <c r="M124" s="139">
        <f>SUM('дод 3'!N226)</f>
        <v>0</v>
      </c>
      <c r="N124" s="139">
        <f>SUM('дод 3'!O226)</f>
        <v>0</v>
      </c>
      <c r="O124" s="139">
        <f>SUM('дод 3'!P226)</f>
        <v>105000</v>
      </c>
      <c r="P124" s="255"/>
    </row>
    <row r="125" spans="1:16" s="51" customFormat="1" ht="31.15" customHeight="1" x14ac:dyDescent="0.25">
      <c r="A125" s="37" t="s">
        <v>102</v>
      </c>
      <c r="B125" s="37" t="s">
        <v>99</v>
      </c>
      <c r="C125" s="3" t="s">
        <v>30</v>
      </c>
      <c r="D125" s="139">
        <f>'дод 3'!E227</f>
        <v>148825</v>
      </c>
      <c r="E125" s="139">
        <f>'дод 3'!F227</f>
        <v>148825</v>
      </c>
      <c r="F125" s="139">
        <f>'дод 3'!G227</f>
        <v>0</v>
      </c>
      <c r="G125" s="139">
        <f>'дод 3'!H227</f>
        <v>0</v>
      </c>
      <c r="H125" s="139">
        <f>'дод 3'!I227</f>
        <v>0</v>
      </c>
      <c r="I125" s="139">
        <f>'дод 3'!J227</f>
        <v>0</v>
      </c>
      <c r="J125" s="139">
        <f>'дод 3'!K227</f>
        <v>0</v>
      </c>
      <c r="K125" s="139">
        <f>'дод 3'!L227</f>
        <v>0</v>
      </c>
      <c r="L125" s="139">
        <f>'дод 3'!M227</f>
        <v>0</v>
      </c>
      <c r="M125" s="139">
        <f>'дод 3'!N227</f>
        <v>0</v>
      </c>
      <c r="N125" s="139">
        <f>'дод 3'!O227</f>
        <v>0</v>
      </c>
      <c r="O125" s="139">
        <f>'дод 3'!P227</f>
        <v>148825</v>
      </c>
      <c r="P125" s="255">
        <v>50</v>
      </c>
    </row>
    <row r="126" spans="1:16" s="51" customFormat="1" ht="31.15" customHeight="1" x14ac:dyDescent="0.25">
      <c r="A126" s="37" t="s">
        <v>124</v>
      </c>
      <c r="B126" s="37" t="s">
        <v>99</v>
      </c>
      <c r="C126" s="3" t="s">
        <v>580</v>
      </c>
      <c r="D126" s="139">
        <f>'дод 3'!E27</f>
        <v>3599300</v>
      </c>
      <c r="E126" s="139">
        <f>'дод 3'!F27</f>
        <v>3599300</v>
      </c>
      <c r="F126" s="139">
        <f>'дод 3'!G27</f>
        <v>2642600</v>
      </c>
      <c r="G126" s="139">
        <f>'дод 3'!H27</f>
        <v>89600</v>
      </c>
      <c r="H126" s="139">
        <f>'дод 3'!I27</f>
        <v>0</v>
      </c>
      <c r="I126" s="139">
        <f>'дод 3'!J27</f>
        <v>350000</v>
      </c>
      <c r="J126" s="139">
        <f>'дод 3'!K27</f>
        <v>350000</v>
      </c>
      <c r="K126" s="139">
        <f>'дод 3'!L27</f>
        <v>0</v>
      </c>
      <c r="L126" s="139">
        <f>'дод 3'!M27</f>
        <v>0</v>
      </c>
      <c r="M126" s="139">
        <f>'дод 3'!N27</f>
        <v>0</v>
      </c>
      <c r="N126" s="139">
        <f>'дод 3'!O27</f>
        <v>350000</v>
      </c>
      <c r="O126" s="139">
        <f>'дод 3'!P27</f>
        <v>3949300</v>
      </c>
      <c r="P126" s="255"/>
    </row>
    <row r="127" spans="1:16" s="51" customFormat="1" ht="42" customHeight="1" x14ac:dyDescent="0.25">
      <c r="A127" s="40" t="s">
        <v>106</v>
      </c>
      <c r="B127" s="40" t="s">
        <v>99</v>
      </c>
      <c r="C127" s="3" t="s">
        <v>335</v>
      </c>
      <c r="D127" s="139">
        <f>'дод 3'!E28</f>
        <v>1000000</v>
      </c>
      <c r="E127" s="139">
        <f>'дод 3'!F28</f>
        <v>1000000</v>
      </c>
      <c r="F127" s="139">
        <f>'дод 3'!G28</f>
        <v>0</v>
      </c>
      <c r="G127" s="139">
        <f>'дод 3'!H28</f>
        <v>0</v>
      </c>
      <c r="H127" s="139">
        <f>'дод 3'!I28</f>
        <v>0</v>
      </c>
      <c r="I127" s="139">
        <f>'дод 3'!J28</f>
        <v>0</v>
      </c>
      <c r="J127" s="139">
        <f>'дод 3'!K28</f>
        <v>0</v>
      </c>
      <c r="K127" s="139">
        <f>'дод 3'!L28</f>
        <v>0</v>
      </c>
      <c r="L127" s="139">
        <f>'дод 3'!M28</f>
        <v>0</v>
      </c>
      <c r="M127" s="139">
        <f>'дод 3'!N28</f>
        <v>0</v>
      </c>
      <c r="N127" s="139">
        <f>'дод 3'!O28</f>
        <v>0</v>
      </c>
      <c r="O127" s="139">
        <f>'дод 3'!P28</f>
        <v>1000000</v>
      </c>
      <c r="P127" s="255"/>
    </row>
    <row r="128" spans="1:16" s="51" customFormat="1" ht="26.25" customHeight="1" x14ac:dyDescent="0.25">
      <c r="A128" s="40">
        <v>3133</v>
      </c>
      <c r="B128" s="40">
        <v>1040</v>
      </c>
      <c r="C128" s="3" t="s">
        <v>565</v>
      </c>
      <c r="D128" s="139">
        <f>'дод 3'!E29</f>
        <v>5570500</v>
      </c>
      <c r="E128" s="139">
        <f>'дод 3'!F29</f>
        <v>5570500</v>
      </c>
      <c r="F128" s="139">
        <f>'дод 3'!G29</f>
        <v>3000900</v>
      </c>
      <c r="G128" s="139">
        <f>'дод 3'!H29</f>
        <v>1020200</v>
      </c>
      <c r="H128" s="139">
        <f>'дод 3'!I29</f>
        <v>0</v>
      </c>
      <c r="I128" s="139">
        <f>'дод 3'!J29</f>
        <v>10000</v>
      </c>
      <c r="J128" s="139">
        <f>'дод 3'!K29</f>
        <v>0</v>
      </c>
      <c r="K128" s="139">
        <f>'дод 3'!L29</f>
        <v>10000</v>
      </c>
      <c r="L128" s="139">
        <f>'дод 3'!M29</f>
        <v>0</v>
      </c>
      <c r="M128" s="139">
        <f>'дод 3'!N29</f>
        <v>3330</v>
      </c>
      <c r="N128" s="139">
        <f>'дод 3'!O29</f>
        <v>0</v>
      </c>
      <c r="O128" s="139">
        <f>'дод 3'!P29</f>
        <v>5580500</v>
      </c>
      <c r="P128" s="255"/>
    </row>
    <row r="129" spans="1:16" ht="69" customHeight="1" x14ac:dyDescent="0.25">
      <c r="A129" s="37" t="s">
        <v>107</v>
      </c>
      <c r="B129" s="37" t="s">
        <v>99</v>
      </c>
      <c r="C129" s="6" t="s">
        <v>20</v>
      </c>
      <c r="D129" s="139">
        <f>'дод 3'!E30+'дод 3'!E121+'дод 3'!E197</f>
        <v>7000000</v>
      </c>
      <c r="E129" s="139">
        <f>'дод 3'!F30+'дод 3'!F121+'дод 3'!F197</f>
        <v>7000000</v>
      </c>
      <c r="F129" s="139">
        <f>'дод 3'!G30+'дод 3'!G121+'дод 3'!G197</f>
        <v>0</v>
      </c>
      <c r="G129" s="139">
        <f>'дод 3'!H30+'дод 3'!H121+'дод 3'!H197</f>
        <v>0</v>
      </c>
      <c r="H129" s="139">
        <f>'дод 3'!I30+'дод 3'!I121+'дод 3'!I197</f>
        <v>0</v>
      </c>
      <c r="I129" s="139">
        <f>'дод 3'!J30+'дод 3'!J121+'дод 3'!J197</f>
        <v>0</v>
      </c>
      <c r="J129" s="139">
        <f>'дод 3'!K30+'дод 3'!K121+'дод 3'!K197</f>
        <v>0</v>
      </c>
      <c r="K129" s="139">
        <f>'дод 3'!L30+'дод 3'!L121+'дод 3'!L197</f>
        <v>0</v>
      </c>
      <c r="L129" s="139">
        <f>'дод 3'!M30+'дод 3'!M121+'дод 3'!M197</f>
        <v>0</v>
      </c>
      <c r="M129" s="139">
        <f>'дод 3'!N30+'дод 3'!N121+'дод 3'!N197</f>
        <v>0</v>
      </c>
      <c r="N129" s="139">
        <f>'дод 3'!O30+'дод 3'!O121+'дод 3'!O197</f>
        <v>0</v>
      </c>
      <c r="O129" s="139">
        <f>'дод 3'!P30+'дод 3'!P121+'дод 3'!P197</f>
        <v>7000000</v>
      </c>
      <c r="P129" s="255"/>
    </row>
    <row r="130" spans="1:16" ht="78.75" x14ac:dyDescent="0.25">
      <c r="A130" s="37" t="s">
        <v>108</v>
      </c>
      <c r="B130" s="37">
        <v>1010</v>
      </c>
      <c r="C130" s="3" t="s">
        <v>281</v>
      </c>
      <c r="D130" s="139">
        <f>'дод 3'!E198</f>
        <v>10232600</v>
      </c>
      <c r="E130" s="139">
        <f>'дод 3'!F198</f>
        <v>10232600</v>
      </c>
      <c r="F130" s="139">
        <f>'дод 3'!G198</f>
        <v>0</v>
      </c>
      <c r="G130" s="139">
        <f>'дод 3'!H198</f>
        <v>0</v>
      </c>
      <c r="H130" s="139">
        <f>'дод 3'!I198</f>
        <v>0</v>
      </c>
      <c r="I130" s="139">
        <f>'дод 3'!J198</f>
        <v>0</v>
      </c>
      <c r="J130" s="139">
        <f>'дод 3'!K198</f>
        <v>0</v>
      </c>
      <c r="K130" s="139">
        <f>'дод 3'!L198</f>
        <v>0</v>
      </c>
      <c r="L130" s="139">
        <f>'дод 3'!M198</f>
        <v>0</v>
      </c>
      <c r="M130" s="139">
        <f>'дод 3'!N198</f>
        <v>0</v>
      </c>
      <c r="N130" s="139">
        <f>'дод 3'!O198</f>
        <v>0</v>
      </c>
      <c r="O130" s="139">
        <f>'дод 3'!P198</f>
        <v>10232600</v>
      </c>
      <c r="P130" s="255"/>
    </row>
    <row r="131" spans="1:16" s="51" customFormat="1" ht="63" customHeight="1" x14ac:dyDescent="0.25">
      <c r="A131" s="37" t="s">
        <v>311</v>
      </c>
      <c r="B131" s="37">
        <v>1010</v>
      </c>
      <c r="C131" s="3" t="s">
        <v>397</v>
      </c>
      <c r="D131" s="139">
        <f>'дод 3'!E199</f>
        <v>196843</v>
      </c>
      <c r="E131" s="139">
        <f>'дод 3'!F199</f>
        <v>196843</v>
      </c>
      <c r="F131" s="139">
        <f>'дод 3'!G199</f>
        <v>0</v>
      </c>
      <c r="G131" s="139">
        <f>'дод 3'!H199</f>
        <v>0</v>
      </c>
      <c r="H131" s="139">
        <f>'дод 3'!I199</f>
        <v>0</v>
      </c>
      <c r="I131" s="139">
        <f>'дод 3'!J199</f>
        <v>0</v>
      </c>
      <c r="J131" s="139">
        <f>'дод 3'!K199</f>
        <v>0</v>
      </c>
      <c r="K131" s="139">
        <f>'дод 3'!L199</f>
        <v>0</v>
      </c>
      <c r="L131" s="139">
        <f>'дод 3'!M199</f>
        <v>0</v>
      </c>
      <c r="M131" s="139">
        <f>'дод 3'!N199</f>
        <v>0</v>
      </c>
      <c r="N131" s="139">
        <f>'дод 3'!O199</f>
        <v>0</v>
      </c>
      <c r="O131" s="139">
        <f>'дод 3'!P199</f>
        <v>196843</v>
      </c>
      <c r="P131" s="255"/>
    </row>
    <row r="132" spans="1:16" s="51" customFormat="1" ht="15.75" customHeight="1" x14ac:dyDescent="0.25">
      <c r="A132" s="69"/>
      <c r="B132" s="69"/>
      <c r="C132" s="70" t="s">
        <v>388</v>
      </c>
      <c r="D132" s="140">
        <f>'дод 3'!E200</f>
        <v>196843</v>
      </c>
      <c r="E132" s="140">
        <f>'дод 3'!F200</f>
        <v>196843</v>
      </c>
      <c r="F132" s="140">
        <f>'дод 3'!G200</f>
        <v>0</v>
      </c>
      <c r="G132" s="140">
        <f>'дод 3'!H200</f>
        <v>0</v>
      </c>
      <c r="H132" s="140">
        <f>'дод 3'!I200</f>
        <v>0</v>
      </c>
      <c r="I132" s="140">
        <f>'дод 3'!J200</f>
        <v>0</v>
      </c>
      <c r="J132" s="140">
        <f>'дод 3'!K200</f>
        <v>0</v>
      </c>
      <c r="K132" s="140">
        <f>'дод 3'!L200</f>
        <v>0</v>
      </c>
      <c r="L132" s="140">
        <f>'дод 3'!M200</f>
        <v>0</v>
      </c>
      <c r="M132" s="140">
        <f>'дод 3'!N200</f>
        <v>0</v>
      </c>
      <c r="N132" s="140">
        <f>'дод 3'!O200</f>
        <v>0</v>
      </c>
      <c r="O132" s="140">
        <f>'дод 3'!P200</f>
        <v>196843</v>
      </c>
      <c r="P132" s="255"/>
    </row>
    <row r="133" spans="1:16" s="51" customFormat="1" ht="36" hidden="1" customHeight="1" x14ac:dyDescent="0.25">
      <c r="A133" s="37" t="s">
        <v>312</v>
      </c>
      <c r="B133" s="37">
        <v>1010</v>
      </c>
      <c r="C133" s="3" t="s">
        <v>398</v>
      </c>
      <c r="D133" s="139">
        <f>'дод 3'!E201</f>
        <v>0</v>
      </c>
      <c r="E133" s="139">
        <f>'дод 3'!F201</f>
        <v>0</v>
      </c>
      <c r="F133" s="139">
        <f>'дод 3'!G201</f>
        <v>0</v>
      </c>
      <c r="G133" s="139">
        <f>'дод 3'!H201</f>
        <v>0</v>
      </c>
      <c r="H133" s="139">
        <f>'дод 3'!I201</f>
        <v>0</v>
      </c>
      <c r="I133" s="139">
        <f>'дод 3'!J201</f>
        <v>0</v>
      </c>
      <c r="J133" s="139">
        <f>'дод 3'!K201</f>
        <v>0</v>
      </c>
      <c r="K133" s="139">
        <f>'дод 3'!L201</f>
        <v>0</v>
      </c>
      <c r="L133" s="139">
        <f>'дод 3'!M201</f>
        <v>0</v>
      </c>
      <c r="M133" s="139">
        <f>'дод 3'!N201</f>
        <v>0</v>
      </c>
      <c r="N133" s="139">
        <f>'дод 3'!O201</f>
        <v>0</v>
      </c>
      <c r="O133" s="139">
        <f>'дод 3'!P201</f>
        <v>0</v>
      </c>
      <c r="P133" s="255"/>
    </row>
    <row r="134" spans="1:16" s="51" customFormat="1" ht="15.75" hidden="1" customHeight="1" x14ac:dyDescent="0.25">
      <c r="A134" s="69"/>
      <c r="B134" s="69"/>
      <c r="C134" s="70" t="s">
        <v>388</v>
      </c>
      <c r="D134" s="140">
        <f>'дод 3'!E202</f>
        <v>0</v>
      </c>
      <c r="E134" s="140">
        <f>'дод 3'!F202</f>
        <v>0</v>
      </c>
      <c r="F134" s="140">
        <f>'дод 3'!G202</f>
        <v>0</v>
      </c>
      <c r="G134" s="140">
        <f>'дод 3'!H202</f>
        <v>0</v>
      </c>
      <c r="H134" s="140">
        <f>'дод 3'!I202</f>
        <v>0</v>
      </c>
      <c r="I134" s="140">
        <f>'дод 3'!J202</f>
        <v>0</v>
      </c>
      <c r="J134" s="140">
        <f>'дод 3'!K202</f>
        <v>0</v>
      </c>
      <c r="K134" s="140">
        <f>'дод 3'!L202</f>
        <v>0</v>
      </c>
      <c r="L134" s="140">
        <f>'дод 3'!M202</f>
        <v>0</v>
      </c>
      <c r="M134" s="140">
        <f>'дод 3'!N202</f>
        <v>0</v>
      </c>
      <c r="N134" s="140">
        <f>'дод 3'!O202</f>
        <v>0</v>
      </c>
      <c r="O134" s="140">
        <f>'дод 3'!P202</f>
        <v>0</v>
      </c>
      <c r="P134" s="255"/>
    </row>
    <row r="135" spans="1:16" ht="72.75" hidden="1" customHeight="1" x14ac:dyDescent="0.25">
      <c r="A135" s="37" t="s">
        <v>103</v>
      </c>
      <c r="B135" s="37" t="s">
        <v>52</v>
      </c>
      <c r="C135" s="3" t="s">
        <v>336</v>
      </c>
      <c r="D135" s="139">
        <f>'дод 3'!E203</f>
        <v>0</v>
      </c>
      <c r="E135" s="139">
        <f>'дод 3'!F203</f>
        <v>0</v>
      </c>
      <c r="F135" s="139">
        <f>'дод 3'!G203</f>
        <v>0</v>
      </c>
      <c r="G135" s="139">
        <f>'дод 3'!H203</f>
        <v>0</v>
      </c>
      <c r="H135" s="139">
        <f>'дод 3'!I203</f>
        <v>0</v>
      </c>
      <c r="I135" s="139">
        <f>'дод 3'!J203</f>
        <v>0</v>
      </c>
      <c r="J135" s="139">
        <f>'дод 3'!K203</f>
        <v>0</v>
      </c>
      <c r="K135" s="139">
        <f>'дод 3'!L203</f>
        <v>0</v>
      </c>
      <c r="L135" s="139">
        <f>'дод 3'!M203</f>
        <v>0</v>
      </c>
      <c r="M135" s="139">
        <f>'дод 3'!N203</f>
        <v>0</v>
      </c>
      <c r="N135" s="139">
        <f>'дод 3'!O203</f>
        <v>0</v>
      </c>
      <c r="O135" s="139">
        <f>'дод 3'!P203</f>
        <v>0</v>
      </c>
      <c r="P135" s="255"/>
    </row>
    <row r="136" spans="1:16" s="51" customFormat="1" ht="34.5" customHeight="1" x14ac:dyDescent="0.25">
      <c r="A136" s="37" t="s">
        <v>282</v>
      </c>
      <c r="B136" s="37" t="s">
        <v>51</v>
      </c>
      <c r="C136" s="3" t="s">
        <v>18</v>
      </c>
      <c r="D136" s="139">
        <f>'дод 3'!E204</f>
        <v>3535800</v>
      </c>
      <c r="E136" s="139">
        <f>'дод 3'!F204</f>
        <v>3535800</v>
      </c>
      <c r="F136" s="139">
        <f>'дод 3'!G204</f>
        <v>0</v>
      </c>
      <c r="G136" s="139">
        <f>'дод 3'!H204</f>
        <v>0</v>
      </c>
      <c r="H136" s="139">
        <f>'дод 3'!I204</f>
        <v>0</v>
      </c>
      <c r="I136" s="139">
        <f>'дод 3'!J204</f>
        <v>0</v>
      </c>
      <c r="J136" s="139">
        <f>'дод 3'!K204</f>
        <v>0</v>
      </c>
      <c r="K136" s="139">
        <f>'дод 3'!L204</f>
        <v>0</v>
      </c>
      <c r="L136" s="139">
        <f>'дод 3'!M204</f>
        <v>0</v>
      </c>
      <c r="M136" s="139">
        <f>'дод 3'!N204</f>
        <v>0</v>
      </c>
      <c r="N136" s="139">
        <f>'дод 3'!O204</f>
        <v>0</v>
      </c>
      <c r="O136" s="139">
        <f>'дод 3'!P204</f>
        <v>3535800</v>
      </c>
      <c r="P136" s="255"/>
    </row>
    <row r="137" spans="1:16" s="51" customFormat="1" ht="59.25" customHeight="1" x14ac:dyDescent="0.25">
      <c r="A137" s="37" t="s">
        <v>283</v>
      </c>
      <c r="B137" s="37" t="s">
        <v>51</v>
      </c>
      <c r="C137" s="57" t="s">
        <v>482</v>
      </c>
      <c r="D137" s="139">
        <f>'дод 3'!E205</f>
        <v>1978130</v>
      </c>
      <c r="E137" s="139">
        <f>'дод 3'!F205</f>
        <v>1978130</v>
      </c>
      <c r="F137" s="139">
        <f>'дод 3'!G205</f>
        <v>0</v>
      </c>
      <c r="G137" s="139">
        <f>'дод 3'!H205</f>
        <v>0</v>
      </c>
      <c r="H137" s="139">
        <f>'дод 3'!I205</f>
        <v>0</v>
      </c>
      <c r="I137" s="139">
        <f>'дод 3'!J205</f>
        <v>0</v>
      </c>
      <c r="J137" s="139">
        <f>'дод 3'!K205</f>
        <v>0</v>
      </c>
      <c r="K137" s="139">
        <f>'дод 3'!L205</f>
        <v>0</v>
      </c>
      <c r="L137" s="139">
        <f>'дод 3'!M205</f>
        <v>0</v>
      </c>
      <c r="M137" s="139">
        <f>'дод 3'!N205</f>
        <v>0</v>
      </c>
      <c r="N137" s="139">
        <f>'дод 3'!O205</f>
        <v>0</v>
      </c>
      <c r="O137" s="139">
        <f>'дод 3'!P205</f>
        <v>1978130</v>
      </c>
      <c r="P137" s="255"/>
    </row>
    <row r="138" spans="1:16" ht="36.75" customHeight="1" x14ac:dyDescent="0.25">
      <c r="A138" s="37" t="s">
        <v>104</v>
      </c>
      <c r="B138" s="37" t="s">
        <v>55</v>
      </c>
      <c r="C138" s="3" t="s">
        <v>337</v>
      </c>
      <c r="D138" s="139">
        <f>'дод 3'!E206</f>
        <v>101900</v>
      </c>
      <c r="E138" s="139">
        <f>'дод 3'!F206</f>
        <v>101900</v>
      </c>
      <c r="F138" s="139">
        <f>'дод 3'!G206</f>
        <v>0</v>
      </c>
      <c r="G138" s="139">
        <f>'дод 3'!H206</f>
        <v>0</v>
      </c>
      <c r="H138" s="139">
        <f>'дод 3'!I206</f>
        <v>0</v>
      </c>
      <c r="I138" s="139">
        <f>'дод 3'!J206</f>
        <v>0</v>
      </c>
      <c r="J138" s="139">
        <f>'дод 3'!K206</f>
        <v>0</v>
      </c>
      <c r="K138" s="139">
        <f>'дод 3'!L206</f>
        <v>0</v>
      </c>
      <c r="L138" s="139">
        <f>'дод 3'!M206</f>
        <v>0</v>
      </c>
      <c r="M138" s="139">
        <f>'дод 3'!N206</f>
        <v>0</v>
      </c>
      <c r="N138" s="139">
        <f>'дод 3'!O206</f>
        <v>0</v>
      </c>
      <c r="O138" s="139">
        <f>'дод 3'!P206</f>
        <v>101900</v>
      </c>
      <c r="P138" s="255"/>
    </row>
    <row r="139" spans="1:16" ht="20.25" customHeight="1" x14ac:dyDescent="0.25">
      <c r="A139" s="37" t="s">
        <v>284</v>
      </c>
      <c r="B139" s="37" t="s">
        <v>105</v>
      </c>
      <c r="C139" s="3" t="s">
        <v>36</v>
      </c>
      <c r="D139" s="139">
        <f>'дод 3'!E207+'дод 3'!E252</f>
        <v>100000</v>
      </c>
      <c r="E139" s="139">
        <f>'дод 3'!F207+'дод 3'!F252</f>
        <v>100000</v>
      </c>
      <c r="F139" s="139">
        <f>'дод 3'!G207+'дод 3'!G252</f>
        <v>0</v>
      </c>
      <c r="G139" s="139">
        <f>'дод 3'!H207+'дод 3'!H252</f>
        <v>0</v>
      </c>
      <c r="H139" s="139">
        <f>'дод 3'!I207+'дод 3'!I252</f>
        <v>0</v>
      </c>
      <c r="I139" s="139">
        <f>'дод 3'!J207+'дод 3'!J252</f>
        <v>0</v>
      </c>
      <c r="J139" s="139">
        <f>'дод 3'!K207+'дод 3'!K252</f>
        <v>0</v>
      </c>
      <c r="K139" s="139">
        <f>'дод 3'!L207+'дод 3'!L252</f>
        <v>0</v>
      </c>
      <c r="L139" s="139">
        <f>'дод 3'!M207+'дод 3'!M252</f>
        <v>0</v>
      </c>
      <c r="M139" s="139">
        <f>'дод 3'!N207+'дод 3'!N252</f>
        <v>0</v>
      </c>
      <c r="N139" s="139">
        <f>'дод 3'!O207+'дод 3'!O252</f>
        <v>0</v>
      </c>
      <c r="O139" s="139">
        <f>'дод 3'!P207+'дод 3'!P252</f>
        <v>100000</v>
      </c>
      <c r="P139" s="255"/>
    </row>
    <row r="140" spans="1:16" ht="240.75" hidden="1" customHeight="1" x14ac:dyDescent="0.25">
      <c r="A140" s="37">
        <v>3221</v>
      </c>
      <c r="B140" s="55" t="s">
        <v>52</v>
      </c>
      <c r="C140" s="36" t="s">
        <v>540</v>
      </c>
      <c r="D140" s="139">
        <f>'дод 3'!E208</f>
        <v>0</v>
      </c>
      <c r="E140" s="139">
        <f>'дод 3'!F208</f>
        <v>0</v>
      </c>
      <c r="F140" s="139">
        <f>'дод 3'!G208</f>
        <v>0</v>
      </c>
      <c r="G140" s="139">
        <f>'дод 3'!H208</f>
        <v>0</v>
      </c>
      <c r="H140" s="139">
        <f>'дод 3'!I208</f>
        <v>0</v>
      </c>
      <c r="I140" s="139">
        <f>'дод 3'!J208</f>
        <v>0</v>
      </c>
      <c r="J140" s="139">
        <f>'дод 3'!K208</f>
        <v>0</v>
      </c>
      <c r="K140" s="139">
        <f>'дод 3'!L208</f>
        <v>0</v>
      </c>
      <c r="L140" s="139">
        <f>'дод 3'!M208</f>
        <v>0</v>
      </c>
      <c r="M140" s="139">
        <f>'дод 3'!N208</f>
        <v>0</v>
      </c>
      <c r="N140" s="139">
        <f>'дод 3'!O208</f>
        <v>0</v>
      </c>
      <c r="O140" s="139">
        <f>'дод 3'!P208</f>
        <v>0</v>
      </c>
      <c r="P140" s="255"/>
    </row>
    <row r="141" spans="1:16" s="51" customFormat="1" ht="267.75" hidden="1" customHeight="1" x14ac:dyDescent="0.25">
      <c r="A141" s="69"/>
      <c r="B141" s="79"/>
      <c r="C141" s="77" t="s">
        <v>539</v>
      </c>
      <c r="D141" s="140">
        <f>'дод 3'!E209</f>
        <v>0</v>
      </c>
      <c r="E141" s="140">
        <f>'дод 3'!F209</f>
        <v>0</v>
      </c>
      <c r="F141" s="140">
        <f>'дод 3'!G209</f>
        <v>0</v>
      </c>
      <c r="G141" s="140">
        <f>'дод 3'!H209</f>
        <v>0</v>
      </c>
      <c r="H141" s="140">
        <f>'дод 3'!I209</f>
        <v>0</v>
      </c>
      <c r="I141" s="140">
        <f>'дод 3'!J209</f>
        <v>0</v>
      </c>
      <c r="J141" s="140">
        <f>'дод 3'!K209</f>
        <v>0</v>
      </c>
      <c r="K141" s="140">
        <f>'дод 3'!L209</f>
        <v>0</v>
      </c>
      <c r="L141" s="140">
        <f>'дод 3'!M209</f>
        <v>0</v>
      </c>
      <c r="M141" s="140">
        <f>'дод 3'!N209</f>
        <v>0</v>
      </c>
      <c r="N141" s="140">
        <f>'дод 3'!O209</f>
        <v>0</v>
      </c>
      <c r="O141" s="140">
        <f>'дод 3'!P209</f>
        <v>0</v>
      </c>
      <c r="P141" s="255"/>
    </row>
    <row r="142" spans="1:16" s="51" customFormat="1" ht="293.25" hidden="1" customHeight="1" x14ac:dyDescent="0.25">
      <c r="A142" s="42">
        <v>3222</v>
      </c>
      <c r="B142" s="87" t="s">
        <v>52</v>
      </c>
      <c r="C142" s="36" t="s">
        <v>560</v>
      </c>
      <c r="D142" s="139">
        <f>'дод 3'!E210</f>
        <v>0</v>
      </c>
      <c r="E142" s="139">
        <f>'дод 3'!F210</f>
        <v>0</v>
      </c>
      <c r="F142" s="139">
        <f>'дод 3'!G210</f>
        <v>0</v>
      </c>
      <c r="G142" s="139">
        <f>'дод 3'!H210</f>
        <v>0</v>
      </c>
      <c r="H142" s="139">
        <f>'дод 3'!I210</f>
        <v>0</v>
      </c>
      <c r="I142" s="139">
        <f>'дод 3'!J210</f>
        <v>0</v>
      </c>
      <c r="J142" s="139">
        <f>'дод 3'!K210</f>
        <v>0</v>
      </c>
      <c r="K142" s="139">
        <f>'дод 3'!L210</f>
        <v>0</v>
      </c>
      <c r="L142" s="139">
        <f>'дод 3'!M210</f>
        <v>0</v>
      </c>
      <c r="M142" s="139">
        <f>'дод 3'!N210</f>
        <v>0</v>
      </c>
      <c r="N142" s="139">
        <f>'дод 3'!O210</f>
        <v>0</v>
      </c>
      <c r="O142" s="139">
        <f>'дод 3'!P210</f>
        <v>0</v>
      </c>
      <c r="P142" s="255"/>
    </row>
    <row r="143" spans="1:16" s="51" customFormat="1" ht="333.75" hidden="1" customHeight="1" x14ac:dyDescent="0.25">
      <c r="A143" s="69"/>
      <c r="B143" s="79"/>
      <c r="C143" s="77" t="s">
        <v>555</v>
      </c>
      <c r="D143" s="140">
        <f>'дод 3'!E211</f>
        <v>0</v>
      </c>
      <c r="E143" s="140">
        <f>'дод 3'!F211</f>
        <v>0</v>
      </c>
      <c r="F143" s="140">
        <f>'дод 3'!G211</f>
        <v>0</v>
      </c>
      <c r="G143" s="140">
        <f>'дод 3'!H211</f>
        <v>0</v>
      </c>
      <c r="H143" s="140">
        <f>'дод 3'!I211</f>
        <v>0</v>
      </c>
      <c r="I143" s="140">
        <f>'дод 3'!J211</f>
        <v>0</v>
      </c>
      <c r="J143" s="140">
        <f>'дод 3'!K211</f>
        <v>0</v>
      </c>
      <c r="K143" s="140">
        <f>'дод 3'!L211</f>
        <v>0</v>
      </c>
      <c r="L143" s="140">
        <f>'дод 3'!M211</f>
        <v>0</v>
      </c>
      <c r="M143" s="140">
        <f>'дод 3'!N211</f>
        <v>0</v>
      </c>
      <c r="N143" s="140">
        <f>'дод 3'!O211</f>
        <v>0</v>
      </c>
      <c r="O143" s="140">
        <f>'дод 3'!P211</f>
        <v>0</v>
      </c>
      <c r="P143" s="255"/>
    </row>
    <row r="144" spans="1:16" ht="204.75" hidden="1" customHeight="1" x14ac:dyDescent="0.25">
      <c r="A144" s="37">
        <v>3223</v>
      </c>
      <c r="B144" s="55" t="s">
        <v>52</v>
      </c>
      <c r="C144" s="36" t="s">
        <v>429</v>
      </c>
      <c r="D144" s="139">
        <f>'дод 3'!E212</f>
        <v>0</v>
      </c>
      <c r="E144" s="139">
        <f>'дод 3'!F212</f>
        <v>0</v>
      </c>
      <c r="F144" s="139">
        <f>'дод 3'!G212</f>
        <v>0</v>
      </c>
      <c r="G144" s="139">
        <f>'дод 3'!H212</f>
        <v>0</v>
      </c>
      <c r="H144" s="139">
        <f>'дод 3'!I212</f>
        <v>0</v>
      </c>
      <c r="I144" s="139">
        <f>'дод 3'!J212</f>
        <v>0</v>
      </c>
      <c r="J144" s="139">
        <f>'дод 3'!K212</f>
        <v>0</v>
      </c>
      <c r="K144" s="139">
        <f>'дод 3'!L212</f>
        <v>0</v>
      </c>
      <c r="L144" s="139">
        <f>'дод 3'!M212</f>
        <v>0</v>
      </c>
      <c r="M144" s="139">
        <f>'дод 3'!N212</f>
        <v>0</v>
      </c>
      <c r="N144" s="139">
        <f>'дод 3'!O212</f>
        <v>0</v>
      </c>
      <c r="O144" s="139">
        <f>'дод 3'!P212</f>
        <v>0</v>
      </c>
      <c r="P144" s="255"/>
    </row>
    <row r="145" spans="1:16" s="51" customFormat="1" ht="252" hidden="1" customHeight="1" x14ac:dyDescent="0.25">
      <c r="A145" s="69"/>
      <c r="B145" s="79"/>
      <c r="C145" s="77" t="s">
        <v>430</v>
      </c>
      <c r="D145" s="140">
        <f>'дод 3'!E213</f>
        <v>0</v>
      </c>
      <c r="E145" s="140">
        <f>'дод 3'!F213</f>
        <v>0</v>
      </c>
      <c r="F145" s="140">
        <f>'дод 3'!G213</f>
        <v>0</v>
      </c>
      <c r="G145" s="140">
        <f>'дод 3'!H213</f>
        <v>0</v>
      </c>
      <c r="H145" s="140">
        <f>'дод 3'!I213</f>
        <v>0</v>
      </c>
      <c r="I145" s="140">
        <f>'дод 3'!J213</f>
        <v>0</v>
      </c>
      <c r="J145" s="140">
        <f>'дод 3'!K213</f>
        <v>0</v>
      </c>
      <c r="K145" s="140">
        <f>'дод 3'!L213</f>
        <v>0</v>
      </c>
      <c r="L145" s="140">
        <f>'дод 3'!M213</f>
        <v>0</v>
      </c>
      <c r="M145" s="140">
        <f>'дод 3'!N213</f>
        <v>0</v>
      </c>
      <c r="N145" s="140">
        <f>'дод 3'!O213</f>
        <v>0</v>
      </c>
      <c r="O145" s="140">
        <f>'дод 3'!P213</f>
        <v>0</v>
      </c>
      <c r="P145" s="255"/>
    </row>
    <row r="146" spans="1:16" s="51" customFormat="1" ht="32.25" customHeight="1" x14ac:dyDescent="0.25">
      <c r="A146" s="37" t="s">
        <v>285</v>
      </c>
      <c r="B146" s="37" t="s">
        <v>55</v>
      </c>
      <c r="C146" s="3" t="s">
        <v>287</v>
      </c>
      <c r="D146" s="139">
        <f>'дод 3'!E214+'дод 3'!E31</f>
        <v>6716600</v>
      </c>
      <c r="E146" s="139">
        <f>'дод 3'!F214+'дод 3'!F31</f>
        <v>6716600</v>
      </c>
      <c r="F146" s="139">
        <f>'дод 3'!G214+'дод 3'!G31</f>
        <v>3504500</v>
      </c>
      <c r="G146" s="139">
        <f>'дод 3'!H214+'дод 3'!H31</f>
        <v>660700</v>
      </c>
      <c r="H146" s="139">
        <f>'дод 3'!I214+'дод 3'!I31</f>
        <v>0</v>
      </c>
      <c r="I146" s="139">
        <f>'дод 3'!J214+'дод 3'!J31</f>
        <v>0</v>
      </c>
      <c r="J146" s="139">
        <f>'дод 3'!K214+'дод 3'!K31</f>
        <v>0</v>
      </c>
      <c r="K146" s="139">
        <f>'дод 3'!L214+'дод 3'!L31</f>
        <v>0</v>
      </c>
      <c r="L146" s="139">
        <f>'дод 3'!M214+'дод 3'!M31</f>
        <v>0</v>
      </c>
      <c r="M146" s="139">
        <f>'дод 3'!N214+'дод 3'!N31</f>
        <v>0</v>
      </c>
      <c r="N146" s="139">
        <f>'дод 3'!O214+'дод 3'!O31</f>
        <v>0</v>
      </c>
      <c r="O146" s="139">
        <f>'дод 3'!P214+'дод 3'!P31</f>
        <v>6716600</v>
      </c>
      <c r="P146" s="255"/>
    </row>
    <row r="147" spans="1:16" s="51" customFormat="1" ht="31.5" customHeight="1" x14ac:dyDescent="0.25">
      <c r="A147" s="37" t="s">
        <v>286</v>
      </c>
      <c r="B147" s="37" t="s">
        <v>55</v>
      </c>
      <c r="C147" s="3" t="s">
        <v>690</v>
      </c>
      <c r="D147" s="139">
        <f>'дод 3'!E32+'дод 3'!E122+'дод 3'!E215+'дод 3'!E228</f>
        <v>249987100</v>
      </c>
      <c r="E147" s="139">
        <f>'дод 3'!F32+'дод 3'!F122+'дод 3'!F215+'дод 3'!F228</f>
        <v>249987100</v>
      </c>
      <c r="F147" s="139">
        <f>'дод 3'!G32+'дод 3'!G122+'дод 3'!G215+'дод 3'!G228</f>
        <v>0</v>
      </c>
      <c r="G147" s="139">
        <f>'дод 3'!H32+'дод 3'!H122+'дод 3'!H215+'дод 3'!H228</f>
        <v>0</v>
      </c>
      <c r="H147" s="139">
        <f>'дод 3'!I32+'дод 3'!I122+'дод 3'!I215+'дод 3'!I228</f>
        <v>0</v>
      </c>
      <c r="I147" s="139">
        <f>'дод 3'!J32+'дод 3'!J122+'дод 3'!J215+'дод 3'!J228</f>
        <v>17735</v>
      </c>
      <c r="J147" s="139">
        <f>'дод 3'!K32+'дод 3'!K122+'дод 3'!K215+'дод 3'!K228</f>
        <v>17735</v>
      </c>
      <c r="K147" s="139">
        <f>'дод 3'!L32+'дод 3'!L122+'дод 3'!L215+'дод 3'!L228</f>
        <v>0</v>
      </c>
      <c r="L147" s="139">
        <f>'дод 3'!M32+'дод 3'!M122+'дод 3'!M215+'дод 3'!M228</f>
        <v>0</v>
      </c>
      <c r="M147" s="139">
        <f>'дод 3'!N32+'дод 3'!N122+'дод 3'!N215+'дод 3'!N228</f>
        <v>0</v>
      </c>
      <c r="N147" s="139">
        <f>'дод 3'!O32+'дод 3'!O122+'дод 3'!O215+'дод 3'!O228</f>
        <v>17735</v>
      </c>
      <c r="O147" s="139">
        <f>'дод 3'!P32+'дод 3'!P122+'дод 3'!P215+'дод 3'!P228</f>
        <v>250004835</v>
      </c>
      <c r="P147" s="255"/>
    </row>
    <row r="148" spans="1:16" s="51" customFormat="1" x14ac:dyDescent="0.25">
      <c r="A148" s="69"/>
      <c r="B148" s="69"/>
      <c r="C148" s="70" t="s">
        <v>388</v>
      </c>
      <c r="D148" s="140">
        <f>'дод 3'!E216</f>
        <v>290400</v>
      </c>
      <c r="E148" s="140">
        <f>'дод 3'!F216</f>
        <v>290400</v>
      </c>
      <c r="F148" s="140">
        <f>'дод 3'!G216</f>
        <v>0</v>
      </c>
      <c r="G148" s="140">
        <f>'дод 3'!H216</f>
        <v>0</v>
      </c>
      <c r="H148" s="140">
        <f>'дод 3'!I216</f>
        <v>0</v>
      </c>
      <c r="I148" s="140">
        <f>'дод 3'!J216</f>
        <v>0</v>
      </c>
      <c r="J148" s="140">
        <f>'дод 3'!K216</f>
        <v>0</v>
      </c>
      <c r="K148" s="140">
        <f>'дод 3'!L216</f>
        <v>0</v>
      </c>
      <c r="L148" s="140">
        <f>'дод 3'!M216</f>
        <v>0</v>
      </c>
      <c r="M148" s="140">
        <f>'дод 3'!N216</f>
        <v>0</v>
      </c>
      <c r="N148" s="140">
        <f>'дод 3'!O216</f>
        <v>0</v>
      </c>
      <c r="O148" s="140">
        <f>'дод 3'!P216</f>
        <v>290400</v>
      </c>
      <c r="P148" s="255"/>
    </row>
    <row r="149" spans="1:16" s="49" customFormat="1" ht="19.5" customHeight="1" x14ac:dyDescent="0.25">
      <c r="A149" s="38" t="s">
        <v>70</v>
      </c>
      <c r="B149" s="41"/>
      <c r="C149" s="2" t="s">
        <v>71</v>
      </c>
      <c r="D149" s="47">
        <f t="shared" ref="D149:O149" si="25">D150+D151+D152+D153</f>
        <v>35259700</v>
      </c>
      <c r="E149" s="47">
        <f t="shared" si="25"/>
        <v>35259700</v>
      </c>
      <c r="F149" s="47">
        <f t="shared" si="25"/>
        <v>24033100</v>
      </c>
      <c r="G149" s="47">
        <f t="shared" si="25"/>
        <v>3171100</v>
      </c>
      <c r="H149" s="47">
        <f t="shared" si="25"/>
        <v>0</v>
      </c>
      <c r="I149" s="47">
        <f t="shared" si="25"/>
        <v>621320</v>
      </c>
      <c r="J149" s="47">
        <f t="shared" si="25"/>
        <v>600000</v>
      </c>
      <c r="K149" s="47">
        <f t="shared" si="25"/>
        <v>21320</v>
      </c>
      <c r="L149" s="47">
        <f t="shared" si="25"/>
        <v>7380</v>
      </c>
      <c r="M149" s="47">
        <f t="shared" si="25"/>
        <v>5490</v>
      </c>
      <c r="N149" s="47">
        <f t="shared" si="25"/>
        <v>600000</v>
      </c>
      <c r="O149" s="47">
        <f t="shared" si="25"/>
        <v>35881020</v>
      </c>
      <c r="P149" s="255"/>
    </row>
    <row r="150" spans="1:16" ht="22.5" customHeight="1" x14ac:dyDescent="0.25">
      <c r="A150" s="37" t="s">
        <v>72</v>
      </c>
      <c r="B150" s="37" t="s">
        <v>73</v>
      </c>
      <c r="C150" s="3" t="s">
        <v>15</v>
      </c>
      <c r="D150" s="139">
        <f>'дод 3'!E235</f>
        <v>24915400</v>
      </c>
      <c r="E150" s="139">
        <f>'дод 3'!F235</f>
        <v>24915400</v>
      </c>
      <c r="F150" s="139">
        <f>'дод 3'!G235</f>
        <v>17520000</v>
      </c>
      <c r="G150" s="139">
        <f>'дод 3'!H235</f>
        <v>2622200</v>
      </c>
      <c r="H150" s="139">
        <f>'дод 3'!I235</f>
        <v>0</v>
      </c>
      <c r="I150" s="139">
        <f>'дод 3'!J235</f>
        <v>15000</v>
      </c>
      <c r="J150" s="139">
        <f>'дод 3'!K235</f>
        <v>0</v>
      </c>
      <c r="K150" s="139">
        <f>'дод 3'!L235</f>
        <v>15000</v>
      </c>
      <c r="L150" s="139">
        <f>'дод 3'!M235</f>
        <v>7380</v>
      </c>
      <c r="M150" s="139">
        <f>'дод 3'!N235</f>
        <v>0</v>
      </c>
      <c r="N150" s="139">
        <f>'дод 3'!O235</f>
        <v>0</v>
      </c>
      <c r="O150" s="139">
        <f>'дод 3'!P235</f>
        <v>24930400</v>
      </c>
      <c r="P150" s="255"/>
    </row>
    <row r="151" spans="1:16" ht="33.75" customHeight="1" x14ac:dyDescent="0.25">
      <c r="A151" s="37" t="s">
        <v>314</v>
      </c>
      <c r="B151" s="37" t="s">
        <v>315</v>
      </c>
      <c r="C151" s="3" t="s">
        <v>316</v>
      </c>
      <c r="D151" s="139">
        <f>'дод 3'!E33+'дод 3'!E236</f>
        <v>3842800</v>
      </c>
      <c r="E151" s="139">
        <f>'дод 3'!F33+'дод 3'!F236</f>
        <v>3842800</v>
      </c>
      <c r="F151" s="139">
        <f>'дод 3'!G33+'дод 3'!G236</f>
        <v>2806900</v>
      </c>
      <c r="G151" s="139">
        <f>'дод 3'!H33+'дод 3'!H236</f>
        <v>305200</v>
      </c>
      <c r="H151" s="139">
        <f>'дод 3'!I33+'дод 3'!I236</f>
        <v>0</v>
      </c>
      <c r="I151" s="139">
        <f>'дод 3'!J33+'дод 3'!J236</f>
        <v>606320</v>
      </c>
      <c r="J151" s="139">
        <f>'дод 3'!K33+'дод 3'!K236</f>
        <v>600000</v>
      </c>
      <c r="K151" s="139">
        <f>'дод 3'!L33+'дод 3'!L236</f>
        <v>6320</v>
      </c>
      <c r="L151" s="139">
        <f>'дод 3'!M33+'дод 3'!M236</f>
        <v>0</v>
      </c>
      <c r="M151" s="139">
        <f>'дод 3'!N33+'дод 3'!N236</f>
        <v>5490</v>
      </c>
      <c r="N151" s="139">
        <f>'дод 3'!O33+'дод 3'!O236</f>
        <v>600000</v>
      </c>
      <c r="O151" s="139">
        <f>'дод 3'!P33+'дод 3'!P236</f>
        <v>4449120</v>
      </c>
      <c r="P151" s="255"/>
    </row>
    <row r="152" spans="1:16" s="51" customFormat="1" ht="37.5" customHeight="1" x14ac:dyDescent="0.25">
      <c r="A152" s="37" t="s">
        <v>288</v>
      </c>
      <c r="B152" s="37" t="s">
        <v>74</v>
      </c>
      <c r="C152" s="3" t="s">
        <v>338</v>
      </c>
      <c r="D152" s="139">
        <f>'дод 3'!E34+'дод 3'!E237</f>
        <v>5241500</v>
      </c>
      <c r="E152" s="139">
        <f>'дод 3'!F34+'дод 3'!F237</f>
        <v>5241500</v>
      </c>
      <c r="F152" s="139">
        <f>'дод 3'!G34+'дод 3'!G237</f>
        <v>3706200</v>
      </c>
      <c r="G152" s="139">
        <f>'дод 3'!H34+'дод 3'!H237</f>
        <v>243700</v>
      </c>
      <c r="H152" s="139">
        <f>'дод 3'!I34+'дод 3'!I237</f>
        <v>0</v>
      </c>
      <c r="I152" s="139">
        <f>'дод 3'!J34+'дод 3'!J237</f>
        <v>0</v>
      </c>
      <c r="J152" s="139">
        <f>'дод 3'!K34+'дод 3'!K237</f>
        <v>0</v>
      </c>
      <c r="K152" s="139">
        <f>'дод 3'!L34+'дод 3'!L237</f>
        <v>0</v>
      </c>
      <c r="L152" s="139">
        <f>'дод 3'!M34+'дод 3'!M237</f>
        <v>0</v>
      </c>
      <c r="M152" s="139">
        <f>'дод 3'!N34+'дод 3'!N237</f>
        <v>0</v>
      </c>
      <c r="N152" s="139">
        <f>'дод 3'!O34+'дод 3'!O237</f>
        <v>0</v>
      </c>
      <c r="O152" s="139">
        <f>'дод 3'!P34+'дод 3'!P237</f>
        <v>5241500</v>
      </c>
      <c r="P152" s="255"/>
    </row>
    <row r="153" spans="1:16" s="51" customFormat="1" ht="22.5" customHeight="1" x14ac:dyDescent="0.25">
      <c r="A153" s="37" t="s">
        <v>289</v>
      </c>
      <c r="B153" s="37" t="s">
        <v>74</v>
      </c>
      <c r="C153" s="3" t="s">
        <v>290</v>
      </c>
      <c r="D153" s="139">
        <f>'дод 3'!E35+'дод 3'!E238</f>
        <v>1260000</v>
      </c>
      <c r="E153" s="139">
        <f>'дод 3'!F35+'дод 3'!F238</f>
        <v>1260000</v>
      </c>
      <c r="F153" s="139">
        <f>'дод 3'!G35+'дод 3'!G238</f>
        <v>0</v>
      </c>
      <c r="G153" s="139">
        <f>'дод 3'!H35+'дод 3'!H238</f>
        <v>0</v>
      </c>
      <c r="H153" s="139">
        <f>'дод 3'!I35+'дод 3'!I238</f>
        <v>0</v>
      </c>
      <c r="I153" s="139">
        <f>'дод 3'!J35+'дод 3'!J238</f>
        <v>0</v>
      </c>
      <c r="J153" s="139">
        <f>'дод 3'!K35+'дод 3'!K238</f>
        <v>0</v>
      </c>
      <c r="K153" s="139">
        <f>'дод 3'!L35+'дод 3'!L238</f>
        <v>0</v>
      </c>
      <c r="L153" s="139">
        <f>'дод 3'!M35+'дод 3'!M238</f>
        <v>0</v>
      </c>
      <c r="M153" s="139">
        <f>'дод 3'!N35+'дод 3'!N238</f>
        <v>0</v>
      </c>
      <c r="N153" s="139">
        <f>'дод 3'!O35+'дод 3'!O238</f>
        <v>0</v>
      </c>
      <c r="O153" s="139">
        <f>'дод 3'!P35+'дод 3'!P238</f>
        <v>1260000</v>
      </c>
      <c r="P153" s="255"/>
    </row>
    <row r="154" spans="1:16" s="49" customFormat="1" ht="21.75" customHeight="1" x14ac:dyDescent="0.25">
      <c r="A154" s="38" t="s">
        <v>77</v>
      </c>
      <c r="B154" s="41"/>
      <c r="C154" s="2" t="s">
        <v>574</v>
      </c>
      <c r="D154" s="47">
        <f t="shared" ref="D154:O154" si="26">D156+D157+D158+D160+D161+D162</f>
        <v>67668500</v>
      </c>
      <c r="E154" s="47">
        <f t="shared" si="26"/>
        <v>67668500</v>
      </c>
      <c r="F154" s="47">
        <f t="shared" si="26"/>
        <v>27003100</v>
      </c>
      <c r="G154" s="47">
        <f t="shared" si="26"/>
        <v>2777100</v>
      </c>
      <c r="H154" s="47">
        <f t="shared" si="26"/>
        <v>0</v>
      </c>
      <c r="I154" s="47">
        <f t="shared" si="26"/>
        <v>478110</v>
      </c>
      <c r="J154" s="47">
        <f t="shared" si="26"/>
        <v>0</v>
      </c>
      <c r="K154" s="47">
        <f t="shared" si="26"/>
        <v>478110</v>
      </c>
      <c r="L154" s="47">
        <f t="shared" si="26"/>
        <v>296610</v>
      </c>
      <c r="M154" s="47">
        <f t="shared" si="26"/>
        <v>93770</v>
      </c>
      <c r="N154" s="47">
        <f t="shared" si="26"/>
        <v>0</v>
      </c>
      <c r="O154" s="47">
        <f t="shared" si="26"/>
        <v>68146610</v>
      </c>
      <c r="P154" s="255"/>
    </row>
    <row r="155" spans="1:16" s="49" customFormat="1" ht="21.75" hidden="1" customHeight="1" x14ac:dyDescent="0.25">
      <c r="A155" s="38"/>
      <c r="B155" s="41"/>
      <c r="C155" s="68" t="s">
        <v>389</v>
      </c>
      <c r="D155" s="141">
        <f>D159</f>
        <v>0</v>
      </c>
      <c r="E155" s="141">
        <f t="shared" ref="E155:O155" si="27">E159</f>
        <v>0</v>
      </c>
      <c r="F155" s="141">
        <f t="shared" si="27"/>
        <v>0</v>
      </c>
      <c r="G155" s="141">
        <f t="shared" si="27"/>
        <v>0</v>
      </c>
      <c r="H155" s="141">
        <f t="shared" si="27"/>
        <v>0</v>
      </c>
      <c r="I155" s="141">
        <f t="shared" si="27"/>
        <v>0</v>
      </c>
      <c r="J155" s="141">
        <f t="shared" si="27"/>
        <v>0</v>
      </c>
      <c r="K155" s="141">
        <f t="shared" si="27"/>
        <v>0</v>
      </c>
      <c r="L155" s="141">
        <f t="shared" si="27"/>
        <v>0</v>
      </c>
      <c r="M155" s="141">
        <f t="shared" si="27"/>
        <v>0</v>
      </c>
      <c r="N155" s="141">
        <f t="shared" si="27"/>
        <v>0</v>
      </c>
      <c r="O155" s="141">
        <f t="shared" si="27"/>
        <v>0</v>
      </c>
      <c r="P155" s="255"/>
    </row>
    <row r="156" spans="1:16" s="51" customFormat="1" ht="37.5" customHeight="1" x14ac:dyDescent="0.25">
      <c r="A156" s="37" t="s">
        <v>78</v>
      </c>
      <c r="B156" s="37" t="s">
        <v>79</v>
      </c>
      <c r="C156" s="3" t="s">
        <v>21</v>
      </c>
      <c r="D156" s="139">
        <f>'дод 3'!E36</f>
        <v>400000</v>
      </c>
      <c r="E156" s="139">
        <f>'дод 3'!F36</f>
        <v>400000</v>
      </c>
      <c r="F156" s="139">
        <f>'дод 3'!G36</f>
        <v>0</v>
      </c>
      <c r="G156" s="139">
        <f>'дод 3'!H36</f>
        <v>0</v>
      </c>
      <c r="H156" s="139">
        <f>'дод 3'!I36</f>
        <v>0</v>
      </c>
      <c r="I156" s="139">
        <f>'дод 3'!J36</f>
        <v>0</v>
      </c>
      <c r="J156" s="139">
        <f>'дод 3'!K36</f>
        <v>0</v>
      </c>
      <c r="K156" s="139">
        <f>'дод 3'!L36</f>
        <v>0</v>
      </c>
      <c r="L156" s="139">
        <f>'дод 3'!M36</f>
        <v>0</v>
      </c>
      <c r="M156" s="139">
        <f>'дод 3'!N36</f>
        <v>0</v>
      </c>
      <c r="N156" s="139">
        <f>'дод 3'!O36</f>
        <v>0</v>
      </c>
      <c r="O156" s="139">
        <f>'дод 3'!P36</f>
        <v>400000</v>
      </c>
      <c r="P156" s="255"/>
    </row>
    <row r="157" spans="1:16" s="51" customFormat="1" ht="34.5" customHeight="1" x14ac:dyDescent="0.25">
      <c r="A157" s="37" t="s">
        <v>80</v>
      </c>
      <c r="B157" s="37" t="s">
        <v>79</v>
      </c>
      <c r="C157" s="3" t="s">
        <v>16</v>
      </c>
      <c r="D157" s="139">
        <f>'дод 3'!E37</f>
        <v>400000</v>
      </c>
      <c r="E157" s="139">
        <f>'дод 3'!F37</f>
        <v>400000</v>
      </c>
      <c r="F157" s="139">
        <f>'дод 3'!G37</f>
        <v>0</v>
      </c>
      <c r="G157" s="139">
        <f>'дод 3'!H37</f>
        <v>0</v>
      </c>
      <c r="H157" s="139">
        <f>'дод 3'!I37</f>
        <v>0</v>
      </c>
      <c r="I157" s="139">
        <f>'дод 3'!J37</f>
        <v>0</v>
      </c>
      <c r="J157" s="139">
        <f>'дод 3'!K37</f>
        <v>0</v>
      </c>
      <c r="K157" s="139">
        <f>'дод 3'!L37</f>
        <v>0</v>
      </c>
      <c r="L157" s="139">
        <f>'дод 3'!M37</f>
        <v>0</v>
      </c>
      <c r="M157" s="139">
        <f>'дод 3'!N37</f>
        <v>0</v>
      </c>
      <c r="N157" s="139">
        <f>'дод 3'!O37</f>
        <v>0</v>
      </c>
      <c r="O157" s="139">
        <f>'дод 3'!P37</f>
        <v>400000</v>
      </c>
      <c r="P157" s="255"/>
    </row>
    <row r="158" spans="1:16" s="51" customFormat="1" ht="36.75" customHeight="1" x14ac:dyDescent="0.25">
      <c r="A158" s="37" t="s">
        <v>114</v>
      </c>
      <c r="B158" s="37" t="s">
        <v>79</v>
      </c>
      <c r="C158" s="3" t="s">
        <v>552</v>
      </c>
      <c r="D158" s="139">
        <f>'дод 3'!E38+'дод 3'!E123</f>
        <v>32341600</v>
      </c>
      <c r="E158" s="139">
        <f>'дод 3'!F38+'дод 3'!F123</f>
        <v>32341600</v>
      </c>
      <c r="F158" s="139">
        <f>'дод 3'!G38+'дод 3'!G123</f>
        <v>23738000</v>
      </c>
      <c r="G158" s="139">
        <f>'дод 3'!H38+'дод 3'!H123</f>
        <v>2151600</v>
      </c>
      <c r="H158" s="139">
        <f>'дод 3'!I38+'дод 3'!I123</f>
        <v>0</v>
      </c>
      <c r="I158" s="139">
        <f>'дод 3'!J38+'дод 3'!J123</f>
        <v>0</v>
      </c>
      <c r="J158" s="139">
        <f>'дод 3'!K38+'дод 3'!K123</f>
        <v>0</v>
      </c>
      <c r="K158" s="139">
        <f>'дод 3'!L38+'дод 3'!L123</f>
        <v>0</v>
      </c>
      <c r="L158" s="139">
        <f>'дод 3'!M38+'дод 3'!M123</f>
        <v>0</v>
      </c>
      <c r="M158" s="139">
        <f>'дод 3'!N38+'дод 3'!N123</f>
        <v>0</v>
      </c>
      <c r="N158" s="139">
        <f>'дод 3'!O38+'дод 3'!O123</f>
        <v>0</v>
      </c>
      <c r="O158" s="139">
        <f>'дод 3'!P38+'дод 3'!P123</f>
        <v>32341600</v>
      </c>
      <c r="P158" s="255"/>
    </row>
    <row r="159" spans="1:16" s="51" customFormat="1" ht="25.5" hidden="1" customHeight="1" x14ac:dyDescent="0.25">
      <c r="A159" s="37"/>
      <c r="B159" s="37"/>
      <c r="C159" s="77" t="s">
        <v>389</v>
      </c>
      <c r="D159" s="140">
        <f>'дод 3'!E124</f>
        <v>0</v>
      </c>
      <c r="E159" s="140">
        <f>'дод 3'!F124</f>
        <v>0</v>
      </c>
      <c r="F159" s="140">
        <f>'дод 3'!G124</f>
        <v>0</v>
      </c>
      <c r="G159" s="140">
        <f>'дод 3'!H124</f>
        <v>0</v>
      </c>
      <c r="H159" s="140">
        <f>'дод 3'!I124</f>
        <v>0</v>
      </c>
      <c r="I159" s="140">
        <f>'дод 3'!J124</f>
        <v>0</v>
      </c>
      <c r="J159" s="140">
        <f>'дод 3'!K124</f>
        <v>0</v>
      </c>
      <c r="K159" s="140">
        <f>'дод 3'!L124</f>
        <v>0</v>
      </c>
      <c r="L159" s="140">
        <f>'дод 3'!M124</f>
        <v>0</v>
      </c>
      <c r="M159" s="140">
        <f>'дод 3'!N124</f>
        <v>0</v>
      </c>
      <c r="N159" s="140">
        <f>'дод 3'!O124</f>
        <v>0</v>
      </c>
      <c r="O159" s="140">
        <f>'дод 3'!P124</f>
        <v>0</v>
      </c>
      <c r="P159" s="255"/>
    </row>
    <row r="160" spans="1:16" s="51" customFormat="1" ht="38.25" customHeight="1" x14ac:dyDescent="0.25">
      <c r="A160" s="37" t="s">
        <v>115</v>
      </c>
      <c r="B160" s="37" t="s">
        <v>79</v>
      </c>
      <c r="C160" s="3" t="s">
        <v>22</v>
      </c>
      <c r="D160" s="139">
        <f>'дод 3'!E39</f>
        <v>15408900</v>
      </c>
      <c r="E160" s="139">
        <f>'дод 3'!F39</f>
        <v>15408900</v>
      </c>
      <c r="F160" s="139">
        <f>'дод 3'!G39</f>
        <v>0</v>
      </c>
      <c r="G160" s="139">
        <f>'дод 3'!H39</f>
        <v>0</v>
      </c>
      <c r="H160" s="139">
        <f>'дод 3'!I39</f>
        <v>0</v>
      </c>
      <c r="I160" s="139">
        <f>'дод 3'!J39</f>
        <v>0</v>
      </c>
      <c r="J160" s="139">
        <f>'дод 3'!K39</f>
        <v>0</v>
      </c>
      <c r="K160" s="139">
        <f>'дод 3'!L39</f>
        <v>0</v>
      </c>
      <c r="L160" s="139">
        <f>'дод 3'!M39</f>
        <v>0</v>
      </c>
      <c r="M160" s="139">
        <f>'дод 3'!N39</f>
        <v>0</v>
      </c>
      <c r="N160" s="139">
        <f>'дод 3'!O39</f>
        <v>0</v>
      </c>
      <c r="O160" s="139">
        <f>'дод 3'!P39</f>
        <v>15408900</v>
      </c>
      <c r="P160" s="255"/>
    </row>
    <row r="161" spans="1:16" s="51" customFormat="1" ht="54" customHeight="1" x14ac:dyDescent="0.25">
      <c r="A161" s="37" t="s">
        <v>111</v>
      </c>
      <c r="B161" s="37" t="s">
        <v>79</v>
      </c>
      <c r="C161" s="3" t="s">
        <v>581</v>
      </c>
      <c r="D161" s="139">
        <f>'дод 3'!E40</f>
        <v>5289200</v>
      </c>
      <c r="E161" s="139">
        <f>'дод 3'!F40</f>
        <v>5289200</v>
      </c>
      <c r="F161" s="139">
        <f>'дод 3'!G40</f>
        <v>3265100</v>
      </c>
      <c r="G161" s="139">
        <f>'дод 3'!H40</f>
        <v>625500</v>
      </c>
      <c r="H161" s="139">
        <f>'дод 3'!I40</f>
        <v>0</v>
      </c>
      <c r="I161" s="139">
        <f>'дод 3'!J40</f>
        <v>478110</v>
      </c>
      <c r="J161" s="139">
        <f>'дод 3'!K40</f>
        <v>0</v>
      </c>
      <c r="K161" s="139">
        <f>'дод 3'!L40</f>
        <v>478110</v>
      </c>
      <c r="L161" s="139">
        <f>'дод 3'!M40</f>
        <v>296610</v>
      </c>
      <c r="M161" s="139">
        <f>'дод 3'!N40</f>
        <v>93770</v>
      </c>
      <c r="N161" s="139">
        <f>'дод 3'!O40</f>
        <v>0</v>
      </c>
      <c r="O161" s="139">
        <f>'дод 3'!P40</f>
        <v>5767310</v>
      </c>
      <c r="P161" s="255">
        <v>51</v>
      </c>
    </row>
    <row r="162" spans="1:16" s="51" customFormat="1" ht="46.5" customHeight="1" x14ac:dyDescent="0.25">
      <c r="A162" s="37" t="s">
        <v>113</v>
      </c>
      <c r="B162" s="37" t="s">
        <v>79</v>
      </c>
      <c r="C162" s="3" t="s">
        <v>112</v>
      </c>
      <c r="D162" s="139">
        <f>'дод 3'!E41</f>
        <v>13828800</v>
      </c>
      <c r="E162" s="139">
        <f>'дод 3'!F41</f>
        <v>13828800</v>
      </c>
      <c r="F162" s="139">
        <f>'дод 3'!G41</f>
        <v>0</v>
      </c>
      <c r="G162" s="139">
        <f>'дод 3'!H41</f>
        <v>0</v>
      </c>
      <c r="H162" s="139">
        <f>'дод 3'!I41</f>
        <v>0</v>
      </c>
      <c r="I162" s="139">
        <f>'дод 3'!J41</f>
        <v>0</v>
      </c>
      <c r="J162" s="139">
        <f>'дод 3'!K41</f>
        <v>0</v>
      </c>
      <c r="K162" s="139">
        <f>'дод 3'!L41</f>
        <v>0</v>
      </c>
      <c r="L162" s="139">
        <f>'дод 3'!M41</f>
        <v>0</v>
      </c>
      <c r="M162" s="139">
        <f>'дод 3'!N41</f>
        <v>0</v>
      </c>
      <c r="N162" s="139">
        <f>'дод 3'!O41</f>
        <v>0</v>
      </c>
      <c r="O162" s="139">
        <f>'дод 3'!P41</f>
        <v>13828800</v>
      </c>
      <c r="P162" s="255"/>
    </row>
    <row r="163" spans="1:16" s="49" customFormat="1" ht="26.25" customHeight="1" x14ac:dyDescent="0.25">
      <c r="A163" s="38" t="s">
        <v>65</v>
      </c>
      <c r="B163" s="41"/>
      <c r="C163" s="2" t="s">
        <v>66</v>
      </c>
      <c r="D163" s="47">
        <f>D165+D166+D168+D169+D170+D171+D173+D175+D176+D172+D167</f>
        <v>272666680</v>
      </c>
      <c r="E163" s="47">
        <f t="shared" ref="E163:O163" si="28">E165+E166+E168+E169+E170+E171+E173+E175+E176+E172+E167</f>
        <v>271561680</v>
      </c>
      <c r="F163" s="47">
        <f t="shared" si="28"/>
        <v>0</v>
      </c>
      <c r="G163" s="47">
        <f t="shared" si="28"/>
        <v>40390000</v>
      </c>
      <c r="H163" s="47">
        <f t="shared" si="28"/>
        <v>1105000</v>
      </c>
      <c r="I163" s="47">
        <f t="shared" si="28"/>
        <v>10047349</v>
      </c>
      <c r="J163" s="47">
        <f t="shared" si="28"/>
        <v>5106700</v>
      </c>
      <c r="K163" s="47">
        <f t="shared" si="28"/>
        <v>4836259</v>
      </c>
      <c r="L163" s="47">
        <f t="shared" si="28"/>
        <v>0</v>
      </c>
      <c r="M163" s="47">
        <f t="shared" si="28"/>
        <v>0</v>
      </c>
      <c r="N163" s="47">
        <f t="shared" si="28"/>
        <v>5211090</v>
      </c>
      <c r="O163" s="47">
        <f t="shared" si="28"/>
        <v>282714029</v>
      </c>
      <c r="P163" s="255"/>
    </row>
    <row r="164" spans="1:16" s="50" customFormat="1" ht="113.25" hidden="1" customHeight="1" x14ac:dyDescent="0.25">
      <c r="A164" s="63"/>
      <c r="B164" s="64"/>
      <c r="C164" s="114" t="s">
        <v>561</v>
      </c>
      <c r="D164" s="141">
        <f>D174</f>
        <v>0</v>
      </c>
      <c r="E164" s="141">
        <f t="shared" ref="E164:O164" si="29">E174</f>
        <v>0</v>
      </c>
      <c r="F164" s="141">
        <f t="shared" si="29"/>
        <v>0</v>
      </c>
      <c r="G164" s="141">
        <f t="shared" si="29"/>
        <v>0</v>
      </c>
      <c r="H164" s="141">
        <f t="shared" si="29"/>
        <v>0</v>
      </c>
      <c r="I164" s="141">
        <f t="shared" si="29"/>
        <v>0</v>
      </c>
      <c r="J164" s="141">
        <f t="shared" si="29"/>
        <v>0</v>
      </c>
      <c r="K164" s="141">
        <f t="shared" si="29"/>
        <v>0</v>
      </c>
      <c r="L164" s="141">
        <f t="shared" si="29"/>
        <v>0</v>
      </c>
      <c r="M164" s="141">
        <f t="shared" si="29"/>
        <v>0</v>
      </c>
      <c r="N164" s="141">
        <f t="shared" si="29"/>
        <v>0</v>
      </c>
      <c r="O164" s="141">
        <f t="shared" si="29"/>
        <v>0</v>
      </c>
      <c r="P164" s="255"/>
    </row>
    <row r="165" spans="1:16" s="51" customFormat="1" ht="31.5" x14ac:dyDescent="0.25">
      <c r="A165" s="37" t="s">
        <v>125</v>
      </c>
      <c r="B165" s="37" t="s">
        <v>67</v>
      </c>
      <c r="C165" s="3" t="s">
        <v>126</v>
      </c>
      <c r="D165" s="139">
        <f>'дод 3'!E253</f>
        <v>0</v>
      </c>
      <c r="E165" s="139">
        <f>'дод 3'!F253</f>
        <v>0</v>
      </c>
      <c r="F165" s="139">
        <f>'дод 3'!G253</f>
        <v>0</v>
      </c>
      <c r="G165" s="139">
        <f>'дод 3'!H253</f>
        <v>0</v>
      </c>
      <c r="H165" s="139">
        <f>'дод 3'!I253</f>
        <v>0</v>
      </c>
      <c r="I165" s="139">
        <f>'дод 3'!J253</f>
        <v>3000000</v>
      </c>
      <c r="J165" s="139">
        <f>'дод 3'!K253</f>
        <v>3000000</v>
      </c>
      <c r="K165" s="139">
        <f>'дод 3'!L253</f>
        <v>0</v>
      </c>
      <c r="L165" s="139">
        <f>'дод 3'!M253</f>
        <v>0</v>
      </c>
      <c r="M165" s="139">
        <f>'дод 3'!N253</f>
        <v>0</v>
      </c>
      <c r="N165" s="139">
        <f>'дод 3'!O253</f>
        <v>3000000</v>
      </c>
      <c r="O165" s="139">
        <f>'дод 3'!P253</f>
        <v>3000000</v>
      </c>
      <c r="P165" s="255"/>
    </row>
    <row r="166" spans="1:16" s="51" customFormat="1" ht="32.25" customHeight="1" x14ac:dyDescent="0.25">
      <c r="A166" s="37" t="s">
        <v>127</v>
      </c>
      <c r="B166" s="37" t="s">
        <v>69</v>
      </c>
      <c r="C166" s="3" t="s">
        <v>144</v>
      </c>
      <c r="D166" s="139">
        <f>'дод 3'!E254</f>
        <v>590000</v>
      </c>
      <c r="E166" s="139">
        <f>'дод 3'!F254</f>
        <v>590000</v>
      </c>
      <c r="F166" s="139">
        <f>'дод 3'!G254</f>
        <v>0</v>
      </c>
      <c r="G166" s="139">
        <f>'дод 3'!H254</f>
        <v>0</v>
      </c>
      <c r="H166" s="139">
        <f>'дод 3'!I254</f>
        <v>0</v>
      </c>
      <c r="I166" s="139">
        <f>'дод 3'!J254</f>
        <v>0</v>
      </c>
      <c r="J166" s="139">
        <f>'дод 3'!K254</f>
        <v>0</v>
      </c>
      <c r="K166" s="139">
        <f>'дод 3'!L254</f>
        <v>0</v>
      </c>
      <c r="L166" s="139">
        <f>'дод 3'!M254</f>
        <v>0</v>
      </c>
      <c r="M166" s="139">
        <f>'дод 3'!N254</f>
        <v>0</v>
      </c>
      <c r="N166" s="139">
        <f>'дод 3'!O254</f>
        <v>0</v>
      </c>
      <c r="O166" s="139">
        <f>'дод 3'!P254</f>
        <v>590000</v>
      </c>
      <c r="P166" s="255"/>
    </row>
    <row r="167" spans="1:16" s="51" customFormat="1" ht="32.25" hidden="1" customHeight="1" x14ac:dyDescent="0.25">
      <c r="A167" s="37">
        <v>6014</v>
      </c>
      <c r="B167" s="37" t="s">
        <v>69</v>
      </c>
      <c r="C167" s="3" t="s">
        <v>606</v>
      </c>
      <c r="D167" s="139">
        <f>'дод 3'!E255</f>
        <v>0</v>
      </c>
      <c r="E167" s="139">
        <f>'дод 3'!F255</f>
        <v>0</v>
      </c>
      <c r="F167" s="139">
        <f>'дод 3'!G255</f>
        <v>0</v>
      </c>
      <c r="G167" s="139">
        <f>'дод 3'!H255</f>
        <v>0</v>
      </c>
      <c r="H167" s="139">
        <f>'дод 3'!I255</f>
        <v>0</v>
      </c>
      <c r="I167" s="139">
        <f>'дод 3'!J255</f>
        <v>0</v>
      </c>
      <c r="J167" s="139">
        <f>'дод 3'!K255</f>
        <v>0</v>
      </c>
      <c r="K167" s="139">
        <f>'дод 3'!L255</f>
        <v>0</v>
      </c>
      <c r="L167" s="139">
        <f>'дод 3'!M255</f>
        <v>0</v>
      </c>
      <c r="M167" s="139">
        <f>'дод 3'!N255</f>
        <v>0</v>
      </c>
      <c r="N167" s="139">
        <f>'дод 3'!O255</f>
        <v>0</v>
      </c>
      <c r="O167" s="139">
        <f>'дод 3'!P255</f>
        <v>0</v>
      </c>
      <c r="P167" s="255"/>
    </row>
    <row r="168" spans="1:16" s="51" customFormat="1" ht="32.25" customHeight="1" x14ac:dyDescent="0.25">
      <c r="A168" s="40" t="s">
        <v>257</v>
      </c>
      <c r="B168" s="40" t="s">
        <v>69</v>
      </c>
      <c r="C168" s="3" t="s">
        <v>258</v>
      </c>
      <c r="D168" s="139">
        <f>'дод 3'!E256</f>
        <v>50000</v>
      </c>
      <c r="E168" s="139">
        <f>'дод 3'!F256</f>
        <v>50000</v>
      </c>
      <c r="F168" s="139">
        <f>'дод 3'!G256</f>
        <v>0</v>
      </c>
      <c r="G168" s="139">
        <f>'дод 3'!H256</f>
        <v>0</v>
      </c>
      <c r="H168" s="139">
        <f>'дод 3'!I256</f>
        <v>0</v>
      </c>
      <c r="I168" s="139">
        <f>'дод 3'!J256</f>
        <v>0</v>
      </c>
      <c r="J168" s="139">
        <f>'дод 3'!K256</f>
        <v>0</v>
      </c>
      <c r="K168" s="139">
        <f>'дод 3'!L256</f>
        <v>0</v>
      </c>
      <c r="L168" s="139">
        <f>'дод 3'!M256</f>
        <v>0</v>
      </c>
      <c r="M168" s="139">
        <f>'дод 3'!N256</f>
        <v>0</v>
      </c>
      <c r="N168" s="139">
        <f>'дод 3'!O256</f>
        <v>0</v>
      </c>
      <c r="O168" s="139">
        <f>'дод 3'!P256</f>
        <v>50000</v>
      </c>
      <c r="P168" s="255"/>
    </row>
    <row r="169" spans="1:16" s="51" customFormat="1" ht="33" customHeight="1" x14ac:dyDescent="0.25">
      <c r="A169" s="37" t="s">
        <v>260</v>
      </c>
      <c r="B169" s="37" t="s">
        <v>69</v>
      </c>
      <c r="C169" s="3" t="s">
        <v>339</v>
      </c>
      <c r="D169" s="139">
        <f>'дод 3'!E257</f>
        <v>300000</v>
      </c>
      <c r="E169" s="139">
        <f>'дод 3'!F257</f>
        <v>300000</v>
      </c>
      <c r="F169" s="139">
        <f>'дод 3'!G257</f>
        <v>0</v>
      </c>
      <c r="G169" s="139">
        <f>'дод 3'!H257</f>
        <v>0</v>
      </c>
      <c r="H169" s="139">
        <f>'дод 3'!I257</f>
        <v>0</v>
      </c>
      <c r="I169" s="139">
        <f>'дод 3'!J257</f>
        <v>0</v>
      </c>
      <c r="J169" s="139">
        <f>'дод 3'!K257</f>
        <v>0</v>
      </c>
      <c r="K169" s="139">
        <f>'дод 3'!L257</f>
        <v>0</v>
      </c>
      <c r="L169" s="139">
        <f>'дод 3'!M257</f>
        <v>0</v>
      </c>
      <c r="M169" s="139">
        <f>'дод 3'!N257</f>
        <v>0</v>
      </c>
      <c r="N169" s="139">
        <f>'дод 3'!O257</f>
        <v>0</v>
      </c>
      <c r="O169" s="139">
        <f>'дод 3'!P257</f>
        <v>300000</v>
      </c>
      <c r="P169" s="255"/>
    </row>
    <row r="170" spans="1:16" s="51" customFormat="1" ht="43.15" customHeight="1" x14ac:dyDescent="0.25">
      <c r="A170" s="37" t="s">
        <v>68</v>
      </c>
      <c r="B170" s="37" t="s">
        <v>69</v>
      </c>
      <c r="C170" s="3" t="s">
        <v>130</v>
      </c>
      <c r="D170" s="139">
        <f>'дод 3'!E258</f>
        <v>380000</v>
      </c>
      <c r="E170" s="139">
        <f>'дод 3'!F258</f>
        <v>0</v>
      </c>
      <c r="F170" s="139">
        <f>'дод 3'!G258</f>
        <v>0</v>
      </c>
      <c r="G170" s="139">
        <f>'дод 3'!H258</f>
        <v>0</v>
      </c>
      <c r="H170" s="139">
        <f>'дод 3'!I258</f>
        <v>380000</v>
      </c>
      <c r="I170" s="139">
        <f>'дод 3'!J258</f>
        <v>0</v>
      </c>
      <c r="J170" s="139">
        <f>'дод 3'!K258</f>
        <v>0</v>
      </c>
      <c r="K170" s="139">
        <f>'дод 3'!L258</f>
        <v>0</v>
      </c>
      <c r="L170" s="139">
        <f>'дод 3'!M258</f>
        <v>0</v>
      </c>
      <c r="M170" s="139">
        <f>'дод 3'!N258</f>
        <v>0</v>
      </c>
      <c r="N170" s="139">
        <f>'дод 3'!O258</f>
        <v>0</v>
      </c>
      <c r="O170" s="139">
        <f>'дод 3'!P258</f>
        <v>380000</v>
      </c>
      <c r="P170" s="255"/>
    </row>
    <row r="171" spans="1:16" ht="24" customHeight="1" x14ac:dyDescent="0.25">
      <c r="A171" s="37" t="s">
        <v>128</v>
      </c>
      <c r="B171" s="37" t="s">
        <v>69</v>
      </c>
      <c r="C171" s="3" t="s">
        <v>129</v>
      </c>
      <c r="D171" s="139">
        <f>'дод 3'!E259+'дод 3'!E309</f>
        <v>265235500</v>
      </c>
      <c r="E171" s="139">
        <f>'дод 3'!F259+'дод 3'!F309</f>
        <v>265035500</v>
      </c>
      <c r="F171" s="139">
        <f>'дод 3'!G259+'дод 3'!G309</f>
        <v>0</v>
      </c>
      <c r="G171" s="139">
        <f>'дод 3'!H259+'дод 3'!H309</f>
        <v>40330000</v>
      </c>
      <c r="H171" s="139">
        <f>'дод 3'!I259+'дод 3'!I309</f>
        <v>200000</v>
      </c>
      <c r="I171" s="139">
        <f>'дод 3'!J259+'дод 3'!J309</f>
        <v>2106700</v>
      </c>
      <c r="J171" s="139">
        <f>'дод 3'!K259+'дод 3'!K309</f>
        <v>2106700</v>
      </c>
      <c r="K171" s="139">
        <f>'дод 3'!L259+'дод 3'!L309</f>
        <v>0</v>
      </c>
      <c r="L171" s="139">
        <f>'дод 3'!M259+'дод 3'!M309</f>
        <v>0</v>
      </c>
      <c r="M171" s="139">
        <f>'дод 3'!N259+'дод 3'!N309</f>
        <v>0</v>
      </c>
      <c r="N171" s="139">
        <f>'дод 3'!O259+'дод 3'!O309</f>
        <v>2106700</v>
      </c>
      <c r="O171" s="139">
        <f>'дод 3'!P259+'дод 3'!P309</f>
        <v>267342200</v>
      </c>
      <c r="P171" s="255"/>
    </row>
    <row r="172" spans="1:16" ht="94.5" hidden="1" x14ac:dyDescent="0.25">
      <c r="A172" s="37">
        <v>6071</v>
      </c>
      <c r="B172" s="56" t="s">
        <v>307</v>
      </c>
      <c r="C172" s="11" t="s">
        <v>569</v>
      </c>
      <c r="D172" s="139">
        <f>'дод 3'!E262</f>
        <v>0</v>
      </c>
      <c r="E172" s="139">
        <f>'дод 3'!F262</f>
        <v>0</v>
      </c>
      <c r="F172" s="139">
        <f>'дод 3'!G262</f>
        <v>0</v>
      </c>
      <c r="G172" s="139">
        <f>'дод 3'!H262</f>
        <v>0</v>
      </c>
      <c r="H172" s="139">
        <f>'дод 3'!I262</f>
        <v>0</v>
      </c>
      <c r="I172" s="139">
        <f>'дод 3'!J262</f>
        <v>0</v>
      </c>
      <c r="J172" s="139">
        <f>'дод 3'!K262</f>
        <v>0</v>
      </c>
      <c r="K172" s="139">
        <f>'дод 3'!L262</f>
        <v>0</v>
      </c>
      <c r="L172" s="139">
        <f>'дод 3'!M262</f>
        <v>0</v>
      </c>
      <c r="M172" s="139">
        <f>'дод 3'!N262</f>
        <v>0</v>
      </c>
      <c r="N172" s="139">
        <f>'дод 3'!O262</f>
        <v>0</v>
      </c>
      <c r="O172" s="139">
        <f>'дод 3'!P262</f>
        <v>0</v>
      </c>
      <c r="P172" s="255"/>
    </row>
    <row r="173" spans="1:16" ht="83.25" hidden="1" customHeight="1" x14ac:dyDescent="0.25">
      <c r="A173" s="37">
        <v>6083</v>
      </c>
      <c r="B173" s="55" t="s">
        <v>67</v>
      </c>
      <c r="C173" s="11" t="s">
        <v>425</v>
      </c>
      <c r="D173" s="139">
        <f>'дод 3'!E229+'дод 3'!E260</f>
        <v>0</v>
      </c>
      <c r="E173" s="139">
        <f>'дод 3'!F229+'дод 3'!F260</f>
        <v>0</v>
      </c>
      <c r="F173" s="139">
        <f>'дод 3'!G229+'дод 3'!G260</f>
        <v>0</v>
      </c>
      <c r="G173" s="139">
        <f>'дод 3'!H229+'дод 3'!H260</f>
        <v>0</v>
      </c>
      <c r="H173" s="139">
        <f>'дод 3'!I229+'дод 3'!I260</f>
        <v>0</v>
      </c>
      <c r="I173" s="139">
        <f>'дод 3'!J229+'дод 3'!J260</f>
        <v>0</v>
      </c>
      <c r="J173" s="139">
        <f>'дод 3'!K229+'дод 3'!K260</f>
        <v>0</v>
      </c>
      <c r="K173" s="139">
        <f>'дод 3'!L229+'дод 3'!L260</f>
        <v>0</v>
      </c>
      <c r="L173" s="139">
        <f>'дод 3'!M229+'дод 3'!M260</f>
        <v>0</v>
      </c>
      <c r="M173" s="139">
        <f>'дод 3'!N229+'дод 3'!N260</f>
        <v>0</v>
      </c>
      <c r="N173" s="139">
        <f>'дод 3'!O229+'дод 3'!O260</f>
        <v>0</v>
      </c>
      <c r="O173" s="139">
        <f>'дод 3'!P229+'дод 3'!P260</f>
        <v>0</v>
      </c>
      <c r="P173" s="255"/>
    </row>
    <row r="174" spans="1:16" s="51" customFormat="1" ht="126" hidden="1" customHeight="1" x14ac:dyDescent="0.25">
      <c r="A174" s="69"/>
      <c r="B174" s="79"/>
      <c r="C174" s="80" t="s">
        <v>561</v>
      </c>
      <c r="D174" s="140">
        <f>'дод 3'!E230+'дод 3'!E261</f>
        <v>0</v>
      </c>
      <c r="E174" s="140">
        <f>'дод 3'!F230+'дод 3'!F261</f>
        <v>0</v>
      </c>
      <c r="F174" s="140">
        <f>'дод 3'!G230+'дод 3'!G261</f>
        <v>0</v>
      </c>
      <c r="G174" s="140">
        <f>'дод 3'!H230+'дод 3'!H261</f>
        <v>0</v>
      </c>
      <c r="H174" s="140">
        <f>'дод 3'!I230+'дод 3'!I261</f>
        <v>0</v>
      </c>
      <c r="I174" s="140">
        <f>'дод 3'!J230+'дод 3'!J261</f>
        <v>0</v>
      </c>
      <c r="J174" s="140">
        <f>'дод 3'!K230+'дод 3'!K261</f>
        <v>0</v>
      </c>
      <c r="K174" s="140">
        <f>'дод 3'!L230+'дод 3'!L261</f>
        <v>0</v>
      </c>
      <c r="L174" s="140">
        <f>'дод 3'!M230+'дод 3'!M261</f>
        <v>0</v>
      </c>
      <c r="M174" s="140">
        <f>'дод 3'!N230+'дод 3'!N261</f>
        <v>0</v>
      </c>
      <c r="N174" s="140">
        <f>'дод 3'!O230+'дод 3'!O261</f>
        <v>0</v>
      </c>
      <c r="O174" s="140">
        <f>'дод 3'!P230+'дод 3'!P261</f>
        <v>0</v>
      </c>
      <c r="P174" s="255"/>
    </row>
    <row r="175" spans="1:16" s="51" customFormat="1" ht="54" customHeight="1" x14ac:dyDescent="0.25">
      <c r="A175" s="37" t="s">
        <v>132</v>
      </c>
      <c r="B175" s="42" t="s">
        <v>67</v>
      </c>
      <c r="C175" s="3" t="s">
        <v>582</v>
      </c>
      <c r="D175" s="139">
        <f>'дод 3'!E310</f>
        <v>0</v>
      </c>
      <c r="E175" s="139">
        <f>'дод 3'!F310</f>
        <v>0</v>
      </c>
      <c r="F175" s="139">
        <f>'дод 3'!G310</f>
        <v>0</v>
      </c>
      <c r="G175" s="139">
        <f>'дод 3'!H310</f>
        <v>0</v>
      </c>
      <c r="H175" s="139">
        <f>'дод 3'!I310</f>
        <v>0</v>
      </c>
      <c r="I175" s="139">
        <f>'дод 3'!J310</f>
        <v>104390</v>
      </c>
      <c r="J175" s="139">
        <f>'дод 3'!K310</f>
        <v>0</v>
      </c>
      <c r="K175" s="139">
        <f>'дод 3'!L310</f>
        <v>0</v>
      </c>
      <c r="L175" s="139">
        <f>'дод 3'!M310</f>
        <v>0</v>
      </c>
      <c r="M175" s="139">
        <f>'дод 3'!N310</f>
        <v>0</v>
      </c>
      <c r="N175" s="139">
        <f>'дод 3'!O310</f>
        <v>104390</v>
      </c>
      <c r="O175" s="139">
        <f>'дод 3'!P310</f>
        <v>104390</v>
      </c>
      <c r="P175" s="255"/>
    </row>
    <row r="176" spans="1:16" ht="22.15" customHeight="1" x14ac:dyDescent="0.25">
      <c r="A176" s="37" t="s">
        <v>138</v>
      </c>
      <c r="B176" s="42" t="s">
        <v>307</v>
      </c>
      <c r="C176" s="3" t="s">
        <v>139</v>
      </c>
      <c r="D176" s="139">
        <f>'дод 3'!E263+'дод 3'!E329+'дод 3'!E356</f>
        <v>6111180</v>
      </c>
      <c r="E176" s="139">
        <f>'дод 3'!F263+'дод 3'!F329+'дод 3'!F356</f>
        <v>5586180</v>
      </c>
      <c r="F176" s="139">
        <f>'дод 3'!G263+'дод 3'!G329+'дод 3'!G356</f>
        <v>0</v>
      </c>
      <c r="G176" s="139">
        <f>'дод 3'!H263+'дод 3'!H329+'дод 3'!H356</f>
        <v>60000</v>
      </c>
      <c r="H176" s="139">
        <f>'дод 3'!I263+'дод 3'!I329+'дод 3'!I356</f>
        <v>525000</v>
      </c>
      <c r="I176" s="139">
        <f>'дод 3'!J263+'дод 3'!J329+'дод 3'!J356</f>
        <v>4836259</v>
      </c>
      <c r="J176" s="139">
        <f>'дод 3'!K263+'дод 3'!K329+'дод 3'!K356</f>
        <v>0</v>
      </c>
      <c r="K176" s="139">
        <f>'дод 3'!L263+'дод 3'!L329+'дод 3'!L356</f>
        <v>4836259</v>
      </c>
      <c r="L176" s="139">
        <f>'дод 3'!M263+'дод 3'!M329+'дод 3'!M356</f>
        <v>0</v>
      </c>
      <c r="M176" s="139">
        <f>'дод 3'!N263+'дод 3'!N329+'дод 3'!N356</f>
        <v>0</v>
      </c>
      <c r="N176" s="139">
        <f>'дод 3'!O263+'дод 3'!O329+'дод 3'!O356</f>
        <v>0</v>
      </c>
      <c r="O176" s="139">
        <f>'дод 3'!P263+'дод 3'!P329+'дод 3'!P356</f>
        <v>10947439</v>
      </c>
      <c r="P176" s="255"/>
    </row>
    <row r="177" spans="1:16" s="49" customFormat="1" ht="21.75" customHeight="1" x14ac:dyDescent="0.25">
      <c r="A177" s="38" t="s">
        <v>133</v>
      </c>
      <c r="B177" s="41"/>
      <c r="C177" s="2" t="s">
        <v>651</v>
      </c>
      <c r="D177" s="47">
        <f>D182+D184+D204+D220+D222+D234</f>
        <v>94630210</v>
      </c>
      <c r="E177" s="47">
        <f>E182+E184+E204+E220+E222+E234</f>
        <v>21061210</v>
      </c>
      <c r="F177" s="47">
        <f t="shared" ref="F177:O177" si="30">F182+F184+F204+F220+F222+F234</f>
        <v>0</v>
      </c>
      <c r="G177" s="47">
        <f t="shared" si="30"/>
        <v>0</v>
      </c>
      <c r="H177" s="47">
        <f t="shared" si="30"/>
        <v>73569000</v>
      </c>
      <c r="I177" s="47">
        <f t="shared" si="30"/>
        <v>199008005</v>
      </c>
      <c r="J177" s="47">
        <f t="shared" si="30"/>
        <v>194583005</v>
      </c>
      <c r="K177" s="47">
        <f t="shared" si="30"/>
        <v>225000</v>
      </c>
      <c r="L177" s="47">
        <f t="shared" si="30"/>
        <v>0</v>
      </c>
      <c r="M177" s="47">
        <f t="shared" si="30"/>
        <v>0</v>
      </c>
      <c r="N177" s="47">
        <f t="shared" si="30"/>
        <v>198783005</v>
      </c>
      <c r="O177" s="47">
        <f t="shared" si="30"/>
        <v>293638215</v>
      </c>
      <c r="P177" s="255"/>
    </row>
    <row r="178" spans="1:16" s="50" customFormat="1" ht="47.25" hidden="1" x14ac:dyDescent="0.25">
      <c r="A178" s="63"/>
      <c r="B178" s="64"/>
      <c r="C178" s="67" t="s">
        <v>383</v>
      </c>
      <c r="D178" s="141">
        <f>D185</f>
        <v>0</v>
      </c>
      <c r="E178" s="141">
        <f t="shared" ref="E178:O178" si="31">E185</f>
        <v>0</v>
      </c>
      <c r="F178" s="141">
        <f t="shared" si="31"/>
        <v>0</v>
      </c>
      <c r="G178" s="141">
        <f t="shared" si="31"/>
        <v>0</v>
      </c>
      <c r="H178" s="141">
        <f t="shared" si="31"/>
        <v>0</v>
      </c>
      <c r="I178" s="141">
        <f t="shared" si="31"/>
        <v>0</v>
      </c>
      <c r="J178" s="141">
        <f t="shared" si="31"/>
        <v>0</v>
      </c>
      <c r="K178" s="141">
        <f t="shared" si="31"/>
        <v>0</v>
      </c>
      <c r="L178" s="141">
        <f t="shared" si="31"/>
        <v>0</v>
      </c>
      <c r="M178" s="141">
        <f t="shared" si="31"/>
        <v>0</v>
      </c>
      <c r="N178" s="141">
        <f t="shared" si="31"/>
        <v>0</v>
      </c>
      <c r="O178" s="141">
        <f t="shared" si="31"/>
        <v>0</v>
      </c>
      <c r="P178" s="255"/>
    </row>
    <row r="179" spans="1:16" s="50" customFormat="1" ht="94.5" hidden="1" customHeight="1" x14ac:dyDescent="0.25">
      <c r="A179" s="63"/>
      <c r="B179" s="64"/>
      <c r="C179" s="67" t="s">
        <v>390</v>
      </c>
      <c r="D179" s="141">
        <f>D205</f>
        <v>0</v>
      </c>
      <c r="E179" s="141">
        <f t="shared" ref="E179:N179" si="32">E205</f>
        <v>0</v>
      </c>
      <c r="F179" s="141">
        <f t="shared" si="32"/>
        <v>0</v>
      </c>
      <c r="G179" s="141">
        <f t="shared" si="32"/>
        <v>0</v>
      </c>
      <c r="H179" s="141">
        <f t="shared" si="32"/>
        <v>0</v>
      </c>
      <c r="I179" s="141">
        <f t="shared" si="32"/>
        <v>0</v>
      </c>
      <c r="J179" s="141">
        <f t="shared" si="32"/>
        <v>0</v>
      </c>
      <c r="K179" s="141">
        <f t="shared" si="32"/>
        <v>0</v>
      </c>
      <c r="L179" s="141">
        <f t="shared" si="32"/>
        <v>0</v>
      </c>
      <c r="M179" s="141">
        <f t="shared" si="32"/>
        <v>0</v>
      </c>
      <c r="N179" s="141">
        <f t="shared" si="32"/>
        <v>0</v>
      </c>
      <c r="O179" s="141">
        <f t="shared" ref="O179" si="33">O205</f>
        <v>0</v>
      </c>
      <c r="P179" s="255"/>
    </row>
    <row r="180" spans="1:16" s="50" customFormat="1" ht="15.75" hidden="1" customHeight="1" x14ac:dyDescent="0.25">
      <c r="A180" s="63"/>
      <c r="B180" s="64"/>
      <c r="C180" s="68" t="s">
        <v>389</v>
      </c>
      <c r="D180" s="141">
        <f>D186+D207</f>
        <v>0</v>
      </c>
      <c r="E180" s="141">
        <f t="shared" ref="E180:O180" si="34">E186+E207</f>
        <v>0</v>
      </c>
      <c r="F180" s="141">
        <f t="shared" si="34"/>
        <v>0</v>
      </c>
      <c r="G180" s="141">
        <f t="shared" si="34"/>
        <v>0</v>
      </c>
      <c r="H180" s="141">
        <f t="shared" si="34"/>
        <v>0</v>
      </c>
      <c r="I180" s="141">
        <f t="shared" si="34"/>
        <v>0</v>
      </c>
      <c r="J180" s="141">
        <f t="shared" si="34"/>
        <v>0</v>
      </c>
      <c r="K180" s="141">
        <f t="shared" si="34"/>
        <v>0</v>
      </c>
      <c r="L180" s="141">
        <f t="shared" si="34"/>
        <v>0</v>
      </c>
      <c r="M180" s="141">
        <f t="shared" si="34"/>
        <v>0</v>
      </c>
      <c r="N180" s="141">
        <f t="shared" si="34"/>
        <v>0</v>
      </c>
      <c r="O180" s="141">
        <f t="shared" si="34"/>
        <v>0</v>
      </c>
      <c r="P180" s="255"/>
    </row>
    <row r="181" spans="1:16" s="50" customFormat="1" ht="18" customHeight="1" x14ac:dyDescent="0.25">
      <c r="A181" s="63"/>
      <c r="B181" s="63"/>
      <c r="C181" s="73" t="s">
        <v>410</v>
      </c>
      <c r="D181" s="141">
        <f>D223</f>
        <v>0</v>
      </c>
      <c r="E181" s="141">
        <f t="shared" ref="E181:O181" si="35">E223</f>
        <v>0</v>
      </c>
      <c r="F181" s="141">
        <f t="shared" si="35"/>
        <v>0</v>
      </c>
      <c r="G181" s="141">
        <f t="shared" si="35"/>
        <v>0</v>
      </c>
      <c r="H181" s="141">
        <f t="shared" si="35"/>
        <v>0</v>
      </c>
      <c r="I181" s="141">
        <f t="shared" si="35"/>
        <v>92214546</v>
      </c>
      <c r="J181" s="141">
        <f t="shared" si="35"/>
        <v>92214546</v>
      </c>
      <c r="K181" s="141">
        <f t="shared" si="35"/>
        <v>0</v>
      </c>
      <c r="L181" s="141">
        <f t="shared" si="35"/>
        <v>0</v>
      </c>
      <c r="M181" s="141">
        <f t="shared" si="35"/>
        <v>0</v>
      </c>
      <c r="N181" s="141">
        <f t="shared" si="35"/>
        <v>92214546</v>
      </c>
      <c r="O181" s="141">
        <f t="shared" si="35"/>
        <v>92214546</v>
      </c>
      <c r="P181" s="255"/>
    </row>
    <row r="182" spans="1:16" s="49" customFormat="1" x14ac:dyDescent="0.25">
      <c r="A182" s="38" t="s">
        <v>140</v>
      </c>
      <c r="B182" s="41"/>
      <c r="C182" s="2" t="s">
        <v>141</v>
      </c>
      <c r="D182" s="47">
        <f t="shared" ref="D182:O182" si="36">D183</f>
        <v>1750000</v>
      </c>
      <c r="E182" s="47">
        <f t="shared" si="36"/>
        <v>1750000</v>
      </c>
      <c r="F182" s="47">
        <f t="shared" si="36"/>
        <v>0</v>
      </c>
      <c r="G182" s="47">
        <f t="shared" si="36"/>
        <v>0</v>
      </c>
      <c r="H182" s="47">
        <f t="shared" si="36"/>
        <v>0</v>
      </c>
      <c r="I182" s="47">
        <f t="shared" si="36"/>
        <v>0</v>
      </c>
      <c r="J182" s="47">
        <f t="shared" si="36"/>
        <v>0</v>
      </c>
      <c r="K182" s="47">
        <f t="shared" si="36"/>
        <v>0</v>
      </c>
      <c r="L182" s="47">
        <f t="shared" si="36"/>
        <v>0</v>
      </c>
      <c r="M182" s="47">
        <f t="shared" si="36"/>
        <v>0</v>
      </c>
      <c r="N182" s="47">
        <f t="shared" si="36"/>
        <v>0</v>
      </c>
      <c r="O182" s="47">
        <f t="shared" si="36"/>
        <v>1750000</v>
      </c>
      <c r="P182" s="255"/>
    </row>
    <row r="183" spans="1:16" ht="24" customHeight="1" x14ac:dyDescent="0.25">
      <c r="A183" s="37" t="s">
        <v>134</v>
      </c>
      <c r="B183" s="37" t="s">
        <v>82</v>
      </c>
      <c r="C183" s="3" t="s">
        <v>340</v>
      </c>
      <c r="D183" s="139">
        <f>'дод 3'!E340+'дод 3'!E348+'дод 3'!E357</f>
        <v>1750000</v>
      </c>
      <c r="E183" s="139">
        <f>'дод 3'!F340+'дод 3'!F348+'дод 3'!F357</f>
        <v>1750000</v>
      </c>
      <c r="F183" s="139">
        <f>'дод 3'!G340+'дод 3'!G348+'дод 3'!G357</f>
        <v>0</v>
      </c>
      <c r="G183" s="139">
        <f>'дод 3'!H340+'дод 3'!H348+'дод 3'!H357</f>
        <v>0</v>
      </c>
      <c r="H183" s="139">
        <f>'дод 3'!I340+'дод 3'!I348+'дод 3'!I357</f>
        <v>0</v>
      </c>
      <c r="I183" s="139">
        <f>'дод 3'!J340+'дод 3'!J348+'дод 3'!J357</f>
        <v>0</v>
      </c>
      <c r="J183" s="139">
        <f>'дод 3'!K340+'дод 3'!K348+'дод 3'!K357</f>
        <v>0</v>
      </c>
      <c r="K183" s="139">
        <f>'дод 3'!L340+'дод 3'!L348+'дод 3'!L357</f>
        <v>0</v>
      </c>
      <c r="L183" s="139">
        <f>'дод 3'!M340+'дод 3'!M348+'дод 3'!M357</f>
        <v>0</v>
      </c>
      <c r="M183" s="139">
        <f>'дод 3'!N340+'дод 3'!N348+'дод 3'!N357</f>
        <v>0</v>
      </c>
      <c r="N183" s="139">
        <f>'дод 3'!O340+'дод 3'!O348+'дод 3'!O357</f>
        <v>0</v>
      </c>
      <c r="O183" s="139">
        <f>'дод 3'!P340+'дод 3'!P348+'дод 3'!P357</f>
        <v>1750000</v>
      </c>
      <c r="P183" s="255"/>
    </row>
    <row r="184" spans="1:16" s="49" customFormat="1" x14ac:dyDescent="0.25">
      <c r="A184" s="38" t="s">
        <v>96</v>
      </c>
      <c r="B184" s="38"/>
      <c r="C184" s="13" t="s">
        <v>575</v>
      </c>
      <c r="D184" s="47">
        <f>D187+D188+D190+D191+D192+D193+D194+D195+D196+D197+D199+D201+D203</f>
        <v>0</v>
      </c>
      <c r="E184" s="47">
        <f t="shared" ref="E184:O184" si="37">E187+E188+E190+E191+E192+E193+E194+E195+E196+E197+E199+E201+E203</f>
        <v>0</v>
      </c>
      <c r="F184" s="47">
        <f t="shared" si="37"/>
        <v>0</v>
      </c>
      <c r="G184" s="47">
        <f t="shared" si="37"/>
        <v>0</v>
      </c>
      <c r="H184" s="47">
        <f t="shared" si="37"/>
        <v>0</v>
      </c>
      <c r="I184" s="47">
        <f t="shared" si="37"/>
        <v>21700000</v>
      </c>
      <c r="J184" s="47">
        <f>J187+J188+J190+J191+J192+J193+J194+J195+J196+J197+J199+J201+J203</f>
        <v>21700000</v>
      </c>
      <c r="K184" s="47">
        <f t="shared" si="37"/>
        <v>0</v>
      </c>
      <c r="L184" s="47">
        <f t="shared" si="37"/>
        <v>0</v>
      </c>
      <c r="M184" s="47">
        <f t="shared" si="37"/>
        <v>0</v>
      </c>
      <c r="N184" s="47">
        <f t="shared" si="37"/>
        <v>21700000</v>
      </c>
      <c r="O184" s="47">
        <f t="shared" si="37"/>
        <v>21700000</v>
      </c>
      <c r="P184" s="255"/>
    </row>
    <row r="185" spans="1:16" s="50" customFormat="1" ht="63" hidden="1" x14ac:dyDescent="0.25">
      <c r="A185" s="63"/>
      <c r="B185" s="63"/>
      <c r="C185" s="67" t="s">
        <v>615</v>
      </c>
      <c r="D185" s="141">
        <f>D200</f>
        <v>0</v>
      </c>
      <c r="E185" s="141">
        <f t="shared" ref="E185:O185" si="38">E200</f>
        <v>0</v>
      </c>
      <c r="F185" s="141">
        <f t="shared" si="38"/>
        <v>0</v>
      </c>
      <c r="G185" s="141">
        <f t="shared" si="38"/>
        <v>0</v>
      </c>
      <c r="H185" s="141">
        <f t="shared" si="38"/>
        <v>0</v>
      </c>
      <c r="I185" s="141">
        <f t="shared" si="38"/>
        <v>0</v>
      </c>
      <c r="J185" s="141">
        <f t="shared" si="38"/>
        <v>0</v>
      </c>
      <c r="K185" s="141">
        <f t="shared" si="38"/>
        <v>0</v>
      </c>
      <c r="L185" s="141">
        <f t="shared" si="38"/>
        <v>0</v>
      </c>
      <c r="M185" s="141">
        <f t="shared" si="38"/>
        <v>0</v>
      </c>
      <c r="N185" s="141">
        <f t="shared" si="38"/>
        <v>0</v>
      </c>
      <c r="O185" s="141">
        <f t="shared" si="38"/>
        <v>0</v>
      </c>
      <c r="P185" s="255"/>
    </row>
    <row r="186" spans="1:16" s="50" customFormat="1" ht="15.75" hidden="1" customHeight="1" x14ac:dyDescent="0.25">
      <c r="A186" s="63"/>
      <c r="B186" s="63"/>
      <c r="C186" s="68" t="s">
        <v>389</v>
      </c>
      <c r="D186" s="141">
        <f>D189+D202</f>
        <v>0</v>
      </c>
      <c r="E186" s="141">
        <f t="shared" ref="E186:O186" si="39">E189+E202</f>
        <v>0</v>
      </c>
      <c r="F186" s="141">
        <f t="shared" si="39"/>
        <v>0</v>
      </c>
      <c r="G186" s="141">
        <f t="shared" si="39"/>
        <v>0</v>
      </c>
      <c r="H186" s="141">
        <f t="shared" si="39"/>
        <v>0</v>
      </c>
      <c r="I186" s="141">
        <f t="shared" si="39"/>
        <v>0</v>
      </c>
      <c r="J186" s="141">
        <f>J189+J202</f>
        <v>0</v>
      </c>
      <c r="K186" s="141">
        <f t="shared" si="39"/>
        <v>0</v>
      </c>
      <c r="L186" s="141">
        <f t="shared" si="39"/>
        <v>0</v>
      </c>
      <c r="M186" s="141">
        <f t="shared" si="39"/>
        <v>0</v>
      </c>
      <c r="N186" s="141">
        <f t="shared" si="39"/>
        <v>0</v>
      </c>
      <c r="O186" s="141">
        <f t="shared" si="39"/>
        <v>0</v>
      </c>
      <c r="P186" s="255"/>
    </row>
    <row r="187" spans="1:16" ht="27" customHeight="1" x14ac:dyDescent="0.25">
      <c r="A187" s="40" t="s">
        <v>269</v>
      </c>
      <c r="B187" s="40" t="s">
        <v>110</v>
      </c>
      <c r="C187" s="6" t="s">
        <v>519</v>
      </c>
      <c r="D187" s="139">
        <f>'дод 3'!E311+'дод 3'!E264</f>
        <v>0</v>
      </c>
      <c r="E187" s="139">
        <f>'дод 3'!F311+'дод 3'!F264</f>
        <v>0</v>
      </c>
      <c r="F187" s="139">
        <f>'дод 3'!G311+'дод 3'!G264</f>
        <v>0</v>
      </c>
      <c r="G187" s="139">
        <f>'дод 3'!H311+'дод 3'!H264</f>
        <v>0</v>
      </c>
      <c r="H187" s="139">
        <f>'дод 3'!I311+'дод 3'!I264</f>
        <v>0</v>
      </c>
      <c r="I187" s="139">
        <f>'дод 3'!J311+'дод 3'!J264</f>
        <v>9200000</v>
      </c>
      <c r="J187" s="139">
        <f>'дод 3'!K311+'дод 3'!K264</f>
        <v>9200000</v>
      </c>
      <c r="K187" s="139">
        <f>'дод 3'!L311+'дод 3'!L264</f>
        <v>0</v>
      </c>
      <c r="L187" s="139">
        <f>'дод 3'!M311+'дод 3'!M264</f>
        <v>0</v>
      </c>
      <c r="M187" s="139">
        <f>'дод 3'!N311+'дод 3'!N264</f>
        <v>0</v>
      </c>
      <c r="N187" s="139">
        <f>'дод 3'!O311+'дод 3'!O264</f>
        <v>9200000</v>
      </c>
      <c r="O187" s="139">
        <f>'дод 3'!P311+'дод 3'!P264</f>
        <v>9200000</v>
      </c>
      <c r="P187" s="255"/>
    </row>
    <row r="188" spans="1:16" s="51" customFormat="1" ht="18.75" x14ac:dyDescent="0.25">
      <c r="A188" s="40" t="s">
        <v>274</v>
      </c>
      <c r="B188" s="40" t="s">
        <v>110</v>
      </c>
      <c r="C188" s="6" t="s">
        <v>515</v>
      </c>
      <c r="D188" s="139">
        <f>'дод 3'!E125+'дод 3'!E312</f>
        <v>0</v>
      </c>
      <c r="E188" s="139">
        <f>'дод 3'!F125+'дод 3'!F312</f>
        <v>0</v>
      </c>
      <c r="F188" s="139">
        <f>'дод 3'!G125+'дод 3'!G312</f>
        <v>0</v>
      </c>
      <c r="G188" s="139">
        <f>'дод 3'!H125+'дод 3'!H312</f>
        <v>0</v>
      </c>
      <c r="H188" s="139">
        <f>'дод 3'!I125+'дод 3'!I312</f>
        <v>0</v>
      </c>
      <c r="I188" s="139">
        <f>'дод 3'!J125+'дод 3'!J312</f>
        <v>3000000</v>
      </c>
      <c r="J188" s="139">
        <f>'дод 3'!K125+'дод 3'!K312</f>
        <v>3000000</v>
      </c>
      <c r="K188" s="139">
        <f>'дод 3'!L125+'дод 3'!L312</f>
        <v>0</v>
      </c>
      <c r="L188" s="139">
        <f>'дод 3'!M125+'дод 3'!M312</f>
        <v>0</v>
      </c>
      <c r="M188" s="139">
        <f>'дод 3'!N125+'дод 3'!N312</f>
        <v>0</v>
      </c>
      <c r="N188" s="139">
        <f>'дод 3'!O125+'дод 3'!O312</f>
        <v>3000000</v>
      </c>
      <c r="O188" s="139">
        <f>'дод 3'!P125+'дод 3'!P312</f>
        <v>3000000</v>
      </c>
      <c r="P188" s="255"/>
    </row>
    <row r="189" spans="1:16" s="51" customFormat="1" ht="21.75" hidden="1" customHeight="1" x14ac:dyDescent="0.25">
      <c r="A189" s="72"/>
      <c r="B189" s="72"/>
      <c r="C189" s="77" t="s">
        <v>389</v>
      </c>
      <c r="D189" s="140">
        <f>'дод 3'!E126</f>
        <v>0</v>
      </c>
      <c r="E189" s="140">
        <f>'дод 3'!F126</f>
        <v>0</v>
      </c>
      <c r="F189" s="140">
        <f>'дод 3'!G126</f>
        <v>0</v>
      </c>
      <c r="G189" s="140">
        <f>'дод 3'!H126</f>
        <v>0</v>
      </c>
      <c r="H189" s="140">
        <f>'дод 3'!I126</f>
        <v>0</v>
      </c>
      <c r="I189" s="140">
        <f>'дод 3'!J126</f>
        <v>0</v>
      </c>
      <c r="J189" s="140">
        <f>'дод 3'!K126</f>
        <v>0</v>
      </c>
      <c r="K189" s="140">
        <f>'дод 3'!L126</f>
        <v>0</v>
      </c>
      <c r="L189" s="140">
        <f>'дод 3'!M126</f>
        <v>0</v>
      </c>
      <c r="M189" s="140">
        <f>'дод 3'!N126</f>
        <v>0</v>
      </c>
      <c r="N189" s="140">
        <f>'дод 3'!O126</f>
        <v>0</v>
      </c>
      <c r="O189" s="140">
        <f>'дод 3'!P126</f>
        <v>0</v>
      </c>
      <c r="P189" s="255"/>
    </row>
    <row r="190" spans="1:16" s="51" customFormat="1" ht="24" hidden="1" customHeight="1" x14ac:dyDescent="0.25">
      <c r="A190" s="40" t="s">
        <v>276</v>
      </c>
      <c r="B190" s="40" t="s">
        <v>110</v>
      </c>
      <c r="C190" s="6" t="s">
        <v>516</v>
      </c>
      <c r="D190" s="139">
        <f>'дод 3'!E313+'дод 3'!E167</f>
        <v>0</v>
      </c>
      <c r="E190" s="139">
        <f>'дод 3'!F313+'дод 3'!F167</f>
        <v>0</v>
      </c>
      <c r="F190" s="139">
        <f>'дод 3'!G313+'дод 3'!G167</f>
        <v>0</v>
      </c>
      <c r="G190" s="139">
        <f>'дод 3'!H313+'дод 3'!H167</f>
        <v>0</v>
      </c>
      <c r="H190" s="139">
        <f>'дод 3'!I313+'дод 3'!I167</f>
        <v>0</v>
      </c>
      <c r="I190" s="139">
        <f>'дод 3'!J313+'дод 3'!J167</f>
        <v>0</v>
      </c>
      <c r="J190" s="139">
        <f>'дод 3'!K313+'дод 3'!K167</f>
        <v>0</v>
      </c>
      <c r="K190" s="139">
        <f>'дод 3'!L313+'дод 3'!L167</f>
        <v>0</v>
      </c>
      <c r="L190" s="139">
        <f>'дод 3'!M313+'дод 3'!M167</f>
        <v>0</v>
      </c>
      <c r="M190" s="139">
        <f>'дод 3'!N313+'дод 3'!N167</f>
        <v>0</v>
      </c>
      <c r="N190" s="139">
        <f>'дод 3'!O313+'дод 3'!O167</f>
        <v>0</v>
      </c>
      <c r="O190" s="139">
        <f>'дод 3'!P313+'дод 3'!P167</f>
        <v>0</v>
      </c>
      <c r="P190" s="255"/>
    </row>
    <row r="191" spans="1:16" s="51" customFormat="1" ht="22.5" hidden="1" customHeight="1" x14ac:dyDescent="0.25">
      <c r="A191" s="40">
        <v>7323</v>
      </c>
      <c r="B191" s="65" t="s">
        <v>110</v>
      </c>
      <c r="C191" s="105" t="s">
        <v>517</v>
      </c>
      <c r="D191" s="139">
        <f>'дод 3'!E217+'дод 3'!E42</f>
        <v>0</v>
      </c>
      <c r="E191" s="139">
        <f>'дод 3'!F217+'дод 3'!F42</f>
        <v>0</v>
      </c>
      <c r="F191" s="139">
        <f>'дод 3'!G217+'дод 3'!G42</f>
        <v>0</v>
      </c>
      <c r="G191" s="139">
        <f>'дод 3'!H217+'дод 3'!H42</f>
        <v>0</v>
      </c>
      <c r="H191" s="139">
        <f>'дод 3'!I217+'дод 3'!I42</f>
        <v>0</v>
      </c>
      <c r="I191" s="139">
        <f>'дод 3'!J217+'дод 3'!J42</f>
        <v>0</v>
      </c>
      <c r="J191" s="139">
        <f>'дод 3'!K217+'дод 3'!K42</f>
        <v>0</v>
      </c>
      <c r="K191" s="139">
        <f>'дод 3'!L217+'дод 3'!L42</f>
        <v>0</v>
      </c>
      <c r="L191" s="139">
        <f>'дод 3'!M217+'дод 3'!M42</f>
        <v>0</v>
      </c>
      <c r="M191" s="139">
        <f>'дод 3'!N217+'дод 3'!N42</f>
        <v>0</v>
      </c>
      <c r="N191" s="139">
        <f>'дод 3'!O217+'дод 3'!O42</f>
        <v>0</v>
      </c>
      <c r="O191" s="139">
        <f>'дод 3'!P217+'дод 3'!P42</f>
        <v>0</v>
      </c>
      <c r="P191" s="255"/>
    </row>
    <row r="192" spans="1:16" s="51" customFormat="1" ht="19.5" hidden="1" customHeight="1" x14ac:dyDescent="0.25">
      <c r="A192" s="40">
        <v>7324</v>
      </c>
      <c r="B192" s="65" t="s">
        <v>110</v>
      </c>
      <c r="C192" s="6" t="s">
        <v>518</v>
      </c>
      <c r="D192" s="139">
        <f>'дод 3'!E239+'дод 3'!E314</f>
        <v>0</v>
      </c>
      <c r="E192" s="139">
        <f>'дод 3'!F239+'дод 3'!F314</f>
        <v>0</v>
      </c>
      <c r="F192" s="139">
        <f>'дод 3'!G239+'дод 3'!G314</f>
        <v>0</v>
      </c>
      <c r="G192" s="139">
        <f>'дод 3'!H239+'дод 3'!H314</f>
        <v>0</v>
      </c>
      <c r="H192" s="139">
        <f>'дод 3'!I239+'дод 3'!I314</f>
        <v>0</v>
      </c>
      <c r="I192" s="139">
        <f>'дод 3'!J239+'дод 3'!J314</f>
        <v>0</v>
      </c>
      <c r="J192" s="139">
        <f>'дод 3'!K239+'дод 3'!K314</f>
        <v>0</v>
      </c>
      <c r="K192" s="139">
        <f>'дод 3'!L239+'дод 3'!L314</f>
        <v>0</v>
      </c>
      <c r="L192" s="139">
        <f>'дод 3'!M239+'дод 3'!M314</f>
        <v>0</v>
      </c>
      <c r="M192" s="139">
        <f>'дод 3'!N239+'дод 3'!N314</f>
        <v>0</v>
      </c>
      <c r="N192" s="139">
        <f>'дод 3'!O239+'дод 3'!O314</f>
        <v>0</v>
      </c>
      <c r="O192" s="139">
        <f>'дод 3'!P239+'дод 3'!P314</f>
        <v>0</v>
      </c>
      <c r="P192" s="255"/>
    </row>
    <row r="193" spans="1:16" s="51" customFormat="1" ht="41.25" hidden="1" customHeight="1" x14ac:dyDescent="0.25">
      <c r="A193" s="40">
        <v>7325</v>
      </c>
      <c r="B193" s="65" t="s">
        <v>110</v>
      </c>
      <c r="C193" s="6" t="s">
        <v>513</v>
      </c>
      <c r="D193" s="139">
        <f>'дод 3'!E315+'дод 3'!E43</f>
        <v>0</v>
      </c>
      <c r="E193" s="139">
        <f>'дод 3'!F315+'дод 3'!F43</f>
        <v>0</v>
      </c>
      <c r="F193" s="139">
        <f>'дод 3'!G315+'дод 3'!G43</f>
        <v>0</v>
      </c>
      <c r="G193" s="139">
        <f>'дод 3'!H315+'дод 3'!H43</f>
        <v>0</v>
      </c>
      <c r="H193" s="139">
        <f>'дод 3'!I315+'дод 3'!I43</f>
        <v>0</v>
      </c>
      <c r="I193" s="139">
        <f>'дод 3'!J315+'дод 3'!J43</f>
        <v>0</v>
      </c>
      <c r="J193" s="139">
        <f>'дод 3'!K315+'дод 3'!K43</f>
        <v>0</v>
      </c>
      <c r="K193" s="139">
        <f>'дод 3'!L315+'дод 3'!L43</f>
        <v>0</v>
      </c>
      <c r="L193" s="139">
        <f>'дод 3'!M315+'дод 3'!M43</f>
        <v>0</v>
      </c>
      <c r="M193" s="139">
        <f>'дод 3'!N315+'дод 3'!N43</f>
        <v>0</v>
      </c>
      <c r="N193" s="139">
        <f>'дод 3'!O315+'дод 3'!O43</f>
        <v>0</v>
      </c>
      <c r="O193" s="139">
        <f>'дод 3'!P315+'дод 3'!P43</f>
        <v>0</v>
      </c>
      <c r="P193" s="255"/>
    </row>
    <row r="194" spans="1:16" ht="21.75" customHeight="1" x14ac:dyDescent="0.25">
      <c r="A194" s="40" t="s">
        <v>271</v>
      </c>
      <c r="B194" s="40" t="s">
        <v>110</v>
      </c>
      <c r="C194" s="6" t="s">
        <v>514</v>
      </c>
      <c r="D194" s="139">
        <f>'дод 3'!E316+'дод 3'!E265+'дод 3'!E44</f>
        <v>0</v>
      </c>
      <c r="E194" s="139">
        <f>'дод 3'!F316+'дод 3'!F265+'дод 3'!F44</f>
        <v>0</v>
      </c>
      <c r="F194" s="139">
        <f>'дод 3'!G316+'дод 3'!G265+'дод 3'!G44</f>
        <v>0</v>
      </c>
      <c r="G194" s="139">
        <f>'дод 3'!H316+'дод 3'!H265+'дод 3'!H44</f>
        <v>0</v>
      </c>
      <c r="H194" s="139">
        <f>'дод 3'!I316+'дод 3'!I265+'дод 3'!I44</f>
        <v>0</v>
      </c>
      <c r="I194" s="139">
        <f>'дод 3'!J316+'дод 3'!J265+'дод 3'!J44</f>
        <v>5000000</v>
      </c>
      <c r="J194" s="139">
        <f>'дод 3'!K316+'дод 3'!K265+'дод 3'!K44</f>
        <v>5000000</v>
      </c>
      <c r="K194" s="139">
        <f>'дод 3'!L316+'дод 3'!L265+'дод 3'!L44</f>
        <v>0</v>
      </c>
      <c r="L194" s="139">
        <f>'дод 3'!M316+'дод 3'!M265+'дод 3'!M44</f>
        <v>0</v>
      </c>
      <c r="M194" s="139">
        <f>'дод 3'!N316+'дод 3'!N265+'дод 3'!N44</f>
        <v>0</v>
      </c>
      <c r="N194" s="139">
        <f>'дод 3'!O316+'дод 3'!O265+'дод 3'!O44</f>
        <v>5000000</v>
      </c>
      <c r="O194" s="139">
        <f>'дод 3'!P316+'дод 3'!P265+'дод 3'!P44</f>
        <v>5000000</v>
      </c>
      <c r="P194" s="255"/>
    </row>
    <row r="195" spans="1:16" ht="31.5" hidden="1" customHeight="1" x14ac:dyDescent="0.25">
      <c r="A195" s="37" t="s">
        <v>135</v>
      </c>
      <c r="B195" s="37" t="s">
        <v>110</v>
      </c>
      <c r="C195" s="3" t="s">
        <v>1</v>
      </c>
      <c r="D195" s="139">
        <f>'дод 3'!E266+'дод 3'!E317+'дод 3'!E330+'дод 3'!E358</f>
        <v>0</v>
      </c>
      <c r="E195" s="139">
        <f>'дод 3'!F266+'дод 3'!F317+'дод 3'!F330+'дод 3'!F358</f>
        <v>0</v>
      </c>
      <c r="F195" s="139">
        <f>'дод 3'!G266+'дод 3'!G317+'дод 3'!G330+'дод 3'!G358</f>
        <v>0</v>
      </c>
      <c r="G195" s="139">
        <f>'дод 3'!H266+'дод 3'!H317+'дод 3'!H330+'дод 3'!H358</f>
        <v>0</v>
      </c>
      <c r="H195" s="139">
        <f>'дод 3'!I266+'дод 3'!I317+'дод 3'!I330+'дод 3'!I358</f>
        <v>0</v>
      </c>
      <c r="I195" s="139">
        <f>'дод 3'!J266+'дод 3'!J317+'дод 3'!J330+'дод 3'!J358</f>
        <v>0</v>
      </c>
      <c r="J195" s="139">
        <f>'дод 3'!K266+'дод 3'!K317+'дод 3'!K330+'дод 3'!K358</f>
        <v>0</v>
      </c>
      <c r="K195" s="139">
        <f>'дод 3'!L266+'дод 3'!L317+'дод 3'!L330+'дод 3'!L358</f>
        <v>0</v>
      </c>
      <c r="L195" s="139">
        <f>'дод 3'!M266+'дод 3'!M317+'дод 3'!M330+'дод 3'!M358</f>
        <v>0</v>
      </c>
      <c r="M195" s="139">
        <f>'дод 3'!N266+'дод 3'!N317+'дод 3'!N330+'дод 3'!N358</f>
        <v>0</v>
      </c>
      <c r="N195" s="139">
        <f>'дод 3'!O266+'дод 3'!O317+'дод 3'!O330+'дод 3'!O358</f>
        <v>0</v>
      </c>
      <c r="O195" s="139">
        <f>'дод 3'!P266+'дод 3'!P317+'дод 3'!P330+'дод 3'!P358</f>
        <v>0</v>
      </c>
      <c r="P195" s="255"/>
    </row>
    <row r="196" spans="1:16" ht="35.25" hidden="1" customHeight="1" x14ac:dyDescent="0.25">
      <c r="A196" s="55" t="s">
        <v>443</v>
      </c>
      <c r="B196" s="55" t="s">
        <v>110</v>
      </c>
      <c r="C196" s="3" t="s">
        <v>444</v>
      </c>
      <c r="D196" s="139">
        <f>'дод 3'!E331</f>
        <v>0</v>
      </c>
      <c r="E196" s="139">
        <f>'дод 3'!F331</f>
        <v>0</v>
      </c>
      <c r="F196" s="139">
        <f>'дод 3'!G331</f>
        <v>0</v>
      </c>
      <c r="G196" s="139">
        <f>'дод 3'!H331</f>
        <v>0</v>
      </c>
      <c r="H196" s="139">
        <f>'дод 3'!I331</f>
        <v>0</v>
      </c>
      <c r="I196" s="139">
        <f>'дод 3'!J331</f>
        <v>0</v>
      </c>
      <c r="J196" s="139">
        <f>'дод 3'!K331</f>
        <v>0</v>
      </c>
      <c r="K196" s="139">
        <f>'дод 3'!L331</f>
        <v>0</v>
      </c>
      <c r="L196" s="139">
        <f>'дод 3'!M331</f>
        <v>0</v>
      </c>
      <c r="M196" s="139">
        <f>'дод 3'!N331</f>
        <v>0</v>
      </c>
      <c r="N196" s="139">
        <f>'дод 3'!O331</f>
        <v>0</v>
      </c>
      <c r="O196" s="139">
        <f>'дод 3'!P331</f>
        <v>0</v>
      </c>
      <c r="P196" s="255"/>
    </row>
    <row r="197" spans="1:16" ht="36.6" customHeight="1" x14ac:dyDescent="0.25">
      <c r="A197" s="37">
        <v>7361</v>
      </c>
      <c r="B197" s="37" t="s">
        <v>81</v>
      </c>
      <c r="C197" s="3" t="s">
        <v>367</v>
      </c>
      <c r="D197" s="139">
        <f>'дод 3'!E267+'дод 3'!E318+'дод 3'!E168</f>
        <v>0</v>
      </c>
      <c r="E197" s="139">
        <f>'дод 3'!F267+'дод 3'!F318+'дод 3'!F168</f>
        <v>0</v>
      </c>
      <c r="F197" s="139">
        <f>'дод 3'!G267+'дод 3'!G318+'дод 3'!G168</f>
        <v>0</v>
      </c>
      <c r="G197" s="139">
        <f>'дод 3'!H267+'дод 3'!H318+'дод 3'!H168</f>
        <v>0</v>
      </c>
      <c r="H197" s="139">
        <f>'дод 3'!I267+'дод 3'!I318+'дод 3'!I168</f>
        <v>0</v>
      </c>
      <c r="I197" s="139">
        <f>'дод 3'!J267+'дод 3'!J318+'дод 3'!J168</f>
        <v>4500000</v>
      </c>
      <c r="J197" s="139">
        <f>'дод 3'!K267+'дод 3'!K318+'дод 3'!K168</f>
        <v>4500000</v>
      </c>
      <c r="K197" s="139">
        <f>'дод 3'!L267+'дод 3'!L318+'дод 3'!L168</f>
        <v>0</v>
      </c>
      <c r="L197" s="139">
        <f>'дод 3'!M267+'дод 3'!M318+'дод 3'!M168</f>
        <v>0</v>
      </c>
      <c r="M197" s="139">
        <f>'дод 3'!N267+'дод 3'!N318+'дод 3'!N168</f>
        <v>0</v>
      </c>
      <c r="N197" s="139">
        <f>'дод 3'!O267+'дод 3'!O318+'дод 3'!O168</f>
        <v>4500000</v>
      </c>
      <c r="O197" s="139">
        <f>'дод 3'!P267+'дод 3'!P318+'дод 3'!P168</f>
        <v>4500000</v>
      </c>
      <c r="P197" s="255"/>
    </row>
    <row r="198" spans="1:16" s="51" customFormat="1" ht="46.5" hidden="1" customHeight="1" x14ac:dyDescent="0.25">
      <c r="A198" s="37">
        <v>7362</v>
      </c>
      <c r="B198" s="37" t="s">
        <v>81</v>
      </c>
      <c r="C198" s="3" t="s">
        <v>359</v>
      </c>
      <c r="D198" s="139">
        <f>'дод 3'!E268</f>
        <v>0</v>
      </c>
      <c r="E198" s="139">
        <f>'дод 3'!F268</f>
        <v>0</v>
      </c>
      <c r="F198" s="139">
        <f>'дод 3'!G268</f>
        <v>0</v>
      </c>
      <c r="G198" s="139">
        <f>'дод 3'!H268</f>
        <v>0</v>
      </c>
      <c r="H198" s="139">
        <f>'дод 3'!I268</f>
        <v>0</v>
      </c>
      <c r="I198" s="139">
        <f>'дод 3'!J268</f>
        <v>0</v>
      </c>
      <c r="J198" s="139">
        <f>'дод 3'!K268</f>
        <v>0</v>
      </c>
      <c r="K198" s="139">
        <f>'дод 3'!L268</f>
        <v>0</v>
      </c>
      <c r="L198" s="139">
        <f>'дод 3'!M268</f>
        <v>0</v>
      </c>
      <c r="M198" s="139">
        <f>'дод 3'!N268</f>
        <v>0</v>
      </c>
      <c r="N198" s="139">
        <f>'дод 3'!O268</f>
        <v>0</v>
      </c>
      <c r="O198" s="139">
        <f>'дод 3'!P268</f>
        <v>0</v>
      </c>
      <c r="P198" s="151"/>
    </row>
    <row r="199" spans="1:16" s="51" customFormat="1" ht="47.25" hidden="1" x14ac:dyDescent="0.25">
      <c r="A199" s="37">
        <v>7363</v>
      </c>
      <c r="B199" s="56" t="s">
        <v>81</v>
      </c>
      <c r="C199" s="57" t="s">
        <v>588</v>
      </c>
      <c r="D199" s="139">
        <f>'дод 3'!E269+'дод 3'!E127+'дод 3'!E169+'дод 3'!E319</f>
        <v>0</v>
      </c>
      <c r="E199" s="139">
        <f>'дод 3'!F269+'дод 3'!F127+'дод 3'!F169+'дод 3'!F319</f>
        <v>0</v>
      </c>
      <c r="F199" s="139">
        <f>'дод 3'!G269+'дод 3'!G127+'дод 3'!G169+'дод 3'!G319</f>
        <v>0</v>
      </c>
      <c r="G199" s="139">
        <f>'дод 3'!H269+'дод 3'!H127+'дод 3'!H169+'дод 3'!H319</f>
        <v>0</v>
      </c>
      <c r="H199" s="139">
        <f>'дод 3'!I269+'дод 3'!I127+'дод 3'!I169+'дод 3'!I319</f>
        <v>0</v>
      </c>
      <c r="I199" s="139">
        <f>'дод 3'!J269+'дод 3'!J127+'дод 3'!J169+'дод 3'!J319</f>
        <v>0</v>
      </c>
      <c r="J199" s="139">
        <f>'дод 3'!K269+'дод 3'!K127+'дод 3'!K169+'дод 3'!K319</f>
        <v>0</v>
      </c>
      <c r="K199" s="139">
        <f>'дод 3'!L269+'дод 3'!L127+'дод 3'!L169+'дод 3'!L319</f>
        <v>0</v>
      </c>
      <c r="L199" s="139">
        <f>'дод 3'!M269+'дод 3'!M127+'дод 3'!M169+'дод 3'!M319</f>
        <v>0</v>
      </c>
      <c r="M199" s="139">
        <f>'дод 3'!N269+'дод 3'!N127+'дод 3'!N169+'дод 3'!N319</f>
        <v>0</v>
      </c>
      <c r="N199" s="139">
        <f>'дод 3'!O269+'дод 3'!O127+'дод 3'!O169+'дод 3'!O319</f>
        <v>0</v>
      </c>
      <c r="O199" s="139">
        <f>'дод 3'!P269+'дод 3'!P127+'дод 3'!P169+'дод 3'!P319</f>
        <v>0</v>
      </c>
      <c r="P199" s="255">
        <v>52</v>
      </c>
    </row>
    <row r="200" spans="1:16" s="51" customFormat="1" ht="47.25" hidden="1" x14ac:dyDescent="0.25">
      <c r="A200" s="69"/>
      <c r="B200" s="74"/>
      <c r="C200" s="70" t="s">
        <v>615</v>
      </c>
      <c r="D200" s="140">
        <f>'дод 3'!E128+'дод 3'!E170+'дод 3'!E270+'дод 3'!E320</f>
        <v>0</v>
      </c>
      <c r="E200" s="140">
        <f>'дод 3'!F128+'дод 3'!F170+'дод 3'!F270+'дод 3'!F320</f>
        <v>0</v>
      </c>
      <c r="F200" s="140">
        <f>'дод 3'!G128+'дод 3'!G170+'дод 3'!G270+'дод 3'!G320</f>
        <v>0</v>
      </c>
      <c r="G200" s="140">
        <f>'дод 3'!H128+'дод 3'!H170+'дод 3'!H270+'дод 3'!H320</f>
        <v>0</v>
      </c>
      <c r="H200" s="140">
        <f>'дод 3'!I128+'дод 3'!I170+'дод 3'!I270+'дод 3'!I320</f>
        <v>0</v>
      </c>
      <c r="I200" s="140">
        <f>'дод 3'!J128+'дод 3'!J170+'дод 3'!J270+'дод 3'!J320</f>
        <v>0</v>
      </c>
      <c r="J200" s="140">
        <f>'дод 3'!K128+'дод 3'!K170+'дод 3'!K270+'дод 3'!K320</f>
        <v>0</v>
      </c>
      <c r="K200" s="140">
        <f>'дод 3'!L128+'дод 3'!L170+'дод 3'!L270+'дод 3'!L320</f>
        <v>0</v>
      </c>
      <c r="L200" s="140">
        <f>'дод 3'!M128+'дод 3'!M170+'дод 3'!M270+'дод 3'!M320</f>
        <v>0</v>
      </c>
      <c r="M200" s="140">
        <f>'дод 3'!N128+'дод 3'!N170+'дод 3'!N270+'дод 3'!N320</f>
        <v>0</v>
      </c>
      <c r="N200" s="140">
        <f>'дод 3'!O128+'дод 3'!O170+'дод 3'!O270+'дод 3'!O320</f>
        <v>0</v>
      </c>
      <c r="O200" s="140">
        <f>'дод 3'!P128+'дод 3'!P170+'дод 3'!P270+'дод 3'!P320</f>
        <v>0</v>
      </c>
      <c r="P200" s="255"/>
    </row>
    <row r="201" spans="1:16" ht="31.5" hidden="1" customHeight="1" x14ac:dyDescent="0.25">
      <c r="A201" s="37">
        <v>7368</v>
      </c>
      <c r="B201" s="37" t="s">
        <v>81</v>
      </c>
      <c r="C201" s="36" t="s">
        <v>546</v>
      </c>
      <c r="D201" s="139">
        <f>'дод 3'!E271</f>
        <v>0</v>
      </c>
      <c r="E201" s="139">
        <f>'дод 3'!F271</f>
        <v>0</v>
      </c>
      <c r="F201" s="139">
        <f>'дод 3'!G271</f>
        <v>0</v>
      </c>
      <c r="G201" s="139">
        <f>'дод 3'!H271</f>
        <v>0</v>
      </c>
      <c r="H201" s="139">
        <f>'дод 3'!I271</f>
        <v>0</v>
      </c>
      <c r="I201" s="139">
        <f>'дод 3'!J271</f>
        <v>0</v>
      </c>
      <c r="J201" s="139">
        <f>'дод 3'!K271</f>
        <v>0</v>
      </c>
      <c r="K201" s="139">
        <f>'дод 3'!L271</f>
        <v>0</v>
      </c>
      <c r="L201" s="139">
        <f>'дод 3'!M271</f>
        <v>0</v>
      </c>
      <c r="M201" s="139">
        <f>'дод 3'!N271</f>
        <v>0</v>
      </c>
      <c r="N201" s="139">
        <f>'дод 3'!O271</f>
        <v>0</v>
      </c>
      <c r="O201" s="139">
        <f>'дод 3'!P271</f>
        <v>0</v>
      </c>
      <c r="P201" s="255"/>
    </row>
    <row r="202" spans="1:16" s="51" customFormat="1" ht="15.75" hidden="1" customHeight="1" x14ac:dyDescent="0.25">
      <c r="A202" s="69"/>
      <c r="B202" s="74"/>
      <c r="C202" s="75" t="s">
        <v>388</v>
      </c>
      <c r="D202" s="140">
        <f>'дод 3'!E272</f>
        <v>0</v>
      </c>
      <c r="E202" s="140">
        <f>'дод 3'!F272</f>
        <v>0</v>
      </c>
      <c r="F202" s="140">
        <f>'дод 3'!G272</f>
        <v>0</v>
      </c>
      <c r="G202" s="140">
        <f>'дод 3'!H272</f>
        <v>0</v>
      </c>
      <c r="H202" s="140">
        <f>'дод 3'!I272</f>
        <v>0</v>
      </c>
      <c r="I202" s="140">
        <f>'дод 3'!J272</f>
        <v>0</v>
      </c>
      <c r="J202" s="140">
        <f>'дод 3'!K272</f>
        <v>0</v>
      </c>
      <c r="K202" s="140">
        <f>'дод 3'!L272</f>
        <v>0</v>
      </c>
      <c r="L202" s="140">
        <f>'дод 3'!M272</f>
        <v>0</v>
      </c>
      <c r="M202" s="140">
        <f>'дод 3'!N272</f>
        <v>0</v>
      </c>
      <c r="N202" s="140">
        <f>'дод 3'!O272</f>
        <v>0</v>
      </c>
      <c r="O202" s="140">
        <f>'дод 3'!P272</f>
        <v>0</v>
      </c>
      <c r="P202" s="255"/>
    </row>
    <row r="203" spans="1:16" s="51" customFormat="1" ht="31.5" hidden="1" x14ac:dyDescent="0.25">
      <c r="A203" s="37">
        <v>7370</v>
      </c>
      <c r="B203" s="56" t="s">
        <v>81</v>
      </c>
      <c r="C203" s="57" t="s">
        <v>418</v>
      </c>
      <c r="D203" s="139">
        <f>'дод 3'!E321+'дод 3'!E332+'дод 3'!E359</f>
        <v>0</v>
      </c>
      <c r="E203" s="139">
        <f>'дод 3'!F321+'дод 3'!F332+'дод 3'!F359</f>
        <v>0</v>
      </c>
      <c r="F203" s="139">
        <f>'дод 3'!G321+'дод 3'!G332+'дод 3'!G359</f>
        <v>0</v>
      </c>
      <c r="G203" s="139">
        <f>'дод 3'!H321+'дод 3'!H332+'дод 3'!H359</f>
        <v>0</v>
      </c>
      <c r="H203" s="139">
        <f>'дод 3'!I321+'дод 3'!I332+'дод 3'!I359</f>
        <v>0</v>
      </c>
      <c r="I203" s="139">
        <f>'дод 3'!J321+'дод 3'!J332+'дод 3'!J359</f>
        <v>0</v>
      </c>
      <c r="J203" s="139">
        <f>'дод 3'!K321+'дод 3'!K332+'дод 3'!K359</f>
        <v>0</v>
      </c>
      <c r="K203" s="139">
        <f>'дод 3'!L321+'дод 3'!L332+'дод 3'!L359</f>
        <v>0</v>
      </c>
      <c r="L203" s="139">
        <f>'дод 3'!M321+'дод 3'!M332+'дод 3'!M359</f>
        <v>0</v>
      </c>
      <c r="M203" s="139">
        <f>'дод 3'!N321+'дод 3'!N332+'дод 3'!N359</f>
        <v>0</v>
      </c>
      <c r="N203" s="139">
        <f>'дод 3'!O321+'дод 3'!O332+'дод 3'!O359</f>
        <v>0</v>
      </c>
      <c r="O203" s="139">
        <f>'дод 3'!P321+'дод 3'!P332+'дод 3'!P359</f>
        <v>0</v>
      </c>
      <c r="P203" s="255"/>
    </row>
    <row r="204" spans="1:16" s="49" customFormat="1" ht="34.5" customHeight="1" x14ac:dyDescent="0.25">
      <c r="A204" s="38" t="s">
        <v>84</v>
      </c>
      <c r="B204" s="41"/>
      <c r="C204" s="2" t="s">
        <v>576</v>
      </c>
      <c r="D204" s="47">
        <f>D208+D209+D210+D211+D215+D216+D218</f>
        <v>73419000</v>
      </c>
      <c r="E204" s="47">
        <f t="shared" ref="E204:O204" si="40">E208+E209+E210+E211+E215+E216+E218</f>
        <v>2500000</v>
      </c>
      <c r="F204" s="47">
        <f t="shared" si="40"/>
        <v>0</v>
      </c>
      <c r="G204" s="47">
        <f t="shared" si="40"/>
        <v>0</v>
      </c>
      <c r="H204" s="47">
        <f t="shared" si="40"/>
        <v>70919000</v>
      </c>
      <c r="I204" s="47">
        <f t="shared" si="40"/>
        <v>0</v>
      </c>
      <c r="J204" s="47">
        <f t="shared" si="40"/>
        <v>0</v>
      </c>
      <c r="K204" s="47">
        <f t="shared" si="40"/>
        <v>0</v>
      </c>
      <c r="L204" s="47">
        <f t="shared" si="40"/>
        <v>0</v>
      </c>
      <c r="M204" s="47">
        <f t="shared" si="40"/>
        <v>0</v>
      </c>
      <c r="N204" s="47">
        <f t="shared" si="40"/>
        <v>0</v>
      </c>
      <c r="O204" s="47">
        <f t="shared" si="40"/>
        <v>73419000</v>
      </c>
      <c r="P204" s="255"/>
    </row>
    <row r="205" spans="1:16" s="50" customFormat="1" ht="97.5" hidden="1" customHeight="1" x14ac:dyDescent="0.25">
      <c r="A205" s="63"/>
      <c r="B205" s="64"/>
      <c r="C205" s="67" t="s">
        <v>390</v>
      </c>
      <c r="D205" s="141">
        <f>D213</f>
        <v>0</v>
      </c>
      <c r="E205" s="141">
        <f t="shared" ref="E205:O205" si="41">E213</f>
        <v>0</v>
      </c>
      <c r="F205" s="141">
        <f t="shared" si="41"/>
        <v>0</v>
      </c>
      <c r="G205" s="141">
        <f t="shared" si="41"/>
        <v>0</v>
      </c>
      <c r="H205" s="141">
        <f t="shared" si="41"/>
        <v>0</v>
      </c>
      <c r="I205" s="141">
        <f t="shared" si="41"/>
        <v>0</v>
      </c>
      <c r="J205" s="141">
        <f t="shared" si="41"/>
        <v>0</v>
      </c>
      <c r="K205" s="141">
        <f t="shared" si="41"/>
        <v>0</v>
      </c>
      <c r="L205" s="141">
        <f t="shared" si="41"/>
        <v>0</v>
      </c>
      <c r="M205" s="141">
        <f t="shared" si="41"/>
        <v>0</v>
      </c>
      <c r="N205" s="141">
        <f t="shared" si="41"/>
        <v>0</v>
      </c>
      <c r="O205" s="141">
        <f t="shared" si="41"/>
        <v>0</v>
      </c>
      <c r="P205" s="255"/>
    </row>
    <row r="206" spans="1:16" s="50" customFormat="1" ht="65.25" hidden="1" customHeight="1" x14ac:dyDescent="0.25">
      <c r="A206" s="63"/>
      <c r="B206" s="64"/>
      <c r="C206" s="67" t="s">
        <v>432</v>
      </c>
      <c r="D206" s="141">
        <f>D217</f>
        <v>0</v>
      </c>
      <c r="E206" s="141">
        <f t="shared" ref="E206:O206" si="42">E217</f>
        <v>0</v>
      </c>
      <c r="F206" s="141">
        <f t="shared" si="42"/>
        <v>0</v>
      </c>
      <c r="G206" s="141">
        <f t="shared" si="42"/>
        <v>0</v>
      </c>
      <c r="H206" s="141">
        <f t="shared" si="42"/>
        <v>0</v>
      </c>
      <c r="I206" s="141">
        <f t="shared" si="42"/>
        <v>0</v>
      </c>
      <c r="J206" s="141">
        <f t="shared" si="42"/>
        <v>0</v>
      </c>
      <c r="K206" s="141">
        <f t="shared" si="42"/>
        <v>0</v>
      </c>
      <c r="L206" s="141">
        <f t="shared" si="42"/>
        <v>0</v>
      </c>
      <c r="M206" s="141">
        <f t="shared" si="42"/>
        <v>0</v>
      </c>
      <c r="N206" s="141">
        <f t="shared" si="42"/>
        <v>0</v>
      </c>
      <c r="O206" s="141">
        <f t="shared" si="42"/>
        <v>0</v>
      </c>
      <c r="P206" s="255"/>
    </row>
    <row r="207" spans="1:16" s="50" customFormat="1" ht="15.75" hidden="1" customHeight="1" x14ac:dyDescent="0.25">
      <c r="A207" s="63"/>
      <c r="B207" s="64"/>
      <c r="C207" s="73" t="s">
        <v>388</v>
      </c>
      <c r="D207" s="141">
        <f>D219</f>
        <v>0</v>
      </c>
      <c r="E207" s="141">
        <f t="shared" ref="E207:O207" si="43">E219</f>
        <v>0</v>
      </c>
      <c r="F207" s="141">
        <f t="shared" si="43"/>
        <v>0</v>
      </c>
      <c r="G207" s="141">
        <f t="shared" si="43"/>
        <v>0</v>
      </c>
      <c r="H207" s="141">
        <f t="shared" si="43"/>
        <v>0</v>
      </c>
      <c r="I207" s="141">
        <f t="shared" si="43"/>
        <v>0</v>
      </c>
      <c r="J207" s="141">
        <f t="shared" si="43"/>
        <v>0</v>
      </c>
      <c r="K207" s="141">
        <f t="shared" si="43"/>
        <v>0</v>
      </c>
      <c r="L207" s="141">
        <f t="shared" si="43"/>
        <v>0</v>
      </c>
      <c r="M207" s="141">
        <f t="shared" si="43"/>
        <v>0</v>
      </c>
      <c r="N207" s="141">
        <f t="shared" si="43"/>
        <v>0</v>
      </c>
      <c r="O207" s="141">
        <f t="shared" si="43"/>
        <v>0</v>
      </c>
      <c r="P207" s="255"/>
    </row>
    <row r="208" spans="1:16" s="51" customFormat="1" ht="18.75" customHeight="1" x14ac:dyDescent="0.25">
      <c r="A208" s="37" t="s">
        <v>3</v>
      </c>
      <c r="B208" s="37" t="s">
        <v>83</v>
      </c>
      <c r="C208" s="3" t="s">
        <v>35</v>
      </c>
      <c r="D208" s="139">
        <f>'дод 3'!E45</f>
        <v>14205800</v>
      </c>
      <c r="E208" s="139">
        <f>'дод 3'!F45</f>
        <v>0</v>
      </c>
      <c r="F208" s="139">
        <f>'дод 3'!G45</f>
        <v>0</v>
      </c>
      <c r="G208" s="139">
        <f>'дод 3'!H45</f>
        <v>0</v>
      </c>
      <c r="H208" s="139">
        <f>'дод 3'!I45</f>
        <v>14205800</v>
      </c>
      <c r="I208" s="139">
        <f>'дод 3'!J45</f>
        <v>0</v>
      </c>
      <c r="J208" s="139">
        <f>'дод 3'!K45</f>
        <v>0</v>
      </c>
      <c r="K208" s="139">
        <f>'дод 3'!L45</f>
        <v>0</v>
      </c>
      <c r="L208" s="139">
        <f>'дод 3'!M45</f>
        <v>0</v>
      </c>
      <c r="M208" s="139">
        <f>'дод 3'!N45</f>
        <v>0</v>
      </c>
      <c r="N208" s="139">
        <f>'дод 3'!O45</f>
        <v>0</v>
      </c>
      <c r="O208" s="139">
        <f>'дод 3'!P45</f>
        <v>14205800</v>
      </c>
      <c r="P208" s="255"/>
    </row>
    <row r="209" spans="1:16" s="51" customFormat="1" ht="20.25" customHeight="1" x14ac:dyDescent="0.25">
      <c r="A209" s="37">
        <v>7413</v>
      </c>
      <c r="B209" s="37" t="s">
        <v>83</v>
      </c>
      <c r="C209" s="3" t="s">
        <v>370</v>
      </c>
      <c r="D209" s="139">
        <f>'дод 3'!E46</f>
        <v>4937700</v>
      </c>
      <c r="E209" s="139">
        <f>'дод 3'!F46</f>
        <v>0</v>
      </c>
      <c r="F209" s="139">
        <f>'дод 3'!G46</f>
        <v>0</v>
      </c>
      <c r="G209" s="139">
        <f>'дод 3'!H46</f>
        <v>0</v>
      </c>
      <c r="H209" s="139">
        <f>'дод 3'!I46</f>
        <v>4937700</v>
      </c>
      <c r="I209" s="139">
        <f>'дод 3'!J46</f>
        <v>0</v>
      </c>
      <c r="J209" s="139">
        <f>'дод 3'!K46</f>
        <v>0</v>
      </c>
      <c r="K209" s="139">
        <f>'дод 3'!L46</f>
        <v>0</v>
      </c>
      <c r="L209" s="139">
        <f>'дод 3'!M46</f>
        <v>0</v>
      </c>
      <c r="M209" s="139">
        <f>'дод 3'!N46</f>
        <v>0</v>
      </c>
      <c r="N209" s="139">
        <f>'дод 3'!O46</f>
        <v>0</v>
      </c>
      <c r="O209" s="139">
        <f>'дод 3'!P46</f>
        <v>4937700</v>
      </c>
      <c r="P209" s="255"/>
    </row>
    <row r="210" spans="1:16" s="51" customFormat="1" ht="29.25" customHeight="1" x14ac:dyDescent="0.25">
      <c r="A210" s="42">
        <v>7422</v>
      </c>
      <c r="B210" s="87" t="s">
        <v>404</v>
      </c>
      <c r="C210" s="88" t="s">
        <v>531</v>
      </c>
      <c r="D210" s="139">
        <f>'дод 3'!E47</f>
        <v>41613200</v>
      </c>
      <c r="E210" s="139">
        <f>'дод 3'!F47</f>
        <v>0</v>
      </c>
      <c r="F210" s="139">
        <f>'дод 3'!G47</f>
        <v>0</v>
      </c>
      <c r="G210" s="139">
        <f>'дод 3'!H47</f>
        <v>0</v>
      </c>
      <c r="H210" s="139">
        <f>'дод 3'!I47</f>
        <v>41613200</v>
      </c>
      <c r="I210" s="139">
        <f>'дод 3'!J47</f>
        <v>0</v>
      </c>
      <c r="J210" s="139">
        <f>'дод 3'!K47</f>
        <v>0</v>
      </c>
      <c r="K210" s="139">
        <f>'дод 3'!L47</f>
        <v>0</v>
      </c>
      <c r="L210" s="139">
        <f>'дод 3'!M47</f>
        <v>0</v>
      </c>
      <c r="M210" s="139">
        <f>'дод 3'!N47</f>
        <v>0</v>
      </c>
      <c r="N210" s="139">
        <f>'дод 3'!O47</f>
        <v>0</v>
      </c>
      <c r="O210" s="139">
        <f>'дод 3'!P47</f>
        <v>41613200</v>
      </c>
      <c r="P210" s="255"/>
    </row>
    <row r="211" spans="1:16" s="51" customFormat="1" ht="24" customHeight="1" x14ac:dyDescent="0.25">
      <c r="A211" s="37">
        <v>7426</v>
      </c>
      <c r="B211" s="55" t="s">
        <v>404</v>
      </c>
      <c r="C211" s="3" t="s">
        <v>371</v>
      </c>
      <c r="D211" s="139">
        <f>'дод 3'!E48</f>
        <v>10162300</v>
      </c>
      <c r="E211" s="139">
        <f>'дод 3'!F48</f>
        <v>0</v>
      </c>
      <c r="F211" s="139">
        <f>'дод 3'!G48</f>
        <v>0</v>
      </c>
      <c r="G211" s="139">
        <f>'дод 3'!H48</f>
        <v>0</v>
      </c>
      <c r="H211" s="139">
        <f>'дод 3'!I48</f>
        <v>10162300</v>
      </c>
      <c r="I211" s="139">
        <f>'дод 3'!J48</f>
        <v>0</v>
      </c>
      <c r="J211" s="139">
        <f>'дод 3'!K48</f>
        <v>0</v>
      </c>
      <c r="K211" s="139">
        <f>'дод 3'!L48</f>
        <v>0</v>
      </c>
      <c r="L211" s="139">
        <f>'дод 3'!M48</f>
        <v>0</v>
      </c>
      <c r="M211" s="139">
        <f>'дод 3'!N48</f>
        <v>0</v>
      </c>
      <c r="N211" s="139">
        <f>'дод 3'!O48</f>
        <v>0</v>
      </c>
      <c r="O211" s="139">
        <f>'дод 3'!P48</f>
        <v>10162300</v>
      </c>
      <c r="P211" s="255"/>
    </row>
    <row r="212" spans="1:16" s="51" customFormat="1" ht="53.25" hidden="1" customHeight="1" x14ac:dyDescent="0.25">
      <c r="A212" s="37">
        <v>7462</v>
      </c>
      <c r="B212" s="55" t="s">
        <v>393</v>
      </c>
      <c r="C212" s="3" t="s">
        <v>392</v>
      </c>
      <c r="D212" s="139">
        <f>'дод 3'!E273</f>
        <v>0</v>
      </c>
      <c r="E212" s="139">
        <f>'дод 3'!F273</f>
        <v>0</v>
      </c>
      <c r="F212" s="139">
        <f>'дод 3'!G273</f>
        <v>0</v>
      </c>
      <c r="G212" s="139">
        <f>'дод 3'!H273</f>
        <v>0</v>
      </c>
      <c r="H212" s="139">
        <f>'дод 3'!I273</f>
        <v>0</v>
      </c>
      <c r="I212" s="139">
        <f>'дод 3'!J273</f>
        <v>0</v>
      </c>
      <c r="J212" s="139">
        <f>'дод 3'!K273</f>
        <v>0</v>
      </c>
      <c r="K212" s="139">
        <f>'дод 3'!L273</f>
        <v>0</v>
      </c>
      <c r="L212" s="139">
        <f>'дод 3'!M273</f>
        <v>0</v>
      </c>
      <c r="M212" s="139">
        <f>'дод 3'!N273</f>
        <v>0</v>
      </c>
      <c r="N212" s="139">
        <f>'дод 3'!O273</f>
        <v>0</v>
      </c>
      <c r="O212" s="139">
        <f>'дод 3'!P273</f>
        <v>0</v>
      </c>
      <c r="P212" s="255"/>
    </row>
    <row r="213" spans="1:16" s="51" customFormat="1" ht="94.5" hidden="1" customHeight="1" x14ac:dyDescent="0.25">
      <c r="A213" s="69"/>
      <c r="B213" s="69"/>
      <c r="C213" s="70" t="s">
        <v>390</v>
      </c>
      <c r="D213" s="140">
        <f>'дод 3'!E274</f>
        <v>0</v>
      </c>
      <c r="E213" s="140">
        <f>'дод 3'!F274</f>
        <v>0</v>
      </c>
      <c r="F213" s="140">
        <f>'дод 3'!G274</f>
        <v>0</v>
      </c>
      <c r="G213" s="140">
        <f>'дод 3'!H274</f>
        <v>0</v>
      </c>
      <c r="H213" s="140">
        <f>'дод 3'!I274</f>
        <v>0</v>
      </c>
      <c r="I213" s="140">
        <f>'дод 3'!J274</f>
        <v>0</v>
      </c>
      <c r="J213" s="140">
        <f>'дод 3'!K274</f>
        <v>0</v>
      </c>
      <c r="K213" s="140">
        <f>'дод 3'!L274</f>
        <v>0</v>
      </c>
      <c r="L213" s="140">
        <f>'дод 3'!M274</f>
        <v>0</v>
      </c>
      <c r="M213" s="140">
        <f>'дод 3'!N274</f>
        <v>0</v>
      </c>
      <c r="N213" s="140">
        <f>'дод 3'!O274</f>
        <v>0</v>
      </c>
      <c r="O213" s="140">
        <f>'дод 3'!P274</f>
        <v>0</v>
      </c>
      <c r="P213" s="255"/>
    </row>
    <row r="214" spans="1:16" s="51" customFormat="1" ht="63" hidden="1" customHeight="1" x14ac:dyDescent="0.25">
      <c r="A214" s="69"/>
      <c r="B214" s="69"/>
      <c r="C214" s="70" t="s">
        <v>432</v>
      </c>
      <c r="D214" s="140">
        <f>'дод 3'!E275</f>
        <v>0</v>
      </c>
      <c r="E214" s="140">
        <f>'дод 3'!F275</f>
        <v>0</v>
      </c>
      <c r="F214" s="140">
        <f>'дод 3'!G275</f>
        <v>0</v>
      </c>
      <c r="G214" s="140">
        <f>'дод 3'!H275</f>
        <v>0</v>
      </c>
      <c r="H214" s="140">
        <f>'дод 3'!I275</f>
        <v>0</v>
      </c>
      <c r="I214" s="140">
        <f>'дод 3'!J275</f>
        <v>0</v>
      </c>
      <c r="J214" s="140">
        <f>'дод 3'!K275</f>
        <v>0</v>
      </c>
      <c r="K214" s="140">
        <f>'дод 3'!L275</f>
        <v>0</v>
      </c>
      <c r="L214" s="140">
        <f>'дод 3'!M275</f>
        <v>0</v>
      </c>
      <c r="M214" s="140">
        <f>'дод 3'!N275</f>
        <v>0</v>
      </c>
      <c r="N214" s="140">
        <f>'дод 3'!O275</f>
        <v>0</v>
      </c>
      <c r="O214" s="140">
        <f>'дод 3'!P275</f>
        <v>0</v>
      </c>
      <c r="P214" s="255"/>
    </row>
    <row r="215" spans="1:16" s="51" customFormat="1" ht="18" customHeight="1" x14ac:dyDescent="0.25">
      <c r="A215" s="55" t="s">
        <v>439</v>
      </c>
      <c r="B215" s="55" t="s">
        <v>393</v>
      </c>
      <c r="C215" s="3" t="s">
        <v>445</v>
      </c>
      <c r="D215" s="139">
        <f>'дод 3'!E49</f>
        <v>2500000</v>
      </c>
      <c r="E215" s="139">
        <f>'дод 3'!F49</f>
        <v>2500000</v>
      </c>
      <c r="F215" s="139">
        <f>'дод 3'!G49</f>
        <v>0</v>
      </c>
      <c r="G215" s="139">
        <f>'дод 3'!H49</f>
        <v>0</v>
      </c>
      <c r="H215" s="139">
        <f>'дод 3'!I49</f>
        <v>0</v>
      </c>
      <c r="I215" s="139">
        <f>'дод 3'!J49</f>
        <v>0</v>
      </c>
      <c r="J215" s="139">
        <f>'дод 3'!K49</f>
        <v>0</v>
      </c>
      <c r="K215" s="139">
        <f>'дод 3'!L49</f>
        <v>0</v>
      </c>
      <c r="L215" s="139">
        <f>'дод 3'!M49</f>
        <v>0</v>
      </c>
      <c r="M215" s="139">
        <f>'дод 3'!N49</f>
        <v>0</v>
      </c>
      <c r="N215" s="139">
        <f>'дод 3'!O49</f>
        <v>0</v>
      </c>
      <c r="O215" s="139">
        <f>'дод 3'!P49</f>
        <v>2500000</v>
      </c>
      <c r="P215" s="255"/>
    </row>
    <row r="216" spans="1:16" s="51" customFormat="1" ht="54.75" hidden="1" customHeight="1" x14ac:dyDescent="0.25">
      <c r="A216" s="55" t="s">
        <v>510</v>
      </c>
      <c r="B216" s="55" t="s">
        <v>393</v>
      </c>
      <c r="C216" s="97" t="s">
        <v>392</v>
      </c>
      <c r="D216" s="139">
        <f>'дод 3'!E273</f>
        <v>0</v>
      </c>
      <c r="E216" s="139">
        <f>'дод 3'!F273</f>
        <v>0</v>
      </c>
      <c r="F216" s="139">
        <f>'дод 3'!G273</f>
        <v>0</v>
      </c>
      <c r="G216" s="139">
        <f>'дод 3'!H273</f>
        <v>0</v>
      </c>
      <c r="H216" s="139">
        <f>'дод 3'!I273</f>
        <v>0</v>
      </c>
      <c r="I216" s="139">
        <f>'дод 3'!J273</f>
        <v>0</v>
      </c>
      <c r="J216" s="139">
        <f>'дод 3'!K273</f>
        <v>0</v>
      </c>
      <c r="K216" s="139">
        <f>'дод 3'!L273</f>
        <v>0</v>
      </c>
      <c r="L216" s="139">
        <f>'дод 3'!M273</f>
        <v>0</v>
      </c>
      <c r="M216" s="139">
        <f>'дод 3'!N273</f>
        <v>0</v>
      </c>
      <c r="N216" s="139">
        <f>'дод 3'!O273</f>
        <v>0</v>
      </c>
      <c r="O216" s="139">
        <f>'дод 3'!P273</f>
        <v>0</v>
      </c>
      <c r="P216" s="255"/>
    </row>
    <row r="217" spans="1:16" s="51" customFormat="1" ht="63" hidden="1" customHeight="1" x14ac:dyDescent="0.25">
      <c r="A217" s="79"/>
      <c r="B217" s="79"/>
      <c r="C217" s="77" t="s">
        <v>508</v>
      </c>
      <c r="D217" s="140">
        <f>'дод 3'!E275</f>
        <v>0</v>
      </c>
      <c r="E217" s="140">
        <f>'дод 3'!F275</f>
        <v>0</v>
      </c>
      <c r="F217" s="140">
        <f>'дод 3'!G275</f>
        <v>0</v>
      </c>
      <c r="G217" s="140">
        <f>'дод 3'!H275</f>
        <v>0</v>
      </c>
      <c r="H217" s="140">
        <f>'дод 3'!I275</f>
        <v>0</v>
      </c>
      <c r="I217" s="140">
        <f>'дод 3'!J275</f>
        <v>0</v>
      </c>
      <c r="J217" s="140">
        <f>'дод 3'!K275</f>
        <v>0</v>
      </c>
      <c r="K217" s="140">
        <f>'дод 3'!L275</f>
        <v>0</v>
      </c>
      <c r="L217" s="140">
        <f>'дод 3'!M275</f>
        <v>0</v>
      </c>
      <c r="M217" s="140">
        <f>'дод 3'!N275</f>
        <v>0</v>
      </c>
      <c r="N217" s="140">
        <f>'дод 3'!O275</f>
        <v>0</v>
      </c>
      <c r="O217" s="140">
        <f>'дод 3'!P275</f>
        <v>0</v>
      </c>
      <c r="P217" s="255"/>
    </row>
    <row r="218" spans="1:16" ht="49.5" hidden="1" customHeight="1" x14ac:dyDescent="0.25">
      <c r="A218" s="55" t="s">
        <v>547</v>
      </c>
      <c r="B218" s="56" t="s">
        <v>393</v>
      </c>
      <c r="C218" s="97" t="s">
        <v>544</v>
      </c>
      <c r="D218" s="139">
        <f>'дод 3'!E276</f>
        <v>0</v>
      </c>
      <c r="E218" s="139">
        <f>'дод 3'!F276</f>
        <v>0</v>
      </c>
      <c r="F218" s="139">
        <f>'дод 3'!G276</f>
        <v>0</v>
      </c>
      <c r="G218" s="139">
        <f>'дод 3'!H276</f>
        <v>0</v>
      </c>
      <c r="H218" s="139">
        <f>'дод 3'!I276</f>
        <v>0</v>
      </c>
      <c r="I218" s="139">
        <f>'дод 3'!J276</f>
        <v>0</v>
      </c>
      <c r="J218" s="139">
        <f>'дод 3'!K276</f>
        <v>0</v>
      </c>
      <c r="K218" s="139">
        <f>'дод 3'!L276</f>
        <v>0</v>
      </c>
      <c r="L218" s="139">
        <f>'дод 3'!M276</f>
        <v>0</v>
      </c>
      <c r="M218" s="139">
        <f>'дод 3'!N276</f>
        <v>0</v>
      </c>
      <c r="N218" s="139">
        <f>'дод 3'!O276</f>
        <v>0</v>
      </c>
      <c r="O218" s="139">
        <f>'дод 3'!P276</f>
        <v>0</v>
      </c>
      <c r="P218" s="255"/>
    </row>
    <row r="219" spans="1:16" s="51" customFormat="1" ht="15.75" hidden="1" customHeight="1" x14ac:dyDescent="0.25">
      <c r="A219" s="79"/>
      <c r="B219" s="79"/>
      <c r="C219" s="75" t="s">
        <v>388</v>
      </c>
      <c r="D219" s="140">
        <f>'дод 3'!E277</f>
        <v>0</v>
      </c>
      <c r="E219" s="140">
        <f>'дод 3'!F277</f>
        <v>0</v>
      </c>
      <c r="F219" s="140">
        <f>'дод 3'!G277</f>
        <v>0</v>
      </c>
      <c r="G219" s="140">
        <f>'дод 3'!H277</f>
        <v>0</v>
      </c>
      <c r="H219" s="140">
        <f>'дод 3'!I277</f>
        <v>0</v>
      </c>
      <c r="I219" s="140">
        <f>'дод 3'!J277</f>
        <v>0</v>
      </c>
      <c r="J219" s="140">
        <f>'дод 3'!K277</f>
        <v>0</v>
      </c>
      <c r="K219" s="140">
        <f>'дод 3'!L277</f>
        <v>0</v>
      </c>
      <c r="L219" s="140">
        <f>'дод 3'!M277</f>
        <v>0</v>
      </c>
      <c r="M219" s="140">
        <f>'дод 3'!N277</f>
        <v>0</v>
      </c>
      <c r="N219" s="140">
        <f>'дод 3'!O277</f>
        <v>0</v>
      </c>
      <c r="O219" s="140">
        <f>'дод 3'!P277</f>
        <v>0</v>
      </c>
      <c r="P219" s="255"/>
    </row>
    <row r="220" spans="1:16" s="49" customFormat="1" ht="18.75" customHeight="1" x14ac:dyDescent="0.25">
      <c r="A220" s="39" t="s">
        <v>234</v>
      </c>
      <c r="B220" s="41"/>
      <c r="C220" s="2" t="s">
        <v>235</v>
      </c>
      <c r="D220" s="47">
        <f>D221</f>
        <v>10000000</v>
      </c>
      <c r="E220" s="47">
        <f t="shared" ref="E220:O220" si="44">E221</f>
        <v>10000000</v>
      </c>
      <c r="F220" s="47">
        <f t="shared" si="44"/>
        <v>0</v>
      </c>
      <c r="G220" s="47">
        <f t="shared" si="44"/>
        <v>0</v>
      </c>
      <c r="H220" s="47">
        <f t="shared" si="44"/>
        <v>0</v>
      </c>
      <c r="I220" s="47">
        <f t="shared" si="44"/>
        <v>0</v>
      </c>
      <c r="J220" s="47">
        <f t="shared" si="44"/>
        <v>0</v>
      </c>
      <c r="K220" s="47">
        <f t="shared" si="44"/>
        <v>0</v>
      </c>
      <c r="L220" s="47">
        <f t="shared" si="44"/>
        <v>0</v>
      </c>
      <c r="M220" s="47">
        <f t="shared" si="44"/>
        <v>0</v>
      </c>
      <c r="N220" s="47">
        <f t="shared" si="44"/>
        <v>0</v>
      </c>
      <c r="O220" s="47">
        <f t="shared" si="44"/>
        <v>10000000</v>
      </c>
      <c r="P220" s="255"/>
    </row>
    <row r="221" spans="1:16" ht="28.5" customHeight="1" x14ac:dyDescent="0.25">
      <c r="A221" s="40" t="s">
        <v>232</v>
      </c>
      <c r="B221" s="40" t="s">
        <v>233</v>
      </c>
      <c r="C221" s="11" t="s">
        <v>231</v>
      </c>
      <c r="D221" s="139">
        <f>'дод 3'!E50+'дод 3'!E278</f>
        <v>10000000</v>
      </c>
      <c r="E221" s="139">
        <f>'дод 3'!F50+'дод 3'!F278</f>
        <v>10000000</v>
      </c>
      <c r="F221" s="139">
        <f>'дод 3'!G50+'дод 3'!G278</f>
        <v>0</v>
      </c>
      <c r="G221" s="139">
        <f>'дод 3'!H50+'дод 3'!H278</f>
        <v>0</v>
      </c>
      <c r="H221" s="139">
        <f>'дод 3'!I50+'дод 3'!I278</f>
        <v>0</v>
      </c>
      <c r="I221" s="139">
        <f>'дод 3'!J50+'дод 3'!J278</f>
        <v>0</v>
      </c>
      <c r="J221" s="139">
        <f>'дод 3'!K50+'дод 3'!K278</f>
        <v>0</v>
      </c>
      <c r="K221" s="139">
        <f>'дод 3'!L50+'дод 3'!L278</f>
        <v>0</v>
      </c>
      <c r="L221" s="139">
        <f>'дод 3'!M50+'дод 3'!M278</f>
        <v>0</v>
      </c>
      <c r="M221" s="139">
        <f>'дод 3'!N50+'дод 3'!N278</f>
        <v>0</v>
      </c>
      <c r="N221" s="139">
        <f>'дод 3'!O50+'дод 3'!O278</f>
        <v>0</v>
      </c>
      <c r="O221" s="139">
        <f>'дод 3'!P50+'дод 3'!P278</f>
        <v>10000000</v>
      </c>
      <c r="P221" s="255"/>
    </row>
    <row r="222" spans="1:16" s="49" customFormat="1" ht="39.75" customHeight="1" x14ac:dyDescent="0.25">
      <c r="A222" s="38" t="s">
        <v>87</v>
      </c>
      <c r="B222" s="41"/>
      <c r="C222" s="2" t="s">
        <v>412</v>
      </c>
      <c r="D222" s="47">
        <f>D224+D225+D227+D228+D229+D231+D232+D233</f>
        <v>9451210</v>
      </c>
      <c r="E222" s="47">
        <f t="shared" ref="E222:O222" si="45">E224+E225+E227+E228+E229+E231+E232+E233</f>
        <v>6801210</v>
      </c>
      <c r="F222" s="47">
        <f t="shared" si="45"/>
        <v>0</v>
      </c>
      <c r="G222" s="47">
        <f t="shared" si="45"/>
        <v>0</v>
      </c>
      <c r="H222" s="47">
        <f t="shared" si="45"/>
        <v>2650000</v>
      </c>
      <c r="I222" s="47">
        <f t="shared" si="45"/>
        <v>172688005</v>
      </c>
      <c r="J222" s="47">
        <f t="shared" si="45"/>
        <v>172463005</v>
      </c>
      <c r="K222" s="47">
        <f t="shared" si="45"/>
        <v>225000</v>
      </c>
      <c r="L222" s="47">
        <f t="shared" si="45"/>
        <v>0</v>
      </c>
      <c r="M222" s="47">
        <f t="shared" si="45"/>
        <v>0</v>
      </c>
      <c r="N222" s="47">
        <f t="shared" si="45"/>
        <v>172463005</v>
      </c>
      <c r="O222" s="47">
        <f t="shared" si="45"/>
        <v>182139215</v>
      </c>
      <c r="P222" s="255"/>
    </row>
    <row r="223" spans="1:16" s="50" customFormat="1" ht="16.5" customHeight="1" x14ac:dyDescent="0.25">
      <c r="A223" s="63"/>
      <c r="B223" s="63"/>
      <c r="C223" s="73" t="s">
        <v>410</v>
      </c>
      <c r="D223" s="141">
        <f>D226+D230</f>
        <v>0</v>
      </c>
      <c r="E223" s="141">
        <f t="shared" ref="E223:O223" si="46">E226+E230</f>
        <v>0</v>
      </c>
      <c r="F223" s="141">
        <f t="shared" si="46"/>
        <v>0</v>
      </c>
      <c r="G223" s="141">
        <f t="shared" si="46"/>
        <v>0</v>
      </c>
      <c r="H223" s="141">
        <f t="shared" si="46"/>
        <v>0</v>
      </c>
      <c r="I223" s="141">
        <f t="shared" si="46"/>
        <v>92214546</v>
      </c>
      <c r="J223" s="141">
        <f t="shared" si="46"/>
        <v>92214546</v>
      </c>
      <c r="K223" s="141">
        <f t="shared" si="46"/>
        <v>0</v>
      </c>
      <c r="L223" s="141">
        <f t="shared" si="46"/>
        <v>0</v>
      </c>
      <c r="M223" s="141">
        <f t="shared" si="46"/>
        <v>0</v>
      </c>
      <c r="N223" s="141">
        <f t="shared" si="46"/>
        <v>92214546</v>
      </c>
      <c r="O223" s="141">
        <f t="shared" si="46"/>
        <v>92214546</v>
      </c>
      <c r="P223" s="255"/>
    </row>
    <row r="224" spans="1:16" ht="29.25" customHeight="1" x14ac:dyDescent="0.25">
      <c r="A224" s="37" t="s">
        <v>4</v>
      </c>
      <c r="B224" s="37" t="s">
        <v>86</v>
      </c>
      <c r="C224" s="3" t="s">
        <v>23</v>
      </c>
      <c r="D224" s="139">
        <f>'дод 3'!E51+'дод 3'!E341+'дод 3'!E349+'дод 3'!E360+'дод 3'!E299</f>
        <v>520000</v>
      </c>
      <c r="E224" s="139">
        <f>'дод 3'!F51+'дод 3'!F341+'дод 3'!F349+'дод 3'!F360+'дод 3'!F299</f>
        <v>270000</v>
      </c>
      <c r="F224" s="139">
        <f>'дод 3'!G51+'дод 3'!G341+'дод 3'!G349+'дод 3'!G360+'дод 3'!G299</f>
        <v>0</v>
      </c>
      <c r="G224" s="139">
        <f>'дод 3'!H51+'дод 3'!H341+'дод 3'!H349+'дод 3'!H360+'дод 3'!H299</f>
        <v>0</v>
      </c>
      <c r="H224" s="139">
        <f>'дод 3'!I51+'дод 3'!I341+'дод 3'!I349+'дод 3'!I360+'дод 3'!I299</f>
        <v>250000</v>
      </c>
      <c r="I224" s="139">
        <f>'дод 3'!J51+'дод 3'!J341+'дод 3'!J349+'дод 3'!J360+'дод 3'!J299</f>
        <v>0</v>
      </c>
      <c r="J224" s="139">
        <f>'дод 3'!K51+'дод 3'!K341+'дод 3'!K349+'дод 3'!K360+'дод 3'!K299</f>
        <v>0</v>
      </c>
      <c r="K224" s="139">
        <f>'дод 3'!L51+'дод 3'!L341+'дод 3'!L349+'дод 3'!L360+'дод 3'!L299</f>
        <v>0</v>
      </c>
      <c r="L224" s="139">
        <f>'дод 3'!M51+'дод 3'!M341+'дод 3'!M349+'дод 3'!M360+'дод 3'!M299</f>
        <v>0</v>
      </c>
      <c r="M224" s="139">
        <f>'дод 3'!N51+'дод 3'!N341+'дод 3'!N349+'дод 3'!N360+'дод 3'!N299</f>
        <v>0</v>
      </c>
      <c r="N224" s="139">
        <f>'дод 3'!O51+'дод 3'!O341+'дод 3'!O349+'дод 3'!O360+'дод 3'!O299</f>
        <v>0</v>
      </c>
      <c r="O224" s="139">
        <f>'дод 3'!P51+'дод 3'!P341+'дод 3'!P349+'дод 3'!P360+'дод 3'!P299</f>
        <v>520000</v>
      </c>
      <c r="P224" s="255"/>
    </row>
    <row r="225" spans="1:16" ht="25.5" customHeight="1" x14ac:dyDescent="0.25">
      <c r="A225" s="37" t="s">
        <v>2</v>
      </c>
      <c r="B225" s="37" t="s">
        <v>85</v>
      </c>
      <c r="C225" s="3" t="s">
        <v>409</v>
      </c>
      <c r="D225" s="139">
        <f>'дод 3'!E130+'дод 3'!E171+'дод 3'!E240+'дод 3'!E279+'дод 3'!E322+'дод 3'!E367+'дод 3'!E218+'дод 3'!E52</f>
        <v>5440380</v>
      </c>
      <c r="E225" s="139">
        <f>'дод 3'!F130+'дод 3'!F171+'дод 3'!F240+'дод 3'!F279+'дод 3'!F322+'дод 3'!F367+'дод 3'!F218+'дод 3'!F52</f>
        <v>3040380</v>
      </c>
      <c r="F225" s="139">
        <f>'дод 3'!G130+'дод 3'!G171+'дод 3'!G240+'дод 3'!G279+'дод 3'!G322+'дод 3'!G367+'дод 3'!G218+'дод 3'!G52</f>
        <v>0</v>
      </c>
      <c r="G225" s="139">
        <f>'дод 3'!H130+'дод 3'!H171+'дод 3'!H240+'дод 3'!H279+'дод 3'!H322+'дод 3'!H367+'дод 3'!H218+'дод 3'!H52</f>
        <v>0</v>
      </c>
      <c r="H225" s="139">
        <f>'дод 3'!I130+'дод 3'!I171+'дод 3'!I240+'дод 3'!I279+'дод 3'!I322+'дод 3'!I367+'дод 3'!I218+'дод 3'!I52</f>
        <v>2400000</v>
      </c>
      <c r="I225" s="139">
        <f>'дод 3'!J130+'дод 3'!J171+'дод 3'!J240+'дод 3'!J279+'дод 3'!J322+'дод 3'!J367+'дод 3'!J218+'дод 3'!J52</f>
        <v>170608215</v>
      </c>
      <c r="J225" s="139">
        <f>'дод 3'!K130+'дод 3'!K171+'дод 3'!K240+'дод 3'!K279+'дод 3'!K322+'дод 3'!K367+'дод 3'!K218+'дод 3'!K52</f>
        <v>170608215</v>
      </c>
      <c r="K225" s="139">
        <f>'дод 3'!L130+'дод 3'!L171+'дод 3'!L240+'дод 3'!L279+'дод 3'!L322+'дод 3'!L367+'дод 3'!L218+'дод 3'!L52</f>
        <v>0</v>
      </c>
      <c r="L225" s="139">
        <f>'дод 3'!M130+'дод 3'!M171+'дод 3'!M240+'дод 3'!M279+'дод 3'!M322+'дод 3'!M367+'дод 3'!M218+'дод 3'!M52</f>
        <v>0</v>
      </c>
      <c r="M225" s="139">
        <f>'дод 3'!N130+'дод 3'!N171+'дод 3'!N240+'дод 3'!N279+'дод 3'!N322+'дод 3'!N367+'дод 3'!N218+'дод 3'!N52</f>
        <v>0</v>
      </c>
      <c r="N225" s="139">
        <f>'дод 3'!O130+'дод 3'!O171+'дод 3'!O240+'дод 3'!O279+'дод 3'!O322+'дод 3'!O367+'дод 3'!O218+'дод 3'!O52</f>
        <v>170608215</v>
      </c>
      <c r="O225" s="139">
        <f>'дод 3'!P130+'дод 3'!P171+'дод 3'!P240+'дод 3'!P279+'дод 3'!P322+'дод 3'!P367+'дод 3'!P218+'дод 3'!P52</f>
        <v>176048595</v>
      </c>
      <c r="P225" s="255"/>
    </row>
    <row r="226" spans="1:16" s="51" customFormat="1" ht="17.25" customHeight="1" x14ac:dyDescent="0.25">
      <c r="A226" s="69"/>
      <c r="B226" s="69"/>
      <c r="C226" s="75" t="s">
        <v>410</v>
      </c>
      <c r="D226" s="140">
        <f>'дод 3'!E172+'дод 3'!E323</f>
        <v>0</v>
      </c>
      <c r="E226" s="140">
        <f>'дод 3'!F172+'дод 3'!F323</f>
        <v>0</v>
      </c>
      <c r="F226" s="140">
        <f>'дод 3'!G172+'дод 3'!G323</f>
        <v>0</v>
      </c>
      <c r="G226" s="140">
        <f>'дод 3'!H172+'дод 3'!H323</f>
        <v>0</v>
      </c>
      <c r="H226" s="140">
        <f>'дод 3'!I172+'дод 3'!I323</f>
        <v>0</v>
      </c>
      <c r="I226" s="140">
        <f>'дод 3'!J172+'дод 3'!J323</f>
        <v>92214546</v>
      </c>
      <c r="J226" s="140">
        <f>'дод 3'!K172+'дод 3'!K323</f>
        <v>92214546</v>
      </c>
      <c r="K226" s="140">
        <f>'дод 3'!L172+'дод 3'!L323</f>
        <v>0</v>
      </c>
      <c r="L226" s="140">
        <f>'дод 3'!M172+'дод 3'!M323</f>
        <v>0</v>
      </c>
      <c r="M226" s="140">
        <f>'дод 3'!N172+'дод 3'!N323</f>
        <v>0</v>
      </c>
      <c r="N226" s="140">
        <f>'дод 3'!O172+'дод 3'!O323</f>
        <v>92214546</v>
      </c>
      <c r="O226" s="140">
        <f>'дод 3'!P172+'дод 3'!P323</f>
        <v>92214546</v>
      </c>
      <c r="P226" s="255"/>
    </row>
    <row r="227" spans="1:16" ht="33.75" customHeight="1" x14ac:dyDescent="0.25">
      <c r="A227" s="37" t="s">
        <v>264</v>
      </c>
      <c r="B227" s="37" t="s">
        <v>81</v>
      </c>
      <c r="C227" s="3" t="s">
        <v>341</v>
      </c>
      <c r="D227" s="139">
        <f>'дод 3'!E342+'дод 3'!E350+'дод 3'!E361</f>
        <v>0</v>
      </c>
      <c r="E227" s="139">
        <f>'дод 3'!F342+'дод 3'!F350+'дод 3'!F361</f>
        <v>0</v>
      </c>
      <c r="F227" s="139">
        <f>'дод 3'!G342+'дод 3'!G350+'дод 3'!G361</f>
        <v>0</v>
      </c>
      <c r="G227" s="139">
        <f>'дод 3'!H342+'дод 3'!H350+'дод 3'!H361</f>
        <v>0</v>
      </c>
      <c r="H227" s="139">
        <f>'дод 3'!I342+'дод 3'!I350+'дод 3'!I361</f>
        <v>0</v>
      </c>
      <c r="I227" s="139">
        <f>'дод 3'!J342+'дод 3'!J350+'дод 3'!J361</f>
        <v>30000</v>
      </c>
      <c r="J227" s="139">
        <f>'дод 3'!K342+'дод 3'!K350+'дод 3'!K361</f>
        <v>30000</v>
      </c>
      <c r="K227" s="139">
        <f>'дод 3'!L342+'дод 3'!L350+'дод 3'!L361</f>
        <v>0</v>
      </c>
      <c r="L227" s="139">
        <f>'дод 3'!M342+'дод 3'!M350+'дод 3'!M361</f>
        <v>0</v>
      </c>
      <c r="M227" s="139">
        <f>'дод 3'!N342+'дод 3'!N350+'дод 3'!N361</f>
        <v>0</v>
      </c>
      <c r="N227" s="139">
        <f>'дод 3'!O342+'дод 3'!O350+'дод 3'!O361</f>
        <v>30000</v>
      </c>
      <c r="O227" s="139">
        <f>'дод 3'!P342+'дод 3'!P350+'дод 3'!P361</f>
        <v>30000</v>
      </c>
      <c r="P227" s="255"/>
    </row>
    <row r="228" spans="1:16" ht="47.25" customHeight="1" x14ac:dyDescent="0.25">
      <c r="A228" s="37" t="s">
        <v>266</v>
      </c>
      <c r="B228" s="37" t="s">
        <v>81</v>
      </c>
      <c r="C228" s="3" t="s">
        <v>267</v>
      </c>
      <c r="D228" s="139">
        <f>'дод 3'!E343+'дод 3'!E351+'дод 3'!E362</f>
        <v>0</v>
      </c>
      <c r="E228" s="139">
        <f>'дод 3'!F343+'дод 3'!F351+'дод 3'!F362</f>
        <v>0</v>
      </c>
      <c r="F228" s="139">
        <f>'дод 3'!G343+'дод 3'!G351+'дод 3'!G362</f>
        <v>0</v>
      </c>
      <c r="G228" s="139">
        <f>'дод 3'!H343+'дод 3'!H351+'дод 3'!H362</f>
        <v>0</v>
      </c>
      <c r="H228" s="139">
        <f>'дод 3'!I343+'дод 3'!I351+'дод 3'!I362</f>
        <v>0</v>
      </c>
      <c r="I228" s="139">
        <f>'дод 3'!J343+'дод 3'!J351+'дод 3'!J362</f>
        <v>145000</v>
      </c>
      <c r="J228" s="139">
        <f>'дод 3'!K343+'дод 3'!K351+'дод 3'!K362</f>
        <v>145000</v>
      </c>
      <c r="K228" s="139">
        <f>'дод 3'!L343+'дод 3'!L351+'дод 3'!L362</f>
        <v>0</v>
      </c>
      <c r="L228" s="139">
        <f>'дод 3'!M343+'дод 3'!M351+'дод 3'!M362</f>
        <v>0</v>
      </c>
      <c r="M228" s="139">
        <f>'дод 3'!N343+'дод 3'!N351+'дод 3'!N362</f>
        <v>0</v>
      </c>
      <c r="N228" s="139">
        <f>'дод 3'!O343+'дод 3'!O351+'дод 3'!O362</f>
        <v>145000</v>
      </c>
      <c r="O228" s="139">
        <f>'дод 3'!P343+'дод 3'!P351+'дод 3'!P362</f>
        <v>145000</v>
      </c>
      <c r="P228" s="255"/>
    </row>
    <row r="229" spans="1:16" ht="30" customHeight="1" x14ac:dyDescent="0.25">
      <c r="A229" s="37" t="s">
        <v>5</v>
      </c>
      <c r="B229" s="37" t="s">
        <v>81</v>
      </c>
      <c r="C229" s="3" t="s">
        <v>653</v>
      </c>
      <c r="D229" s="139">
        <f>'дод 3'!E53+'дод 3'!E280</f>
        <v>0</v>
      </c>
      <c r="E229" s="139">
        <f>'дод 3'!F53+'дод 3'!F280</f>
        <v>0</v>
      </c>
      <c r="F229" s="139">
        <f>'дод 3'!G53+'дод 3'!G280</f>
        <v>0</v>
      </c>
      <c r="G229" s="139">
        <f>'дод 3'!H53+'дод 3'!H280</f>
        <v>0</v>
      </c>
      <c r="H229" s="139">
        <f>'дод 3'!I53+'дод 3'!I280</f>
        <v>0</v>
      </c>
      <c r="I229" s="139">
        <f>'дод 3'!J53+'дод 3'!J280</f>
        <v>1679790</v>
      </c>
      <c r="J229" s="139">
        <f>'дод 3'!K53+'дод 3'!K280</f>
        <v>1679790</v>
      </c>
      <c r="K229" s="139">
        <f>'дод 3'!L53+'дод 3'!L280</f>
        <v>0</v>
      </c>
      <c r="L229" s="139">
        <f>'дод 3'!M53+'дод 3'!M280</f>
        <v>0</v>
      </c>
      <c r="M229" s="139">
        <f>'дод 3'!N53+'дод 3'!N280</f>
        <v>0</v>
      </c>
      <c r="N229" s="139">
        <f>'дод 3'!O53+'дод 3'!O280</f>
        <v>1679790</v>
      </c>
      <c r="O229" s="139">
        <f>'дод 3'!P53+'дод 3'!P280</f>
        <v>1679790</v>
      </c>
      <c r="P229" s="255"/>
    </row>
    <row r="230" spans="1:16" ht="16.5" hidden="1" customHeight="1" x14ac:dyDescent="0.25">
      <c r="A230" s="37"/>
      <c r="B230" s="37"/>
      <c r="C230" s="75" t="s">
        <v>410</v>
      </c>
      <c r="D230" s="139">
        <f>'дод 3'!E281</f>
        <v>0</v>
      </c>
      <c r="E230" s="139">
        <f>'дод 3'!F281</f>
        <v>0</v>
      </c>
      <c r="F230" s="139">
        <f>'дод 3'!G281</f>
        <v>0</v>
      </c>
      <c r="G230" s="139">
        <f>'дод 3'!H281</f>
        <v>0</v>
      </c>
      <c r="H230" s="139">
        <f>'дод 3'!I281</f>
        <v>0</v>
      </c>
      <c r="I230" s="139">
        <f>'дод 3'!J281</f>
        <v>0</v>
      </c>
      <c r="J230" s="139">
        <f>'дод 3'!K281</f>
        <v>0</v>
      </c>
      <c r="K230" s="139">
        <f>'дод 3'!L281</f>
        <v>0</v>
      </c>
      <c r="L230" s="139">
        <f>'дод 3'!M281</f>
        <v>0</v>
      </c>
      <c r="M230" s="139">
        <f>'дод 3'!N281</f>
        <v>0</v>
      </c>
      <c r="N230" s="139">
        <f>'дод 3'!O281</f>
        <v>0</v>
      </c>
      <c r="O230" s="139">
        <f>'дод 3'!P281</f>
        <v>0</v>
      </c>
      <c r="P230" s="255"/>
    </row>
    <row r="231" spans="1:16" ht="41.25" customHeight="1" x14ac:dyDescent="0.25">
      <c r="A231" s="37" t="s">
        <v>245</v>
      </c>
      <c r="B231" s="37" t="s">
        <v>81</v>
      </c>
      <c r="C231" s="3" t="s">
        <v>246</v>
      </c>
      <c r="D231" s="139">
        <f>'дод 3'!E54</f>
        <v>384500</v>
      </c>
      <c r="E231" s="139">
        <f>'дод 3'!F54</f>
        <v>384500</v>
      </c>
      <c r="F231" s="139">
        <f>'дод 3'!G54</f>
        <v>0</v>
      </c>
      <c r="G231" s="139">
        <f>'дод 3'!H54</f>
        <v>0</v>
      </c>
      <c r="H231" s="139">
        <f>'дод 3'!I54</f>
        <v>0</v>
      </c>
      <c r="I231" s="139">
        <f>'дод 3'!J54</f>
        <v>0</v>
      </c>
      <c r="J231" s="139">
        <f>'дод 3'!K54</f>
        <v>0</v>
      </c>
      <c r="K231" s="139">
        <f>'дод 3'!L54</f>
        <v>0</v>
      </c>
      <c r="L231" s="139">
        <f>'дод 3'!M54</f>
        <v>0</v>
      </c>
      <c r="M231" s="139">
        <f>'дод 3'!N54</f>
        <v>0</v>
      </c>
      <c r="N231" s="139">
        <f>'дод 3'!O54</f>
        <v>0</v>
      </c>
      <c r="O231" s="139">
        <f>'дод 3'!P54</f>
        <v>384500</v>
      </c>
      <c r="P231" s="255"/>
    </row>
    <row r="232" spans="1:16" s="51" customFormat="1" ht="118.5" customHeight="1" x14ac:dyDescent="0.25">
      <c r="A232" s="37" t="s">
        <v>291</v>
      </c>
      <c r="B232" s="37" t="s">
        <v>81</v>
      </c>
      <c r="C232" s="3" t="s">
        <v>309</v>
      </c>
      <c r="D232" s="139">
        <f>'дод 3'!E55+'дод 3'!E282+'дод 3'!E324+'дод 3'!E333</f>
        <v>0</v>
      </c>
      <c r="E232" s="139">
        <f>'дод 3'!F55+'дод 3'!F282+'дод 3'!F324+'дод 3'!F333</f>
        <v>0</v>
      </c>
      <c r="F232" s="139">
        <f>'дод 3'!G55+'дод 3'!G282+'дод 3'!G324+'дод 3'!G333</f>
        <v>0</v>
      </c>
      <c r="G232" s="139">
        <f>'дод 3'!H55+'дод 3'!H282+'дод 3'!H324+'дод 3'!H333</f>
        <v>0</v>
      </c>
      <c r="H232" s="139">
        <f>'дод 3'!I55+'дод 3'!I282+'дод 3'!I324+'дод 3'!I333</f>
        <v>0</v>
      </c>
      <c r="I232" s="139">
        <f>'дод 3'!J55+'дод 3'!J282+'дод 3'!J324+'дод 3'!J333</f>
        <v>225000</v>
      </c>
      <c r="J232" s="139">
        <f>'дод 3'!K55+'дод 3'!K282+'дод 3'!K324+'дод 3'!K333</f>
        <v>0</v>
      </c>
      <c r="K232" s="139">
        <f>'дод 3'!L55+'дод 3'!L282+'дод 3'!L324+'дод 3'!L333</f>
        <v>225000</v>
      </c>
      <c r="L232" s="139">
        <f>'дод 3'!M55+'дод 3'!M282+'дод 3'!M324+'дод 3'!M333</f>
        <v>0</v>
      </c>
      <c r="M232" s="139">
        <f>'дод 3'!N55+'дод 3'!N282+'дод 3'!N324+'дод 3'!N333</f>
        <v>0</v>
      </c>
      <c r="N232" s="139">
        <f>'дод 3'!O55+'дод 3'!O282+'дод 3'!O324+'дод 3'!O333</f>
        <v>0</v>
      </c>
      <c r="O232" s="139">
        <f>'дод 3'!P55+'дод 3'!P282+'дод 3'!P324+'дод 3'!P333</f>
        <v>225000</v>
      </c>
      <c r="P232" s="255"/>
    </row>
    <row r="233" spans="1:16" s="51" customFormat="1" ht="23.25" customHeight="1" x14ac:dyDescent="0.25">
      <c r="A233" s="37" t="s">
        <v>236</v>
      </c>
      <c r="B233" s="37" t="s">
        <v>81</v>
      </c>
      <c r="C233" s="3" t="s">
        <v>17</v>
      </c>
      <c r="D233" s="139">
        <f>'дод 3'!E56+'дод 3'!E344+'дод 3'!E368+'дод 3'!E129+'дод 3'!E352+'дод 3'!E363</f>
        <v>3106330</v>
      </c>
      <c r="E233" s="139">
        <f>'дод 3'!F56+'дод 3'!F344+'дод 3'!F368+'дод 3'!F129+'дод 3'!F352+'дод 3'!F363</f>
        <v>3106330</v>
      </c>
      <c r="F233" s="139">
        <f>'дод 3'!G56+'дод 3'!G344+'дод 3'!G368+'дод 3'!G129+'дод 3'!G352+'дод 3'!G363</f>
        <v>0</v>
      </c>
      <c r="G233" s="139">
        <f>'дод 3'!H56+'дод 3'!H344+'дод 3'!H368+'дод 3'!H129+'дод 3'!H352+'дод 3'!H363</f>
        <v>0</v>
      </c>
      <c r="H233" s="139">
        <f>'дод 3'!I56+'дод 3'!I344+'дод 3'!I368+'дод 3'!I129+'дод 3'!I352+'дод 3'!I363</f>
        <v>0</v>
      </c>
      <c r="I233" s="139">
        <f>'дод 3'!J56+'дод 3'!J344+'дод 3'!J368+'дод 3'!J129+'дод 3'!J352+'дод 3'!J363</f>
        <v>0</v>
      </c>
      <c r="J233" s="139">
        <f>'дод 3'!K56+'дод 3'!K344+'дод 3'!K368+'дод 3'!K129+'дод 3'!K352+'дод 3'!K363</f>
        <v>0</v>
      </c>
      <c r="K233" s="139">
        <f>'дод 3'!L56+'дод 3'!L344+'дод 3'!L368+'дод 3'!L129+'дод 3'!L352+'дод 3'!L363</f>
        <v>0</v>
      </c>
      <c r="L233" s="139">
        <f>'дод 3'!M56+'дод 3'!M344+'дод 3'!M368+'дод 3'!M129+'дод 3'!M352+'дод 3'!M363</f>
        <v>0</v>
      </c>
      <c r="M233" s="139">
        <f>'дод 3'!N56+'дод 3'!N344+'дод 3'!N368+'дод 3'!N129+'дод 3'!N352+'дод 3'!N363</f>
        <v>0</v>
      </c>
      <c r="N233" s="139">
        <f>'дод 3'!O56+'дод 3'!O344+'дод 3'!O368+'дод 3'!O129+'дод 3'!O352+'дод 3'!O363</f>
        <v>0</v>
      </c>
      <c r="O233" s="139">
        <f>'дод 3'!P56+'дод 3'!P344+'дод 3'!P368+'дод 3'!P129+'дод 3'!P352+'дод 3'!P363</f>
        <v>3106330</v>
      </c>
      <c r="P233" s="255"/>
    </row>
    <row r="234" spans="1:16" s="50" customFormat="1" ht="48.75" customHeight="1" x14ac:dyDescent="0.25">
      <c r="A234" s="38">
        <v>7700</v>
      </c>
      <c r="B234" s="38"/>
      <c r="C234" s="81" t="s">
        <v>357</v>
      </c>
      <c r="D234" s="47">
        <f>D236</f>
        <v>10000</v>
      </c>
      <c r="E234" s="47">
        <f t="shared" ref="E234:O235" si="47">E236</f>
        <v>10000</v>
      </c>
      <c r="F234" s="47">
        <f t="shared" si="47"/>
        <v>0</v>
      </c>
      <c r="G234" s="47">
        <f t="shared" si="47"/>
        <v>0</v>
      </c>
      <c r="H234" s="47">
        <f t="shared" si="47"/>
        <v>0</v>
      </c>
      <c r="I234" s="47">
        <f t="shared" si="47"/>
        <v>4620000</v>
      </c>
      <c r="J234" s="47">
        <f t="shared" si="47"/>
        <v>420000</v>
      </c>
      <c r="K234" s="47">
        <f t="shared" si="47"/>
        <v>0</v>
      </c>
      <c r="L234" s="47">
        <f t="shared" si="47"/>
        <v>0</v>
      </c>
      <c r="M234" s="47">
        <f t="shared" si="47"/>
        <v>0</v>
      </c>
      <c r="N234" s="47">
        <f t="shared" si="47"/>
        <v>4620000</v>
      </c>
      <c r="O234" s="47">
        <f t="shared" si="47"/>
        <v>4630000</v>
      </c>
      <c r="P234" s="255"/>
    </row>
    <row r="235" spans="1:16" s="50" customFormat="1" ht="27.75" customHeight="1" x14ac:dyDescent="0.25">
      <c r="A235" s="38"/>
      <c r="B235" s="38"/>
      <c r="C235" s="73" t="s">
        <v>694</v>
      </c>
      <c r="D235" s="47">
        <f>D237</f>
        <v>0</v>
      </c>
      <c r="E235" s="47">
        <f t="shared" si="47"/>
        <v>0</v>
      </c>
      <c r="F235" s="47">
        <f t="shared" si="47"/>
        <v>0</v>
      </c>
      <c r="G235" s="47">
        <f t="shared" si="47"/>
        <v>0</v>
      </c>
      <c r="H235" s="47">
        <f t="shared" si="47"/>
        <v>0</v>
      </c>
      <c r="I235" s="47">
        <f t="shared" si="47"/>
        <v>4200000</v>
      </c>
      <c r="J235" s="47">
        <f t="shared" si="47"/>
        <v>0</v>
      </c>
      <c r="K235" s="47">
        <f t="shared" si="47"/>
        <v>0</v>
      </c>
      <c r="L235" s="47">
        <f t="shared" si="47"/>
        <v>0</v>
      </c>
      <c r="M235" s="47">
        <f t="shared" si="47"/>
        <v>0</v>
      </c>
      <c r="N235" s="47">
        <f t="shared" si="47"/>
        <v>4200000</v>
      </c>
      <c r="O235" s="47">
        <f t="shared" si="47"/>
        <v>4200000</v>
      </c>
      <c r="P235" s="255"/>
    </row>
    <row r="236" spans="1:16" s="51" customFormat="1" ht="46.5" customHeight="1" x14ac:dyDescent="0.25">
      <c r="A236" s="37">
        <v>7700</v>
      </c>
      <c r="B236" s="55" t="s">
        <v>92</v>
      </c>
      <c r="C236" s="57" t="s">
        <v>357</v>
      </c>
      <c r="D236" s="139">
        <f>'дод 3'!E131+'дод 3'!E173+'дод 3'!E369</f>
        <v>10000</v>
      </c>
      <c r="E236" s="139">
        <f>'дод 3'!F131+'дод 3'!F173+'дод 3'!F369</f>
        <v>10000</v>
      </c>
      <c r="F236" s="139">
        <f>'дод 3'!G131+'дод 3'!G173+'дод 3'!G369</f>
        <v>0</v>
      </c>
      <c r="G236" s="139">
        <f>'дод 3'!H131+'дод 3'!H173+'дод 3'!H369</f>
        <v>0</v>
      </c>
      <c r="H236" s="139">
        <f>'дод 3'!I131+'дод 3'!I173+'дод 3'!I369</f>
        <v>0</v>
      </c>
      <c r="I236" s="139">
        <f>'дод 3'!J131+'дод 3'!J173+'дод 3'!J369</f>
        <v>4620000</v>
      </c>
      <c r="J236" s="139">
        <f>'дод 3'!K131+'дод 3'!K173+'дод 3'!K369</f>
        <v>420000</v>
      </c>
      <c r="K236" s="139">
        <f>'дод 3'!L131+'дод 3'!L173+'дод 3'!L369</f>
        <v>0</v>
      </c>
      <c r="L236" s="139">
        <f>'дод 3'!M131+'дод 3'!M173+'дод 3'!M369</f>
        <v>0</v>
      </c>
      <c r="M236" s="139">
        <f>'дод 3'!N131+'дод 3'!N173+'дод 3'!N369</f>
        <v>0</v>
      </c>
      <c r="N236" s="139">
        <f>'дод 3'!O131+'дод 3'!O173+'дод 3'!O369</f>
        <v>4620000</v>
      </c>
      <c r="O236" s="139">
        <f>'дод 3'!P131+'дод 3'!P173+'дод 3'!P369</f>
        <v>4630000</v>
      </c>
      <c r="P236" s="255"/>
    </row>
    <row r="237" spans="1:16" s="51" customFormat="1" ht="31.5" customHeight="1" x14ac:dyDescent="0.25">
      <c r="A237" s="37"/>
      <c r="B237" s="55"/>
      <c r="C237" s="73" t="s">
        <v>694</v>
      </c>
      <c r="D237" s="139">
        <f>'дод 3'!E174</f>
        <v>0</v>
      </c>
      <c r="E237" s="139">
        <f>'дод 3'!F174</f>
        <v>0</v>
      </c>
      <c r="F237" s="139">
        <f>'дод 3'!G174</f>
        <v>0</v>
      </c>
      <c r="G237" s="139">
        <f>'дод 3'!H174</f>
        <v>0</v>
      </c>
      <c r="H237" s="139">
        <f>'дод 3'!I174</f>
        <v>0</v>
      </c>
      <c r="I237" s="139">
        <f>'дод 3'!J174</f>
        <v>4200000</v>
      </c>
      <c r="J237" s="139">
        <f>'дод 3'!K174</f>
        <v>0</v>
      </c>
      <c r="K237" s="139">
        <f>'дод 3'!L174</f>
        <v>0</v>
      </c>
      <c r="L237" s="139">
        <f>'дод 3'!M174</f>
        <v>0</v>
      </c>
      <c r="M237" s="139">
        <f>'дод 3'!N174</f>
        <v>0</v>
      </c>
      <c r="N237" s="139">
        <f>'дод 3'!O174</f>
        <v>4200000</v>
      </c>
      <c r="O237" s="139">
        <f>'дод 3'!P174</f>
        <v>4200000</v>
      </c>
      <c r="P237" s="255"/>
    </row>
    <row r="238" spans="1:16" s="49" customFormat="1" ht="30.75" customHeight="1" x14ac:dyDescent="0.25">
      <c r="A238" s="38" t="s">
        <v>93</v>
      </c>
      <c r="B238" s="39"/>
      <c r="C238" s="2" t="s">
        <v>683</v>
      </c>
      <c r="D238" s="47">
        <f>D240+D245+D248+D251+D253+D254</f>
        <v>141281029</v>
      </c>
      <c r="E238" s="47">
        <f t="shared" ref="E238:O238" si="48">E240+E245+E248+E251+E253+E254</f>
        <v>25381029</v>
      </c>
      <c r="F238" s="47">
        <f t="shared" si="48"/>
        <v>1999500</v>
      </c>
      <c r="G238" s="47">
        <f t="shared" si="48"/>
        <v>1605875</v>
      </c>
      <c r="H238" s="47">
        <f t="shared" si="48"/>
        <v>0</v>
      </c>
      <c r="I238" s="47">
        <f t="shared" si="48"/>
        <v>23151200</v>
      </c>
      <c r="J238" s="47">
        <f t="shared" si="48"/>
        <v>20000000</v>
      </c>
      <c r="K238" s="47">
        <f t="shared" si="48"/>
        <v>1864100</v>
      </c>
      <c r="L238" s="47">
        <f t="shared" si="48"/>
        <v>0</v>
      </c>
      <c r="M238" s="47">
        <f t="shared" si="48"/>
        <v>1600</v>
      </c>
      <c r="N238" s="47">
        <f t="shared" si="48"/>
        <v>21287100</v>
      </c>
      <c r="O238" s="47">
        <f t="shared" si="48"/>
        <v>164432229</v>
      </c>
      <c r="P238" s="255"/>
    </row>
    <row r="239" spans="1:16" s="50" customFormat="1" ht="57.75" hidden="1" customHeight="1" x14ac:dyDescent="0.25">
      <c r="A239" s="63"/>
      <c r="B239" s="66"/>
      <c r="C239" s="67" t="s">
        <v>377</v>
      </c>
      <c r="D239" s="141">
        <f>D241</f>
        <v>0</v>
      </c>
      <c r="E239" s="141">
        <f t="shared" ref="E239:O239" si="49">E241</f>
        <v>0</v>
      </c>
      <c r="F239" s="141">
        <f t="shared" si="49"/>
        <v>0</v>
      </c>
      <c r="G239" s="141">
        <f t="shared" si="49"/>
        <v>0</v>
      </c>
      <c r="H239" s="141">
        <f t="shared" si="49"/>
        <v>0</v>
      </c>
      <c r="I239" s="141">
        <f t="shared" si="49"/>
        <v>0</v>
      </c>
      <c r="J239" s="141">
        <f t="shared" si="49"/>
        <v>0</v>
      </c>
      <c r="K239" s="141">
        <f t="shared" si="49"/>
        <v>0</v>
      </c>
      <c r="L239" s="141">
        <f t="shared" si="49"/>
        <v>0</v>
      </c>
      <c r="M239" s="141">
        <f t="shared" si="49"/>
        <v>0</v>
      </c>
      <c r="N239" s="141">
        <f t="shared" si="49"/>
        <v>0</v>
      </c>
      <c r="O239" s="141">
        <f t="shared" si="49"/>
        <v>0</v>
      </c>
      <c r="P239" s="255"/>
    </row>
    <row r="240" spans="1:16" s="49" customFormat="1" ht="44.25" customHeight="1" x14ac:dyDescent="0.25">
      <c r="A240" s="38" t="s">
        <v>95</v>
      </c>
      <c r="B240" s="39"/>
      <c r="C240" s="2" t="s">
        <v>684</v>
      </c>
      <c r="D240" s="47">
        <f t="shared" ref="D240:O240" si="50">D242+D243</f>
        <v>3135120</v>
      </c>
      <c r="E240" s="47">
        <f t="shared" si="50"/>
        <v>3135120</v>
      </c>
      <c r="F240" s="47">
        <f t="shared" si="50"/>
        <v>1999500</v>
      </c>
      <c r="G240" s="47">
        <f t="shared" si="50"/>
        <v>114700</v>
      </c>
      <c r="H240" s="47">
        <f t="shared" si="50"/>
        <v>0</v>
      </c>
      <c r="I240" s="47">
        <f t="shared" si="50"/>
        <v>20006100</v>
      </c>
      <c r="J240" s="47">
        <f t="shared" si="50"/>
        <v>20000000</v>
      </c>
      <c r="K240" s="47">
        <f t="shared" si="50"/>
        <v>6100</v>
      </c>
      <c r="L240" s="47">
        <f t="shared" si="50"/>
        <v>0</v>
      </c>
      <c r="M240" s="47">
        <f t="shared" si="50"/>
        <v>1600</v>
      </c>
      <c r="N240" s="47">
        <f t="shared" si="50"/>
        <v>20000000</v>
      </c>
      <c r="O240" s="47">
        <f t="shared" si="50"/>
        <v>23141220</v>
      </c>
      <c r="P240" s="255"/>
    </row>
    <row r="241" spans="1:16" s="50" customFormat="1" ht="59.25" hidden="1" customHeight="1" x14ac:dyDescent="0.25">
      <c r="A241" s="63"/>
      <c r="B241" s="66"/>
      <c r="C241" s="68" t="str">
        <f>C244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1" s="141">
        <f>D244</f>
        <v>0</v>
      </c>
      <c r="E241" s="141">
        <f t="shared" ref="E241:O241" si="51">E244</f>
        <v>0</v>
      </c>
      <c r="F241" s="141">
        <f t="shared" si="51"/>
        <v>0</v>
      </c>
      <c r="G241" s="141">
        <f t="shared" si="51"/>
        <v>0</v>
      </c>
      <c r="H241" s="141">
        <f t="shared" si="51"/>
        <v>0</v>
      </c>
      <c r="I241" s="141">
        <f t="shared" si="51"/>
        <v>0</v>
      </c>
      <c r="J241" s="141">
        <f t="shared" si="51"/>
        <v>0</v>
      </c>
      <c r="K241" s="141">
        <f t="shared" si="51"/>
        <v>0</v>
      </c>
      <c r="L241" s="141">
        <f t="shared" si="51"/>
        <v>0</v>
      </c>
      <c r="M241" s="141">
        <f t="shared" si="51"/>
        <v>0</v>
      </c>
      <c r="N241" s="141">
        <f t="shared" si="51"/>
        <v>0</v>
      </c>
      <c r="O241" s="141">
        <f t="shared" si="51"/>
        <v>0</v>
      </c>
      <c r="P241" s="255"/>
    </row>
    <row r="242" spans="1:16" s="49" customFormat="1" ht="36.75" customHeight="1" x14ac:dyDescent="0.25">
      <c r="A242" s="40" t="s">
        <v>7</v>
      </c>
      <c r="B242" s="40" t="s">
        <v>88</v>
      </c>
      <c r="C242" s="3" t="s">
        <v>292</v>
      </c>
      <c r="D242" s="139">
        <f>'дод 3'!E57+'дод 3'!E283</f>
        <v>530920</v>
      </c>
      <c r="E242" s="139">
        <f>'дод 3'!F57+'дод 3'!F283</f>
        <v>530920</v>
      </c>
      <c r="F242" s="139">
        <f>'дод 3'!G57+'дод 3'!G283</f>
        <v>0</v>
      </c>
      <c r="G242" s="139">
        <f>'дод 3'!H57+'дод 3'!H283</f>
        <v>20900</v>
      </c>
      <c r="H242" s="139">
        <f>'дод 3'!I57+'дод 3'!I283</f>
        <v>0</v>
      </c>
      <c r="I242" s="139">
        <f>'дод 3'!J57+'дод 3'!J283</f>
        <v>20000000</v>
      </c>
      <c r="J242" s="139">
        <f>'дод 3'!K57+'дод 3'!K283</f>
        <v>20000000</v>
      </c>
      <c r="K242" s="139">
        <f>'дод 3'!L57+'дод 3'!L283</f>
        <v>0</v>
      </c>
      <c r="L242" s="139">
        <f>'дод 3'!M57+'дод 3'!M283</f>
        <v>0</v>
      </c>
      <c r="M242" s="139">
        <f>'дод 3'!N57+'дод 3'!N283</f>
        <v>0</v>
      </c>
      <c r="N242" s="139">
        <f>'дод 3'!O57+'дод 3'!O283</f>
        <v>20000000</v>
      </c>
      <c r="O242" s="139">
        <f>'дод 3'!P57+'дод 3'!P283</f>
        <v>20530920</v>
      </c>
      <c r="P242" s="256">
        <v>53</v>
      </c>
    </row>
    <row r="243" spans="1:16" ht="30" customHeight="1" x14ac:dyDescent="0.25">
      <c r="A243" s="37" t="s">
        <v>145</v>
      </c>
      <c r="B243" s="42" t="s">
        <v>88</v>
      </c>
      <c r="C243" s="3" t="s">
        <v>656</v>
      </c>
      <c r="D243" s="139">
        <f>'дод 3'!E58</f>
        <v>2604200</v>
      </c>
      <c r="E243" s="139">
        <f>'дод 3'!F58</f>
        <v>2604200</v>
      </c>
      <c r="F243" s="139">
        <f>'дод 3'!G58</f>
        <v>1999500</v>
      </c>
      <c r="G243" s="139">
        <f>'дод 3'!H58</f>
        <v>93800</v>
      </c>
      <c r="H243" s="139">
        <f>'дод 3'!I58</f>
        <v>0</v>
      </c>
      <c r="I243" s="139">
        <f>'дод 3'!J58</f>
        <v>6100</v>
      </c>
      <c r="J243" s="139">
        <f>'дод 3'!K58</f>
        <v>0</v>
      </c>
      <c r="K243" s="139">
        <f>'дод 3'!L58</f>
        <v>6100</v>
      </c>
      <c r="L243" s="139">
        <f>'дод 3'!M58</f>
        <v>0</v>
      </c>
      <c r="M243" s="139">
        <f>'дод 3'!N58</f>
        <v>1600</v>
      </c>
      <c r="N243" s="139">
        <f>'дод 3'!O58</f>
        <v>0</v>
      </c>
      <c r="O243" s="139">
        <f>'дод 3'!P58</f>
        <v>2610300</v>
      </c>
      <c r="P243" s="256"/>
    </row>
    <row r="244" spans="1:16" s="51" customFormat="1" ht="52.5" hidden="1" customHeight="1" x14ac:dyDescent="0.25">
      <c r="A244" s="69"/>
      <c r="B244" s="78"/>
      <c r="C244" s="77" t="s">
        <v>377</v>
      </c>
      <c r="D244" s="140">
        <f>'дод 3'!E59</f>
        <v>0</v>
      </c>
      <c r="E244" s="140">
        <f>'дод 3'!F59</f>
        <v>0</v>
      </c>
      <c r="F244" s="140">
        <f>'дод 3'!G59</f>
        <v>0</v>
      </c>
      <c r="G244" s="140">
        <f>'дод 3'!H59</f>
        <v>0</v>
      </c>
      <c r="H244" s="140">
        <f>'дод 3'!I59</f>
        <v>0</v>
      </c>
      <c r="I244" s="140">
        <f>'дод 3'!J59</f>
        <v>0</v>
      </c>
      <c r="J244" s="140">
        <f>'дод 3'!K59</f>
        <v>0</v>
      </c>
      <c r="K244" s="140">
        <f>'дод 3'!L59</f>
        <v>0</v>
      </c>
      <c r="L244" s="140">
        <f>'дод 3'!M59</f>
        <v>0</v>
      </c>
      <c r="M244" s="140">
        <f>'дод 3'!N59</f>
        <v>0</v>
      </c>
      <c r="N244" s="140">
        <f>'дод 3'!O59</f>
        <v>0</v>
      </c>
      <c r="O244" s="140">
        <f>'дод 3'!P59</f>
        <v>0</v>
      </c>
      <c r="P244" s="256"/>
    </row>
    <row r="245" spans="1:16" s="49" customFormat="1" ht="23.25" customHeight="1" x14ac:dyDescent="0.25">
      <c r="A245" s="38" t="s">
        <v>247</v>
      </c>
      <c r="B245" s="38"/>
      <c r="C245" s="12" t="s">
        <v>248</v>
      </c>
      <c r="D245" s="47">
        <f>D246+D247</f>
        <v>20665100</v>
      </c>
      <c r="E245" s="47">
        <f t="shared" ref="E245:O245" si="52">E246+E247</f>
        <v>20665100</v>
      </c>
      <c r="F245" s="47">
        <f t="shared" si="52"/>
        <v>0</v>
      </c>
      <c r="G245" s="47">
        <f t="shared" si="52"/>
        <v>1491175</v>
      </c>
      <c r="H245" s="47">
        <f t="shared" si="52"/>
        <v>0</v>
      </c>
      <c r="I245" s="47">
        <f t="shared" si="52"/>
        <v>0</v>
      </c>
      <c r="J245" s="47">
        <f t="shared" si="52"/>
        <v>0</v>
      </c>
      <c r="K245" s="47">
        <f t="shared" si="52"/>
        <v>0</v>
      </c>
      <c r="L245" s="47">
        <f t="shared" si="52"/>
        <v>0</v>
      </c>
      <c r="M245" s="47">
        <f t="shared" si="52"/>
        <v>0</v>
      </c>
      <c r="N245" s="47">
        <f t="shared" si="52"/>
        <v>0</v>
      </c>
      <c r="O245" s="47">
        <f t="shared" si="52"/>
        <v>20665100</v>
      </c>
      <c r="P245" s="256"/>
    </row>
    <row r="246" spans="1:16" ht="22.5" customHeight="1" x14ac:dyDescent="0.25">
      <c r="A246" s="37" t="s">
        <v>241</v>
      </c>
      <c r="B246" s="42" t="s">
        <v>242</v>
      </c>
      <c r="C246" s="3" t="s">
        <v>243</v>
      </c>
      <c r="D246" s="139">
        <f>'дод 3'!E60+'дод 3'!E284</f>
        <v>665100</v>
      </c>
      <c r="E246" s="139">
        <f>'дод 3'!F60+'дод 3'!F284</f>
        <v>665100</v>
      </c>
      <c r="F246" s="139">
        <f>'дод 3'!G60+'дод 3'!G284</f>
        <v>0</v>
      </c>
      <c r="G246" s="139">
        <f>'дод 3'!H60+'дод 3'!H284</f>
        <v>491175</v>
      </c>
      <c r="H246" s="139">
        <f>'дод 3'!I60+'дод 3'!I284</f>
        <v>0</v>
      </c>
      <c r="I246" s="139">
        <f>'дод 3'!J60+'дод 3'!J284</f>
        <v>0</v>
      </c>
      <c r="J246" s="139">
        <f>'дод 3'!K60+'дод 3'!K284</f>
        <v>0</v>
      </c>
      <c r="K246" s="139">
        <f>'дод 3'!L60+'дод 3'!L284</f>
        <v>0</v>
      </c>
      <c r="L246" s="139">
        <f>'дод 3'!M60+'дод 3'!M284</f>
        <v>0</v>
      </c>
      <c r="M246" s="139">
        <f>'дод 3'!N60+'дод 3'!N284</f>
        <v>0</v>
      </c>
      <c r="N246" s="139">
        <f>'дод 3'!O60+'дод 3'!O284</f>
        <v>0</v>
      </c>
      <c r="O246" s="139">
        <f>'дод 3'!P60+'дод 3'!P284</f>
        <v>665100</v>
      </c>
      <c r="P246" s="256"/>
    </row>
    <row r="247" spans="1:16" ht="22.5" customHeight="1" x14ac:dyDescent="0.25">
      <c r="A247" s="37">
        <v>8240</v>
      </c>
      <c r="B247" s="42" t="s">
        <v>242</v>
      </c>
      <c r="C247" s="3" t="s">
        <v>604</v>
      </c>
      <c r="D247" s="139">
        <f>'дод 3'!E61</f>
        <v>20000000</v>
      </c>
      <c r="E247" s="139">
        <f>'дод 3'!F61</f>
        <v>20000000</v>
      </c>
      <c r="F247" s="139">
        <f>'дод 3'!G61</f>
        <v>0</v>
      </c>
      <c r="G247" s="139">
        <f>'дод 3'!H61</f>
        <v>1000000</v>
      </c>
      <c r="H247" s="139">
        <f>'дод 3'!I61</f>
        <v>0</v>
      </c>
      <c r="I247" s="139">
        <f>'дод 3'!J61</f>
        <v>0</v>
      </c>
      <c r="J247" s="139">
        <f>'дод 3'!K61</f>
        <v>0</v>
      </c>
      <c r="K247" s="139">
        <f>'дод 3'!L61</f>
        <v>0</v>
      </c>
      <c r="L247" s="139">
        <f>'дод 3'!M61</f>
        <v>0</v>
      </c>
      <c r="M247" s="139">
        <f>'дод 3'!N61</f>
        <v>0</v>
      </c>
      <c r="N247" s="139">
        <f>'дод 3'!O61</f>
        <v>0</v>
      </c>
      <c r="O247" s="139">
        <f>'дод 3'!P61</f>
        <v>20000000</v>
      </c>
      <c r="P247" s="256"/>
    </row>
    <row r="248" spans="1:16" s="49" customFormat="1" ht="22.5" customHeight="1" x14ac:dyDescent="0.25">
      <c r="A248" s="38" t="s">
        <v>6</v>
      </c>
      <c r="B248" s="39"/>
      <c r="C248" s="2" t="s">
        <v>8</v>
      </c>
      <c r="D248" s="47">
        <f t="shared" ref="D248:O248" si="53">D250+D249</f>
        <v>80000</v>
      </c>
      <c r="E248" s="47">
        <f t="shared" si="53"/>
        <v>80000</v>
      </c>
      <c r="F248" s="47">
        <f t="shared" si="53"/>
        <v>0</v>
      </c>
      <c r="G248" s="47">
        <f t="shared" si="53"/>
        <v>0</v>
      </c>
      <c r="H248" s="47">
        <f t="shared" si="53"/>
        <v>0</v>
      </c>
      <c r="I248" s="47">
        <f t="shared" si="53"/>
        <v>3145100</v>
      </c>
      <c r="J248" s="47">
        <f t="shared" si="53"/>
        <v>0</v>
      </c>
      <c r="K248" s="47">
        <f t="shared" si="53"/>
        <v>1858000</v>
      </c>
      <c r="L248" s="47">
        <f t="shared" si="53"/>
        <v>0</v>
      </c>
      <c r="M248" s="47">
        <f t="shared" si="53"/>
        <v>0</v>
      </c>
      <c r="N248" s="47">
        <f t="shared" si="53"/>
        <v>1287100</v>
      </c>
      <c r="O248" s="47">
        <f t="shared" si="53"/>
        <v>3225100</v>
      </c>
      <c r="P248" s="256"/>
    </row>
    <row r="249" spans="1:16" s="49" customFormat="1" ht="33.75" customHeight="1" x14ac:dyDescent="0.25">
      <c r="A249" s="37">
        <v>8330</v>
      </c>
      <c r="B249" s="55" t="s">
        <v>91</v>
      </c>
      <c r="C249" s="3" t="s">
        <v>343</v>
      </c>
      <c r="D249" s="139">
        <f>'дод 3'!E370</f>
        <v>80000</v>
      </c>
      <c r="E249" s="139">
        <f>'дод 3'!F370</f>
        <v>80000</v>
      </c>
      <c r="F249" s="139">
        <f>'дод 3'!G370</f>
        <v>0</v>
      </c>
      <c r="G249" s="139">
        <f>'дод 3'!H370</f>
        <v>0</v>
      </c>
      <c r="H249" s="139">
        <f>'дод 3'!I370</f>
        <v>0</v>
      </c>
      <c r="I249" s="139">
        <f>'дод 3'!J370</f>
        <v>0</v>
      </c>
      <c r="J249" s="139">
        <f>'дод 3'!K370</f>
        <v>0</v>
      </c>
      <c r="K249" s="139">
        <f>'дод 3'!L370</f>
        <v>0</v>
      </c>
      <c r="L249" s="139">
        <f>'дод 3'!M370</f>
        <v>0</v>
      </c>
      <c r="M249" s="139">
        <f>'дод 3'!N370</f>
        <v>0</v>
      </c>
      <c r="N249" s="139">
        <f>'дод 3'!O370</f>
        <v>0</v>
      </c>
      <c r="O249" s="139">
        <f>'дод 3'!P370</f>
        <v>80000</v>
      </c>
      <c r="P249" s="256"/>
    </row>
    <row r="250" spans="1:16" s="49" customFormat="1" ht="19.5" customHeight="1" x14ac:dyDescent="0.25">
      <c r="A250" s="37" t="s">
        <v>9</v>
      </c>
      <c r="B250" s="37" t="s">
        <v>91</v>
      </c>
      <c r="C250" s="3" t="s">
        <v>10</v>
      </c>
      <c r="D250" s="139">
        <f>'дод 3'!E62+'дод 3'!E132+'дод 3'!E285+'дод 3'!E371+'дод 3'!E241</f>
        <v>0</v>
      </c>
      <c r="E250" s="139">
        <f>'дод 3'!F62+'дод 3'!F132+'дод 3'!F285+'дод 3'!F371+'дод 3'!F241</f>
        <v>0</v>
      </c>
      <c r="F250" s="139">
        <f>'дод 3'!G62+'дод 3'!G132+'дод 3'!G285+'дод 3'!G371+'дод 3'!G241</f>
        <v>0</v>
      </c>
      <c r="G250" s="139">
        <f>'дод 3'!H62+'дод 3'!H132+'дод 3'!H285+'дод 3'!H371+'дод 3'!H241</f>
        <v>0</v>
      </c>
      <c r="H250" s="139">
        <f>'дод 3'!I62+'дод 3'!I132+'дод 3'!I285+'дод 3'!I371+'дод 3'!I241</f>
        <v>0</v>
      </c>
      <c r="I250" s="139">
        <f>'дод 3'!J62+'дод 3'!J132+'дод 3'!J285+'дод 3'!J371+'дод 3'!J241</f>
        <v>3145100</v>
      </c>
      <c r="J250" s="139">
        <f>'дод 3'!K62+'дод 3'!K132+'дод 3'!K285+'дод 3'!K371+'дод 3'!K241</f>
        <v>0</v>
      </c>
      <c r="K250" s="139">
        <f>'дод 3'!L62+'дод 3'!L132+'дод 3'!L285+'дод 3'!L371+'дод 3'!L241</f>
        <v>1858000</v>
      </c>
      <c r="L250" s="139">
        <f>'дод 3'!M62+'дод 3'!M132+'дод 3'!M285+'дод 3'!M371+'дод 3'!M241</f>
        <v>0</v>
      </c>
      <c r="M250" s="139">
        <f>'дод 3'!N62+'дод 3'!N132+'дод 3'!N285+'дод 3'!N371+'дод 3'!N241</f>
        <v>0</v>
      </c>
      <c r="N250" s="139">
        <f>'дод 3'!O62+'дод 3'!O132+'дод 3'!O285+'дод 3'!O371+'дод 3'!O241</f>
        <v>1287100</v>
      </c>
      <c r="O250" s="139">
        <f>'дод 3'!P62+'дод 3'!P132+'дод 3'!P285+'дод 3'!P371+'дод 3'!P241</f>
        <v>3145100</v>
      </c>
      <c r="P250" s="256"/>
    </row>
    <row r="251" spans="1:16" s="49" customFormat="1" ht="20.25" hidden="1" customHeight="1" x14ac:dyDescent="0.25">
      <c r="A251" s="38" t="s">
        <v>131</v>
      </c>
      <c r="B251" s="39"/>
      <c r="C251" s="2" t="s">
        <v>75</v>
      </c>
      <c r="D251" s="47">
        <f t="shared" ref="D251:O251" si="54">D252</f>
        <v>0</v>
      </c>
      <c r="E251" s="47">
        <f t="shared" si="54"/>
        <v>0</v>
      </c>
      <c r="F251" s="47">
        <f t="shared" si="54"/>
        <v>0</v>
      </c>
      <c r="G251" s="47">
        <f t="shared" si="54"/>
        <v>0</v>
      </c>
      <c r="H251" s="47">
        <f t="shared" si="54"/>
        <v>0</v>
      </c>
      <c r="I251" s="47">
        <f t="shared" si="54"/>
        <v>0</v>
      </c>
      <c r="J251" s="47">
        <f t="shared" si="54"/>
        <v>0</v>
      </c>
      <c r="K251" s="47">
        <f t="shared" si="54"/>
        <v>0</v>
      </c>
      <c r="L251" s="47">
        <f t="shared" si="54"/>
        <v>0</v>
      </c>
      <c r="M251" s="47">
        <f t="shared" si="54"/>
        <v>0</v>
      </c>
      <c r="N251" s="47">
        <f t="shared" si="54"/>
        <v>0</v>
      </c>
      <c r="O251" s="47">
        <f t="shared" si="54"/>
        <v>0</v>
      </c>
      <c r="P251" s="256"/>
    </row>
    <row r="252" spans="1:16" s="49" customFormat="1" ht="21" hidden="1" customHeight="1" x14ac:dyDescent="0.25">
      <c r="A252" s="37" t="s">
        <v>252</v>
      </c>
      <c r="B252" s="42" t="s">
        <v>76</v>
      </c>
      <c r="C252" s="3" t="s">
        <v>253</v>
      </c>
      <c r="D252" s="139">
        <f>'дод 3'!E63</f>
        <v>0</v>
      </c>
      <c r="E252" s="139">
        <f>'дод 3'!F63</f>
        <v>0</v>
      </c>
      <c r="F252" s="139">
        <f>'дод 3'!G63</f>
        <v>0</v>
      </c>
      <c r="G252" s="139">
        <f>'дод 3'!H63</f>
        <v>0</v>
      </c>
      <c r="H252" s="139">
        <f>'дод 3'!I63</f>
        <v>0</v>
      </c>
      <c r="I252" s="139">
        <f>'дод 3'!J63</f>
        <v>0</v>
      </c>
      <c r="J252" s="139">
        <f>'дод 3'!K63</f>
        <v>0</v>
      </c>
      <c r="K252" s="139">
        <f>'дод 3'!L63</f>
        <v>0</v>
      </c>
      <c r="L252" s="139">
        <f>'дод 3'!M63</f>
        <v>0</v>
      </c>
      <c r="M252" s="139">
        <f>'дод 3'!N63</f>
        <v>0</v>
      </c>
      <c r="N252" s="139">
        <f>'дод 3'!O63</f>
        <v>0</v>
      </c>
      <c r="O252" s="139">
        <f>'дод 3'!P63</f>
        <v>0</v>
      </c>
      <c r="P252" s="256"/>
    </row>
    <row r="253" spans="1:16" s="49" customFormat="1" ht="21" customHeight="1" x14ac:dyDescent="0.25">
      <c r="A253" s="38" t="s">
        <v>94</v>
      </c>
      <c r="B253" s="38" t="s">
        <v>89</v>
      </c>
      <c r="C253" s="2" t="s">
        <v>11</v>
      </c>
      <c r="D253" s="47">
        <f>'дод 3'!E372</f>
        <v>1500809</v>
      </c>
      <c r="E253" s="47">
        <f>'дод 3'!F372</f>
        <v>1500809</v>
      </c>
      <c r="F253" s="47">
        <f>'дод 3'!G372</f>
        <v>0</v>
      </c>
      <c r="G253" s="47">
        <f>'дод 3'!H372</f>
        <v>0</v>
      </c>
      <c r="H253" s="47">
        <f>'дод 3'!I372</f>
        <v>0</v>
      </c>
      <c r="I253" s="47">
        <f>'дод 3'!J372</f>
        <v>0</v>
      </c>
      <c r="J253" s="47">
        <f>'дод 3'!K372</f>
        <v>0</v>
      </c>
      <c r="K253" s="47">
        <f>'дод 3'!L372</f>
        <v>0</v>
      </c>
      <c r="L253" s="47">
        <f>'дод 3'!M372</f>
        <v>0</v>
      </c>
      <c r="M253" s="47">
        <f>'дод 3'!N372</f>
        <v>0</v>
      </c>
      <c r="N253" s="47">
        <f>'дод 3'!O372</f>
        <v>0</v>
      </c>
      <c r="O253" s="47">
        <f>'дод 3'!P372</f>
        <v>1500809</v>
      </c>
      <c r="P253" s="256"/>
    </row>
    <row r="254" spans="1:16" s="49" customFormat="1" ht="21" customHeight="1" x14ac:dyDescent="0.25">
      <c r="A254" s="38">
        <v>8700</v>
      </c>
      <c r="B254" s="38"/>
      <c r="C254" s="2" t="s">
        <v>600</v>
      </c>
      <c r="D254" s="47">
        <f>D255+D259+D257+D258+D256</f>
        <v>115900000</v>
      </c>
      <c r="E254" s="47">
        <f t="shared" ref="E254:O254" si="55">E255+E259+E257+E258+E256</f>
        <v>0</v>
      </c>
      <c r="F254" s="47">
        <f t="shared" si="55"/>
        <v>0</v>
      </c>
      <c r="G254" s="47">
        <f t="shared" si="55"/>
        <v>0</v>
      </c>
      <c r="H254" s="47">
        <f t="shared" si="55"/>
        <v>0</v>
      </c>
      <c r="I254" s="47">
        <f t="shared" si="55"/>
        <v>0</v>
      </c>
      <c r="J254" s="47">
        <f t="shared" si="55"/>
        <v>0</v>
      </c>
      <c r="K254" s="47">
        <f t="shared" si="55"/>
        <v>0</v>
      </c>
      <c r="L254" s="47">
        <f t="shared" si="55"/>
        <v>0</v>
      </c>
      <c r="M254" s="47">
        <f t="shared" si="55"/>
        <v>0</v>
      </c>
      <c r="N254" s="47">
        <f t="shared" si="55"/>
        <v>0</v>
      </c>
      <c r="O254" s="47">
        <f t="shared" si="55"/>
        <v>115900000</v>
      </c>
      <c r="P254" s="256"/>
    </row>
    <row r="255" spans="1:16" ht="25.5" customHeight="1" x14ac:dyDescent="0.25">
      <c r="A255" s="37">
        <v>8710</v>
      </c>
      <c r="B255" s="37" t="s">
        <v>92</v>
      </c>
      <c r="C255" s="3" t="s">
        <v>492</v>
      </c>
      <c r="D255" s="139">
        <f>'дод 3'!E373</f>
        <v>115900000</v>
      </c>
      <c r="E255" s="139">
        <f>'дод 3'!F373</f>
        <v>0</v>
      </c>
      <c r="F255" s="139">
        <f>'дод 3'!G373</f>
        <v>0</v>
      </c>
      <c r="G255" s="139">
        <f>'дод 3'!H373</f>
        <v>0</v>
      </c>
      <c r="H255" s="139">
        <f>'дод 3'!I373</f>
        <v>0</v>
      </c>
      <c r="I255" s="139">
        <f>'дод 3'!J373</f>
        <v>0</v>
      </c>
      <c r="J255" s="139">
        <f>'дод 3'!K373</f>
        <v>0</v>
      </c>
      <c r="K255" s="139">
        <f>'дод 3'!L373</f>
        <v>0</v>
      </c>
      <c r="L255" s="139">
        <f>'дод 3'!M373</f>
        <v>0</v>
      </c>
      <c r="M255" s="139">
        <f>'дод 3'!N373</f>
        <v>0</v>
      </c>
      <c r="N255" s="139">
        <f>'дод 3'!O373</f>
        <v>0</v>
      </c>
      <c r="O255" s="139">
        <f>'дод 3'!P373</f>
        <v>115900000</v>
      </c>
      <c r="P255" s="256"/>
    </row>
    <row r="256" spans="1:16" ht="55.5" hidden="1" customHeight="1" x14ac:dyDescent="0.25">
      <c r="A256" s="37">
        <v>8741</v>
      </c>
      <c r="B256" s="37">
        <v>610</v>
      </c>
      <c r="C256" s="3" t="s">
        <v>613</v>
      </c>
      <c r="D256" s="139">
        <f>'дод 3'!E286</f>
        <v>0</v>
      </c>
      <c r="E256" s="139">
        <f>'дод 3'!F286</f>
        <v>0</v>
      </c>
      <c r="F256" s="139">
        <f>'дод 3'!G286</f>
        <v>0</v>
      </c>
      <c r="G256" s="139">
        <f>'дод 3'!H286</f>
        <v>0</v>
      </c>
      <c r="H256" s="139">
        <f>'дод 3'!I286</f>
        <v>0</v>
      </c>
      <c r="I256" s="139">
        <f>'дод 3'!J286</f>
        <v>0</v>
      </c>
      <c r="J256" s="139">
        <f>'дод 3'!K286</f>
        <v>0</v>
      </c>
      <c r="K256" s="139">
        <f>'дод 3'!L286</f>
        <v>0</v>
      </c>
      <c r="L256" s="139">
        <f>'дод 3'!M286</f>
        <v>0</v>
      </c>
      <c r="M256" s="139">
        <f>'дод 3'!N286</f>
        <v>0</v>
      </c>
      <c r="N256" s="139">
        <f>'дод 3'!O286</f>
        <v>0</v>
      </c>
      <c r="O256" s="139">
        <f>'дод 3'!P286</f>
        <v>0</v>
      </c>
      <c r="P256" s="256"/>
    </row>
    <row r="257" spans="1:16" ht="63" hidden="1" x14ac:dyDescent="0.25">
      <c r="A257" s="37">
        <v>8746</v>
      </c>
      <c r="B257" s="37">
        <v>640</v>
      </c>
      <c r="C257" s="3" t="s">
        <v>611</v>
      </c>
      <c r="D257" s="139">
        <f>'дод 3'!E287</f>
        <v>0</v>
      </c>
      <c r="E257" s="139">
        <f>'дод 3'!F287</f>
        <v>0</v>
      </c>
      <c r="F257" s="139">
        <f>'дод 3'!G287</f>
        <v>0</v>
      </c>
      <c r="G257" s="139">
        <f>'дод 3'!H287</f>
        <v>0</v>
      </c>
      <c r="H257" s="139">
        <f>'дод 3'!I287</f>
        <v>0</v>
      </c>
      <c r="I257" s="139">
        <f>'дод 3'!J287</f>
        <v>0</v>
      </c>
      <c r="J257" s="139">
        <f>'дод 3'!K287</f>
        <v>0</v>
      </c>
      <c r="K257" s="139">
        <f>'дод 3'!L287</f>
        <v>0</v>
      </c>
      <c r="L257" s="139">
        <f>'дод 3'!M287</f>
        <v>0</v>
      </c>
      <c r="M257" s="139">
        <f>'дод 3'!N287</f>
        <v>0</v>
      </c>
      <c r="N257" s="139">
        <f>'дод 3'!O287</f>
        <v>0</v>
      </c>
      <c r="O257" s="139">
        <f>'дод 3'!P287</f>
        <v>0</v>
      </c>
      <c r="P257" s="256"/>
    </row>
    <row r="258" spans="1:16" ht="47.25" hidden="1" x14ac:dyDescent="0.25">
      <c r="A258" s="37">
        <v>8751</v>
      </c>
      <c r="B258" s="37">
        <v>1070</v>
      </c>
      <c r="C258" s="3" t="s">
        <v>610</v>
      </c>
      <c r="D258" s="139">
        <f>'дод 3'!E219</f>
        <v>0</v>
      </c>
      <c r="E258" s="139">
        <f>'дод 3'!F219</f>
        <v>0</v>
      </c>
      <c r="F258" s="139">
        <f>'дод 3'!G219</f>
        <v>0</v>
      </c>
      <c r="G258" s="139">
        <f>'дод 3'!H219</f>
        <v>0</v>
      </c>
      <c r="H258" s="139">
        <f>'дод 3'!I219</f>
        <v>0</v>
      </c>
      <c r="I258" s="139">
        <f>'дод 3'!J219</f>
        <v>0</v>
      </c>
      <c r="J258" s="139">
        <f>'дод 3'!K219</f>
        <v>0</v>
      </c>
      <c r="K258" s="139">
        <f>'дод 3'!L219</f>
        <v>0</v>
      </c>
      <c r="L258" s="139">
        <f>'дод 3'!M219</f>
        <v>0</v>
      </c>
      <c r="M258" s="139">
        <f>'дод 3'!N219</f>
        <v>0</v>
      </c>
      <c r="N258" s="139">
        <f>'дод 3'!O219</f>
        <v>0</v>
      </c>
      <c r="O258" s="139">
        <f>'дод 3'!P219</f>
        <v>0</v>
      </c>
      <c r="P258" s="256"/>
    </row>
    <row r="259" spans="1:16" ht="33.75" hidden="1" customHeight="1" x14ac:dyDescent="0.25">
      <c r="A259" s="37">
        <v>8775</v>
      </c>
      <c r="B259" s="37" t="s">
        <v>92</v>
      </c>
      <c r="C259" s="3" t="s">
        <v>598</v>
      </c>
      <c r="D259" s="139">
        <f>'дод 3'!E65+'дод 3'!E176+'дод 3'!E220+'дод 3'!E288</f>
        <v>0</v>
      </c>
      <c r="E259" s="139">
        <f>'дод 3'!F65+'дод 3'!F176+'дод 3'!F220+'дод 3'!F288</f>
        <v>0</v>
      </c>
      <c r="F259" s="139">
        <f>'дод 3'!G65+'дод 3'!G176+'дод 3'!G220+'дод 3'!G288</f>
        <v>0</v>
      </c>
      <c r="G259" s="139">
        <f>'дод 3'!H65+'дод 3'!H176+'дод 3'!H220+'дод 3'!H288</f>
        <v>0</v>
      </c>
      <c r="H259" s="139">
        <f>'дод 3'!I65+'дод 3'!I176+'дод 3'!I220+'дод 3'!I288</f>
        <v>0</v>
      </c>
      <c r="I259" s="139">
        <f>'дод 3'!J65+'дод 3'!J176+'дод 3'!J220+'дод 3'!J288</f>
        <v>0</v>
      </c>
      <c r="J259" s="139">
        <f>'дод 3'!K65+'дод 3'!K176+'дод 3'!K220+'дод 3'!K288</f>
        <v>0</v>
      </c>
      <c r="K259" s="139">
        <f>'дод 3'!L65+'дод 3'!L176+'дод 3'!L220+'дод 3'!L288</f>
        <v>0</v>
      </c>
      <c r="L259" s="139">
        <f>'дод 3'!M65+'дод 3'!M176+'дод 3'!M220+'дод 3'!M288</f>
        <v>0</v>
      </c>
      <c r="M259" s="139">
        <f>'дод 3'!N65+'дод 3'!N176+'дод 3'!N220+'дод 3'!N288</f>
        <v>0</v>
      </c>
      <c r="N259" s="139">
        <f>'дод 3'!O65+'дод 3'!O176+'дод 3'!O220+'дод 3'!O288</f>
        <v>0</v>
      </c>
      <c r="O259" s="139">
        <f>'дод 3'!P65+'дод 3'!P176+'дод 3'!P220+'дод 3'!P288</f>
        <v>0</v>
      </c>
      <c r="P259" s="256"/>
    </row>
    <row r="260" spans="1:16" s="49" customFormat="1" ht="24" customHeight="1" x14ac:dyDescent="0.25">
      <c r="A260" s="38" t="s">
        <v>12</v>
      </c>
      <c r="B260" s="38"/>
      <c r="C260" s="2" t="s">
        <v>577</v>
      </c>
      <c r="D260" s="47">
        <f>D262+D264+D268+D272</f>
        <v>130191250</v>
      </c>
      <c r="E260" s="47">
        <f t="shared" ref="E260:O260" si="56">E262+E264+E268+E272</f>
        <v>130191250</v>
      </c>
      <c r="F260" s="47">
        <f t="shared" si="56"/>
        <v>0</v>
      </c>
      <c r="G260" s="47">
        <f t="shared" si="56"/>
        <v>0</v>
      </c>
      <c r="H260" s="47">
        <f t="shared" si="56"/>
        <v>0</v>
      </c>
      <c r="I260" s="47">
        <f t="shared" si="56"/>
        <v>9807250</v>
      </c>
      <c r="J260" s="47">
        <f t="shared" si="56"/>
        <v>9807250</v>
      </c>
      <c r="K260" s="47">
        <f t="shared" si="56"/>
        <v>0</v>
      </c>
      <c r="L260" s="47">
        <f t="shared" si="56"/>
        <v>0</v>
      </c>
      <c r="M260" s="47">
        <f t="shared" si="56"/>
        <v>0</v>
      </c>
      <c r="N260" s="47">
        <f t="shared" si="56"/>
        <v>9807250</v>
      </c>
      <c r="O260" s="47">
        <f t="shared" si="56"/>
        <v>139998500</v>
      </c>
      <c r="P260" s="256"/>
    </row>
    <row r="261" spans="1:16" s="49" customFormat="1" ht="36.75" hidden="1" customHeight="1" x14ac:dyDescent="0.25">
      <c r="A261" s="38"/>
      <c r="B261" s="38"/>
      <c r="C261" s="68" t="s">
        <v>509</v>
      </c>
      <c r="D261" s="141">
        <f>D265</f>
        <v>0</v>
      </c>
      <c r="E261" s="141">
        <f t="shared" ref="E261:O261" si="57">E265</f>
        <v>0</v>
      </c>
      <c r="F261" s="141">
        <f t="shared" si="57"/>
        <v>0</v>
      </c>
      <c r="G261" s="141">
        <f t="shared" si="57"/>
        <v>0</v>
      </c>
      <c r="H261" s="141">
        <f t="shared" si="57"/>
        <v>0</v>
      </c>
      <c r="I261" s="141">
        <f t="shared" si="57"/>
        <v>0</v>
      </c>
      <c r="J261" s="141">
        <f t="shared" si="57"/>
        <v>0</v>
      </c>
      <c r="K261" s="141">
        <f t="shared" si="57"/>
        <v>0</v>
      </c>
      <c r="L261" s="141">
        <f t="shared" si="57"/>
        <v>0</v>
      </c>
      <c r="M261" s="141">
        <f t="shared" si="57"/>
        <v>0</v>
      </c>
      <c r="N261" s="141">
        <f t="shared" si="57"/>
        <v>0</v>
      </c>
      <c r="O261" s="141">
        <f t="shared" si="57"/>
        <v>0</v>
      </c>
      <c r="P261" s="256"/>
    </row>
    <row r="262" spans="1:16" s="49" customFormat="1" ht="21.75" customHeight="1" x14ac:dyDescent="0.25">
      <c r="A262" s="38" t="s">
        <v>250</v>
      </c>
      <c r="B262" s="38"/>
      <c r="C262" s="2" t="s">
        <v>293</v>
      </c>
      <c r="D262" s="47">
        <f t="shared" ref="D262:O262" si="58">D263</f>
        <v>126998500</v>
      </c>
      <c r="E262" s="47">
        <f t="shared" si="58"/>
        <v>126998500</v>
      </c>
      <c r="F262" s="47">
        <f t="shared" si="58"/>
        <v>0</v>
      </c>
      <c r="G262" s="47">
        <f t="shared" si="58"/>
        <v>0</v>
      </c>
      <c r="H262" s="47">
        <f t="shared" si="58"/>
        <v>0</v>
      </c>
      <c r="I262" s="47">
        <f t="shared" si="58"/>
        <v>0</v>
      </c>
      <c r="J262" s="47">
        <f t="shared" si="58"/>
        <v>0</v>
      </c>
      <c r="K262" s="47">
        <f t="shared" si="58"/>
        <v>0</v>
      </c>
      <c r="L262" s="47">
        <f t="shared" si="58"/>
        <v>0</v>
      </c>
      <c r="M262" s="47">
        <f t="shared" si="58"/>
        <v>0</v>
      </c>
      <c r="N262" s="47">
        <f t="shared" si="58"/>
        <v>0</v>
      </c>
      <c r="O262" s="47">
        <f t="shared" si="58"/>
        <v>126998500</v>
      </c>
      <c r="P262" s="256"/>
    </row>
    <row r="263" spans="1:16" s="49" customFormat="1" ht="21" customHeight="1" x14ac:dyDescent="0.25">
      <c r="A263" s="37" t="s">
        <v>90</v>
      </c>
      <c r="B263" s="42" t="s">
        <v>44</v>
      </c>
      <c r="C263" s="3" t="s">
        <v>109</v>
      </c>
      <c r="D263" s="139">
        <f>'дод 3'!E374</f>
        <v>126998500</v>
      </c>
      <c r="E263" s="139">
        <f>'дод 3'!F374</f>
        <v>126998500</v>
      </c>
      <c r="F263" s="139">
        <f>'дод 3'!G374</f>
        <v>0</v>
      </c>
      <c r="G263" s="139">
        <f>'дод 3'!H374</f>
        <v>0</v>
      </c>
      <c r="H263" s="139">
        <f>'дод 3'!I374</f>
        <v>0</v>
      </c>
      <c r="I263" s="139">
        <f>'дод 3'!J374</f>
        <v>0</v>
      </c>
      <c r="J263" s="139">
        <f>'дод 3'!K374</f>
        <v>0</v>
      </c>
      <c r="K263" s="139">
        <f>'дод 3'!L374</f>
        <v>0</v>
      </c>
      <c r="L263" s="139">
        <f>'дод 3'!M374</f>
        <v>0</v>
      </c>
      <c r="M263" s="139">
        <f>'дод 3'!N374</f>
        <v>0</v>
      </c>
      <c r="N263" s="139">
        <f>'дод 3'!O374</f>
        <v>0</v>
      </c>
      <c r="O263" s="139">
        <f>'дод 3'!P374</f>
        <v>126998500</v>
      </c>
      <c r="P263" s="256"/>
    </row>
    <row r="264" spans="1:16" s="49" customFormat="1" ht="63" hidden="1" customHeight="1" x14ac:dyDescent="0.25">
      <c r="A264" s="38">
        <v>9300</v>
      </c>
      <c r="B264" s="90"/>
      <c r="C264" s="2" t="s">
        <v>506</v>
      </c>
      <c r="D264" s="47">
        <f>D266</f>
        <v>0</v>
      </c>
      <c r="E264" s="47">
        <f t="shared" ref="E264:O264" si="59">E266</f>
        <v>0</v>
      </c>
      <c r="F264" s="47">
        <f t="shared" si="59"/>
        <v>0</v>
      </c>
      <c r="G264" s="47">
        <f t="shared" si="59"/>
        <v>0</v>
      </c>
      <c r="H264" s="47">
        <f t="shared" si="59"/>
        <v>0</v>
      </c>
      <c r="I264" s="47">
        <f t="shared" si="59"/>
        <v>0</v>
      </c>
      <c r="J264" s="47">
        <f t="shared" si="59"/>
        <v>0</v>
      </c>
      <c r="K264" s="47">
        <f t="shared" si="59"/>
        <v>0</v>
      </c>
      <c r="L264" s="47">
        <f t="shared" si="59"/>
        <v>0</v>
      </c>
      <c r="M264" s="47">
        <f t="shared" si="59"/>
        <v>0</v>
      </c>
      <c r="N264" s="47">
        <f t="shared" si="59"/>
        <v>0</v>
      </c>
      <c r="O264" s="47">
        <f t="shared" si="59"/>
        <v>0</v>
      </c>
      <c r="P264" s="256"/>
    </row>
    <row r="265" spans="1:16" s="49" customFormat="1" ht="31.5" hidden="1" customHeight="1" x14ac:dyDescent="0.25">
      <c r="A265" s="38"/>
      <c r="B265" s="87"/>
      <c r="C265" s="68" t="s">
        <v>509</v>
      </c>
      <c r="D265" s="141">
        <f>D267</f>
        <v>0</v>
      </c>
      <c r="E265" s="141">
        <f t="shared" ref="E265:O265" si="60">E267</f>
        <v>0</v>
      </c>
      <c r="F265" s="141">
        <f t="shared" si="60"/>
        <v>0</v>
      </c>
      <c r="G265" s="141">
        <f t="shared" si="60"/>
        <v>0</v>
      </c>
      <c r="H265" s="141">
        <f t="shared" si="60"/>
        <v>0</v>
      </c>
      <c r="I265" s="141">
        <f t="shared" si="60"/>
        <v>0</v>
      </c>
      <c r="J265" s="141">
        <f t="shared" si="60"/>
        <v>0</v>
      </c>
      <c r="K265" s="141">
        <f t="shared" si="60"/>
        <v>0</v>
      </c>
      <c r="L265" s="141">
        <f t="shared" si="60"/>
        <v>0</v>
      </c>
      <c r="M265" s="141">
        <f t="shared" si="60"/>
        <v>0</v>
      </c>
      <c r="N265" s="141">
        <f t="shared" si="60"/>
        <v>0</v>
      </c>
      <c r="O265" s="141">
        <f t="shared" si="60"/>
        <v>0</v>
      </c>
      <c r="P265" s="256"/>
    </row>
    <row r="266" spans="1:16" s="49" customFormat="1" ht="47.25" hidden="1" customHeight="1" x14ac:dyDescent="0.25">
      <c r="A266" s="37">
        <v>9320</v>
      </c>
      <c r="B266" s="87" t="s">
        <v>44</v>
      </c>
      <c r="C266" s="6" t="s">
        <v>507</v>
      </c>
      <c r="D266" s="139">
        <f>'дод 3'!E133</f>
        <v>0</v>
      </c>
      <c r="E266" s="139">
        <f>'дод 3'!F133</f>
        <v>0</v>
      </c>
      <c r="F266" s="139">
        <f>'дод 3'!G133</f>
        <v>0</v>
      </c>
      <c r="G266" s="139">
        <f>'дод 3'!H133</f>
        <v>0</v>
      </c>
      <c r="H266" s="139">
        <f>'дод 3'!I133</f>
        <v>0</v>
      </c>
      <c r="I266" s="139">
        <f>'дод 3'!J133</f>
        <v>0</v>
      </c>
      <c r="J266" s="139">
        <f>'дод 3'!K133</f>
        <v>0</v>
      </c>
      <c r="K266" s="139">
        <f>'дод 3'!L133</f>
        <v>0</v>
      </c>
      <c r="L266" s="139">
        <f>'дод 3'!M133</f>
        <v>0</v>
      </c>
      <c r="M266" s="139">
        <f>'дод 3'!N133</f>
        <v>0</v>
      </c>
      <c r="N266" s="139">
        <f>'дод 3'!O133</f>
        <v>0</v>
      </c>
      <c r="O266" s="139">
        <f>'дод 3'!P133</f>
        <v>0</v>
      </c>
      <c r="P266" s="256"/>
    </row>
    <row r="267" spans="1:16" s="50" customFormat="1" ht="31.5" hidden="1" customHeight="1" x14ac:dyDescent="0.25">
      <c r="A267" s="69"/>
      <c r="B267" s="89"/>
      <c r="C267" s="77" t="s">
        <v>509</v>
      </c>
      <c r="D267" s="140">
        <f>'дод 3'!E134</f>
        <v>0</v>
      </c>
      <c r="E267" s="140">
        <f>'дод 3'!F134</f>
        <v>0</v>
      </c>
      <c r="F267" s="140">
        <f>'дод 3'!G134</f>
        <v>0</v>
      </c>
      <c r="G267" s="140">
        <f>'дод 3'!H134</f>
        <v>0</v>
      </c>
      <c r="H267" s="140">
        <f>'дод 3'!I134</f>
        <v>0</v>
      </c>
      <c r="I267" s="140">
        <f>'дод 3'!J134</f>
        <v>0</v>
      </c>
      <c r="J267" s="140">
        <f>'дод 3'!K134</f>
        <v>0</v>
      </c>
      <c r="K267" s="140">
        <f>'дод 3'!L134</f>
        <v>0</v>
      </c>
      <c r="L267" s="140">
        <f>'дод 3'!M134</f>
        <v>0</v>
      </c>
      <c r="M267" s="140">
        <f>'дод 3'!N134</f>
        <v>0</v>
      </c>
      <c r="N267" s="140">
        <f>'дод 3'!O134</f>
        <v>0</v>
      </c>
      <c r="O267" s="140">
        <f>'дод 3'!P134</f>
        <v>0</v>
      </c>
      <c r="P267" s="256"/>
    </row>
    <row r="268" spans="1:16" s="49" customFormat="1" ht="57.75" customHeight="1" x14ac:dyDescent="0.25">
      <c r="A268" s="38" t="s">
        <v>13</v>
      </c>
      <c r="B268" s="90"/>
      <c r="C268" s="2" t="s">
        <v>342</v>
      </c>
      <c r="D268" s="47">
        <f>D269+D270+D271</f>
        <v>3192750</v>
      </c>
      <c r="E268" s="47">
        <f t="shared" ref="E268:O268" si="61">E269+E270+E271</f>
        <v>3192750</v>
      </c>
      <c r="F268" s="47">
        <f t="shared" si="61"/>
        <v>0</v>
      </c>
      <c r="G268" s="47">
        <f t="shared" si="61"/>
        <v>0</v>
      </c>
      <c r="H268" s="47">
        <f t="shared" si="61"/>
        <v>0</v>
      </c>
      <c r="I268" s="47">
        <f t="shared" si="61"/>
        <v>9807250</v>
      </c>
      <c r="J268" s="47">
        <f t="shared" si="61"/>
        <v>9807250</v>
      </c>
      <c r="K268" s="47">
        <f t="shared" si="61"/>
        <v>0</v>
      </c>
      <c r="L268" s="47">
        <f t="shared" si="61"/>
        <v>0</v>
      </c>
      <c r="M268" s="47">
        <f t="shared" si="61"/>
        <v>0</v>
      </c>
      <c r="N268" s="47">
        <f t="shared" si="61"/>
        <v>9807250</v>
      </c>
      <c r="O268" s="47">
        <f t="shared" si="61"/>
        <v>13000000</v>
      </c>
      <c r="P268" s="256"/>
    </row>
    <row r="269" spans="1:16" s="49" customFormat="1" ht="79.5" hidden="1" customHeight="1" x14ac:dyDescent="0.25">
      <c r="A269" s="82">
        <v>9730</v>
      </c>
      <c r="B269" s="56" t="s">
        <v>44</v>
      </c>
      <c r="C269" s="57" t="s">
        <v>538</v>
      </c>
      <c r="D269" s="139">
        <f>'дод 3'!E289</f>
        <v>0</v>
      </c>
      <c r="E269" s="139">
        <f>'дод 3'!F289</f>
        <v>0</v>
      </c>
      <c r="F269" s="139">
        <f>'дод 3'!G289</f>
        <v>0</v>
      </c>
      <c r="G269" s="139">
        <f>'дод 3'!H289</f>
        <v>0</v>
      </c>
      <c r="H269" s="139">
        <f>'дод 3'!I289</f>
        <v>0</v>
      </c>
      <c r="I269" s="139">
        <f>'дод 3'!J289</f>
        <v>0</v>
      </c>
      <c r="J269" s="139">
        <f>'дод 3'!K289</f>
        <v>0</v>
      </c>
      <c r="K269" s="139">
        <f>'дод 3'!L289</f>
        <v>0</v>
      </c>
      <c r="L269" s="139">
        <f>'дод 3'!M289</f>
        <v>0</v>
      </c>
      <c r="M269" s="139">
        <f>'дод 3'!N289</f>
        <v>0</v>
      </c>
      <c r="N269" s="139">
        <f>'дод 3'!O289</f>
        <v>0</v>
      </c>
      <c r="O269" s="139">
        <f>'дод 3'!P289</f>
        <v>0</v>
      </c>
      <c r="P269" s="256"/>
    </row>
    <row r="270" spans="1:16" ht="31.5" hidden="1" x14ac:dyDescent="0.25">
      <c r="A270" s="37">
        <v>9750</v>
      </c>
      <c r="B270" s="42" t="s">
        <v>44</v>
      </c>
      <c r="C270" s="57" t="s">
        <v>499</v>
      </c>
      <c r="D270" s="139">
        <f>'дод 3'!E290</f>
        <v>0</v>
      </c>
      <c r="E270" s="139">
        <f>'дод 3'!F290</f>
        <v>0</v>
      </c>
      <c r="F270" s="139">
        <f>'дод 3'!G290</f>
        <v>0</v>
      </c>
      <c r="G270" s="139">
        <f>'дод 3'!H290</f>
        <v>0</v>
      </c>
      <c r="H270" s="139">
        <f>'дод 3'!I290</f>
        <v>0</v>
      </c>
      <c r="I270" s="139">
        <f>'дод 3'!J290</f>
        <v>0</v>
      </c>
      <c r="J270" s="139">
        <f>'дод 3'!K290</f>
        <v>0</v>
      </c>
      <c r="K270" s="139">
        <f>'дод 3'!L290</f>
        <v>0</v>
      </c>
      <c r="L270" s="139">
        <f>'дод 3'!M290</f>
        <v>0</v>
      </c>
      <c r="M270" s="139">
        <f>'дод 3'!N290</f>
        <v>0</v>
      </c>
      <c r="N270" s="139">
        <f>'дод 3'!O290</f>
        <v>0</v>
      </c>
      <c r="O270" s="139">
        <f>'дод 3'!P290</f>
        <v>0</v>
      </c>
      <c r="P270" s="256"/>
    </row>
    <row r="271" spans="1:16" s="49" customFormat="1" ht="24" customHeight="1" x14ac:dyDescent="0.25">
      <c r="A271" s="37" t="s">
        <v>14</v>
      </c>
      <c r="B271" s="42" t="s">
        <v>44</v>
      </c>
      <c r="C271" s="6" t="s">
        <v>351</v>
      </c>
      <c r="D271" s="139">
        <f>'дод 3'!E135+'дод 3'!E175+'дод 3'!E221+'дод 3'!E291+'дод 3'!E64+'дод 3'!E66</f>
        <v>3192750</v>
      </c>
      <c r="E271" s="139">
        <f>'дод 3'!F135+'дод 3'!F175+'дод 3'!F221+'дод 3'!F291+'дод 3'!F64+'дод 3'!F66</f>
        <v>3192750</v>
      </c>
      <c r="F271" s="139">
        <f>'дод 3'!G135+'дод 3'!G175+'дод 3'!G221+'дод 3'!G291+'дод 3'!G64+'дод 3'!G66</f>
        <v>0</v>
      </c>
      <c r="G271" s="139">
        <f>'дод 3'!H135+'дод 3'!H175+'дод 3'!H221+'дод 3'!H291+'дод 3'!H64+'дод 3'!H66</f>
        <v>0</v>
      </c>
      <c r="H271" s="139">
        <f>'дод 3'!I135+'дод 3'!I175+'дод 3'!I221+'дод 3'!I291+'дод 3'!I64+'дод 3'!I66</f>
        <v>0</v>
      </c>
      <c r="I271" s="139">
        <f>'дод 3'!J135+'дод 3'!J175+'дод 3'!J221+'дод 3'!J291+'дод 3'!J64+'дод 3'!J66</f>
        <v>9807250</v>
      </c>
      <c r="J271" s="139">
        <f>'дод 3'!K135+'дод 3'!K175+'дод 3'!K221+'дод 3'!K291+'дод 3'!K64+'дод 3'!K66</f>
        <v>9807250</v>
      </c>
      <c r="K271" s="139">
        <f>'дод 3'!L135+'дод 3'!L175+'дод 3'!L221+'дод 3'!L291+'дод 3'!L64+'дод 3'!L66</f>
        <v>0</v>
      </c>
      <c r="L271" s="139">
        <f>'дод 3'!M135+'дод 3'!M175+'дод 3'!M221+'дод 3'!M291+'дод 3'!M64+'дод 3'!M66</f>
        <v>0</v>
      </c>
      <c r="M271" s="139">
        <f>'дод 3'!N135+'дод 3'!N175+'дод 3'!N221+'дод 3'!N291+'дод 3'!N64+'дод 3'!N66</f>
        <v>0</v>
      </c>
      <c r="N271" s="139">
        <f>'дод 3'!O135+'дод 3'!O175+'дод 3'!O221+'дод 3'!O291+'дод 3'!O64+'дод 3'!O66</f>
        <v>9807250</v>
      </c>
      <c r="O271" s="139">
        <f>'дод 3'!P135+'дод 3'!P175+'дод 3'!P221+'дод 3'!P291+'дод 3'!P64+'дод 3'!P66</f>
        <v>13000000</v>
      </c>
      <c r="P271" s="256"/>
    </row>
    <row r="272" spans="1:16" s="49" customFormat="1" ht="51" hidden="1" customHeight="1" x14ac:dyDescent="0.25">
      <c r="A272" s="38">
        <v>9800</v>
      </c>
      <c r="B272" s="39" t="s">
        <v>44</v>
      </c>
      <c r="C272" s="9" t="s">
        <v>362</v>
      </c>
      <c r="D272" s="47">
        <f>'дод 3'!E136+'дод 3'!E67+'дод 3'!E292</f>
        <v>0</v>
      </c>
      <c r="E272" s="47">
        <f>'дод 3'!F136+'дод 3'!F67+'дод 3'!F292</f>
        <v>0</v>
      </c>
      <c r="F272" s="47">
        <f>'дод 3'!G136+'дод 3'!G67+'дод 3'!G292</f>
        <v>0</v>
      </c>
      <c r="G272" s="47">
        <f>'дод 3'!H136+'дод 3'!H67+'дод 3'!H292</f>
        <v>0</v>
      </c>
      <c r="H272" s="47">
        <f>'дод 3'!I136+'дод 3'!I67+'дод 3'!I292</f>
        <v>0</v>
      </c>
      <c r="I272" s="47">
        <f>'дод 3'!J136+'дод 3'!J67+'дод 3'!J292</f>
        <v>0</v>
      </c>
      <c r="J272" s="47">
        <f>'дод 3'!K136+'дод 3'!K67+'дод 3'!K292</f>
        <v>0</v>
      </c>
      <c r="K272" s="47">
        <f>'дод 3'!L136+'дод 3'!L67+'дод 3'!L292</f>
        <v>0</v>
      </c>
      <c r="L272" s="47">
        <f>'дод 3'!M136+'дод 3'!M67+'дод 3'!M292</f>
        <v>0</v>
      </c>
      <c r="M272" s="47">
        <f>'дод 3'!N136+'дод 3'!N67+'дод 3'!N292</f>
        <v>0</v>
      </c>
      <c r="N272" s="47">
        <f>'дод 3'!O136+'дод 3'!O67+'дод 3'!O292</f>
        <v>0</v>
      </c>
      <c r="O272" s="47">
        <f>'дод 3'!P136+'дод 3'!P67+'дод 3'!P292</f>
        <v>0</v>
      </c>
      <c r="P272" s="256"/>
    </row>
    <row r="273" spans="1:16" s="49" customFormat="1" ht="21" customHeight="1" x14ac:dyDescent="0.25">
      <c r="A273" s="7"/>
      <c r="B273" s="7"/>
      <c r="C273" s="2" t="s">
        <v>399</v>
      </c>
      <c r="D273" s="47">
        <f t="shared" ref="D273:O273" si="62">D15+D22+D82+D107+D149+D154+D163+D177+D238+D260</f>
        <v>2373133567</v>
      </c>
      <c r="E273" s="47">
        <f t="shared" si="62"/>
        <v>2182559567</v>
      </c>
      <c r="F273" s="47">
        <f t="shared" si="62"/>
        <v>805901400</v>
      </c>
      <c r="G273" s="47">
        <f t="shared" si="62"/>
        <v>196843475</v>
      </c>
      <c r="H273" s="47">
        <f t="shared" si="62"/>
        <v>74674000</v>
      </c>
      <c r="I273" s="47">
        <f t="shared" si="62"/>
        <v>477133237</v>
      </c>
      <c r="J273" s="47">
        <f t="shared" si="62"/>
        <v>369734490</v>
      </c>
      <c r="K273" s="47">
        <f t="shared" si="62"/>
        <v>101656677</v>
      </c>
      <c r="L273" s="47">
        <f t="shared" si="62"/>
        <v>9145692</v>
      </c>
      <c r="M273" s="47">
        <f t="shared" si="62"/>
        <v>6561045</v>
      </c>
      <c r="N273" s="47">
        <f t="shared" si="62"/>
        <v>375476560</v>
      </c>
      <c r="O273" s="47">
        <f t="shared" si="62"/>
        <v>2850266804</v>
      </c>
      <c r="P273" s="256"/>
    </row>
    <row r="274" spans="1:16" s="50" customFormat="1" ht="30.75" hidden="1" customHeight="1" x14ac:dyDescent="0.25">
      <c r="A274" s="76"/>
      <c r="B274" s="76"/>
      <c r="C274" s="67" t="s">
        <v>394</v>
      </c>
      <c r="D274" s="141">
        <f t="shared" ref="D274:O274" si="63">D23+D24+D34+D185</f>
        <v>0</v>
      </c>
      <c r="E274" s="141">
        <f t="shared" si="63"/>
        <v>0</v>
      </c>
      <c r="F274" s="141">
        <f t="shared" si="63"/>
        <v>0</v>
      </c>
      <c r="G274" s="141">
        <f t="shared" si="63"/>
        <v>0</v>
      </c>
      <c r="H274" s="141">
        <f t="shared" si="63"/>
        <v>0</v>
      </c>
      <c r="I274" s="141">
        <f t="shared" si="63"/>
        <v>0</v>
      </c>
      <c r="J274" s="141">
        <f t="shared" si="63"/>
        <v>0</v>
      </c>
      <c r="K274" s="141">
        <f t="shared" si="63"/>
        <v>0</v>
      </c>
      <c r="L274" s="141">
        <f t="shared" si="63"/>
        <v>0</v>
      </c>
      <c r="M274" s="141">
        <f t="shared" si="63"/>
        <v>0</v>
      </c>
      <c r="N274" s="141">
        <f t="shared" si="63"/>
        <v>0</v>
      </c>
      <c r="O274" s="141">
        <f t="shared" si="63"/>
        <v>0</v>
      </c>
      <c r="P274" s="256"/>
    </row>
    <row r="275" spans="1:16" s="50" customFormat="1" ht="30" customHeight="1" x14ac:dyDescent="0.25">
      <c r="A275" s="76"/>
      <c r="B275" s="76"/>
      <c r="C275" s="67" t="s">
        <v>395</v>
      </c>
      <c r="D275" s="141">
        <f t="shared" ref="D275:O275" si="64">D25+D27+D110+D111+D112+D244+D29+D33+D85+D86+D155+D32+D180+D174+D179+D88</f>
        <v>1506343</v>
      </c>
      <c r="E275" s="141">
        <f t="shared" si="64"/>
        <v>1506343</v>
      </c>
      <c r="F275" s="141">
        <f t="shared" si="64"/>
        <v>0</v>
      </c>
      <c r="G275" s="141">
        <f t="shared" si="64"/>
        <v>0</v>
      </c>
      <c r="H275" s="141">
        <f t="shared" si="64"/>
        <v>0</v>
      </c>
      <c r="I275" s="141">
        <f t="shared" si="64"/>
        <v>0</v>
      </c>
      <c r="J275" s="141">
        <f t="shared" si="64"/>
        <v>0</v>
      </c>
      <c r="K275" s="141">
        <f t="shared" si="64"/>
        <v>0</v>
      </c>
      <c r="L275" s="141">
        <f t="shared" si="64"/>
        <v>0</v>
      </c>
      <c r="M275" s="141">
        <f t="shared" si="64"/>
        <v>0</v>
      </c>
      <c r="N275" s="141">
        <f t="shared" si="64"/>
        <v>0</v>
      </c>
      <c r="O275" s="141">
        <f t="shared" si="64"/>
        <v>1506343</v>
      </c>
      <c r="P275" s="256"/>
    </row>
    <row r="276" spans="1:16" s="50" customFormat="1" ht="23.25" customHeight="1" x14ac:dyDescent="0.25">
      <c r="A276" s="63"/>
      <c r="B276" s="63"/>
      <c r="C276" s="73" t="s">
        <v>410</v>
      </c>
      <c r="D276" s="141">
        <f>D181</f>
        <v>0</v>
      </c>
      <c r="E276" s="141">
        <f t="shared" ref="E276:O276" si="65">E181</f>
        <v>0</v>
      </c>
      <c r="F276" s="141">
        <f t="shared" si="65"/>
        <v>0</v>
      </c>
      <c r="G276" s="141">
        <f t="shared" si="65"/>
        <v>0</v>
      </c>
      <c r="H276" s="141">
        <f t="shared" si="65"/>
        <v>0</v>
      </c>
      <c r="I276" s="141">
        <f t="shared" si="65"/>
        <v>92214546</v>
      </c>
      <c r="J276" s="141">
        <f t="shared" si="65"/>
        <v>92214546</v>
      </c>
      <c r="K276" s="141">
        <f t="shared" si="65"/>
        <v>0</v>
      </c>
      <c r="L276" s="141">
        <f t="shared" si="65"/>
        <v>0</v>
      </c>
      <c r="M276" s="141">
        <f t="shared" si="65"/>
        <v>0</v>
      </c>
      <c r="N276" s="141">
        <f t="shared" si="65"/>
        <v>92214546</v>
      </c>
      <c r="O276" s="141">
        <f t="shared" si="65"/>
        <v>92214546</v>
      </c>
      <c r="P276" s="256"/>
    </row>
    <row r="277" spans="1:16" s="50" customFormat="1" ht="23.25" customHeight="1" x14ac:dyDescent="0.25">
      <c r="A277" s="63"/>
      <c r="B277" s="63"/>
      <c r="C277" s="73" t="s">
        <v>694</v>
      </c>
      <c r="D277" s="141">
        <f>D235</f>
        <v>0</v>
      </c>
      <c r="E277" s="141">
        <f t="shared" ref="E277:O277" si="66">E235</f>
        <v>0</v>
      </c>
      <c r="F277" s="141">
        <f t="shared" si="66"/>
        <v>0</v>
      </c>
      <c r="G277" s="141">
        <f t="shared" si="66"/>
        <v>0</v>
      </c>
      <c r="H277" s="141">
        <f t="shared" si="66"/>
        <v>0</v>
      </c>
      <c r="I277" s="141">
        <f t="shared" si="66"/>
        <v>4200000</v>
      </c>
      <c r="J277" s="141">
        <f t="shared" si="66"/>
        <v>0</v>
      </c>
      <c r="K277" s="141">
        <f t="shared" si="66"/>
        <v>0</v>
      </c>
      <c r="L277" s="141">
        <f t="shared" si="66"/>
        <v>0</v>
      </c>
      <c r="M277" s="141">
        <f t="shared" si="66"/>
        <v>0</v>
      </c>
      <c r="N277" s="141">
        <f t="shared" si="66"/>
        <v>4200000</v>
      </c>
      <c r="O277" s="141">
        <f t="shared" si="66"/>
        <v>4200000</v>
      </c>
      <c r="P277" s="256"/>
    </row>
    <row r="278" spans="1:16" s="50" customFormat="1" ht="23.25" customHeight="1" x14ac:dyDescent="0.25">
      <c r="A278" s="219"/>
      <c r="B278" s="219"/>
      <c r="C278" s="146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56"/>
    </row>
    <row r="279" spans="1:16" s="50" customFormat="1" ht="23.25" customHeight="1" x14ac:dyDescent="0.25">
      <c r="A279" s="219"/>
      <c r="B279" s="219"/>
      <c r="C279" s="146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56"/>
    </row>
    <row r="280" spans="1:16" s="50" customFormat="1" ht="23.25" customHeight="1" x14ac:dyDescent="0.25">
      <c r="A280" s="219"/>
      <c r="B280" s="219"/>
      <c r="C280" s="146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56"/>
    </row>
    <row r="281" spans="1:16" s="50" customFormat="1" ht="23.25" customHeight="1" x14ac:dyDescent="0.25">
      <c r="A281" s="219"/>
      <c r="B281" s="219"/>
      <c r="C281" s="146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56"/>
    </row>
    <row r="282" spans="1:16" s="50" customFormat="1" ht="23.25" customHeight="1" x14ac:dyDescent="0.25">
      <c r="A282" s="218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56"/>
    </row>
    <row r="283" spans="1:16" x14ac:dyDescent="0.25">
      <c r="P283" s="152"/>
    </row>
    <row r="284" spans="1:16" ht="38.25" x14ac:dyDescent="0.55000000000000004">
      <c r="A284" s="108" t="s">
        <v>677</v>
      </c>
      <c r="B284" s="109"/>
      <c r="C284" s="110"/>
      <c r="D284" s="106"/>
      <c r="E284" s="131"/>
      <c r="F284" s="132"/>
      <c r="G284" s="106"/>
      <c r="H284" s="106"/>
      <c r="I284" s="106"/>
      <c r="J284" s="106"/>
      <c r="K284" s="133"/>
      <c r="L284" s="133"/>
      <c r="M284" s="106"/>
      <c r="N284" s="106" t="s">
        <v>678</v>
      </c>
      <c r="O284" s="134"/>
      <c r="P284" s="134"/>
    </row>
    <row r="285" spans="1:16" x14ac:dyDescent="0.25">
      <c r="A285" s="53"/>
      <c r="B285" s="58"/>
      <c r="C285" s="58"/>
      <c r="D285" s="35"/>
      <c r="E285" s="131"/>
      <c r="F285" s="132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ht="31.5" x14ac:dyDescent="0.45">
      <c r="A286" s="195" t="s">
        <v>680</v>
      </c>
      <c r="B286" s="195"/>
      <c r="C286" s="195"/>
      <c r="D286" s="195"/>
      <c r="E286" s="131"/>
      <c r="F286" s="132"/>
      <c r="G286" s="196"/>
      <c r="H286" s="196"/>
      <c r="I286" s="196"/>
      <c r="J286" s="196"/>
      <c r="K286" s="131"/>
      <c r="L286" s="196"/>
      <c r="M286" s="196"/>
      <c r="N286" s="196"/>
      <c r="O286" s="196"/>
      <c r="P286" s="196"/>
    </row>
    <row r="287" spans="1:16" ht="26.25" x14ac:dyDescent="0.4">
      <c r="A287" s="254" t="s">
        <v>679</v>
      </c>
      <c r="B287" s="254"/>
      <c r="C287" s="254"/>
      <c r="D287" s="254"/>
      <c r="E287" s="197"/>
      <c r="F287" s="197"/>
      <c r="G287" s="197"/>
      <c r="H287" s="197"/>
      <c r="I287" s="197"/>
      <c r="J287" s="198"/>
      <c r="K287" s="198"/>
      <c r="L287" s="197"/>
      <c r="M287" s="197"/>
      <c r="N287" s="197"/>
      <c r="O287" s="197"/>
      <c r="P287" s="197"/>
    </row>
    <row r="288" spans="1:16" x14ac:dyDescent="0.25">
      <c r="P288" s="152"/>
    </row>
    <row r="289" spans="16:16" x14ac:dyDescent="0.25">
      <c r="P289" s="152"/>
    </row>
    <row r="290" spans="16:16" x14ac:dyDescent="0.25">
      <c r="P290" s="152"/>
    </row>
    <row r="291" spans="16:16" x14ac:dyDescent="0.25">
      <c r="P291" s="152"/>
    </row>
    <row r="292" spans="16:16" x14ac:dyDescent="0.25">
      <c r="P292" s="152"/>
    </row>
    <row r="293" spans="16:16" x14ac:dyDescent="0.25">
      <c r="P293" s="152"/>
    </row>
    <row r="294" spans="16:16" x14ac:dyDescent="0.25">
      <c r="P294" s="152"/>
    </row>
    <row r="295" spans="16:16" x14ac:dyDescent="0.25">
      <c r="P295" s="152"/>
    </row>
    <row r="296" spans="16:16" x14ac:dyDescent="0.25">
      <c r="P296" s="152"/>
    </row>
    <row r="297" spans="16:16" x14ac:dyDescent="0.25">
      <c r="P297" s="152"/>
    </row>
    <row r="298" spans="16:16" x14ac:dyDescent="0.25">
      <c r="P298" s="152"/>
    </row>
    <row r="299" spans="16:16" x14ac:dyDescent="0.25">
      <c r="P299" s="152"/>
    </row>
    <row r="300" spans="16:16" x14ac:dyDescent="0.25">
      <c r="P300" s="152"/>
    </row>
    <row r="301" spans="16:16" x14ac:dyDescent="0.25">
      <c r="P301" s="152"/>
    </row>
    <row r="302" spans="16:16" x14ac:dyDescent="0.25">
      <c r="P302" s="152"/>
    </row>
    <row r="303" spans="16:16" x14ac:dyDescent="0.25">
      <c r="P303" s="152"/>
    </row>
    <row r="304" spans="16:16" x14ac:dyDescent="0.25">
      <c r="P304" s="152"/>
    </row>
  </sheetData>
  <mergeCells count="29">
    <mergeCell ref="A287:D287"/>
    <mergeCell ref="J3:O3"/>
    <mergeCell ref="J4:O4"/>
    <mergeCell ref="J5:O5"/>
    <mergeCell ref="P125:P160"/>
    <mergeCell ref="P161:P197"/>
    <mergeCell ref="P199:P241"/>
    <mergeCell ref="P242:P282"/>
    <mergeCell ref="N13:N14"/>
    <mergeCell ref="P1:P49"/>
    <mergeCell ref="P50:P80"/>
    <mergeCell ref="P81:P124"/>
    <mergeCell ref="O12:O14"/>
    <mergeCell ref="A9:O9"/>
    <mergeCell ref="A10:O10"/>
    <mergeCell ref="A8:O8"/>
    <mergeCell ref="B12:B14"/>
    <mergeCell ref="C12:C14"/>
    <mergeCell ref="A12:A14"/>
    <mergeCell ref="D13:D14"/>
    <mergeCell ref="L13:M13"/>
    <mergeCell ref="F13:G13"/>
    <mergeCell ref="E13:E14"/>
    <mergeCell ref="D12:H12"/>
    <mergeCell ref="K13:K14"/>
    <mergeCell ref="H13:H14"/>
    <mergeCell ref="I13:I14"/>
    <mergeCell ref="I12:N12"/>
    <mergeCell ref="J13:J14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4" fitToHeight="10000" orientation="landscape" verticalDpi="300" r:id="rId1"/>
  <headerFooter scaleWithDoc="0" alignWithMargins="0">
    <oddFooter>&amp;RСторінка &amp;P</oddFooter>
  </headerFooter>
  <rowBreaks count="1" manualBreakCount="1">
    <brk id="2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9</vt:lpstr>
      <vt:lpstr>'дод 3'!Заголовки_для_печати</vt:lpstr>
      <vt:lpstr>'дод 9'!Заголовки_для_печати</vt:lpstr>
      <vt:lpstr>'дод 3'!Область_печати</vt:lpstr>
      <vt:lpstr>'дод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2022-11-22T12:58:20Z</cp:lastPrinted>
  <dcterms:created xsi:type="dcterms:W3CDTF">2014-01-17T10:52:16Z</dcterms:created>
  <dcterms:modified xsi:type="dcterms:W3CDTF">2022-11-22T12:59:23Z</dcterms:modified>
</cp:coreProperties>
</file>