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ЗВІТ\2021 рік\Проєкт\СМР\"/>
    </mc:Choice>
  </mc:AlternateContent>
  <bookViews>
    <workbookView xWindow="0" yWindow="0" windowWidth="20490" windowHeight="6900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5'!$13:$16</definedName>
    <definedName name="_xlnm.Print_Area" localSheetId="0">'дод 2'!$A$1:$Y$345</definedName>
    <definedName name="_xlnm.Print_Area" localSheetId="1">'дод 5'!$A$1:$X$278</definedName>
  </definedNames>
  <calcPr calcId="162913"/>
</workbook>
</file>

<file path=xl/calcChain.xml><?xml version="1.0" encoding="utf-8"?>
<calcChain xmlns="http://schemas.openxmlformats.org/spreadsheetml/2006/main">
  <c r="V215" i="3" l="1"/>
  <c r="V203" i="3" s="1"/>
  <c r="U215" i="3"/>
  <c r="U203" i="3" s="1"/>
  <c r="T215" i="3"/>
  <c r="T203" i="3" s="1"/>
  <c r="S215" i="3"/>
  <c r="S203" i="3" s="1"/>
  <c r="R215" i="3"/>
  <c r="R203" i="3" s="1"/>
  <c r="P215" i="3"/>
  <c r="P203" i="3" s="1"/>
  <c r="O215" i="3"/>
  <c r="O203" i="3" s="1"/>
  <c r="N215" i="3"/>
  <c r="N203" i="3" s="1"/>
  <c r="M215" i="3"/>
  <c r="M203" i="3" s="1"/>
  <c r="L215" i="3"/>
  <c r="L203" i="3" s="1"/>
  <c r="I215" i="3"/>
  <c r="I203" i="3" s="1"/>
  <c r="H215" i="3"/>
  <c r="H203" i="3" s="1"/>
  <c r="G215" i="3"/>
  <c r="G203" i="3" s="1"/>
  <c r="F215" i="3"/>
  <c r="F203" i="3" s="1"/>
  <c r="E215" i="3"/>
  <c r="E203" i="3" s="1"/>
  <c r="D215" i="3"/>
  <c r="D203" i="3" s="1"/>
  <c r="J203" i="3" l="1"/>
  <c r="K330" i="1"/>
  <c r="K329" i="1"/>
  <c r="K328" i="1"/>
  <c r="K327" i="1"/>
  <c r="K326" i="1"/>
  <c r="K325" i="1"/>
  <c r="K324" i="1"/>
  <c r="K323" i="1"/>
  <c r="K322" i="1"/>
  <c r="K321" i="1"/>
  <c r="K317" i="1"/>
  <c r="K314" i="1"/>
  <c r="K313" i="1"/>
  <c r="K312" i="1"/>
  <c r="K311" i="1"/>
  <c r="K310" i="1"/>
  <c r="K309" i="1"/>
  <c r="K306" i="1"/>
  <c r="K303" i="1"/>
  <c r="K302" i="1"/>
  <c r="K301" i="1"/>
  <c r="K300" i="1"/>
  <c r="K299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4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J215" i="3" s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24" i="1"/>
  <c r="K223" i="1"/>
  <c r="K222" i="1"/>
  <c r="K221" i="1"/>
  <c r="K220" i="1"/>
  <c r="K219" i="1"/>
  <c r="K218" i="1"/>
  <c r="K217" i="1"/>
  <c r="K216" i="1"/>
  <c r="K213" i="1"/>
  <c r="K212" i="1"/>
  <c r="K211" i="1"/>
  <c r="K210" i="1"/>
  <c r="K209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67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X224" i="1"/>
  <c r="X67" i="1"/>
  <c r="X23" i="1"/>
  <c r="W46" i="3"/>
  <c r="W44" i="3"/>
  <c r="W43" i="3"/>
  <c r="W42" i="3"/>
  <c r="W41" i="3"/>
  <c r="W40" i="3"/>
  <c r="W39" i="3"/>
  <c r="W37" i="3"/>
  <c r="W30" i="3"/>
  <c r="W28" i="3"/>
  <c r="J46" i="3"/>
  <c r="J44" i="3"/>
  <c r="J43" i="3"/>
  <c r="J42" i="3"/>
  <c r="J41" i="3"/>
  <c r="J40" i="3"/>
  <c r="J39" i="3"/>
  <c r="J37" i="3"/>
  <c r="J30" i="3"/>
  <c r="J28" i="3"/>
  <c r="R160" i="1" l="1"/>
  <c r="R330" i="1" l="1"/>
  <c r="R329" i="1"/>
  <c r="R328" i="1"/>
  <c r="R327" i="1"/>
  <c r="R326" i="1"/>
  <c r="R325" i="1"/>
  <c r="R324" i="1"/>
  <c r="R323" i="1"/>
  <c r="R322" i="1"/>
  <c r="R321" i="1"/>
  <c r="R317" i="1"/>
  <c r="R314" i="1"/>
  <c r="R313" i="1"/>
  <c r="R312" i="1"/>
  <c r="R311" i="1"/>
  <c r="R310" i="1"/>
  <c r="R309" i="1"/>
  <c r="R306" i="1"/>
  <c r="R303" i="1"/>
  <c r="R302" i="1"/>
  <c r="R301" i="1"/>
  <c r="R300" i="1"/>
  <c r="R299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4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23" i="1"/>
  <c r="R222" i="1"/>
  <c r="R221" i="1"/>
  <c r="R220" i="1"/>
  <c r="R219" i="1"/>
  <c r="R218" i="1"/>
  <c r="R217" i="1"/>
  <c r="R216" i="1"/>
  <c r="R213" i="1"/>
  <c r="R212" i="1"/>
  <c r="R211" i="1"/>
  <c r="R210" i="1"/>
  <c r="R209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64" i="1"/>
  <c r="R163" i="1"/>
  <c r="R162" i="1"/>
  <c r="R161" i="1"/>
  <c r="R159" i="1"/>
  <c r="R158" i="1"/>
  <c r="X158" i="1" s="1"/>
  <c r="R157" i="1"/>
  <c r="R156" i="1"/>
  <c r="X156" i="1" s="1"/>
  <c r="R155" i="1"/>
  <c r="R154" i="1"/>
  <c r="X154" i="1" s="1"/>
  <c r="R153" i="1"/>
  <c r="R152" i="1"/>
  <c r="X152" i="1" s="1"/>
  <c r="R151" i="1"/>
  <c r="R150" i="1"/>
  <c r="X150" i="1" s="1"/>
  <c r="R149" i="1"/>
  <c r="R148" i="1"/>
  <c r="X148" i="1" s="1"/>
  <c r="R147" i="1"/>
  <c r="R146" i="1"/>
  <c r="X146" i="1" s="1"/>
  <c r="R145" i="1"/>
  <c r="R144" i="1"/>
  <c r="X144" i="1" s="1"/>
  <c r="R143" i="1"/>
  <c r="R142" i="1"/>
  <c r="X142" i="1" s="1"/>
  <c r="R141" i="1"/>
  <c r="R140" i="1"/>
  <c r="X140" i="1" s="1"/>
  <c r="R139" i="1"/>
  <c r="R138" i="1"/>
  <c r="X138" i="1" s="1"/>
  <c r="R127" i="1"/>
  <c r="R126" i="1"/>
  <c r="R125" i="1"/>
  <c r="R124" i="1"/>
  <c r="X124" i="1" s="1"/>
  <c r="R123" i="1"/>
  <c r="R122" i="1"/>
  <c r="X122" i="1" s="1"/>
  <c r="R121" i="1"/>
  <c r="R120" i="1"/>
  <c r="X120" i="1" s="1"/>
  <c r="R119" i="1"/>
  <c r="R118" i="1"/>
  <c r="X118" i="1" s="1"/>
  <c r="R117" i="1"/>
  <c r="R116" i="1"/>
  <c r="X116" i="1" s="1"/>
  <c r="R115" i="1"/>
  <c r="R114" i="1"/>
  <c r="X114" i="1" s="1"/>
  <c r="R113" i="1"/>
  <c r="R112" i="1"/>
  <c r="X112" i="1" s="1"/>
  <c r="R111" i="1"/>
  <c r="R110" i="1"/>
  <c r="X110" i="1" s="1"/>
  <c r="R109" i="1"/>
  <c r="R108" i="1"/>
  <c r="X108" i="1" s="1"/>
  <c r="R107" i="1"/>
  <c r="R106" i="1"/>
  <c r="X106" i="1" s="1"/>
  <c r="R105" i="1"/>
  <c r="R104" i="1"/>
  <c r="X104" i="1" s="1"/>
  <c r="R103" i="1"/>
  <c r="R102" i="1"/>
  <c r="X102" i="1" s="1"/>
  <c r="R101" i="1"/>
  <c r="R100" i="1"/>
  <c r="X100" i="1" s="1"/>
  <c r="R99" i="1"/>
  <c r="R98" i="1"/>
  <c r="X98" i="1" s="1"/>
  <c r="R97" i="1"/>
  <c r="R96" i="1"/>
  <c r="X96" i="1" s="1"/>
  <c r="R95" i="1"/>
  <c r="R94" i="1"/>
  <c r="X94" i="1" s="1"/>
  <c r="R93" i="1"/>
  <c r="R92" i="1"/>
  <c r="X92" i="1" s="1"/>
  <c r="R91" i="1"/>
  <c r="R90" i="1"/>
  <c r="X90" i="1" s="1"/>
  <c r="R89" i="1"/>
  <c r="R88" i="1"/>
  <c r="X88" i="1" s="1"/>
  <c r="R87" i="1"/>
  <c r="R86" i="1"/>
  <c r="X86" i="1" s="1"/>
  <c r="R85" i="1"/>
  <c r="R84" i="1"/>
  <c r="X84" i="1" s="1"/>
  <c r="R83" i="1"/>
  <c r="R82" i="1"/>
  <c r="X82" i="1" s="1"/>
  <c r="R81" i="1"/>
  <c r="R80" i="1"/>
  <c r="X80" i="1" s="1"/>
  <c r="R79" i="1"/>
  <c r="R78" i="1"/>
  <c r="X78" i="1" s="1"/>
  <c r="R63" i="1"/>
  <c r="R62" i="1"/>
  <c r="X62" i="1" s="1"/>
  <c r="R61" i="1"/>
  <c r="R60" i="1"/>
  <c r="X60" i="1" s="1"/>
  <c r="R59" i="1"/>
  <c r="R58" i="1"/>
  <c r="X58" i="1" s="1"/>
  <c r="R57" i="1"/>
  <c r="R56" i="1"/>
  <c r="X56" i="1" s="1"/>
  <c r="R55" i="1"/>
  <c r="R54" i="1"/>
  <c r="X54" i="1" s="1"/>
  <c r="R53" i="1"/>
  <c r="R52" i="1"/>
  <c r="X52" i="1" s="1"/>
  <c r="R51" i="1"/>
  <c r="R50" i="1"/>
  <c r="X50" i="1" s="1"/>
  <c r="R49" i="1"/>
  <c r="R48" i="1"/>
  <c r="X48" i="1" s="1"/>
  <c r="R47" i="1"/>
  <c r="R46" i="1"/>
  <c r="X46" i="1" s="1"/>
  <c r="R45" i="1"/>
  <c r="R44" i="1"/>
  <c r="X44" i="1" s="1"/>
  <c r="R43" i="1"/>
  <c r="R42" i="1"/>
  <c r="X42" i="1" s="1"/>
  <c r="R41" i="1"/>
  <c r="R40" i="1"/>
  <c r="X40" i="1" s="1"/>
  <c r="R39" i="1"/>
  <c r="R38" i="1"/>
  <c r="X38" i="1" s="1"/>
  <c r="R37" i="1"/>
  <c r="R36" i="1"/>
  <c r="X36" i="1" s="1"/>
  <c r="R35" i="1"/>
  <c r="R34" i="1"/>
  <c r="X34" i="1" s="1"/>
  <c r="R33" i="1"/>
  <c r="R32" i="1"/>
  <c r="X32" i="1" s="1"/>
  <c r="R31" i="1"/>
  <c r="R30" i="1"/>
  <c r="X30" i="1" s="1"/>
  <c r="R29" i="1"/>
  <c r="R28" i="1"/>
  <c r="X28" i="1" s="1"/>
  <c r="R27" i="1"/>
  <c r="R26" i="1"/>
  <c r="X26" i="1" s="1"/>
  <c r="R25" i="1"/>
  <c r="R24" i="1"/>
  <c r="X24" i="1" s="1"/>
  <c r="R22" i="1"/>
  <c r="L330" i="1"/>
  <c r="L329" i="1"/>
  <c r="L328" i="1"/>
  <c r="L327" i="1"/>
  <c r="L326" i="1"/>
  <c r="L325" i="1"/>
  <c r="L324" i="1"/>
  <c r="L323" i="1"/>
  <c r="L322" i="1"/>
  <c r="L321" i="1"/>
  <c r="L317" i="1"/>
  <c r="L314" i="1"/>
  <c r="L313" i="1"/>
  <c r="L312" i="1"/>
  <c r="L311" i="1"/>
  <c r="L310" i="1"/>
  <c r="L309" i="1"/>
  <c r="L306" i="1"/>
  <c r="L303" i="1"/>
  <c r="L302" i="1"/>
  <c r="L301" i="1"/>
  <c r="L300" i="1"/>
  <c r="L299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4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K215" i="3" s="1"/>
  <c r="K203" i="3" s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23" i="1"/>
  <c r="L222" i="1"/>
  <c r="L221" i="1"/>
  <c r="L220" i="1"/>
  <c r="L219" i="1"/>
  <c r="L218" i="1"/>
  <c r="L217" i="1"/>
  <c r="L216" i="1"/>
  <c r="L213" i="1"/>
  <c r="L212" i="1"/>
  <c r="L211" i="1"/>
  <c r="L210" i="1"/>
  <c r="L209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64" i="1"/>
  <c r="L163" i="1"/>
  <c r="L162" i="1"/>
  <c r="L161" i="1"/>
  <c r="L160" i="1"/>
  <c r="X160" i="1" s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26" i="1"/>
  <c r="L127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X126" i="1" l="1"/>
  <c r="X161" i="1"/>
  <c r="X163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9" i="1"/>
  <c r="X211" i="1"/>
  <c r="X213" i="1"/>
  <c r="X217" i="1"/>
  <c r="X219" i="1"/>
  <c r="X221" i="1"/>
  <c r="X223" i="1"/>
  <c r="X235" i="1"/>
  <c r="X237" i="1"/>
  <c r="X239" i="1"/>
  <c r="X241" i="1"/>
  <c r="X243" i="1"/>
  <c r="X245" i="1"/>
  <c r="X247" i="1"/>
  <c r="X249" i="1"/>
  <c r="X251" i="1"/>
  <c r="X253" i="1"/>
  <c r="X255" i="1"/>
  <c r="X257" i="1"/>
  <c r="X259" i="1"/>
  <c r="X261" i="1"/>
  <c r="X263" i="1"/>
  <c r="X265" i="1"/>
  <c r="X267" i="1"/>
  <c r="X269" i="1"/>
  <c r="X271" i="1"/>
  <c r="X279" i="1"/>
  <c r="X281" i="1"/>
  <c r="X283" i="1"/>
  <c r="X285" i="1"/>
  <c r="X287" i="1"/>
  <c r="X289" i="1"/>
  <c r="X291" i="1"/>
  <c r="X293" i="1"/>
  <c r="X295" i="1"/>
  <c r="X299" i="1"/>
  <c r="X301" i="1"/>
  <c r="X303" i="1"/>
  <c r="X309" i="1"/>
  <c r="X311" i="1"/>
  <c r="X313" i="1"/>
  <c r="X317" i="1"/>
  <c r="X322" i="1"/>
  <c r="X324" i="1"/>
  <c r="X326" i="1"/>
  <c r="X328" i="1"/>
  <c r="X330" i="1"/>
  <c r="X22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21" i="1"/>
  <c r="X123" i="1"/>
  <c r="X125" i="1"/>
  <c r="X127" i="1"/>
  <c r="X139" i="1"/>
  <c r="X141" i="1"/>
  <c r="X143" i="1"/>
  <c r="X145" i="1"/>
  <c r="X147" i="1"/>
  <c r="X149" i="1"/>
  <c r="X151" i="1"/>
  <c r="X153" i="1"/>
  <c r="X155" i="1"/>
  <c r="X157" i="1"/>
  <c r="X159" i="1"/>
  <c r="X162" i="1"/>
  <c r="X16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10" i="1"/>
  <c r="X212" i="1"/>
  <c r="X216" i="1"/>
  <c r="X218" i="1"/>
  <c r="X220" i="1"/>
  <c r="X222" i="1"/>
  <c r="X234" i="1"/>
  <c r="X236" i="1"/>
  <c r="X238" i="1"/>
  <c r="X240" i="1"/>
  <c r="X242" i="1"/>
  <c r="X244" i="1"/>
  <c r="X246" i="1"/>
  <c r="X248" i="1"/>
  <c r="X250" i="1"/>
  <c r="X252" i="1"/>
  <c r="X254" i="1"/>
  <c r="X256" i="1"/>
  <c r="Q215" i="3"/>
  <c r="Q203" i="3" s="1"/>
  <c r="W203" i="3" s="1"/>
  <c r="X258" i="1"/>
  <c r="W215" i="3" s="1"/>
  <c r="X260" i="1"/>
  <c r="X262" i="1"/>
  <c r="X264" i="1"/>
  <c r="X266" i="1"/>
  <c r="X268" i="1"/>
  <c r="X270" i="1"/>
  <c r="X274" i="1"/>
  <c r="X280" i="1"/>
  <c r="X282" i="1"/>
  <c r="X284" i="1"/>
  <c r="X286" i="1"/>
  <c r="X288" i="1"/>
  <c r="X290" i="1"/>
  <c r="X292" i="1"/>
  <c r="X294" i="1"/>
  <c r="X296" i="1"/>
  <c r="X300" i="1"/>
  <c r="X302" i="1"/>
  <c r="X306" i="1"/>
  <c r="X310" i="1"/>
  <c r="X312" i="1"/>
  <c r="X314" i="1"/>
  <c r="X321" i="1"/>
  <c r="X323" i="1"/>
  <c r="X325" i="1"/>
  <c r="X327" i="1"/>
  <c r="X329" i="1"/>
  <c r="X46" i="3"/>
  <c r="X44" i="3"/>
  <c r="X43" i="3"/>
  <c r="X42" i="3"/>
  <c r="X41" i="3"/>
  <c r="X40" i="3"/>
  <c r="X39" i="3"/>
  <c r="X37" i="3"/>
  <c r="X30" i="3"/>
  <c r="X28" i="3"/>
  <c r="V263" i="3"/>
  <c r="U263" i="3"/>
  <c r="T263" i="3"/>
  <c r="S263" i="3"/>
  <c r="R263" i="3"/>
  <c r="Q263" i="3"/>
  <c r="V262" i="3"/>
  <c r="U262" i="3"/>
  <c r="T262" i="3"/>
  <c r="S262" i="3"/>
  <c r="R262" i="3"/>
  <c r="Q262" i="3"/>
  <c r="V261" i="3"/>
  <c r="U261" i="3"/>
  <c r="T261" i="3"/>
  <c r="S261" i="3"/>
  <c r="R261" i="3"/>
  <c r="Q261" i="3"/>
  <c r="V260" i="3"/>
  <c r="U260" i="3"/>
  <c r="T260" i="3"/>
  <c r="S260" i="3"/>
  <c r="R260" i="3"/>
  <c r="Q260" i="3"/>
  <c r="V259" i="3"/>
  <c r="U259" i="3"/>
  <c r="T259" i="3"/>
  <c r="S259" i="3"/>
  <c r="R259" i="3"/>
  <c r="Q259" i="3"/>
  <c r="V258" i="3"/>
  <c r="U258" i="3"/>
  <c r="T258" i="3"/>
  <c r="S258" i="3"/>
  <c r="S256" i="3" s="1"/>
  <c r="S252" i="3" s="1"/>
  <c r="R258" i="3"/>
  <c r="R256" i="3" s="1"/>
  <c r="R252" i="3" s="1"/>
  <c r="Q258" i="3"/>
  <c r="Q256" i="3" s="1"/>
  <c r="Q252" i="3" s="1"/>
  <c r="V257" i="3"/>
  <c r="U257" i="3"/>
  <c r="U255" i="3" s="1"/>
  <c r="T257" i="3"/>
  <c r="T255" i="3" s="1"/>
  <c r="S257" i="3"/>
  <c r="S255" i="3" s="1"/>
  <c r="R257" i="3"/>
  <c r="Q257" i="3"/>
  <c r="Q255" i="3" s="1"/>
  <c r="V256" i="3"/>
  <c r="V252" i="3" s="1"/>
  <c r="U256" i="3"/>
  <c r="U252" i="3" s="1"/>
  <c r="T256" i="3"/>
  <c r="V255" i="3"/>
  <c r="R255" i="3"/>
  <c r="V254" i="3"/>
  <c r="U254" i="3"/>
  <c r="T254" i="3"/>
  <c r="S254" i="3"/>
  <c r="R254" i="3"/>
  <c r="Q254" i="3"/>
  <c r="V253" i="3"/>
  <c r="U253" i="3"/>
  <c r="T253" i="3"/>
  <c r="S253" i="3"/>
  <c r="R253" i="3"/>
  <c r="Q253" i="3"/>
  <c r="T252" i="3"/>
  <c r="V250" i="3"/>
  <c r="U250" i="3"/>
  <c r="T250" i="3"/>
  <c r="S250" i="3"/>
  <c r="R250" i="3"/>
  <c r="Q250" i="3"/>
  <c r="V249" i="3"/>
  <c r="U249" i="3"/>
  <c r="T249" i="3"/>
  <c r="S249" i="3"/>
  <c r="R249" i="3"/>
  <c r="Q249" i="3"/>
  <c r="V248" i="3"/>
  <c r="U248" i="3"/>
  <c r="T248" i="3"/>
  <c r="S248" i="3"/>
  <c r="R248" i="3"/>
  <c r="Q248" i="3"/>
  <c r="V247" i="3"/>
  <c r="U247" i="3"/>
  <c r="T247" i="3"/>
  <c r="S247" i="3"/>
  <c r="R247" i="3"/>
  <c r="Q247" i="3"/>
  <c r="V246" i="3"/>
  <c r="U246" i="3"/>
  <c r="T246" i="3"/>
  <c r="S246" i="3"/>
  <c r="R246" i="3"/>
  <c r="Q246" i="3"/>
  <c r="V245" i="3"/>
  <c r="U245" i="3"/>
  <c r="T245" i="3"/>
  <c r="S245" i="3"/>
  <c r="R245" i="3"/>
  <c r="Q245" i="3"/>
  <c r="V244" i="3"/>
  <c r="U244" i="3"/>
  <c r="T244" i="3"/>
  <c r="S244" i="3"/>
  <c r="R244" i="3"/>
  <c r="Q244" i="3"/>
  <c r="V243" i="3"/>
  <c r="U243" i="3"/>
  <c r="T243" i="3"/>
  <c r="S243" i="3"/>
  <c r="R243" i="3"/>
  <c r="Q243" i="3"/>
  <c r="V242" i="3"/>
  <c r="U242" i="3"/>
  <c r="T242" i="3"/>
  <c r="S242" i="3"/>
  <c r="R242" i="3"/>
  <c r="Q242" i="3"/>
  <c r="V241" i="3"/>
  <c r="U241" i="3"/>
  <c r="T241" i="3"/>
  <c r="S241" i="3"/>
  <c r="R241" i="3"/>
  <c r="Q241" i="3"/>
  <c r="V240" i="3"/>
  <c r="U240" i="3"/>
  <c r="T240" i="3"/>
  <c r="S240" i="3"/>
  <c r="R240" i="3"/>
  <c r="Q240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U237" i="3"/>
  <c r="T237" i="3"/>
  <c r="S237" i="3"/>
  <c r="R237" i="3"/>
  <c r="Q237" i="3"/>
  <c r="V236" i="3"/>
  <c r="U236" i="3"/>
  <c r="T236" i="3"/>
  <c r="S236" i="3"/>
  <c r="R236" i="3"/>
  <c r="Q236" i="3"/>
  <c r="V235" i="3"/>
  <c r="U235" i="3"/>
  <c r="T235" i="3"/>
  <c r="S235" i="3"/>
  <c r="R235" i="3"/>
  <c r="Q235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V225" i="3"/>
  <c r="U225" i="3"/>
  <c r="T225" i="3"/>
  <c r="S225" i="3"/>
  <c r="R225" i="3"/>
  <c r="Q225" i="3"/>
  <c r="V224" i="3"/>
  <c r="U224" i="3"/>
  <c r="T224" i="3"/>
  <c r="S224" i="3"/>
  <c r="R224" i="3"/>
  <c r="Q224" i="3"/>
  <c r="V223" i="3"/>
  <c r="U223" i="3"/>
  <c r="T223" i="3"/>
  <c r="S223" i="3"/>
  <c r="R223" i="3"/>
  <c r="Q223" i="3"/>
  <c r="V222" i="3"/>
  <c r="V177" i="3" s="1"/>
  <c r="V267" i="3" s="1"/>
  <c r="U222" i="3"/>
  <c r="U177" i="3" s="1"/>
  <c r="U267" i="3" s="1"/>
  <c r="T222" i="3"/>
  <c r="S222" i="3"/>
  <c r="S177" i="3" s="1"/>
  <c r="S267" i="3" s="1"/>
  <c r="R222" i="3"/>
  <c r="Q222" i="3"/>
  <c r="Q177" i="3" s="1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V214" i="3"/>
  <c r="U214" i="3"/>
  <c r="T214" i="3"/>
  <c r="S214" i="3"/>
  <c r="R214" i="3"/>
  <c r="Q214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U206" i="3"/>
  <c r="U202" i="3" s="1"/>
  <c r="T206" i="3"/>
  <c r="S206" i="3"/>
  <c r="S202" i="3" s="1"/>
  <c r="R206" i="3"/>
  <c r="Q206" i="3"/>
  <c r="Q202" i="3" s="1"/>
  <c r="V205" i="3"/>
  <c r="U205" i="3"/>
  <c r="T205" i="3"/>
  <c r="S205" i="3"/>
  <c r="R205" i="3"/>
  <c r="Q205" i="3"/>
  <c r="V204" i="3"/>
  <c r="V174" i="3" s="1"/>
  <c r="U204" i="3"/>
  <c r="U174" i="3" s="1"/>
  <c r="T204" i="3"/>
  <c r="T174" i="3" s="1"/>
  <c r="S204" i="3"/>
  <c r="S174" i="3" s="1"/>
  <c r="R204" i="3"/>
  <c r="R174" i="3" s="1"/>
  <c r="Q204" i="3"/>
  <c r="Q174" i="3" s="1"/>
  <c r="V173" i="3"/>
  <c r="U173" i="3"/>
  <c r="R173" i="3"/>
  <c r="V202" i="3"/>
  <c r="T202" i="3"/>
  <c r="R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U196" i="3"/>
  <c r="T196" i="3"/>
  <c r="S196" i="3"/>
  <c r="R196" i="3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U191" i="3"/>
  <c r="T191" i="3"/>
  <c r="S191" i="3"/>
  <c r="R191" i="3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6" i="3"/>
  <c r="U186" i="3"/>
  <c r="T186" i="3"/>
  <c r="S186" i="3"/>
  <c r="R186" i="3"/>
  <c r="Q186" i="3"/>
  <c r="V185" i="3"/>
  <c r="U185" i="3"/>
  <c r="T185" i="3"/>
  <c r="S185" i="3"/>
  <c r="R185" i="3"/>
  <c r="Q185" i="3"/>
  <c r="V184" i="3"/>
  <c r="U184" i="3"/>
  <c r="T184" i="3"/>
  <c r="S184" i="3"/>
  <c r="R184" i="3"/>
  <c r="Q184" i="3"/>
  <c r="V183" i="3"/>
  <c r="V176" i="3" s="1"/>
  <c r="U183" i="3"/>
  <c r="T183" i="3"/>
  <c r="S183" i="3"/>
  <c r="R183" i="3"/>
  <c r="R176" i="3" s="1"/>
  <c r="Q183" i="3"/>
  <c r="V182" i="3"/>
  <c r="U182" i="3"/>
  <c r="T182" i="3"/>
  <c r="S182" i="3"/>
  <c r="R182" i="3"/>
  <c r="Q182" i="3"/>
  <c r="V181" i="3"/>
  <c r="V172" i="3" s="1"/>
  <c r="U181" i="3"/>
  <c r="U172" i="3" s="1"/>
  <c r="T181" i="3"/>
  <c r="T172" i="3" s="1"/>
  <c r="S181" i="3"/>
  <c r="S172" i="3" s="1"/>
  <c r="R181" i="3"/>
  <c r="R172" i="3" s="1"/>
  <c r="Q181" i="3"/>
  <c r="V180" i="3"/>
  <c r="U180" i="3"/>
  <c r="T180" i="3"/>
  <c r="S180" i="3"/>
  <c r="R180" i="3"/>
  <c r="V179" i="3"/>
  <c r="U179" i="3"/>
  <c r="T179" i="3"/>
  <c r="S179" i="3"/>
  <c r="R179" i="3"/>
  <c r="Q179" i="3"/>
  <c r="V178" i="3"/>
  <c r="U178" i="3"/>
  <c r="T178" i="3"/>
  <c r="S178" i="3"/>
  <c r="R178" i="3"/>
  <c r="Q178" i="3"/>
  <c r="T177" i="3"/>
  <c r="T267" i="3" s="1"/>
  <c r="R177" i="3"/>
  <c r="R267" i="3" s="1"/>
  <c r="T176" i="3"/>
  <c r="V175" i="3"/>
  <c r="U175" i="3"/>
  <c r="T175" i="3"/>
  <c r="S175" i="3"/>
  <c r="R175" i="3"/>
  <c r="Q175" i="3"/>
  <c r="T173" i="3"/>
  <c r="S173" i="3"/>
  <c r="V170" i="3"/>
  <c r="U170" i="3"/>
  <c r="T170" i="3"/>
  <c r="S170" i="3"/>
  <c r="R170" i="3"/>
  <c r="Q170" i="3"/>
  <c r="V169" i="3"/>
  <c r="U169" i="3"/>
  <c r="T169" i="3"/>
  <c r="S169" i="3"/>
  <c r="R169" i="3"/>
  <c r="Q169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T147" i="3" s="1"/>
  <c r="S149" i="3"/>
  <c r="S147" i="3" s="1"/>
  <c r="R149" i="3"/>
  <c r="R147" i="3" s="1"/>
  <c r="Q149" i="3"/>
  <c r="V148" i="3"/>
  <c r="U148" i="3"/>
  <c r="T148" i="3"/>
  <c r="S148" i="3"/>
  <c r="R148" i="3"/>
  <c r="Q148" i="3"/>
  <c r="V147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R142" i="3" s="1"/>
  <c r="Q143" i="3"/>
  <c r="V142" i="3"/>
  <c r="S142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3" i="3" s="1"/>
  <c r="U138" i="3"/>
  <c r="T138" i="3"/>
  <c r="T103" i="3" s="1"/>
  <c r="S138" i="3"/>
  <c r="R138" i="3"/>
  <c r="R103" i="3" s="1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Q106" i="3" s="1"/>
  <c r="V135" i="3"/>
  <c r="U135" i="3"/>
  <c r="T135" i="3"/>
  <c r="S135" i="3"/>
  <c r="R135" i="3"/>
  <c r="Q135" i="3"/>
  <c r="V134" i="3"/>
  <c r="V105" i="3" s="1"/>
  <c r="U134" i="3"/>
  <c r="T134" i="3"/>
  <c r="T105" i="3" s="1"/>
  <c r="S134" i="3"/>
  <c r="R134" i="3"/>
  <c r="R105" i="3" s="1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V104" i="3" s="1"/>
  <c r="U110" i="3"/>
  <c r="T110" i="3"/>
  <c r="T104" i="3" s="1"/>
  <c r="S110" i="3"/>
  <c r="R110" i="3"/>
  <c r="R104" i="3" s="1"/>
  <c r="Q110" i="3"/>
  <c r="V109" i="3"/>
  <c r="U109" i="3"/>
  <c r="T109" i="3"/>
  <c r="S109" i="3"/>
  <c r="R109" i="3"/>
  <c r="Q109" i="3"/>
  <c r="V108" i="3"/>
  <c r="U108" i="3"/>
  <c r="T108" i="3"/>
  <c r="S108" i="3"/>
  <c r="R108" i="3"/>
  <c r="Q108" i="3"/>
  <c r="V107" i="3"/>
  <c r="V101" i="3" s="1"/>
  <c r="U107" i="3"/>
  <c r="T107" i="3"/>
  <c r="T101" i="3" s="1"/>
  <c r="S107" i="3"/>
  <c r="S101" i="3" s="1"/>
  <c r="R107" i="3"/>
  <c r="R101" i="3" s="1"/>
  <c r="Q107" i="3"/>
  <c r="V106" i="3"/>
  <c r="U106" i="3"/>
  <c r="T106" i="3"/>
  <c r="S106" i="3"/>
  <c r="R106" i="3"/>
  <c r="U105" i="3"/>
  <c r="S105" i="3"/>
  <c r="Q105" i="3"/>
  <c r="U104" i="3"/>
  <c r="S104" i="3"/>
  <c r="Q104" i="3"/>
  <c r="U103" i="3"/>
  <c r="S103" i="3"/>
  <c r="Q103" i="3"/>
  <c r="U102" i="3"/>
  <c r="S102" i="3"/>
  <c r="Q102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U90" i="3"/>
  <c r="T90" i="3"/>
  <c r="S90" i="3"/>
  <c r="R90" i="3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R82" i="3" s="1"/>
  <c r="Q87" i="3"/>
  <c r="Q82" i="3" s="1"/>
  <c r="V86" i="3"/>
  <c r="V81" i="3" s="1"/>
  <c r="U86" i="3"/>
  <c r="U81" i="3" s="1"/>
  <c r="T86" i="3"/>
  <c r="T81" i="3" s="1"/>
  <c r="S86" i="3"/>
  <c r="S81" i="3" s="1"/>
  <c r="R86" i="3"/>
  <c r="R81" i="3" s="1"/>
  <c r="Q86" i="3"/>
  <c r="Q81" i="3" s="1"/>
  <c r="V85" i="3"/>
  <c r="V80" i="3" s="1"/>
  <c r="U85" i="3"/>
  <c r="U80" i="3" s="1"/>
  <c r="T85" i="3"/>
  <c r="T80" i="3" s="1"/>
  <c r="S85" i="3"/>
  <c r="S80" i="3" s="1"/>
  <c r="R85" i="3"/>
  <c r="R80" i="3" s="1"/>
  <c r="Q85" i="3"/>
  <c r="Q80" i="3" s="1"/>
  <c r="V84" i="3"/>
  <c r="V79" i="3" s="1"/>
  <c r="U84" i="3"/>
  <c r="T84" i="3"/>
  <c r="T79" i="3" s="1"/>
  <c r="S84" i="3"/>
  <c r="S79" i="3" s="1"/>
  <c r="R84" i="3"/>
  <c r="R79" i="3" s="1"/>
  <c r="Q84" i="3"/>
  <c r="Q79" i="3" s="1"/>
  <c r="V83" i="3"/>
  <c r="U83" i="3"/>
  <c r="T83" i="3"/>
  <c r="S83" i="3"/>
  <c r="R83" i="3"/>
  <c r="Q83" i="3"/>
  <c r="V82" i="3"/>
  <c r="U82" i="3"/>
  <c r="T82" i="3"/>
  <c r="S82" i="3"/>
  <c r="U79" i="3"/>
  <c r="V78" i="3"/>
  <c r="U78" i="3"/>
  <c r="U31" i="3" s="1"/>
  <c r="T78" i="3"/>
  <c r="S78" i="3"/>
  <c r="S31" i="3" s="1"/>
  <c r="R78" i="3"/>
  <c r="Q78" i="3"/>
  <c r="Q31" i="3" s="1"/>
  <c r="V77" i="3"/>
  <c r="U77" i="3"/>
  <c r="T77" i="3"/>
  <c r="S77" i="3"/>
  <c r="R77" i="3"/>
  <c r="Q77" i="3"/>
  <c r="V76" i="3"/>
  <c r="U76" i="3"/>
  <c r="U29" i="3" s="1"/>
  <c r="T76" i="3"/>
  <c r="S76" i="3"/>
  <c r="S29" i="3" s="1"/>
  <c r="R76" i="3"/>
  <c r="Q76" i="3"/>
  <c r="Q29" i="3" s="1"/>
  <c r="V75" i="3"/>
  <c r="U75" i="3"/>
  <c r="T75" i="3"/>
  <c r="S75" i="3"/>
  <c r="R75" i="3"/>
  <c r="Q75" i="3"/>
  <c r="V74" i="3"/>
  <c r="U74" i="3"/>
  <c r="T74" i="3"/>
  <c r="S74" i="3"/>
  <c r="S34" i="3" s="1"/>
  <c r="R74" i="3"/>
  <c r="Q74" i="3"/>
  <c r="Q34" i="3" s="1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U70" i="3"/>
  <c r="U33" i="3" s="1"/>
  <c r="T70" i="3"/>
  <c r="S70" i="3"/>
  <c r="S33" i="3" s="1"/>
  <c r="R70" i="3"/>
  <c r="Q70" i="3"/>
  <c r="Q33" i="3" s="1"/>
  <c r="V69" i="3"/>
  <c r="U69" i="3"/>
  <c r="T69" i="3"/>
  <c r="S69" i="3"/>
  <c r="R69" i="3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9" i="3"/>
  <c r="U59" i="3"/>
  <c r="T59" i="3"/>
  <c r="S59" i="3"/>
  <c r="R59" i="3"/>
  <c r="Q59" i="3"/>
  <c r="V58" i="3"/>
  <c r="U58" i="3"/>
  <c r="T58" i="3"/>
  <c r="S58" i="3"/>
  <c r="R58" i="3"/>
  <c r="Q58" i="3"/>
  <c r="V57" i="3"/>
  <c r="U57" i="3"/>
  <c r="U32" i="3" s="1"/>
  <c r="T57" i="3"/>
  <c r="S57" i="3"/>
  <c r="S32" i="3" s="1"/>
  <c r="R57" i="3"/>
  <c r="Q57" i="3"/>
  <c r="Q32" i="3" s="1"/>
  <c r="V56" i="3"/>
  <c r="U56" i="3"/>
  <c r="U26" i="3" s="1"/>
  <c r="T56" i="3"/>
  <c r="S56" i="3"/>
  <c r="S26" i="3" s="1"/>
  <c r="R56" i="3"/>
  <c r="Q56" i="3"/>
  <c r="Q26" i="3" s="1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U52" i="3"/>
  <c r="T52" i="3"/>
  <c r="S52" i="3"/>
  <c r="R52" i="3"/>
  <c r="Q52" i="3"/>
  <c r="V51" i="3"/>
  <c r="U51" i="3"/>
  <c r="T51" i="3"/>
  <c r="S51" i="3"/>
  <c r="R51" i="3"/>
  <c r="Q51" i="3"/>
  <c r="V50" i="3"/>
  <c r="U50" i="3"/>
  <c r="U27" i="3" s="1"/>
  <c r="T50" i="3"/>
  <c r="S50" i="3"/>
  <c r="S27" i="3" s="1"/>
  <c r="R50" i="3"/>
  <c r="Q50" i="3"/>
  <c r="Q27" i="3" s="1"/>
  <c r="V49" i="3"/>
  <c r="U49" i="3"/>
  <c r="U25" i="3" s="1"/>
  <c r="T49" i="3"/>
  <c r="S49" i="3"/>
  <c r="S25" i="3" s="1"/>
  <c r="R49" i="3"/>
  <c r="Q49" i="3"/>
  <c r="Q25" i="3" s="1"/>
  <c r="V48" i="3"/>
  <c r="U48" i="3"/>
  <c r="T48" i="3"/>
  <c r="S48" i="3"/>
  <c r="R48" i="3"/>
  <c r="Q48" i="3"/>
  <c r="V47" i="3"/>
  <c r="U47" i="3"/>
  <c r="T47" i="3"/>
  <c r="S47" i="3"/>
  <c r="R47" i="3"/>
  <c r="Q47" i="3"/>
  <c r="V45" i="3"/>
  <c r="U45" i="3"/>
  <c r="T45" i="3"/>
  <c r="S45" i="3"/>
  <c r="R45" i="3"/>
  <c r="Q45" i="3"/>
  <c r="V38" i="3"/>
  <c r="U38" i="3"/>
  <c r="T38" i="3"/>
  <c r="S38" i="3"/>
  <c r="R38" i="3"/>
  <c r="Q38" i="3"/>
  <c r="V36" i="3"/>
  <c r="U36" i="3"/>
  <c r="U24" i="3" s="1"/>
  <c r="T36" i="3"/>
  <c r="S36" i="3"/>
  <c r="S24" i="3" s="1"/>
  <c r="R36" i="3"/>
  <c r="Q36" i="3"/>
  <c r="Q24" i="3" s="1"/>
  <c r="V35" i="3"/>
  <c r="U35" i="3"/>
  <c r="T35" i="3"/>
  <c r="S35" i="3"/>
  <c r="R35" i="3"/>
  <c r="Q35" i="3"/>
  <c r="V34" i="3"/>
  <c r="U34" i="3"/>
  <c r="T34" i="3"/>
  <c r="R34" i="3"/>
  <c r="V33" i="3"/>
  <c r="T33" i="3"/>
  <c r="R33" i="3"/>
  <c r="V32" i="3"/>
  <c r="T32" i="3"/>
  <c r="R32" i="3"/>
  <c r="V31" i="3"/>
  <c r="T31" i="3"/>
  <c r="R31" i="3"/>
  <c r="V29" i="3"/>
  <c r="T29" i="3"/>
  <c r="R29" i="3"/>
  <c r="V27" i="3"/>
  <c r="T27" i="3"/>
  <c r="R27" i="3"/>
  <c r="V26" i="3"/>
  <c r="T26" i="3"/>
  <c r="R26" i="3"/>
  <c r="V25" i="3"/>
  <c r="T25" i="3"/>
  <c r="R25" i="3"/>
  <c r="V24" i="3"/>
  <c r="T24" i="3"/>
  <c r="R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R17" i="3" s="1"/>
  <c r="Q19" i="3"/>
  <c r="Q17" i="3" s="1"/>
  <c r="V18" i="3"/>
  <c r="U18" i="3"/>
  <c r="T18" i="3"/>
  <c r="S18" i="3"/>
  <c r="R18" i="3"/>
  <c r="Q18" i="3"/>
  <c r="V17" i="3"/>
  <c r="U17" i="3"/>
  <c r="T17" i="3"/>
  <c r="S17" i="3"/>
  <c r="I263" i="3"/>
  <c r="H263" i="3"/>
  <c r="G263" i="3"/>
  <c r="I262" i="3"/>
  <c r="H262" i="3"/>
  <c r="G262" i="3"/>
  <c r="I261" i="3"/>
  <c r="H261" i="3"/>
  <c r="G261" i="3"/>
  <c r="I260" i="3"/>
  <c r="H260" i="3"/>
  <c r="G260" i="3"/>
  <c r="I258" i="3"/>
  <c r="H258" i="3"/>
  <c r="G258" i="3"/>
  <c r="I257" i="3"/>
  <c r="H257" i="3"/>
  <c r="G257" i="3"/>
  <c r="I256" i="3"/>
  <c r="I252" i="3" s="1"/>
  <c r="H256" i="3"/>
  <c r="H252" i="3" s="1"/>
  <c r="G256" i="3"/>
  <c r="I255" i="3"/>
  <c r="H255" i="3"/>
  <c r="G255" i="3"/>
  <c r="I254" i="3"/>
  <c r="I253" i="3" s="1"/>
  <c r="H254" i="3"/>
  <c r="H253" i="3" s="1"/>
  <c r="G254" i="3"/>
  <c r="G252" i="3"/>
  <c r="I250" i="3"/>
  <c r="H250" i="3"/>
  <c r="G250" i="3"/>
  <c r="I249" i="3"/>
  <c r="H249" i="3"/>
  <c r="G249" i="3"/>
  <c r="I248" i="3"/>
  <c r="I247" i="3" s="1"/>
  <c r="H248" i="3"/>
  <c r="G248" i="3"/>
  <c r="H247" i="3"/>
  <c r="I246" i="3"/>
  <c r="H246" i="3"/>
  <c r="G246" i="3"/>
  <c r="I245" i="3"/>
  <c r="H245" i="3"/>
  <c r="G245" i="3"/>
  <c r="I243" i="3"/>
  <c r="I242" i="3" s="1"/>
  <c r="H243" i="3"/>
  <c r="H242" i="3" s="1"/>
  <c r="G243" i="3"/>
  <c r="I241" i="3"/>
  <c r="I238" i="3" s="1"/>
  <c r="I236" i="3" s="1"/>
  <c r="H241" i="3"/>
  <c r="H238" i="3" s="1"/>
  <c r="H236" i="3" s="1"/>
  <c r="G241" i="3"/>
  <c r="I240" i="3"/>
  <c r="H240" i="3"/>
  <c r="G240" i="3"/>
  <c r="I239" i="3"/>
  <c r="H239" i="3"/>
  <c r="G239" i="3"/>
  <c r="I234" i="3"/>
  <c r="I233" i="3" s="1"/>
  <c r="H234" i="3"/>
  <c r="G234" i="3"/>
  <c r="H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25" i="3"/>
  <c r="I222" i="3" s="1"/>
  <c r="I177" i="3" s="1"/>
  <c r="I267" i="3" s="1"/>
  <c r="H225" i="3"/>
  <c r="H222" i="3" s="1"/>
  <c r="H177" i="3" s="1"/>
  <c r="H267" i="3" s="1"/>
  <c r="G225" i="3"/>
  <c r="I224" i="3"/>
  <c r="H224" i="3"/>
  <c r="G224" i="3"/>
  <c r="I223" i="3"/>
  <c r="H223" i="3"/>
  <c r="G223" i="3"/>
  <c r="I220" i="3"/>
  <c r="I219" i="3" s="1"/>
  <c r="H220" i="3"/>
  <c r="G220" i="3"/>
  <c r="H219" i="3"/>
  <c r="I218" i="3"/>
  <c r="H218" i="3"/>
  <c r="G218" i="3"/>
  <c r="I217" i="3"/>
  <c r="H217" i="3"/>
  <c r="G217" i="3"/>
  <c r="I216" i="3"/>
  <c r="I204" i="3" s="1"/>
  <c r="I174" i="3" s="1"/>
  <c r="H216" i="3"/>
  <c r="G216" i="3"/>
  <c r="I214" i="3"/>
  <c r="H214" i="3"/>
  <c r="G214" i="3"/>
  <c r="I209" i="3"/>
  <c r="H209" i="3"/>
  <c r="G209" i="3"/>
  <c r="I208" i="3"/>
  <c r="H208" i="3"/>
  <c r="G208" i="3"/>
  <c r="I207" i="3"/>
  <c r="H207" i="3"/>
  <c r="G207" i="3"/>
  <c r="I206" i="3"/>
  <c r="H206" i="3"/>
  <c r="G206" i="3"/>
  <c r="I205" i="3"/>
  <c r="H205" i="3"/>
  <c r="G205" i="3"/>
  <c r="H204" i="3"/>
  <c r="H174" i="3" s="1"/>
  <c r="I173" i="3"/>
  <c r="H173" i="3"/>
  <c r="I201" i="3"/>
  <c r="H201" i="3"/>
  <c r="G201" i="3"/>
  <c r="I200" i="3"/>
  <c r="H200" i="3"/>
  <c r="G200" i="3"/>
  <c r="I199" i="3"/>
  <c r="H199" i="3"/>
  <c r="G199" i="3"/>
  <c r="I198" i="3"/>
  <c r="I181" i="3" s="1"/>
  <c r="I172" i="3" s="1"/>
  <c r="H198" i="3"/>
  <c r="H181" i="3" s="1"/>
  <c r="H172" i="3" s="1"/>
  <c r="G198" i="3"/>
  <c r="I197" i="3"/>
  <c r="H197" i="3"/>
  <c r="G197" i="3"/>
  <c r="I196" i="3"/>
  <c r="H196" i="3"/>
  <c r="G196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I182" i="3" s="1"/>
  <c r="I175" i="3" s="1"/>
  <c r="H188" i="3"/>
  <c r="H182" i="3" s="1"/>
  <c r="H175" i="3" s="1"/>
  <c r="G188" i="3"/>
  <c r="G182" i="3" s="1"/>
  <c r="I187" i="3"/>
  <c r="H187" i="3"/>
  <c r="G187" i="3"/>
  <c r="I186" i="3"/>
  <c r="I183" i="3" s="1"/>
  <c r="H186" i="3"/>
  <c r="H183" i="3" s="1"/>
  <c r="G186" i="3"/>
  <c r="I185" i="3"/>
  <c r="H185" i="3"/>
  <c r="G185" i="3"/>
  <c r="I184" i="3"/>
  <c r="H184" i="3"/>
  <c r="G184" i="3"/>
  <c r="I179" i="3"/>
  <c r="I178" i="3" s="1"/>
  <c r="H179" i="3"/>
  <c r="G179" i="3"/>
  <c r="H178" i="3"/>
  <c r="I170" i="3"/>
  <c r="H170" i="3"/>
  <c r="G170" i="3"/>
  <c r="I169" i="3"/>
  <c r="H169" i="3"/>
  <c r="G169" i="3"/>
  <c r="I168" i="3"/>
  <c r="I157" i="3" s="1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I158" i="3"/>
  <c r="H158" i="3"/>
  <c r="G158" i="3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3" i="3" s="1"/>
  <c r="H138" i="3"/>
  <c r="H103" i="3" s="1"/>
  <c r="G138" i="3"/>
  <c r="I137" i="3"/>
  <c r="H137" i="3"/>
  <c r="G137" i="3"/>
  <c r="I136" i="3"/>
  <c r="H136" i="3"/>
  <c r="G136" i="3"/>
  <c r="I135" i="3"/>
  <c r="H135" i="3"/>
  <c r="G135" i="3"/>
  <c r="I134" i="3"/>
  <c r="I105" i="3" s="1"/>
  <c r="H134" i="3"/>
  <c r="H102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H105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I83" i="3" s="1"/>
  <c r="H88" i="3"/>
  <c r="G88" i="3"/>
  <c r="I87" i="3"/>
  <c r="H87" i="3"/>
  <c r="G87" i="3"/>
  <c r="I86" i="3"/>
  <c r="H86" i="3"/>
  <c r="G86" i="3"/>
  <c r="I85" i="3"/>
  <c r="I80" i="3" s="1"/>
  <c r="H85" i="3"/>
  <c r="H80" i="3" s="1"/>
  <c r="G85" i="3"/>
  <c r="I84" i="3"/>
  <c r="H84" i="3"/>
  <c r="G84" i="3"/>
  <c r="H83" i="3"/>
  <c r="I78" i="3"/>
  <c r="I31" i="3" s="1"/>
  <c r="H78" i="3"/>
  <c r="H31" i="3" s="1"/>
  <c r="G78" i="3"/>
  <c r="I77" i="3"/>
  <c r="H77" i="3"/>
  <c r="G77" i="3"/>
  <c r="I76" i="3"/>
  <c r="H76" i="3"/>
  <c r="H29" i="3" s="1"/>
  <c r="G76" i="3"/>
  <c r="I75" i="3"/>
  <c r="H75" i="3"/>
  <c r="G75" i="3"/>
  <c r="I74" i="3"/>
  <c r="H74" i="3"/>
  <c r="G74" i="3"/>
  <c r="I73" i="3"/>
  <c r="H73" i="3"/>
  <c r="G73" i="3"/>
  <c r="I72" i="3"/>
  <c r="I35" i="3" s="1"/>
  <c r="H72" i="3"/>
  <c r="G72" i="3"/>
  <c r="I71" i="3"/>
  <c r="H71" i="3"/>
  <c r="G71" i="3"/>
  <c r="I70" i="3"/>
  <c r="I33" i="3" s="1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8" i="3"/>
  <c r="H58" i="3"/>
  <c r="G58" i="3"/>
  <c r="I57" i="3"/>
  <c r="I32" i="3" s="1"/>
  <c r="H57" i="3"/>
  <c r="H32" i="3" s="1"/>
  <c r="G57" i="3"/>
  <c r="I56" i="3"/>
  <c r="I26" i="3" s="1"/>
  <c r="H56" i="3"/>
  <c r="H26" i="3" s="1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I27" i="3" s="1"/>
  <c r="H50" i="3"/>
  <c r="H27" i="3" s="1"/>
  <c r="G50" i="3"/>
  <c r="I49" i="3"/>
  <c r="H49" i="3"/>
  <c r="G49" i="3"/>
  <c r="I48" i="3"/>
  <c r="H48" i="3"/>
  <c r="G48" i="3"/>
  <c r="I47" i="3"/>
  <c r="H47" i="3"/>
  <c r="G47" i="3"/>
  <c r="I45" i="3"/>
  <c r="H45" i="3"/>
  <c r="G45" i="3"/>
  <c r="I38" i="3"/>
  <c r="H38" i="3"/>
  <c r="G38" i="3"/>
  <c r="I36" i="3"/>
  <c r="H36" i="3"/>
  <c r="G36" i="3"/>
  <c r="H35" i="3"/>
  <c r="I34" i="3"/>
  <c r="H34" i="3"/>
  <c r="G34" i="3"/>
  <c r="H33" i="3"/>
  <c r="I29" i="3"/>
  <c r="I23" i="3"/>
  <c r="I18" i="3" s="1"/>
  <c r="H23" i="3"/>
  <c r="H18" i="3" s="1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R102" i="3" l="1"/>
  <c r="T102" i="3"/>
  <c r="V102" i="3"/>
  <c r="T265" i="3"/>
  <c r="Q173" i="3"/>
  <c r="Q176" i="3"/>
  <c r="Q266" i="3" s="1"/>
  <c r="H176" i="3"/>
  <c r="Q265" i="3"/>
  <c r="S265" i="3"/>
  <c r="U265" i="3"/>
  <c r="R251" i="3"/>
  <c r="T251" i="3"/>
  <c r="V251" i="3"/>
  <c r="Q251" i="3"/>
  <c r="S251" i="3"/>
  <c r="U251" i="3"/>
  <c r="R265" i="3"/>
  <c r="V265" i="3"/>
  <c r="T142" i="3"/>
  <c r="T264" i="3" s="1"/>
  <c r="T171" i="3"/>
  <c r="S171" i="3"/>
  <c r="U171" i="3"/>
  <c r="S176" i="3"/>
  <c r="U176" i="3"/>
  <c r="U266" i="3" s="1"/>
  <c r="V171" i="3"/>
  <c r="T266" i="3"/>
  <c r="X20" i="3"/>
  <c r="G105" i="3"/>
  <c r="X105" i="3" s="1"/>
  <c r="G103" i="3"/>
  <c r="X103" i="3" s="1"/>
  <c r="Q101" i="3"/>
  <c r="Q172" i="3"/>
  <c r="Q180" i="3"/>
  <c r="Q171" i="3" s="1"/>
  <c r="G18" i="3"/>
  <c r="X38" i="3"/>
  <c r="X47" i="3"/>
  <c r="X49" i="3"/>
  <c r="X51" i="3"/>
  <c r="X53" i="3"/>
  <c r="X55" i="3"/>
  <c r="G32" i="3"/>
  <c r="X59" i="3"/>
  <c r="G80" i="3"/>
  <c r="X80" i="3" s="1"/>
  <c r="G178" i="3"/>
  <c r="Q147" i="3"/>
  <c r="R171" i="3"/>
  <c r="V266" i="3"/>
  <c r="R266" i="3"/>
  <c r="Q142" i="3"/>
  <c r="X22" i="3"/>
  <c r="X106" i="3"/>
  <c r="U101" i="3"/>
  <c r="U147" i="3"/>
  <c r="I24" i="3"/>
  <c r="X248" i="3"/>
  <c r="X250" i="3"/>
  <c r="X255" i="3"/>
  <c r="X257" i="3"/>
  <c r="X260" i="3"/>
  <c r="X262" i="3"/>
  <c r="S266" i="3"/>
  <c r="U142" i="3"/>
  <c r="X243" i="3"/>
  <c r="G242" i="3"/>
  <c r="X19" i="3"/>
  <c r="X21" i="3"/>
  <c r="X34" i="3"/>
  <c r="X36" i="3"/>
  <c r="X45" i="3"/>
  <c r="X48" i="3"/>
  <c r="X52" i="3"/>
  <c r="X54" i="3"/>
  <c r="X58" i="3"/>
  <c r="X60" i="3"/>
  <c r="X62" i="3"/>
  <c r="X64" i="3"/>
  <c r="X66" i="3"/>
  <c r="X68" i="3"/>
  <c r="X74" i="3"/>
  <c r="X84" i="3"/>
  <c r="X86" i="3"/>
  <c r="X90" i="3"/>
  <c r="X92" i="3"/>
  <c r="X94" i="3"/>
  <c r="X96" i="3"/>
  <c r="X98" i="3"/>
  <c r="X100" i="3"/>
  <c r="X108" i="3"/>
  <c r="X110" i="3"/>
  <c r="X112" i="3"/>
  <c r="X114" i="3"/>
  <c r="X116" i="3"/>
  <c r="X118" i="3"/>
  <c r="X120" i="3"/>
  <c r="X122" i="3"/>
  <c r="X124" i="3"/>
  <c r="X126" i="3"/>
  <c r="X128" i="3"/>
  <c r="X130" i="3"/>
  <c r="X132" i="3"/>
  <c r="X136" i="3"/>
  <c r="X140" i="3"/>
  <c r="X143" i="3"/>
  <c r="X145" i="3"/>
  <c r="X148" i="3"/>
  <c r="X150" i="3"/>
  <c r="X152" i="3"/>
  <c r="X154" i="3"/>
  <c r="X159" i="3"/>
  <c r="X161" i="3"/>
  <c r="X163" i="3"/>
  <c r="X165" i="3"/>
  <c r="X167" i="3"/>
  <c r="X169" i="3"/>
  <c r="X187" i="3"/>
  <c r="X189" i="3"/>
  <c r="X191" i="3"/>
  <c r="X193" i="3"/>
  <c r="X195" i="3"/>
  <c r="X197" i="3"/>
  <c r="X199" i="3"/>
  <c r="X201" i="3"/>
  <c r="X206" i="3"/>
  <c r="X208" i="3"/>
  <c r="X214" i="3"/>
  <c r="X217" i="3"/>
  <c r="X223" i="3"/>
  <c r="X225" i="3"/>
  <c r="X227" i="3"/>
  <c r="X229" i="3"/>
  <c r="X231" i="3"/>
  <c r="X239" i="3"/>
  <c r="X138" i="3"/>
  <c r="X61" i="3"/>
  <c r="X63" i="3"/>
  <c r="X65" i="3"/>
  <c r="X67" i="3"/>
  <c r="X69" i="3"/>
  <c r="X71" i="3"/>
  <c r="X73" i="3"/>
  <c r="X75" i="3"/>
  <c r="X77" i="3"/>
  <c r="X87" i="3"/>
  <c r="X89" i="3"/>
  <c r="X91" i="3"/>
  <c r="X93" i="3"/>
  <c r="X95" i="3"/>
  <c r="X97" i="3"/>
  <c r="X99" i="3"/>
  <c r="X107" i="3"/>
  <c r="H101" i="3"/>
  <c r="X109" i="3"/>
  <c r="X111" i="3"/>
  <c r="X113" i="3"/>
  <c r="X115" i="3"/>
  <c r="X117" i="3"/>
  <c r="X119" i="3"/>
  <c r="X121" i="3"/>
  <c r="X123" i="3"/>
  <c r="X125" i="3"/>
  <c r="I104" i="3"/>
  <c r="X127" i="3"/>
  <c r="X129" i="3"/>
  <c r="X131" i="3"/>
  <c r="X133" i="3"/>
  <c r="X135" i="3"/>
  <c r="X137" i="3"/>
  <c r="X139" i="3"/>
  <c r="X141" i="3"/>
  <c r="X144" i="3"/>
  <c r="X146" i="3"/>
  <c r="X149" i="3"/>
  <c r="X151" i="3"/>
  <c r="X153" i="3"/>
  <c r="X155" i="3"/>
  <c r="X158" i="3"/>
  <c r="X160" i="3"/>
  <c r="X162" i="3"/>
  <c r="X164" i="3"/>
  <c r="X166" i="3"/>
  <c r="X170" i="3"/>
  <c r="X178" i="3"/>
  <c r="X184" i="3"/>
  <c r="X186" i="3"/>
  <c r="X188" i="3"/>
  <c r="X190" i="3"/>
  <c r="X192" i="3"/>
  <c r="X194" i="3"/>
  <c r="X196" i="3"/>
  <c r="X198" i="3"/>
  <c r="X200" i="3"/>
  <c r="X205" i="3"/>
  <c r="X207" i="3"/>
  <c r="X209" i="3"/>
  <c r="X216" i="3"/>
  <c r="X218" i="3"/>
  <c r="X220" i="3"/>
  <c r="X224" i="3"/>
  <c r="X226" i="3"/>
  <c r="X228" i="3"/>
  <c r="X230" i="3"/>
  <c r="X232" i="3"/>
  <c r="X240" i="3"/>
  <c r="X245" i="3"/>
  <c r="I244" i="3"/>
  <c r="X249" i="3"/>
  <c r="X252" i="3"/>
  <c r="X256" i="3"/>
  <c r="X258" i="3"/>
  <c r="X261" i="3"/>
  <c r="X263" i="3"/>
  <c r="X179" i="3"/>
  <c r="G181" i="3"/>
  <c r="G183" i="3"/>
  <c r="G176" i="3" s="1"/>
  <c r="G157" i="3"/>
  <c r="X168" i="3"/>
  <c r="G172" i="3"/>
  <c r="G175" i="3"/>
  <c r="X182" i="3"/>
  <c r="G233" i="3"/>
  <c r="X234" i="3"/>
  <c r="G253" i="3"/>
  <c r="X254" i="3"/>
  <c r="X57" i="3"/>
  <c r="X85" i="3"/>
  <c r="G27" i="3"/>
  <c r="X50" i="3"/>
  <c r="G26" i="3"/>
  <c r="X56" i="3"/>
  <c r="G33" i="3"/>
  <c r="X70" i="3"/>
  <c r="G35" i="3"/>
  <c r="X72" i="3"/>
  <c r="G29" i="3"/>
  <c r="X76" i="3"/>
  <c r="G31" i="3"/>
  <c r="X78" i="3"/>
  <c r="G83" i="3"/>
  <c r="X88" i="3"/>
  <c r="I156" i="3"/>
  <c r="H180" i="3"/>
  <c r="G180" i="3"/>
  <c r="X185" i="3"/>
  <c r="I180" i="3"/>
  <c r="H221" i="3"/>
  <c r="H237" i="3"/>
  <c r="G238" i="3"/>
  <c r="X241" i="3"/>
  <c r="H244" i="3"/>
  <c r="G244" i="3"/>
  <c r="X246" i="3"/>
  <c r="G259" i="3"/>
  <c r="I259" i="3"/>
  <c r="I251" i="3" s="1"/>
  <c r="H259" i="3"/>
  <c r="H251" i="3" s="1"/>
  <c r="Q267" i="3"/>
  <c r="X23" i="3"/>
  <c r="X134" i="3"/>
  <c r="G24" i="3"/>
  <c r="H25" i="3"/>
  <c r="H265" i="3" s="1"/>
  <c r="I142" i="3"/>
  <c r="H147" i="3"/>
  <c r="G147" i="3"/>
  <c r="I147" i="3"/>
  <c r="H156" i="3"/>
  <c r="G156" i="3"/>
  <c r="H17" i="3"/>
  <c r="H79" i="3"/>
  <c r="H81" i="3"/>
  <c r="G82" i="3"/>
  <c r="I82" i="3"/>
  <c r="H142" i="3"/>
  <c r="G142" i="3"/>
  <c r="H202" i="3"/>
  <c r="H171" i="3" s="1"/>
  <c r="I202" i="3"/>
  <c r="G236" i="3"/>
  <c r="G173" i="3"/>
  <c r="G202" i="3"/>
  <c r="G204" i="3"/>
  <c r="G174" i="3" s="1"/>
  <c r="G219" i="3"/>
  <c r="G247" i="3"/>
  <c r="I176" i="3"/>
  <c r="G222" i="3"/>
  <c r="G17" i="3"/>
  <c r="I17" i="3"/>
  <c r="H24" i="3"/>
  <c r="G25" i="3"/>
  <c r="I25" i="3"/>
  <c r="I265" i="3" s="1"/>
  <c r="G79" i="3"/>
  <c r="I79" i="3"/>
  <c r="G81" i="3"/>
  <c r="I81" i="3"/>
  <c r="H82" i="3"/>
  <c r="G101" i="3"/>
  <c r="I101" i="3"/>
  <c r="G104" i="3"/>
  <c r="H104" i="3"/>
  <c r="G221" i="3"/>
  <c r="I221" i="3"/>
  <c r="G237" i="3"/>
  <c r="I237" i="3"/>
  <c r="G251" i="3"/>
  <c r="G102" i="3"/>
  <c r="I102" i="3"/>
  <c r="S264" i="3" l="1"/>
  <c r="H266" i="3"/>
  <c r="G265" i="3"/>
  <c r="R264" i="3"/>
  <c r="V264" i="3"/>
  <c r="X102" i="3"/>
  <c r="X176" i="3"/>
  <c r="X104" i="3"/>
  <c r="X101" i="3"/>
  <c r="X17" i="3"/>
  <c r="X219" i="3"/>
  <c r="X202" i="3"/>
  <c r="X236" i="3"/>
  <c r="X156" i="3"/>
  <c r="X238" i="3"/>
  <c r="X172" i="3"/>
  <c r="X157" i="3"/>
  <c r="X181" i="3"/>
  <c r="X32" i="3"/>
  <c r="X251" i="3"/>
  <c r="X237" i="3"/>
  <c r="X221" i="3"/>
  <c r="X81" i="3"/>
  <c r="X79" i="3"/>
  <c r="X25" i="3"/>
  <c r="X222" i="3"/>
  <c r="X247" i="3"/>
  <c r="X204" i="3"/>
  <c r="X174" i="3" s="1"/>
  <c r="X173" i="3"/>
  <c r="X142" i="3"/>
  <c r="X147" i="3"/>
  <c r="X24" i="3"/>
  <c r="X259" i="3"/>
  <c r="X244" i="3"/>
  <c r="X180" i="3"/>
  <c r="X83" i="3"/>
  <c r="X31" i="3"/>
  <c r="X29" i="3"/>
  <c r="X35" i="3"/>
  <c r="X33" i="3"/>
  <c r="X26" i="3"/>
  <c r="X27" i="3"/>
  <c r="X253" i="3"/>
  <c r="X233" i="3"/>
  <c r="X175" i="3"/>
  <c r="X183" i="3"/>
  <c r="X242" i="3"/>
  <c r="U264" i="3"/>
  <c r="Q264" i="3"/>
  <c r="I235" i="3"/>
  <c r="H235" i="3"/>
  <c r="H264" i="3" s="1"/>
  <c r="I266" i="3"/>
  <c r="I171" i="3"/>
  <c r="G266" i="3"/>
  <c r="X82" i="3"/>
  <c r="G177" i="3"/>
  <c r="G171" i="3"/>
  <c r="G235" i="3"/>
  <c r="X265" i="3" l="1"/>
  <c r="X177" i="3"/>
  <c r="X266" i="3"/>
  <c r="X235" i="3"/>
  <c r="X171" i="3"/>
  <c r="I264" i="3"/>
  <c r="G264" i="3"/>
  <c r="G267" i="3"/>
  <c r="X267" i="3" l="1"/>
  <c r="X264" i="3"/>
  <c r="Y330" i="1"/>
  <c r="Y329" i="1"/>
  <c r="Y328" i="1"/>
  <c r="Y327" i="1"/>
  <c r="Y326" i="1"/>
  <c r="Y325" i="1"/>
  <c r="Y324" i="1"/>
  <c r="Y323" i="1"/>
  <c r="Y322" i="1"/>
  <c r="Y321" i="1"/>
  <c r="Y317" i="1"/>
  <c r="Y314" i="1"/>
  <c r="Y313" i="1"/>
  <c r="Y312" i="1"/>
  <c r="Y311" i="1"/>
  <c r="Y310" i="1"/>
  <c r="Y309" i="1"/>
  <c r="Y306" i="1"/>
  <c r="Y303" i="1"/>
  <c r="Y302" i="1"/>
  <c r="Y301" i="1"/>
  <c r="Y300" i="1"/>
  <c r="Y299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4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X215" i="3" s="1"/>
  <c r="X203" i="3" s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24" i="1"/>
  <c r="Y223" i="1"/>
  <c r="Y222" i="1"/>
  <c r="Y221" i="1"/>
  <c r="Y220" i="1"/>
  <c r="Y219" i="1"/>
  <c r="Y218" i="1"/>
  <c r="Y217" i="1"/>
  <c r="Y216" i="1"/>
  <c r="Y213" i="1"/>
  <c r="Y212" i="1"/>
  <c r="Y211" i="1"/>
  <c r="Y210" i="1"/>
  <c r="Y209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67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E215" i="1"/>
  <c r="E214" i="1" s="1"/>
  <c r="W320" i="1" l="1"/>
  <c r="V320" i="1"/>
  <c r="U320" i="1"/>
  <c r="T320" i="1"/>
  <c r="S320" i="1"/>
  <c r="R320" i="1"/>
  <c r="W319" i="1"/>
  <c r="V319" i="1"/>
  <c r="U319" i="1"/>
  <c r="T319" i="1"/>
  <c r="S319" i="1"/>
  <c r="R319" i="1"/>
  <c r="W318" i="1"/>
  <c r="V318" i="1"/>
  <c r="U318" i="1"/>
  <c r="T318" i="1"/>
  <c r="S318" i="1"/>
  <c r="R318" i="1"/>
  <c r="J320" i="1"/>
  <c r="I320" i="1"/>
  <c r="H320" i="1"/>
  <c r="J319" i="1"/>
  <c r="J318" i="1" s="1"/>
  <c r="I319" i="1"/>
  <c r="H319" i="1"/>
  <c r="I318" i="1"/>
  <c r="W316" i="1"/>
  <c r="V316" i="1"/>
  <c r="U316" i="1"/>
  <c r="T316" i="1"/>
  <c r="S316" i="1"/>
  <c r="R316" i="1"/>
  <c r="W315" i="1"/>
  <c r="V315" i="1"/>
  <c r="U315" i="1"/>
  <c r="T315" i="1"/>
  <c r="S315" i="1"/>
  <c r="R315" i="1"/>
  <c r="J316" i="1"/>
  <c r="J315" i="1" s="1"/>
  <c r="I316" i="1"/>
  <c r="H316" i="1"/>
  <c r="I315" i="1"/>
  <c r="W308" i="1"/>
  <c r="V308" i="1"/>
  <c r="U308" i="1"/>
  <c r="T308" i="1"/>
  <c r="S308" i="1"/>
  <c r="R308" i="1"/>
  <c r="W307" i="1"/>
  <c r="V307" i="1"/>
  <c r="U307" i="1"/>
  <c r="T307" i="1"/>
  <c r="S307" i="1"/>
  <c r="R307" i="1"/>
  <c r="J308" i="1"/>
  <c r="J307" i="1" s="1"/>
  <c r="I308" i="1"/>
  <c r="H308" i="1"/>
  <c r="I307" i="1"/>
  <c r="W305" i="1"/>
  <c r="V305" i="1"/>
  <c r="U305" i="1"/>
  <c r="T305" i="1"/>
  <c r="S305" i="1"/>
  <c r="R305" i="1"/>
  <c r="W304" i="1"/>
  <c r="V304" i="1"/>
  <c r="U304" i="1"/>
  <c r="T304" i="1"/>
  <c r="S304" i="1"/>
  <c r="R304" i="1"/>
  <c r="J305" i="1"/>
  <c r="J304" i="1" s="1"/>
  <c r="I305" i="1"/>
  <c r="H305" i="1"/>
  <c r="I304" i="1"/>
  <c r="W298" i="1"/>
  <c r="V298" i="1"/>
  <c r="U298" i="1"/>
  <c r="T298" i="1"/>
  <c r="S298" i="1"/>
  <c r="R298" i="1"/>
  <c r="W297" i="1"/>
  <c r="V297" i="1"/>
  <c r="U297" i="1"/>
  <c r="T297" i="1"/>
  <c r="S297" i="1"/>
  <c r="R297" i="1"/>
  <c r="J298" i="1"/>
  <c r="J297" i="1" s="1"/>
  <c r="I298" i="1"/>
  <c r="H298" i="1"/>
  <c r="I297" i="1"/>
  <c r="W278" i="1"/>
  <c r="V278" i="1"/>
  <c r="U278" i="1"/>
  <c r="T278" i="1"/>
  <c r="S278" i="1"/>
  <c r="R278" i="1"/>
  <c r="W277" i="1"/>
  <c r="V277" i="1"/>
  <c r="U277" i="1"/>
  <c r="T277" i="1"/>
  <c r="S277" i="1"/>
  <c r="R277" i="1"/>
  <c r="W276" i="1"/>
  <c r="V276" i="1"/>
  <c r="U276" i="1"/>
  <c r="T276" i="1"/>
  <c r="S276" i="1"/>
  <c r="R276" i="1"/>
  <c r="W275" i="1"/>
  <c r="V275" i="1"/>
  <c r="U275" i="1"/>
  <c r="T275" i="1"/>
  <c r="S275" i="1"/>
  <c r="R275" i="1"/>
  <c r="J278" i="1"/>
  <c r="I278" i="1"/>
  <c r="H278" i="1"/>
  <c r="J277" i="1"/>
  <c r="I277" i="1"/>
  <c r="H277" i="1"/>
  <c r="J276" i="1"/>
  <c r="J275" i="1" s="1"/>
  <c r="I276" i="1"/>
  <c r="H276" i="1"/>
  <c r="I275" i="1"/>
  <c r="W273" i="1"/>
  <c r="V273" i="1"/>
  <c r="U273" i="1"/>
  <c r="T273" i="1"/>
  <c r="S273" i="1"/>
  <c r="R273" i="1"/>
  <c r="W272" i="1"/>
  <c r="V272" i="1"/>
  <c r="U272" i="1"/>
  <c r="T272" i="1"/>
  <c r="S272" i="1"/>
  <c r="R272" i="1"/>
  <c r="J273" i="1"/>
  <c r="J272" i="1" s="1"/>
  <c r="I273" i="1"/>
  <c r="H273" i="1"/>
  <c r="I272" i="1"/>
  <c r="W233" i="1"/>
  <c r="V233" i="1"/>
  <c r="U233" i="1"/>
  <c r="T233" i="1"/>
  <c r="S233" i="1"/>
  <c r="R233" i="1"/>
  <c r="W232" i="1"/>
  <c r="V232" i="1"/>
  <c r="U232" i="1"/>
  <c r="T232" i="1"/>
  <c r="S232" i="1"/>
  <c r="R232" i="1"/>
  <c r="W231" i="1"/>
  <c r="V231" i="1"/>
  <c r="U231" i="1"/>
  <c r="T231" i="1"/>
  <c r="S231" i="1"/>
  <c r="R231" i="1"/>
  <c r="W230" i="1"/>
  <c r="V230" i="1"/>
  <c r="U230" i="1"/>
  <c r="T230" i="1"/>
  <c r="S230" i="1"/>
  <c r="R230" i="1"/>
  <c r="W229" i="1"/>
  <c r="V229" i="1"/>
  <c r="U229" i="1"/>
  <c r="T229" i="1"/>
  <c r="S229" i="1"/>
  <c r="R229" i="1"/>
  <c r="W228" i="1"/>
  <c r="V228" i="1"/>
  <c r="U228" i="1"/>
  <c r="T228" i="1"/>
  <c r="S228" i="1"/>
  <c r="R228" i="1"/>
  <c r="W227" i="1"/>
  <c r="V227" i="1"/>
  <c r="U227" i="1"/>
  <c r="T227" i="1"/>
  <c r="S227" i="1"/>
  <c r="R227" i="1"/>
  <c r="W226" i="1"/>
  <c r="W225" i="1" s="1"/>
  <c r="V226" i="1"/>
  <c r="V225" i="1" s="1"/>
  <c r="U226" i="1"/>
  <c r="U225" i="1" s="1"/>
  <c r="T226" i="1"/>
  <c r="T225" i="1" s="1"/>
  <c r="S226" i="1"/>
  <c r="S225" i="1" s="1"/>
  <c r="R226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J225" i="1" s="1"/>
  <c r="I226" i="1"/>
  <c r="H226" i="1"/>
  <c r="I225" i="1"/>
  <c r="W215" i="1"/>
  <c r="W214" i="1" s="1"/>
  <c r="V215" i="1"/>
  <c r="V214" i="1" s="1"/>
  <c r="U215" i="1"/>
  <c r="U214" i="1" s="1"/>
  <c r="T215" i="1"/>
  <c r="T214" i="1" s="1"/>
  <c r="S215" i="1"/>
  <c r="S214" i="1" s="1"/>
  <c r="R215" i="1"/>
  <c r="J215" i="1"/>
  <c r="J214" i="1" s="1"/>
  <c r="I215" i="1"/>
  <c r="I214" i="1" s="1"/>
  <c r="H215" i="1"/>
  <c r="K215" i="1" s="1"/>
  <c r="W208" i="1"/>
  <c r="V208" i="1"/>
  <c r="U208" i="1"/>
  <c r="T208" i="1"/>
  <c r="S208" i="1"/>
  <c r="R208" i="1"/>
  <c r="W207" i="1"/>
  <c r="V207" i="1"/>
  <c r="U207" i="1"/>
  <c r="T207" i="1"/>
  <c r="S207" i="1"/>
  <c r="R207" i="1"/>
  <c r="W206" i="1"/>
  <c r="V206" i="1"/>
  <c r="U206" i="1"/>
  <c r="T206" i="1"/>
  <c r="S206" i="1"/>
  <c r="R206" i="1"/>
  <c r="J208" i="1"/>
  <c r="I208" i="1"/>
  <c r="H208" i="1"/>
  <c r="J207" i="1"/>
  <c r="J206" i="1" s="1"/>
  <c r="I207" i="1"/>
  <c r="H207" i="1"/>
  <c r="I206" i="1"/>
  <c r="W171" i="1"/>
  <c r="V171" i="1"/>
  <c r="U171" i="1"/>
  <c r="T171" i="1"/>
  <c r="S171" i="1"/>
  <c r="R171" i="1"/>
  <c r="W170" i="1"/>
  <c r="V170" i="1"/>
  <c r="U170" i="1"/>
  <c r="T170" i="1"/>
  <c r="S170" i="1"/>
  <c r="R170" i="1"/>
  <c r="W169" i="1"/>
  <c r="V169" i="1"/>
  <c r="U169" i="1"/>
  <c r="T169" i="1"/>
  <c r="S169" i="1"/>
  <c r="R169" i="1"/>
  <c r="W168" i="1"/>
  <c r="V168" i="1"/>
  <c r="U168" i="1"/>
  <c r="T168" i="1"/>
  <c r="S168" i="1"/>
  <c r="R168" i="1"/>
  <c r="W167" i="1"/>
  <c r="V167" i="1"/>
  <c r="U167" i="1"/>
  <c r="T167" i="1"/>
  <c r="S167" i="1"/>
  <c r="R167" i="1"/>
  <c r="W166" i="1"/>
  <c r="V166" i="1"/>
  <c r="U166" i="1"/>
  <c r="T166" i="1"/>
  <c r="S166" i="1"/>
  <c r="R166" i="1"/>
  <c r="W165" i="1"/>
  <c r="V165" i="1"/>
  <c r="U165" i="1"/>
  <c r="T165" i="1"/>
  <c r="S165" i="1"/>
  <c r="R165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J165" i="1" s="1"/>
  <c r="I166" i="1"/>
  <c r="I165" i="1" s="1"/>
  <c r="H166" i="1"/>
  <c r="W137" i="1"/>
  <c r="V137" i="1"/>
  <c r="U137" i="1"/>
  <c r="T137" i="1"/>
  <c r="S137" i="1"/>
  <c r="R137" i="1"/>
  <c r="W136" i="1"/>
  <c r="V136" i="1"/>
  <c r="U136" i="1"/>
  <c r="T136" i="1"/>
  <c r="S136" i="1"/>
  <c r="R136" i="1"/>
  <c r="W135" i="1"/>
  <c r="V135" i="1"/>
  <c r="U135" i="1"/>
  <c r="T135" i="1"/>
  <c r="S135" i="1"/>
  <c r="R135" i="1"/>
  <c r="W134" i="1"/>
  <c r="V134" i="1"/>
  <c r="U134" i="1"/>
  <c r="T134" i="1"/>
  <c r="S134" i="1"/>
  <c r="R134" i="1"/>
  <c r="W133" i="1"/>
  <c r="V133" i="1"/>
  <c r="U133" i="1"/>
  <c r="T133" i="1"/>
  <c r="S133" i="1"/>
  <c r="R133" i="1"/>
  <c r="W132" i="1"/>
  <c r="V132" i="1"/>
  <c r="U132" i="1"/>
  <c r="T132" i="1"/>
  <c r="S132" i="1"/>
  <c r="R132" i="1"/>
  <c r="W131" i="1"/>
  <c r="V131" i="1"/>
  <c r="U131" i="1"/>
  <c r="T131" i="1"/>
  <c r="S131" i="1"/>
  <c r="R131" i="1"/>
  <c r="W130" i="1"/>
  <c r="V130" i="1"/>
  <c r="U130" i="1"/>
  <c r="T130" i="1"/>
  <c r="S130" i="1"/>
  <c r="R130" i="1"/>
  <c r="W129" i="1"/>
  <c r="W128" i="1" s="1"/>
  <c r="V129" i="1"/>
  <c r="V128" i="1" s="1"/>
  <c r="U129" i="1"/>
  <c r="U128" i="1" s="1"/>
  <c r="T129" i="1"/>
  <c r="T128" i="1" s="1"/>
  <c r="S129" i="1"/>
  <c r="S128" i="1" s="1"/>
  <c r="R129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J128" i="1" s="1"/>
  <c r="I129" i="1"/>
  <c r="H129" i="1"/>
  <c r="I128" i="1"/>
  <c r="W77" i="1"/>
  <c r="V77" i="1"/>
  <c r="U77" i="1"/>
  <c r="T77" i="1"/>
  <c r="S77" i="1"/>
  <c r="R77" i="1"/>
  <c r="W76" i="1"/>
  <c r="V76" i="1"/>
  <c r="U76" i="1"/>
  <c r="T76" i="1"/>
  <c r="S76" i="1"/>
  <c r="R76" i="1"/>
  <c r="W75" i="1"/>
  <c r="V75" i="1"/>
  <c r="U75" i="1"/>
  <c r="T75" i="1"/>
  <c r="S75" i="1"/>
  <c r="R75" i="1"/>
  <c r="W74" i="1"/>
  <c r="V74" i="1"/>
  <c r="U74" i="1"/>
  <c r="T74" i="1"/>
  <c r="S74" i="1"/>
  <c r="R74" i="1"/>
  <c r="W73" i="1"/>
  <c r="V73" i="1"/>
  <c r="U73" i="1"/>
  <c r="T73" i="1"/>
  <c r="S73" i="1"/>
  <c r="R73" i="1"/>
  <c r="W72" i="1"/>
  <c r="V72" i="1"/>
  <c r="U72" i="1"/>
  <c r="T72" i="1"/>
  <c r="S72" i="1"/>
  <c r="R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6" i="1"/>
  <c r="V66" i="1"/>
  <c r="U66" i="1"/>
  <c r="T66" i="1"/>
  <c r="S66" i="1"/>
  <c r="R66" i="1"/>
  <c r="W65" i="1"/>
  <c r="V65" i="1"/>
  <c r="U65" i="1"/>
  <c r="T65" i="1"/>
  <c r="S65" i="1"/>
  <c r="S64" i="1" s="1"/>
  <c r="R65" i="1"/>
  <c r="W64" i="1"/>
  <c r="V64" i="1"/>
  <c r="U64" i="1"/>
  <c r="T64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6" i="1"/>
  <c r="I66" i="1"/>
  <c r="H66" i="1"/>
  <c r="J65" i="1"/>
  <c r="J64" i="1" s="1"/>
  <c r="I65" i="1"/>
  <c r="I64" i="1" s="1"/>
  <c r="H65" i="1"/>
  <c r="W20" i="1"/>
  <c r="V20" i="1"/>
  <c r="U20" i="1"/>
  <c r="T20" i="1"/>
  <c r="S20" i="1"/>
  <c r="R20" i="1"/>
  <c r="W19" i="1"/>
  <c r="W18" i="1" s="1"/>
  <c r="V19" i="1"/>
  <c r="V18" i="1" s="1"/>
  <c r="U19" i="1"/>
  <c r="U18" i="1" s="1"/>
  <c r="T19" i="1"/>
  <c r="T18" i="1" s="1"/>
  <c r="S19" i="1"/>
  <c r="S18" i="1" s="1"/>
  <c r="R19" i="1"/>
  <c r="J20" i="1"/>
  <c r="I20" i="1"/>
  <c r="H20" i="1"/>
  <c r="J19" i="1"/>
  <c r="J18" i="1" s="1"/>
  <c r="I19" i="1"/>
  <c r="I18" i="1" s="1"/>
  <c r="H19" i="1"/>
  <c r="M308" i="1"/>
  <c r="M307" i="1" s="1"/>
  <c r="N308" i="1"/>
  <c r="N307" i="1" s="1"/>
  <c r="O308" i="1"/>
  <c r="O307" i="1" s="1"/>
  <c r="P308" i="1"/>
  <c r="P307" i="1" s="1"/>
  <c r="F308" i="1"/>
  <c r="F307" i="1" s="1"/>
  <c r="G308" i="1"/>
  <c r="G307" i="1" s="1"/>
  <c r="Q308" i="1"/>
  <c r="Q307" i="1" s="1"/>
  <c r="Y135" i="1" l="1"/>
  <c r="Y137" i="1"/>
  <c r="Y207" i="1"/>
  <c r="Y226" i="1"/>
  <c r="Y228" i="1"/>
  <c r="Y230" i="1"/>
  <c r="Y232" i="1"/>
  <c r="Y68" i="1"/>
  <c r="Y70" i="1"/>
  <c r="Y72" i="1"/>
  <c r="Y74" i="1"/>
  <c r="Y76" i="1"/>
  <c r="R64" i="1"/>
  <c r="R128" i="1"/>
  <c r="Y168" i="1"/>
  <c r="Y170" i="1"/>
  <c r="Y319" i="1"/>
  <c r="Y277" i="1"/>
  <c r="Y131" i="1"/>
  <c r="Y133" i="1"/>
  <c r="Y129" i="1"/>
  <c r="Y320" i="1"/>
  <c r="Y167" i="1"/>
  <c r="Y169" i="1"/>
  <c r="Y171" i="1"/>
  <c r="Y130" i="1"/>
  <c r="Y132" i="1"/>
  <c r="Y134" i="1"/>
  <c r="Y136" i="1"/>
  <c r="H18" i="1"/>
  <c r="Y19" i="1"/>
  <c r="R18" i="1"/>
  <c r="H64" i="1"/>
  <c r="Y65" i="1"/>
  <c r="Y215" i="1"/>
  <c r="R225" i="1"/>
  <c r="Y20" i="1"/>
  <c r="Y66" i="1"/>
  <c r="Y69" i="1"/>
  <c r="Y71" i="1"/>
  <c r="Y73" i="1"/>
  <c r="Y75" i="1"/>
  <c r="Y77" i="1"/>
  <c r="H165" i="1"/>
  <c r="Y166" i="1"/>
  <c r="Y208" i="1"/>
  <c r="R214" i="1"/>
  <c r="Y227" i="1"/>
  <c r="Y229" i="1"/>
  <c r="Y231" i="1"/>
  <c r="Y233" i="1"/>
  <c r="Y273" i="1"/>
  <c r="Y276" i="1"/>
  <c r="Y278" i="1"/>
  <c r="Y298" i="1"/>
  <c r="Y305" i="1"/>
  <c r="Y308" i="1"/>
  <c r="Y316" i="1"/>
  <c r="S332" i="1"/>
  <c r="U332" i="1"/>
  <c r="W332" i="1"/>
  <c r="S334" i="1"/>
  <c r="U334" i="1"/>
  <c r="W334" i="1"/>
  <c r="H214" i="1"/>
  <c r="K214" i="1" s="1"/>
  <c r="T331" i="1"/>
  <c r="R333" i="1"/>
  <c r="T333" i="1"/>
  <c r="V333" i="1"/>
  <c r="I332" i="1"/>
  <c r="H128" i="1"/>
  <c r="I334" i="1"/>
  <c r="H206" i="1"/>
  <c r="H225" i="1"/>
  <c r="H272" i="1"/>
  <c r="H275" i="1"/>
  <c r="H297" i="1"/>
  <c r="H304" i="1"/>
  <c r="H307" i="1"/>
  <c r="H315" i="1"/>
  <c r="H318" i="1"/>
  <c r="S331" i="1"/>
  <c r="U331" i="1"/>
  <c r="W331" i="1"/>
  <c r="H332" i="1"/>
  <c r="J332" i="1"/>
  <c r="H334" i="1"/>
  <c r="J334" i="1"/>
  <c r="J331" i="1"/>
  <c r="H333" i="1"/>
  <c r="J333" i="1"/>
  <c r="V331" i="1"/>
  <c r="I331" i="1"/>
  <c r="I333" i="1"/>
  <c r="S333" i="1"/>
  <c r="U333" i="1"/>
  <c r="W333" i="1"/>
  <c r="R332" i="1"/>
  <c r="T332" i="1"/>
  <c r="V332" i="1"/>
  <c r="R334" i="1"/>
  <c r="T334" i="1"/>
  <c r="V334" i="1"/>
  <c r="L308" i="1"/>
  <c r="L307" i="1" s="1"/>
  <c r="X307" i="1" s="1"/>
  <c r="E308" i="1"/>
  <c r="E307" i="1" s="1"/>
  <c r="P87" i="3"/>
  <c r="O87" i="3"/>
  <c r="N87" i="3"/>
  <c r="M87" i="3"/>
  <c r="L87" i="3"/>
  <c r="F87" i="3"/>
  <c r="E87" i="3"/>
  <c r="Q133" i="1"/>
  <c r="P133" i="1"/>
  <c r="O133" i="1"/>
  <c r="N133" i="1"/>
  <c r="M133" i="1"/>
  <c r="G133" i="1"/>
  <c r="F133" i="1"/>
  <c r="D87" i="3"/>
  <c r="J87" i="3" s="1"/>
  <c r="P166" i="3"/>
  <c r="P158" i="3" s="1"/>
  <c r="O166" i="3"/>
  <c r="O158" i="3" s="1"/>
  <c r="N166" i="3"/>
  <c r="N158" i="3" s="1"/>
  <c r="M166" i="3"/>
  <c r="M158" i="3" s="1"/>
  <c r="L166" i="3"/>
  <c r="L158" i="3" s="1"/>
  <c r="F166" i="3"/>
  <c r="F158" i="3" s="1"/>
  <c r="E166" i="3"/>
  <c r="E158" i="3" s="1"/>
  <c r="P165" i="3"/>
  <c r="O165" i="3"/>
  <c r="N165" i="3"/>
  <c r="M165" i="3"/>
  <c r="L165" i="3"/>
  <c r="F165" i="3"/>
  <c r="E165" i="3"/>
  <c r="Q320" i="1"/>
  <c r="P320" i="1"/>
  <c r="O320" i="1"/>
  <c r="N320" i="1"/>
  <c r="M320" i="1"/>
  <c r="G320" i="1"/>
  <c r="F320" i="1"/>
  <c r="Q319" i="1"/>
  <c r="P319" i="1"/>
  <c r="O319" i="1"/>
  <c r="M319" i="1"/>
  <c r="K166" i="3"/>
  <c r="W166" i="3" s="1"/>
  <c r="E320" i="1"/>
  <c r="K320" i="1" s="1"/>
  <c r="K165" i="3"/>
  <c r="W165" i="3" s="1"/>
  <c r="P226" i="1"/>
  <c r="O226" i="1"/>
  <c r="Q231" i="1"/>
  <c r="P231" i="1"/>
  <c r="O231" i="1"/>
  <c r="N231" i="1"/>
  <c r="M231" i="1"/>
  <c r="G231" i="1"/>
  <c r="F231" i="1"/>
  <c r="Y315" i="1" l="1"/>
  <c r="Y304" i="1"/>
  <c r="Y275" i="1"/>
  <c r="Y225" i="1"/>
  <c r="Y165" i="1"/>
  <c r="Y318" i="1"/>
  <c r="Y307" i="1"/>
  <c r="K307" i="1"/>
  <c r="Y297" i="1"/>
  <c r="Y272" i="1"/>
  <c r="Y206" i="1"/>
  <c r="Y128" i="1"/>
  <c r="Y64" i="1"/>
  <c r="X308" i="1"/>
  <c r="K308" i="1"/>
  <c r="R331" i="1"/>
  <c r="Y333" i="1"/>
  <c r="Y214" i="1"/>
  <c r="Y334" i="1"/>
  <c r="Y332" i="1"/>
  <c r="Y18" i="1"/>
  <c r="H331" i="1"/>
  <c r="D165" i="3"/>
  <c r="J165" i="3" s="1"/>
  <c r="D166" i="3"/>
  <c r="J166" i="3" s="1"/>
  <c r="K87" i="3"/>
  <c r="W87" i="3" s="1"/>
  <c r="K158" i="3"/>
  <c r="W158" i="3" s="1"/>
  <c r="L320" i="1"/>
  <c r="X320" i="1" s="1"/>
  <c r="L231" i="1"/>
  <c r="X231" i="1" s="1"/>
  <c r="E231" i="1"/>
  <c r="K231" i="1" s="1"/>
  <c r="Y331" i="1" l="1"/>
  <c r="D158" i="3"/>
  <c r="J158" i="3" s="1"/>
  <c r="P188" i="3"/>
  <c r="P182" i="3" s="1"/>
  <c r="P175" i="3" s="1"/>
  <c r="O188" i="3"/>
  <c r="O182" i="3" s="1"/>
  <c r="O175" i="3" s="1"/>
  <c r="N188" i="3"/>
  <c r="N182" i="3" s="1"/>
  <c r="N175" i="3" s="1"/>
  <c r="M188" i="3"/>
  <c r="M182" i="3" s="1"/>
  <c r="M175" i="3" s="1"/>
  <c r="L188" i="3"/>
  <c r="L182" i="3" s="1"/>
  <c r="L175" i="3" s="1"/>
  <c r="F188" i="3"/>
  <c r="F182" i="3" s="1"/>
  <c r="F175" i="3" s="1"/>
  <c r="E188" i="3"/>
  <c r="E182" i="3" s="1"/>
  <c r="E175" i="3" s="1"/>
  <c r="Q135" i="1" l="1"/>
  <c r="P135" i="1"/>
  <c r="O135" i="1"/>
  <c r="N135" i="1"/>
  <c r="M135" i="1"/>
  <c r="G135" i="1"/>
  <c r="F135" i="1"/>
  <c r="K188" i="3"/>
  <c r="W188" i="3" s="1"/>
  <c r="D188" i="3"/>
  <c r="J188" i="3" s="1"/>
  <c r="K182" i="3" l="1"/>
  <c r="W182" i="3" s="1"/>
  <c r="D182" i="3"/>
  <c r="J182" i="3" s="1"/>
  <c r="L135" i="1"/>
  <c r="X135" i="1" s="1"/>
  <c r="E135" i="1"/>
  <c r="K135" i="1" s="1"/>
  <c r="K175" i="3" l="1"/>
  <c r="W175" i="3" s="1"/>
  <c r="D175" i="3"/>
  <c r="J175" i="3" s="1"/>
  <c r="O198" i="3" l="1"/>
  <c r="N198" i="3"/>
  <c r="M198" i="3"/>
  <c r="F198" i="3"/>
  <c r="E198" i="3"/>
  <c r="O197" i="3"/>
  <c r="N197" i="3"/>
  <c r="M197" i="3"/>
  <c r="F197" i="3"/>
  <c r="E197" i="3"/>
  <c r="Q277" i="1"/>
  <c r="P277" i="1"/>
  <c r="O277" i="1"/>
  <c r="N277" i="1"/>
  <c r="M277" i="1"/>
  <c r="G277" i="1"/>
  <c r="F277" i="1"/>
  <c r="E277" i="1"/>
  <c r="K277" i="1" s="1"/>
  <c r="P197" i="3"/>
  <c r="L197" i="3"/>
  <c r="P198" i="3"/>
  <c r="L198" i="3" l="1"/>
  <c r="L277" i="1"/>
  <c r="X277" i="1" s="1"/>
  <c r="E262" i="3" l="1"/>
  <c r="F262" i="3"/>
  <c r="M262" i="3"/>
  <c r="N262" i="3"/>
  <c r="O262" i="3"/>
  <c r="N19" i="1"/>
  <c r="O19" i="1"/>
  <c r="P19" i="1"/>
  <c r="G319" i="1" l="1"/>
  <c r="G226" i="1"/>
  <c r="G19" i="1" l="1"/>
  <c r="F319" i="1" l="1"/>
  <c r="Q19" i="1" l="1"/>
  <c r="M19" i="1"/>
  <c r="F19" i="1"/>
  <c r="E167" i="3" l="1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F230" i="1"/>
  <c r="G230" i="1"/>
  <c r="M230" i="1"/>
  <c r="N230" i="1"/>
  <c r="O230" i="1"/>
  <c r="P230" i="1"/>
  <c r="Q230" i="1"/>
  <c r="E230" i="1" l="1"/>
  <c r="K230" i="1" s="1"/>
  <c r="L230" i="1"/>
  <c r="X230" i="1" s="1"/>
  <c r="F226" i="1" l="1"/>
  <c r="P54" i="3" l="1"/>
  <c r="O54" i="3"/>
  <c r="N54" i="3"/>
  <c r="M54" i="3"/>
  <c r="L54" i="3"/>
  <c r="F54" i="3"/>
  <c r="E54" i="3"/>
  <c r="P53" i="3"/>
  <c r="O53" i="3"/>
  <c r="N53" i="3"/>
  <c r="M53" i="3"/>
  <c r="L53" i="3"/>
  <c r="F53" i="3"/>
  <c r="E53" i="3"/>
  <c r="P47" i="3"/>
  <c r="O47" i="3"/>
  <c r="N47" i="3"/>
  <c r="M47" i="3"/>
  <c r="L47" i="3"/>
  <c r="F47" i="3"/>
  <c r="E47" i="3"/>
  <c r="Q66" i="1"/>
  <c r="P66" i="1"/>
  <c r="O66" i="1"/>
  <c r="N66" i="1"/>
  <c r="M66" i="1"/>
  <c r="G66" i="1"/>
  <c r="F66" i="1"/>
  <c r="Q65" i="1"/>
  <c r="P65" i="1"/>
  <c r="O65" i="1"/>
  <c r="N65" i="1"/>
  <c r="M65" i="1"/>
  <c r="G65" i="1"/>
  <c r="F65" i="1"/>
  <c r="K54" i="3"/>
  <c r="W54" i="3" s="1"/>
  <c r="K53" i="3"/>
  <c r="W53" i="3" s="1"/>
  <c r="K47" i="3"/>
  <c r="W47" i="3" s="1"/>
  <c r="D47" i="3" l="1"/>
  <c r="J47" i="3" s="1"/>
  <c r="D53" i="3"/>
  <c r="J53" i="3" s="1"/>
  <c r="D54" i="3"/>
  <c r="J54" i="3" s="1"/>
  <c r="P218" i="3"/>
  <c r="P205" i="3" s="1"/>
  <c r="O218" i="3"/>
  <c r="O205" i="3" s="1"/>
  <c r="N218" i="3"/>
  <c r="N205" i="3" s="1"/>
  <c r="M218" i="3"/>
  <c r="M205" i="3" s="1"/>
  <c r="L218" i="3"/>
  <c r="L205" i="3" s="1"/>
  <c r="F218" i="3"/>
  <c r="F205" i="3" s="1"/>
  <c r="E218" i="3"/>
  <c r="E205" i="3" s="1"/>
  <c r="P217" i="3"/>
  <c r="O217" i="3"/>
  <c r="N217" i="3"/>
  <c r="M217" i="3"/>
  <c r="L217" i="3"/>
  <c r="F217" i="3"/>
  <c r="E217" i="3"/>
  <c r="P200" i="3"/>
  <c r="O200" i="3"/>
  <c r="N200" i="3"/>
  <c r="M200" i="3"/>
  <c r="L200" i="3"/>
  <c r="F200" i="3"/>
  <c r="E200" i="3"/>
  <c r="P199" i="3"/>
  <c r="O199" i="3"/>
  <c r="N199" i="3"/>
  <c r="M199" i="3"/>
  <c r="L199" i="3"/>
  <c r="F199" i="3"/>
  <c r="E199" i="3"/>
  <c r="Q136" i="1" l="1"/>
  <c r="P136" i="1"/>
  <c r="O136" i="1"/>
  <c r="N136" i="1"/>
  <c r="M136" i="1"/>
  <c r="G136" i="1"/>
  <c r="F136" i="1"/>
  <c r="P88" i="3"/>
  <c r="O88" i="3"/>
  <c r="N88" i="3"/>
  <c r="M88" i="3"/>
  <c r="L88" i="3"/>
  <c r="F88" i="3"/>
  <c r="E88" i="3"/>
  <c r="P186" i="3"/>
  <c r="O186" i="3"/>
  <c r="N186" i="3"/>
  <c r="M186" i="3"/>
  <c r="L186" i="3"/>
  <c r="L183" i="3" s="1"/>
  <c r="F186" i="3"/>
  <c r="E186" i="3"/>
  <c r="P72" i="3"/>
  <c r="P35" i="3" s="1"/>
  <c r="O72" i="3"/>
  <c r="O35" i="3" s="1"/>
  <c r="N72" i="3"/>
  <c r="N35" i="3" s="1"/>
  <c r="M72" i="3"/>
  <c r="M35" i="3" s="1"/>
  <c r="L72" i="3"/>
  <c r="L35" i="3" s="1"/>
  <c r="F72" i="3"/>
  <c r="F35" i="3" s="1"/>
  <c r="E72" i="3"/>
  <c r="E35" i="3" s="1"/>
  <c r="Q232" i="1"/>
  <c r="P232" i="1"/>
  <c r="O232" i="1"/>
  <c r="N232" i="1"/>
  <c r="M232" i="1"/>
  <c r="G232" i="1"/>
  <c r="F232" i="1"/>
  <c r="K200" i="3"/>
  <c r="W200" i="3" s="1"/>
  <c r="K199" i="3"/>
  <c r="W199" i="3" s="1"/>
  <c r="D199" i="3"/>
  <c r="J199" i="3" s="1"/>
  <c r="K218" i="3"/>
  <c r="W218" i="3" s="1"/>
  <c r="D218" i="3"/>
  <c r="J218" i="3" s="1"/>
  <c r="K217" i="3"/>
  <c r="W217" i="3" s="1"/>
  <c r="D217" i="3"/>
  <c r="J217" i="3" s="1"/>
  <c r="Q77" i="1"/>
  <c r="P77" i="1"/>
  <c r="O77" i="1"/>
  <c r="N77" i="1"/>
  <c r="M77" i="1"/>
  <c r="G77" i="1"/>
  <c r="F77" i="1"/>
  <c r="D186" i="3"/>
  <c r="J186" i="3" s="1"/>
  <c r="K186" i="3"/>
  <c r="W186" i="3" s="1"/>
  <c r="K72" i="3"/>
  <c r="W72" i="3" s="1"/>
  <c r="D72" i="3"/>
  <c r="J72" i="3" s="1"/>
  <c r="K35" i="3" l="1"/>
  <c r="W35" i="3" s="1"/>
  <c r="K205" i="3"/>
  <c r="W205" i="3" s="1"/>
  <c r="D205" i="3"/>
  <c r="J205" i="3" s="1"/>
  <c r="D35" i="3"/>
  <c r="J35" i="3" s="1"/>
  <c r="E232" i="1"/>
  <c r="K232" i="1" s="1"/>
  <c r="D200" i="3"/>
  <c r="J200" i="3" s="1"/>
  <c r="E183" i="3"/>
  <c r="E176" i="3" s="1"/>
  <c r="M183" i="3"/>
  <c r="M176" i="3" s="1"/>
  <c r="O183" i="3"/>
  <c r="O176" i="3" s="1"/>
  <c r="K183" i="3"/>
  <c r="W183" i="3" s="1"/>
  <c r="F183" i="3"/>
  <c r="F176" i="3" s="1"/>
  <c r="L176" i="3"/>
  <c r="N183" i="3"/>
  <c r="N176" i="3" s="1"/>
  <c r="P183" i="3"/>
  <c r="P176" i="3" s="1"/>
  <c r="L232" i="1"/>
  <c r="X232" i="1" s="1"/>
  <c r="K176" i="3" l="1"/>
  <c r="W176" i="3" s="1"/>
  <c r="D183" i="3"/>
  <c r="J183" i="3" s="1"/>
  <c r="D176" i="3" l="1"/>
  <c r="J176" i="3" s="1"/>
  <c r="Q171" i="1"/>
  <c r="P171" i="1"/>
  <c r="O171" i="1"/>
  <c r="N171" i="1"/>
  <c r="M171" i="1"/>
  <c r="G171" i="1"/>
  <c r="F171" i="1"/>
  <c r="Q170" i="1"/>
  <c r="P170" i="1"/>
  <c r="O170" i="1"/>
  <c r="N170" i="1"/>
  <c r="M170" i="1"/>
  <c r="G170" i="1"/>
  <c r="F170" i="1"/>
  <c r="Q169" i="1"/>
  <c r="P169" i="1"/>
  <c r="O169" i="1"/>
  <c r="N169" i="1"/>
  <c r="M169" i="1"/>
  <c r="G169" i="1"/>
  <c r="F169" i="1"/>
  <c r="P208" i="3" l="1"/>
  <c r="O208" i="3"/>
  <c r="N208" i="3"/>
  <c r="M208" i="3"/>
  <c r="L208" i="3"/>
  <c r="F208" i="3"/>
  <c r="E208" i="3"/>
  <c r="P260" i="3"/>
  <c r="O260" i="3"/>
  <c r="N260" i="3"/>
  <c r="M260" i="3"/>
  <c r="L260" i="3"/>
  <c r="F260" i="3"/>
  <c r="E260" i="3"/>
  <c r="O190" i="3"/>
  <c r="N190" i="3"/>
  <c r="M190" i="3"/>
  <c r="F190" i="3"/>
  <c r="E190" i="3"/>
  <c r="P166" i="1"/>
  <c r="O166" i="1"/>
  <c r="N166" i="1"/>
  <c r="F166" i="1"/>
  <c r="G166" i="1" l="1"/>
  <c r="P262" i="3"/>
  <c r="L262" i="3"/>
  <c r="K260" i="3"/>
  <c r="W260" i="3" s="1"/>
  <c r="D260" i="3"/>
  <c r="J260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08" i="3"/>
  <c r="W208" i="3" s="1"/>
  <c r="D208" i="3"/>
  <c r="J208" i="3" s="1"/>
  <c r="Q75" i="1"/>
  <c r="P75" i="1"/>
  <c r="O75" i="1"/>
  <c r="N75" i="1"/>
  <c r="M75" i="1"/>
  <c r="G75" i="1"/>
  <c r="F75" i="1"/>
  <c r="Q74" i="1"/>
  <c r="P74" i="1"/>
  <c r="O74" i="1"/>
  <c r="N74" i="1"/>
  <c r="M74" i="1"/>
  <c r="G74" i="1"/>
  <c r="F74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6" i="3" s="1"/>
  <c r="O136" i="3"/>
  <c r="O106" i="3" s="1"/>
  <c r="N136" i="3"/>
  <c r="N106" i="3" s="1"/>
  <c r="M136" i="3"/>
  <c r="M106" i="3" s="1"/>
  <c r="L136" i="3"/>
  <c r="L106" i="3" s="1"/>
  <c r="F136" i="3"/>
  <c r="F106" i="3" s="1"/>
  <c r="E136" i="3"/>
  <c r="E106" i="3" s="1"/>
  <c r="P135" i="3"/>
  <c r="O135" i="3"/>
  <c r="N135" i="3"/>
  <c r="M135" i="3"/>
  <c r="L135" i="3"/>
  <c r="F135" i="3"/>
  <c r="E135" i="3"/>
  <c r="P276" i="1"/>
  <c r="O276" i="1"/>
  <c r="N276" i="1"/>
  <c r="G276" i="1"/>
  <c r="F276" i="1"/>
  <c r="P190" i="3"/>
  <c r="L190" i="3"/>
  <c r="K71" i="3" l="1"/>
  <c r="W71" i="3" s="1"/>
  <c r="K135" i="3"/>
  <c r="W135" i="3" s="1"/>
  <c r="L77" i="1"/>
  <c r="X77" i="1" s="1"/>
  <c r="E77" i="1"/>
  <c r="K77" i="1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36" i="3" l="1"/>
  <c r="J136" i="3" s="1"/>
  <c r="E171" i="1"/>
  <c r="K171" i="1" s="1"/>
  <c r="K136" i="3"/>
  <c r="W136" i="3" s="1"/>
  <c r="L171" i="1"/>
  <c r="X171" i="1" s="1"/>
  <c r="K152" i="3"/>
  <c r="W152" i="3" s="1"/>
  <c r="L75" i="1"/>
  <c r="X75" i="1" s="1"/>
  <c r="L74" i="1"/>
  <c r="X74" i="1" s="1"/>
  <c r="D70" i="3"/>
  <c r="J70" i="3" s="1"/>
  <c r="E75" i="1"/>
  <c r="K75" i="1" s="1"/>
  <c r="D74" i="3"/>
  <c r="J74" i="3" s="1"/>
  <c r="E74" i="1"/>
  <c r="K74" i="1" s="1"/>
  <c r="D152" i="3"/>
  <c r="J152" i="3" s="1"/>
  <c r="D135" i="3"/>
  <c r="J135" i="3" s="1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48" i="3"/>
  <c r="W148" i="3" s="1"/>
  <c r="K106" i="3"/>
  <c r="W106" i="3" s="1"/>
  <c r="D148" i="3"/>
  <c r="J148" i="3" s="1"/>
  <c r="D34" i="3"/>
  <c r="J34" i="3" s="1"/>
  <c r="D33" i="3"/>
  <c r="J33" i="3" s="1"/>
  <c r="D106" i="3"/>
  <c r="J106" i="3" s="1"/>
  <c r="E254" i="3"/>
  <c r="E253" i="3" s="1"/>
  <c r="F254" i="3"/>
  <c r="F253" i="3" s="1"/>
  <c r="L254" i="3"/>
  <c r="L253" i="3" s="1"/>
  <c r="M254" i="3"/>
  <c r="M253" i="3" s="1"/>
  <c r="N254" i="3"/>
  <c r="N253" i="3" s="1"/>
  <c r="O254" i="3"/>
  <c r="O253" i="3" s="1"/>
  <c r="P254" i="3"/>
  <c r="P253" i="3" s="1"/>
  <c r="E257" i="3"/>
  <c r="E255" i="3" s="1"/>
  <c r="F257" i="3"/>
  <c r="F255" i="3" s="1"/>
  <c r="L257" i="3"/>
  <c r="L255" i="3" s="1"/>
  <c r="M257" i="3"/>
  <c r="M255" i="3" s="1"/>
  <c r="N257" i="3"/>
  <c r="N255" i="3" s="1"/>
  <c r="O257" i="3"/>
  <c r="O255" i="3" s="1"/>
  <c r="P257" i="3"/>
  <c r="P255" i="3" s="1"/>
  <c r="E258" i="3"/>
  <c r="E256" i="3" s="1"/>
  <c r="E252" i="3" s="1"/>
  <c r="F258" i="3"/>
  <c r="F256" i="3" s="1"/>
  <c r="F252" i="3" s="1"/>
  <c r="L258" i="3"/>
  <c r="L256" i="3" s="1"/>
  <c r="L252" i="3" s="1"/>
  <c r="M258" i="3"/>
  <c r="M256" i="3" s="1"/>
  <c r="M252" i="3" s="1"/>
  <c r="N258" i="3"/>
  <c r="N256" i="3" s="1"/>
  <c r="N252" i="3" s="1"/>
  <c r="O258" i="3"/>
  <c r="O256" i="3" s="1"/>
  <c r="O252" i="3" s="1"/>
  <c r="P258" i="3"/>
  <c r="P256" i="3" s="1"/>
  <c r="P252" i="3" s="1"/>
  <c r="E261" i="3"/>
  <c r="F261" i="3"/>
  <c r="L261" i="3"/>
  <c r="M261" i="3"/>
  <c r="N261" i="3"/>
  <c r="O261" i="3"/>
  <c r="P261" i="3"/>
  <c r="E263" i="3"/>
  <c r="F263" i="3"/>
  <c r="L263" i="3"/>
  <c r="M263" i="3"/>
  <c r="N263" i="3"/>
  <c r="O263" i="3"/>
  <c r="P263" i="3"/>
  <c r="N259" i="3" l="1"/>
  <c r="F259" i="3"/>
  <c r="F251" i="3" s="1"/>
  <c r="O259" i="3"/>
  <c r="O251" i="3" s="1"/>
  <c r="M259" i="3"/>
  <c r="M251" i="3" s="1"/>
  <c r="E259" i="3"/>
  <c r="E251" i="3" s="1"/>
  <c r="N251" i="3"/>
  <c r="N319" i="1" l="1"/>
  <c r="P201" i="3" l="1"/>
  <c r="O201" i="3"/>
  <c r="N201" i="3"/>
  <c r="M201" i="3"/>
  <c r="L201" i="3"/>
  <c r="F201" i="3"/>
  <c r="E201" i="3"/>
  <c r="Q229" i="1"/>
  <c r="P229" i="1"/>
  <c r="O229" i="1"/>
  <c r="N229" i="1"/>
  <c r="M229" i="1"/>
  <c r="G229" i="1"/>
  <c r="F229" i="1"/>
  <c r="Q298" i="1"/>
  <c r="M298" i="1"/>
  <c r="P298" i="1"/>
  <c r="O298" i="1"/>
  <c r="G298" i="1"/>
  <c r="F298" i="1"/>
  <c r="Q134" i="1"/>
  <c r="P134" i="1"/>
  <c r="O134" i="1"/>
  <c r="N134" i="1"/>
  <c r="M134" i="1"/>
  <c r="G134" i="1"/>
  <c r="F134" i="1"/>
  <c r="Q76" i="1"/>
  <c r="P76" i="1"/>
  <c r="O76" i="1"/>
  <c r="N76" i="1"/>
  <c r="M76" i="1"/>
  <c r="G76" i="1"/>
  <c r="F76" i="1"/>
  <c r="Q166" i="1"/>
  <c r="M166" i="1"/>
  <c r="E76" i="1" l="1"/>
  <c r="K76" i="1" s="1"/>
  <c r="L76" i="1"/>
  <c r="X76" i="1" s="1"/>
  <c r="P259" i="3" l="1"/>
  <c r="P251" i="3" s="1"/>
  <c r="L259" i="3"/>
  <c r="L251" i="3" s="1"/>
  <c r="O19" i="3"/>
  <c r="N19" i="3"/>
  <c r="M19" i="3"/>
  <c r="E19" i="3"/>
  <c r="P56" i="3" l="1"/>
  <c r="P26" i="3" s="1"/>
  <c r="O56" i="3"/>
  <c r="O26" i="3" s="1"/>
  <c r="N56" i="3"/>
  <c r="N26" i="3" s="1"/>
  <c r="M56" i="3"/>
  <c r="M26" i="3" s="1"/>
  <c r="L56" i="3"/>
  <c r="L26" i="3" s="1"/>
  <c r="F56" i="3"/>
  <c r="F26" i="3" s="1"/>
  <c r="E56" i="3"/>
  <c r="E26" i="3" s="1"/>
  <c r="Q68" i="1"/>
  <c r="P68" i="1"/>
  <c r="O68" i="1"/>
  <c r="N68" i="1"/>
  <c r="M68" i="1"/>
  <c r="G68" i="1"/>
  <c r="F68" i="1"/>
  <c r="K56" i="3"/>
  <c r="W56" i="3" s="1"/>
  <c r="D56" i="3"/>
  <c r="J56" i="3" s="1"/>
  <c r="P21" i="3"/>
  <c r="O21" i="3"/>
  <c r="N21" i="3"/>
  <c r="M21" i="3"/>
  <c r="L21" i="3"/>
  <c r="F21" i="3"/>
  <c r="E21" i="3"/>
  <c r="F19" i="3"/>
  <c r="K26" i="3" l="1"/>
  <c r="W26" i="3" s="1"/>
  <c r="D26" i="3"/>
  <c r="J26" i="3" s="1"/>
  <c r="M207" i="1"/>
  <c r="Q276" i="1"/>
  <c r="P19" i="3"/>
  <c r="L19" i="3"/>
  <c r="M276" i="1"/>
  <c r="E68" i="1"/>
  <c r="K68" i="1" s="1"/>
  <c r="L68" i="1"/>
  <c r="X68" i="1" s="1"/>
  <c r="N298" i="1"/>
  <c r="N226" i="1"/>
  <c r="P214" i="3"/>
  <c r="O214" i="3"/>
  <c r="N214" i="3"/>
  <c r="M214" i="3"/>
  <c r="L214" i="3"/>
  <c r="F214" i="3"/>
  <c r="E214" i="3"/>
  <c r="P216" i="3"/>
  <c r="P204" i="3" s="1"/>
  <c r="P174" i="3" s="1"/>
  <c r="O216" i="3"/>
  <c r="O204" i="3" s="1"/>
  <c r="O174" i="3" s="1"/>
  <c r="N216" i="3"/>
  <c r="N204" i="3" s="1"/>
  <c r="N174" i="3" s="1"/>
  <c r="M216" i="3"/>
  <c r="M204" i="3" s="1"/>
  <c r="M174" i="3" s="1"/>
  <c r="L216" i="3"/>
  <c r="L204" i="3" s="1"/>
  <c r="L174" i="3" s="1"/>
  <c r="F216" i="3"/>
  <c r="F204" i="3" s="1"/>
  <c r="F174" i="3" s="1"/>
  <c r="E216" i="3"/>
  <c r="E204" i="3" s="1"/>
  <c r="E174" i="3" s="1"/>
  <c r="P58" i="3"/>
  <c r="O58" i="3"/>
  <c r="N58" i="3"/>
  <c r="M58" i="3"/>
  <c r="L58" i="3"/>
  <c r="F58" i="3"/>
  <c r="E58" i="3"/>
  <c r="P59" i="3"/>
  <c r="O59" i="3"/>
  <c r="N59" i="3"/>
  <c r="M59" i="3"/>
  <c r="L59" i="3"/>
  <c r="F59" i="3"/>
  <c r="E59" i="3"/>
  <c r="P73" i="1"/>
  <c r="O73" i="1"/>
  <c r="N73" i="1"/>
  <c r="G73" i="1"/>
  <c r="F73" i="1"/>
  <c r="K258" i="3"/>
  <c r="W258" i="3" s="1"/>
  <c r="K257" i="3"/>
  <c r="W257" i="3" s="1"/>
  <c r="K59" i="3"/>
  <c r="W59" i="3" s="1"/>
  <c r="K58" i="3"/>
  <c r="W58" i="3" s="1"/>
  <c r="Q73" i="1"/>
  <c r="M73" i="1"/>
  <c r="K255" i="3" l="1"/>
  <c r="W255" i="3" s="1"/>
  <c r="K256" i="3"/>
  <c r="W256" i="3" s="1"/>
  <c r="D258" i="3"/>
  <c r="J258" i="3" s="1"/>
  <c r="D59" i="3"/>
  <c r="J59" i="3" s="1"/>
  <c r="D58" i="3"/>
  <c r="J58" i="3" s="1"/>
  <c r="D257" i="3"/>
  <c r="J257" i="3" s="1"/>
  <c r="K252" i="3" l="1"/>
  <c r="W252" i="3" s="1"/>
  <c r="D255" i="3"/>
  <c r="J255" i="3" s="1"/>
  <c r="D256" i="3"/>
  <c r="J256" i="3" s="1"/>
  <c r="M129" i="1"/>
  <c r="P57" i="3"/>
  <c r="P32" i="3" s="1"/>
  <c r="O57" i="3"/>
  <c r="O32" i="3" s="1"/>
  <c r="N57" i="3"/>
  <c r="N32" i="3" s="1"/>
  <c r="M57" i="3"/>
  <c r="M32" i="3" s="1"/>
  <c r="L57" i="3"/>
  <c r="L32" i="3" s="1"/>
  <c r="F57" i="3"/>
  <c r="F32" i="3" s="1"/>
  <c r="E57" i="3"/>
  <c r="E32" i="3" s="1"/>
  <c r="L73" i="1"/>
  <c r="X73" i="1" s="1"/>
  <c r="E73" i="1"/>
  <c r="K73" i="1" s="1"/>
  <c r="D252" i="3" l="1"/>
  <c r="J252" i="3" s="1"/>
  <c r="D57" i="3"/>
  <c r="J57" i="3" s="1"/>
  <c r="K57" i="3"/>
  <c r="W57" i="3" s="1"/>
  <c r="Q226" i="1"/>
  <c r="M226" i="1"/>
  <c r="K32" i="3" l="1"/>
  <c r="W32" i="3" s="1"/>
  <c r="D32" i="3"/>
  <c r="J32" i="3" s="1"/>
  <c r="P185" i="3" l="1"/>
  <c r="O185" i="3"/>
  <c r="N185" i="3"/>
  <c r="M185" i="3"/>
  <c r="L185" i="3"/>
  <c r="F185" i="3"/>
  <c r="E185" i="3"/>
  <c r="P55" i="3" l="1"/>
  <c r="O55" i="3"/>
  <c r="N55" i="3"/>
  <c r="M55" i="3"/>
  <c r="L55" i="3"/>
  <c r="F55" i="3"/>
  <c r="E55" i="3"/>
  <c r="K55" i="3"/>
  <c r="W55" i="3" s="1"/>
  <c r="K261" i="3"/>
  <c r="W261" i="3" s="1"/>
  <c r="D261" i="3"/>
  <c r="J261" i="3" s="1"/>
  <c r="D55" i="3" l="1"/>
  <c r="J55" i="3" s="1"/>
  <c r="P78" i="3" l="1"/>
  <c r="P31" i="3" s="1"/>
  <c r="O78" i="3"/>
  <c r="O31" i="3" s="1"/>
  <c r="N78" i="3"/>
  <c r="N31" i="3" s="1"/>
  <c r="M78" i="3"/>
  <c r="M31" i="3" s="1"/>
  <c r="L78" i="3"/>
  <c r="L31" i="3" s="1"/>
  <c r="F78" i="3"/>
  <c r="F31" i="3" s="1"/>
  <c r="E78" i="3"/>
  <c r="E31" i="3" s="1"/>
  <c r="P77" i="3"/>
  <c r="O77" i="3"/>
  <c r="N77" i="3"/>
  <c r="M77" i="3"/>
  <c r="L77" i="3"/>
  <c r="F77" i="3"/>
  <c r="E77" i="3"/>
  <c r="Q72" i="1"/>
  <c r="P72" i="1"/>
  <c r="O72" i="1"/>
  <c r="N72" i="1"/>
  <c r="M72" i="1"/>
  <c r="G72" i="1"/>
  <c r="F72" i="1"/>
  <c r="K78" i="3"/>
  <c r="W78" i="3" s="1"/>
  <c r="K77" i="3"/>
  <c r="W77" i="3" s="1"/>
  <c r="K31" i="3" l="1"/>
  <c r="W31" i="3" s="1"/>
  <c r="D78" i="3"/>
  <c r="J78" i="3" s="1"/>
  <c r="E72" i="1"/>
  <c r="K72" i="1" s="1"/>
  <c r="D77" i="3"/>
  <c r="J77" i="3" s="1"/>
  <c r="L72" i="1"/>
  <c r="X72" i="1" s="1"/>
  <c r="D31" i="3" l="1"/>
  <c r="J31" i="3" s="1"/>
  <c r="P246" i="3"/>
  <c r="O246" i="3"/>
  <c r="N246" i="3"/>
  <c r="M246" i="3"/>
  <c r="L246" i="3"/>
  <c r="F246" i="3"/>
  <c r="E246" i="3"/>
  <c r="O224" i="3"/>
  <c r="N224" i="3"/>
  <c r="M224" i="3"/>
  <c r="F224" i="3"/>
  <c r="E224" i="3"/>
  <c r="P61" i="3"/>
  <c r="O61" i="3"/>
  <c r="N61" i="3"/>
  <c r="M61" i="3"/>
  <c r="L61" i="3"/>
  <c r="F61" i="3"/>
  <c r="E61" i="3"/>
  <c r="K61" i="3"/>
  <c r="W61" i="3" s="1"/>
  <c r="D61" i="3" l="1"/>
  <c r="J61" i="3" s="1"/>
  <c r="P234" i="3" l="1"/>
  <c r="O234" i="3"/>
  <c r="N234" i="3"/>
  <c r="M234" i="3"/>
  <c r="L234" i="3"/>
  <c r="F234" i="3"/>
  <c r="E234" i="3"/>
  <c r="D234" i="3"/>
  <c r="J234" i="3" s="1"/>
  <c r="K234" i="3"/>
  <c r="W234" i="3" s="1"/>
  <c r="P151" i="3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122" i="3"/>
  <c r="O122" i="3"/>
  <c r="N122" i="3"/>
  <c r="M122" i="3"/>
  <c r="L122" i="3"/>
  <c r="F122" i="3"/>
  <c r="E122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0" i="3"/>
  <c r="O60" i="3"/>
  <c r="N60" i="3"/>
  <c r="M60" i="3"/>
  <c r="L60" i="3"/>
  <c r="F60" i="3"/>
  <c r="E60" i="3"/>
  <c r="P52" i="3"/>
  <c r="O52" i="3"/>
  <c r="N52" i="3"/>
  <c r="M52" i="3"/>
  <c r="L52" i="3"/>
  <c r="F52" i="3"/>
  <c r="E52" i="3"/>
  <c r="P51" i="3"/>
  <c r="O51" i="3"/>
  <c r="N51" i="3"/>
  <c r="M51" i="3"/>
  <c r="L51" i="3"/>
  <c r="F51" i="3"/>
  <c r="E51" i="3"/>
  <c r="P50" i="3"/>
  <c r="P27" i="3" s="1"/>
  <c r="O50" i="3"/>
  <c r="O27" i="3" s="1"/>
  <c r="N50" i="3"/>
  <c r="N27" i="3" s="1"/>
  <c r="M50" i="3"/>
  <c r="M27" i="3" s="1"/>
  <c r="L50" i="3"/>
  <c r="L27" i="3" s="1"/>
  <c r="F50" i="3"/>
  <c r="F27" i="3" s="1"/>
  <c r="E50" i="3"/>
  <c r="E27" i="3" s="1"/>
  <c r="P49" i="3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5" i="3"/>
  <c r="O45" i="3"/>
  <c r="N45" i="3"/>
  <c r="M45" i="3"/>
  <c r="L45" i="3"/>
  <c r="F45" i="3"/>
  <c r="E45" i="3"/>
  <c r="P38" i="3"/>
  <c r="O38" i="3"/>
  <c r="N38" i="3"/>
  <c r="M38" i="3"/>
  <c r="L38" i="3"/>
  <c r="F38" i="3"/>
  <c r="E38" i="3"/>
  <c r="P36" i="3"/>
  <c r="O36" i="3"/>
  <c r="N36" i="3"/>
  <c r="M36" i="3"/>
  <c r="L36" i="3"/>
  <c r="F36" i="3"/>
  <c r="E36" i="3"/>
  <c r="P25" i="3" l="1"/>
  <c r="L25" i="3"/>
  <c r="F24" i="3"/>
  <c r="N24" i="3"/>
  <c r="F25" i="3"/>
  <c r="N25" i="3"/>
  <c r="E24" i="3"/>
  <c r="M24" i="3"/>
  <c r="O24" i="3"/>
  <c r="E25" i="3"/>
  <c r="M25" i="3"/>
  <c r="O25" i="3"/>
  <c r="L24" i="3"/>
  <c r="P24" i="3"/>
  <c r="P224" i="3"/>
  <c r="Q71" i="1" l="1"/>
  <c r="P71" i="1"/>
  <c r="O71" i="1"/>
  <c r="N71" i="1"/>
  <c r="M71" i="1"/>
  <c r="G71" i="1"/>
  <c r="F71" i="1"/>
  <c r="Q69" i="1"/>
  <c r="P69" i="1"/>
  <c r="O69" i="1"/>
  <c r="N69" i="1"/>
  <c r="M69" i="1"/>
  <c r="G69" i="1"/>
  <c r="F69" i="1"/>
  <c r="K66" i="3"/>
  <c r="W66" i="3" s="1"/>
  <c r="D66" i="3"/>
  <c r="J66" i="3" s="1"/>
  <c r="K52" i="3"/>
  <c r="W52" i="3" s="1"/>
  <c r="D52" i="3"/>
  <c r="J52" i="3" s="1"/>
  <c r="L224" i="3" l="1"/>
  <c r="P231" i="3" l="1"/>
  <c r="O231" i="3"/>
  <c r="N231" i="3"/>
  <c r="M231" i="3"/>
  <c r="L231" i="3"/>
  <c r="F231" i="3"/>
  <c r="E231" i="3"/>
  <c r="P191" i="3"/>
  <c r="P194" i="3"/>
  <c r="O194" i="3"/>
  <c r="N194" i="3"/>
  <c r="M194" i="3"/>
  <c r="L194" i="3"/>
  <c r="F194" i="3"/>
  <c r="E194" i="3"/>
  <c r="Q215" i="1"/>
  <c r="P215" i="1"/>
  <c r="O215" i="1"/>
  <c r="N215" i="1"/>
  <c r="M215" i="1"/>
  <c r="G215" i="1"/>
  <c r="F215" i="1"/>
  <c r="P229" i="3"/>
  <c r="O229" i="3"/>
  <c r="N229" i="3"/>
  <c r="M229" i="3"/>
  <c r="L229" i="3"/>
  <c r="F229" i="3"/>
  <c r="E229" i="3"/>
  <c r="Q233" i="1"/>
  <c r="P233" i="1"/>
  <c r="O233" i="1"/>
  <c r="N233" i="1"/>
  <c r="M233" i="1"/>
  <c r="G233" i="1"/>
  <c r="F233" i="1"/>
  <c r="D229" i="3"/>
  <c r="J229" i="3" s="1"/>
  <c r="K229" i="3"/>
  <c r="W229" i="3" s="1"/>
  <c r="D190" i="3"/>
  <c r="J190" i="3" s="1"/>
  <c r="K190" i="3"/>
  <c r="W190" i="3" s="1"/>
  <c r="D194" i="3" l="1"/>
  <c r="J194" i="3" s="1"/>
  <c r="K194" i="3"/>
  <c r="W194" i="3" s="1"/>
  <c r="E233" i="1"/>
  <c r="K233" i="1" s="1"/>
  <c r="L233" i="1"/>
  <c r="X233" i="1" s="1"/>
  <c r="E20" i="3"/>
  <c r="F20" i="3"/>
  <c r="L20" i="3"/>
  <c r="M20" i="3"/>
  <c r="N20" i="3"/>
  <c r="O20" i="3"/>
  <c r="P20" i="3"/>
  <c r="K20" i="3" l="1"/>
  <c r="W20" i="3" s="1"/>
  <c r="D20" i="3" l="1"/>
  <c r="J20" i="3" s="1"/>
  <c r="F208" i="1" l="1"/>
  <c r="G208" i="1"/>
  <c r="M208" i="1"/>
  <c r="N208" i="1"/>
  <c r="O208" i="1"/>
  <c r="P208" i="1"/>
  <c r="Q208" i="1"/>
  <c r="E89" i="3" l="1"/>
  <c r="F89" i="3"/>
  <c r="L89" i="3"/>
  <c r="M89" i="3"/>
  <c r="N89" i="3"/>
  <c r="O89" i="3"/>
  <c r="P89" i="3"/>
  <c r="F129" i="1" l="1"/>
  <c r="G129" i="1"/>
  <c r="N129" i="1"/>
  <c r="O129" i="1"/>
  <c r="P129" i="1"/>
  <c r="Q129" i="1"/>
  <c r="K89" i="3"/>
  <c r="W89" i="3" s="1"/>
  <c r="D89" i="3" l="1"/>
  <c r="J89" i="3" s="1"/>
  <c r="F228" i="1"/>
  <c r="F332" i="1" s="1"/>
  <c r="G228" i="1"/>
  <c r="G332" i="1" s="1"/>
  <c r="M228" i="1"/>
  <c r="M332" i="1" s="1"/>
  <c r="N228" i="1"/>
  <c r="N332" i="1" s="1"/>
  <c r="O228" i="1"/>
  <c r="O332" i="1" s="1"/>
  <c r="P228" i="1"/>
  <c r="P332" i="1" s="1"/>
  <c r="Q228" i="1"/>
  <c r="Q332" i="1" s="1"/>
  <c r="D216" i="3" l="1"/>
  <c r="J216" i="3" s="1"/>
  <c r="L228" i="1"/>
  <c r="X228" i="1" s="1"/>
  <c r="K216" i="3"/>
  <c r="W216" i="3" s="1"/>
  <c r="E228" i="1"/>
  <c r="K228" i="1" s="1"/>
  <c r="K168" i="3"/>
  <c r="W168" i="3" s="1"/>
  <c r="N167" i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3" i="3" s="1"/>
  <c r="F138" i="3"/>
  <c r="F103" i="3" s="1"/>
  <c r="L138" i="3"/>
  <c r="L103" i="3" s="1"/>
  <c r="M138" i="3"/>
  <c r="M103" i="3" s="1"/>
  <c r="N138" i="3"/>
  <c r="N103" i="3" s="1"/>
  <c r="O138" i="3"/>
  <c r="O103" i="3" s="1"/>
  <c r="P138" i="3"/>
  <c r="P103" i="3" s="1"/>
  <c r="D133" i="3"/>
  <c r="J133" i="3" s="1"/>
  <c r="L170" i="1"/>
  <c r="X170" i="1" s="1"/>
  <c r="K133" i="3"/>
  <c r="W133" i="3" s="1"/>
  <c r="E157" i="3"/>
  <c r="F157" i="3"/>
  <c r="L157" i="3"/>
  <c r="M157" i="3"/>
  <c r="N157" i="3"/>
  <c r="O157" i="3"/>
  <c r="P157" i="3"/>
  <c r="K137" i="3"/>
  <c r="W137" i="3" s="1"/>
  <c r="L168" i="1"/>
  <c r="X168" i="1" s="1"/>
  <c r="D137" i="3"/>
  <c r="J137" i="3" s="1"/>
  <c r="F168" i="1"/>
  <c r="G168" i="1"/>
  <c r="M168" i="1"/>
  <c r="N168" i="1"/>
  <c r="O168" i="1"/>
  <c r="P168" i="1"/>
  <c r="Q168" i="1"/>
  <c r="F167" i="1"/>
  <c r="G167" i="1"/>
  <c r="M167" i="1"/>
  <c r="O167" i="1"/>
  <c r="P167" i="1"/>
  <c r="Q167" i="1"/>
  <c r="L21" i="1"/>
  <c r="X21" i="1" s="1"/>
  <c r="D23" i="3"/>
  <c r="J23" i="3" s="1"/>
  <c r="E23" i="3"/>
  <c r="E18" i="3" s="1"/>
  <c r="F23" i="3"/>
  <c r="F18" i="3" s="1"/>
  <c r="K23" i="3"/>
  <c r="W23" i="3" s="1"/>
  <c r="L23" i="3"/>
  <c r="L18" i="3" s="1"/>
  <c r="M23" i="3"/>
  <c r="M18" i="3" s="1"/>
  <c r="N23" i="3"/>
  <c r="N18" i="3" s="1"/>
  <c r="O23" i="3"/>
  <c r="O18" i="3" s="1"/>
  <c r="P23" i="3"/>
  <c r="P18" i="3" s="1"/>
  <c r="F21" i="1"/>
  <c r="G21" i="1"/>
  <c r="M21" i="1"/>
  <c r="N21" i="1"/>
  <c r="O21" i="1"/>
  <c r="P21" i="1"/>
  <c r="Q21" i="1"/>
  <c r="K204" i="3" l="1"/>
  <c r="K18" i="3"/>
  <c r="D204" i="3"/>
  <c r="D18" i="3"/>
  <c r="K21" i="3"/>
  <c r="W21" i="3" s="1"/>
  <c r="E208" i="1"/>
  <c r="K208" i="1" s="1"/>
  <c r="D168" i="3"/>
  <c r="J168" i="3" s="1"/>
  <c r="D134" i="3"/>
  <c r="J134" i="3" s="1"/>
  <c r="E170" i="1"/>
  <c r="K170" i="1" s="1"/>
  <c r="P102" i="3"/>
  <c r="P105" i="3"/>
  <c r="N102" i="3"/>
  <c r="N105" i="3"/>
  <c r="L102" i="3"/>
  <c r="L105" i="3"/>
  <c r="F102" i="3"/>
  <c r="F105" i="3"/>
  <c r="O102" i="3"/>
  <c r="O105" i="3"/>
  <c r="M102" i="3"/>
  <c r="M105" i="3"/>
  <c r="E102" i="3"/>
  <c r="E105" i="3"/>
  <c r="L208" i="1"/>
  <c r="X208" i="1" s="1"/>
  <c r="K157" i="3"/>
  <c r="W157" i="3" s="1"/>
  <c r="D138" i="3"/>
  <c r="J138" i="3" s="1"/>
  <c r="K134" i="3"/>
  <c r="W134" i="3" s="1"/>
  <c r="L167" i="1"/>
  <c r="X167" i="1" s="1"/>
  <c r="K138" i="3"/>
  <c r="W138" i="3" s="1"/>
  <c r="E167" i="1"/>
  <c r="K167" i="1" s="1"/>
  <c r="E168" i="1"/>
  <c r="K168" i="1" s="1"/>
  <c r="E21" i="1"/>
  <c r="K21" i="1" s="1"/>
  <c r="W204" i="3" l="1"/>
  <c r="W174" i="3" s="1"/>
  <c r="K174" i="3"/>
  <c r="J204" i="3"/>
  <c r="J174" i="3" s="1"/>
  <c r="D174" i="3"/>
  <c r="K103" i="3"/>
  <c r="W103" i="3" s="1"/>
  <c r="D105" i="3"/>
  <c r="J105" i="3" s="1"/>
  <c r="D103" i="3"/>
  <c r="J103" i="3" s="1"/>
  <c r="D157" i="3"/>
  <c r="J157" i="3" s="1"/>
  <c r="D102" i="3"/>
  <c r="J102" i="3" s="1"/>
  <c r="K102" i="3"/>
  <c r="W102" i="3" s="1"/>
  <c r="K105" i="3"/>
  <c r="W105" i="3" s="1"/>
  <c r="Q207" i="1" l="1"/>
  <c r="P207" i="1"/>
  <c r="O207" i="1"/>
  <c r="N207" i="1"/>
  <c r="G207" i="1"/>
  <c r="K167" i="3"/>
  <c r="W167" i="3" s="1"/>
  <c r="D167" i="3"/>
  <c r="J167" i="3" s="1"/>
  <c r="D201" i="3"/>
  <c r="J201" i="3" s="1"/>
  <c r="P22" i="3"/>
  <c r="O22" i="3"/>
  <c r="N22" i="3"/>
  <c r="M22" i="3"/>
  <c r="L22" i="3"/>
  <c r="F22" i="3"/>
  <c r="E22" i="3"/>
  <c r="K22" i="3"/>
  <c r="W22" i="3" s="1"/>
  <c r="D22" i="3" l="1"/>
  <c r="J22" i="3" s="1"/>
  <c r="K201" i="3" l="1"/>
  <c r="W201" i="3" s="1"/>
  <c r="P70" i="1" l="1"/>
  <c r="O70" i="1"/>
  <c r="N70" i="1"/>
  <c r="G70" i="1"/>
  <c r="F70" i="1"/>
  <c r="K63" i="3"/>
  <c r="W63" i="3" s="1"/>
  <c r="D63" i="3"/>
  <c r="J63" i="3" s="1"/>
  <c r="O220" i="3" l="1"/>
  <c r="O219" i="3" s="1"/>
  <c r="N220" i="3"/>
  <c r="N219" i="3" s="1"/>
  <c r="M220" i="3"/>
  <c r="M219" i="3" s="1"/>
  <c r="F220" i="3"/>
  <c r="F219" i="3" s="1"/>
  <c r="E220" i="3"/>
  <c r="E219" i="3" s="1"/>
  <c r="P193" i="3" l="1"/>
  <c r="O193" i="3"/>
  <c r="N193" i="3"/>
  <c r="M193" i="3"/>
  <c r="L193" i="3"/>
  <c r="F193" i="3"/>
  <c r="E193" i="3"/>
  <c r="Q316" i="1"/>
  <c r="Q315" i="1" s="1"/>
  <c r="P316" i="1"/>
  <c r="P315" i="1" s="1"/>
  <c r="O316" i="1"/>
  <c r="O315" i="1" s="1"/>
  <c r="N316" i="1"/>
  <c r="N315" i="1" s="1"/>
  <c r="M316" i="1"/>
  <c r="M315" i="1" s="1"/>
  <c r="L316" i="1"/>
  <c r="X316" i="1" s="1"/>
  <c r="G316" i="1"/>
  <c r="G315" i="1" s="1"/>
  <c r="F316" i="1"/>
  <c r="F315" i="1" s="1"/>
  <c r="P220" i="3"/>
  <c r="P219" i="3" s="1"/>
  <c r="L220" i="3"/>
  <c r="L219" i="3" s="1"/>
  <c r="L315" i="1" l="1"/>
  <c r="X315" i="1" s="1"/>
  <c r="E316" i="1"/>
  <c r="K316" i="1" s="1"/>
  <c r="Q70" i="1"/>
  <c r="M70" i="1"/>
  <c r="E315" i="1" l="1"/>
  <c r="K315" i="1" s="1"/>
  <c r="Q131" i="1"/>
  <c r="P131" i="1"/>
  <c r="O131" i="1"/>
  <c r="N131" i="1"/>
  <c r="M131" i="1"/>
  <c r="G131" i="1"/>
  <c r="F131" i="1"/>
  <c r="L134" i="1" l="1"/>
  <c r="X134" i="1" s="1"/>
  <c r="E131" i="1"/>
  <c r="K131" i="1" s="1"/>
  <c r="E134" i="1"/>
  <c r="K134" i="1" s="1"/>
  <c r="L131" i="1"/>
  <c r="X131" i="1" s="1"/>
  <c r="P225" i="3" l="1"/>
  <c r="O225" i="3"/>
  <c r="N225" i="3"/>
  <c r="M225" i="3"/>
  <c r="L225" i="3"/>
  <c r="F225" i="3"/>
  <c r="E225" i="3"/>
  <c r="E222" i="3" l="1"/>
  <c r="E177" i="3" s="1"/>
  <c r="E267" i="3" s="1"/>
  <c r="M222" i="3"/>
  <c r="M177" i="3" s="1"/>
  <c r="M267" i="3" s="1"/>
  <c r="O222" i="3"/>
  <c r="O177" i="3" s="1"/>
  <c r="O267" i="3" s="1"/>
  <c r="F222" i="3"/>
  <c r="F177" i="3" s="1"/>
  <c r="F267" i="3" s="1"/>
  <c r="N222" i="3"/>
  <c r="N177" i="3" s="1"/>
  <c r="N267" i="3" s="1"/>
  <c r="P222" i="3"/>
  <c r="P177" i="3" s="1"/>
  <c r="P267" i="3" s="1"/>
  <c r="L222" i="3"/>
  <c r="L177" i="3" s="1"/>
  <c r="L267" i="3" s="1"/>
  <c r="Q137" i="1"/>
  <c r="P137" i="1"/>
  <c r="O137" i="1"/>
  <c r="N137" i="1"/>
  <c r="M137" i="1"/>
  <c r="G137" i="1"/>
  <c r="F137" i="1"/>
  <c r="Q278" i="1"/>
  <c r="P278" i="1"/>
  <c r="O278" i="1"/>
  <c r="N278" i="1"/>
  <c r="M278" i="1"/>
  <c r="G278" i="1"/>
  <c r="F278" i="1"/>
  <c r="E278" i="1"/>
  <c r="K278" i="1" s="1"/>
  <c r="G334" i="1" l="1"/>
  <c r="M334" i="1"/>
  <c r="O334" i="1"/>
  <c r="Q334" i="1"/>
  <c r="F334" i="1"/>
  <c r="N334" i="1"/>
  <c r="P334" i="1"/>
  <c r="O191" i="3" l="1"/>
  <c r="N191" i="3"/>
  <c r="M191" i="3"/>
  <c r="F191" i="3"/>
  <c r="E191" i="3"/>
  <c r="P189" i="3" l="1"/>
  <c r="O189" i="3"/>
  <c r="N189" i="3"/>
  <c r="M189" i="3"/>
  <c r="L189" i="3"/>
  <c r="F189" i="3"/>
  <c r="E189" i="3"/>
  <c r="O187" i="3"/>
  <c r="N187" i="3"/>
  <c r="M187" i="3"/>
  <c r="F187" i="3"/>
  <c r="E187" i="3"/>
  <c r="O192" i="3"/>
  <c r="N192" i="3"/>
  <c r="M192" i="3"/>
  <c r="F192" i="3"/>
  <c r="E192" i="3"/>
  <c r="D189" i="3" l="1"/>
  <c r="J189" i="3" s="1"/>
  <c r="D191" i="3"/>
  <c r="J191" i="3" s="1"/>
  <c r="K189" i="3" l="1"/>
  <c r="W189" i="3" s="1"/>
  <c r="P192" i="3"/>
  <c r="L192" i="3"/>
  <c r="L137" i="1" l="1"/>
  <c r="X137" i="1" s="1"/>
  <c r="D225" i="3"/>
  <c r="J225" i="3" s="1"/>
  <c r="E137" i="1"/>
  <c r="K137" i="1" s="1"/>
  <c r="L278" i="1"/>
  <c r="X278" i="1" s="1"/>
  <c r="E334" i="1" l="1"/>
  <c r="K334" i="1" s="1"/>
  <c r="L334" i="1"/>
  <c r="X334" i="1" s="1"/>
  <c r="D222" i="3"/>
  <c r="J222" i="3" s="1"/>
  <c r="K225" i="3"/>
  <c r="W225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6" i="3"/>
  <c r="O116" i="3"/>
  <c r="N116" i="3"/>
  <c r="M116" i="3"/>
  <c r="L116" i="3"/>
  <c r="F116" i="3"/>
  <c r="E116" i="3"/>
  <c r="P114" i="3"/>
  <c r="O114" i="3"/>
  <c r="N114" i="3"/>
  <c r="M114" i="3"/>
  <c r="L114" i="3"/>
  <c r="F114" i="3"/>
  <c r="E114" i="3"/>
  <c r="P110" i="3"/>
  <c r="O110" i="3"/>
  <c r="N110" i="3"/>
  <c r="M110" i="3"/>
  <c r="L110" i="3"/>
  <c r="F110" i="3"/>
  <c r="E110" i="3"/>
  <c r="P98" i="3"/>
  <c r="O98" i="3"/>
  <c r="N98" i="3"/>
  <c r="M98" i="3"/>
  <c r="L98" i="3"/>
  <c r="F98" i="3"/>
  <c r="E98" i="3"/>
  <c r="P97" i="3"/>
  <c r="O97" i="3"/>
  <c r="N97" i="3"/>
  <c r="M97" i="3"/>
  <c r="L97" i="3"/>
  <c r="F97" i="3"/>
  <c r="E97" i="3"/>
  <c r="P95" i="3"/>
  <c r="P82" i="3" s="1"/>
  <c r="O95" i="3"/>
  <c r="O82" i="3" s="1"/>
  <c r="N95" i="3"/>
  <c r="N82" i="3" s="1"/>
  <c r="M95" i="3"/>
  <c r="M82" i="3" s="1"/>
  <c r="L95" i="3"/>
  <c r="L82" i="3" s="1"/>
  <c r="F95" i="3"/>
  <c r="F82" i="3" s="1"/>
  <c r="E95" i="3"/>
  <c r="E82" i="3" s="1"/>
  <c r="P93" i="3"/>
  <c r="O93" i="3"/>
  <c r="N93" i="3"/>
  <c r="M93" i="3"/>
  <c r="L93" i="3"/>
  <c r="F93" i="3"/>
  <c r="E93" i="3"/>
  <c r="P91" i="3"/>
  <c r="O91" i="3"/>
  <c r="N91" i="3"/>
  <c r="M91" i="3"/>
  <c r="L91" i="3"/>
  <c r="K91" i="3"/>
  <c r="W91" i="3" s="1"/>
  <c r="F91" i="3"/>
  <c r="E91" i="3"/>
  <c r="P86" i="3"/>
  <c r="O86" i="3"/>
  <c r="N86" i="3"/>
  <c r="M86" i="3"/>
  <c r="L86" i="3"/>
  <c r="F86" i="3"/>
  <c r="E86" i="3"/>
  <c r="P85" i="3"/>
  <c r="O85" i="3"/>
  <c r="N85" i="3"/>
  <c r="M85" i="3"/>
  <c r="L85" i="3"/>
  <c r="F85" i="3"/>
  <c r="E85" i="3"/>
  <c r="L70" i="1"/>
  <c r="X70" i="1" s="1"/>
  <c r="E70" i="1"/>
  <c r="K70" i="1" s="1"/>
  <c r="Q130" i="1"/>
  <c r="P130" i="1"/>
  <c r="O130" i="1"/>
  <c r="N130" i="1"/>
  <c r="M130" i="1"/>
  <c r="G130" i="1"/>
  <c r="F130" i="1"/>
  <c r="E104" i="3" l="1"/>
  <c r="M104" i="3"/>
  <c r="O104" i="3"/>
  <c r="F104" i="3"/>
  <c r="L104" i="3"/>
  <c r="N104" i="3"/>
  <c r="P104" i="3"/>
  <c r="D177" i="3"/>
  <c r="J177" i="3" s="1"/>
  <c r="K222" i="3"/>
  <c r="W222" i="3" s="1"/>
  <c r="K177" i="3" l="1"/>
  <c r="W177" i="3" s="1"/>
  <c r="D267" i="3"/>
  <c r="Q227" i="1"/>
  <c r="P227" i="1"/>
  <c r="O227" i="1"/>
  <c r="N227" i="1"/>
  <c r="M227" i="1"/>
  <c r="G227" i="1"/>
  <c r="F227" i="1"/>
  <c r="J267" i="3" l="1"/>
  <c r="K267" i="3"/>
  <c r="Q132" i="1"/>
  <c r="P132" i="1"/>
  <c r="O132" i="1"/>
  <c r="N132" i="1"/>
  <c r="M132" i="1"/>
  <c r="G132" i="1"/>
  <c r="F132" i="1"/>
  <c r="W267" i="3" l="1"/>
  <c r="K86" i="3"/>
  <c r="W86" i="3" s="1"/>
  <c r="K85" i="3"/>
  <c r="W85" i="3" s="1"/>
  <c r="D85" i="3"/>
  <c r="J85" i="3" s="1"/>
  <c r="K93" i="3"/>
  <c r="W93" i="3" s="1"/>
  <c r="D93" i="3"/>
  <c r="J93" i="3" s="1"/>
  <c r="E136" i="1" l="1"/>
  <c r="K136" i="1" s="1"/>
  <c r="D88" i="3"/>
  <c r="J88" i="3" s="1"/>
  <c r="L136" i="1"/>
  <c r="X136" i="1" s="1"/>
  <c r="K88" i="3"/>
  <c r="W88" i="3" s="1"/>
  <c r="D91" i="3"/>
  <c r="J91" i="3" s="1"/>
  <c r="E130" i="1"/>
  <c r="K130" i="1" s="1"/>
  <c r="L130" i="1"/>
  <c r="X130" i="1" s="1"/>
  <c r="D83" i="3" l="1"/>
  <c r="J83" i="3" s="1"/>
  <c r="D86" i="3"/>
  <c r="J86" i="3" s="1"/>
  <c r="P173" i="3"/>
  <c r="O173" i="3"/>
  <c r="N173" i="3"/>
  <c r="M173" i="3"/>
  <c r="L173" i="3"/>
  <c r="F173" i="3"/>
  <c r="E173" i="3"/>
  <c r="P181" i="3"/>
  <c r="P265" i="3" s="1"/>
  <c r="O181" i="3"/>
  <c r="O265" i="3" s="1"/>
  <c r="N181" i="3"/>
  <c r="N265" i="3" s="1"/>
  <c r="M181" i="3"/>
  <c r="M265" i="3" s="1"/>
  <c r="L181" i="3"/>
  <c r="L265" i="3" s="1"/>
  <c r="F181" i="3"/>
  <c r="F265" i="3" s="1"/>
  <c r="E181" i="3"/>
  <c r="E265" i="3" s="1"/>
  <c r="P83" i="3"/>
  <c r="O83" i="3"/>
  <c r="N83" i="3"/>
  <c r="M83" i="3"/>
  <c r="L83" i="3"/>
  <c r="F83" i="3"/>
  <c r="E83" i="3"/>
  <c r="P81" i="3"/>
  <c r="O81" i="3"/>
  <c r="N81" i="3"/>
  <c r="M81" i="3"/>
  <c r="L81" i="3"/>
  <c r="F81" i="3"/>
  <c r="E81" i="3"/>
  <c r="F80" i="3"/>
  <c r="E80" i="3"/>
  <c r="E172" i="3" l="1"/>
  <c r="M172" i="3"/>
  <c r="O172" i="3"/>
  <c r="F172" i="3"/>
  <c r="L172" i="3"/>
  <c r="N172" i="3"/>
  <c r="P172" i="3"/>
  <c r="M80" i="3"/>
  <c r="O80" i="3"/>
  <c r="L80" i="3"/>
  <c r="N80" i="3"/>
  <c r="P80" i="3"/>
  <c r="K198" i="3"/>
  <c r="W198" i="3" s="1"/>
  <c r="D198" i="3"/>
  <c r="J198" i="3" s="1"/>
  <c r="K141" i="3"/>
  <c r="W141" i="3" s="1"/>
  <c r="K127" i="3"/>
  <c r="W127" i="3" s="1"/>
  <c r="D127" i="3"/>
  <c r="J127" i="3" s="1"/>
  <c r="K125" i="3"/>
  <c r="W125" i="3" s="1"/>
  <c r="D125" i="3"/>
  <c r="J125" i="3" s="1"/>
  <c r="K116" i="3"/>
  <c r="W116" i="3" s="1"/>
  <c r="D116" i="3"/>
  <c r="J116" i="3" s="1"/>
  <c r="K114" i="3"/>
  <c r="W114" i="3" s="1"/>
  <c r="D114" i="3"/>
  <c r="J114" i="3" s="1"/>
  <c r="K98" i="3"/>
  <c r="W98" i="3" s="1"/>
  <c r="K62" i="3"/>
  <c r="W62" i="3" s="1"/>
  <c r="D62" i="3"/>
  <c r="J62" i="3" s="1"/>
  <c r="K50" i="3"/>
  <c r="W50" i="3" s="1"/>
  <c r="D50" i="3"/>
  <c r="J50" i="3" s="1"/>
  <c r="K45" i="3"/>
  <c r="W45" i="3" s="1"/>
  <c r="K27" i="3" l="1"/>
  <c r="W27" i="3" s="1"/>
  <c r="D27" i="3"/>
  <c r="J27" i="3" s="1"/>
  <c r="E133" i="1"/>
  <c r="K133" i="1" s="1"/>
  <c r="K95" i="3"/>
  <c r="W95" i="3" s="1"/>
  <c r="L133" i="1"/>
  <c r="X133" i="1" s="1"/>
  <c r="K49" i="3"/>
  <c r="W49" i="3" s="1"/>
  <c r="L66" i="1"/>
  <c r="X66" i="1" s="1"/>
  <c r="D49" i="3"/>
  <c r="J49" i="3" s="1"/>
  <c r="E66" i="1"/>
  <c r="K66" i="1" s="1"/>
  <c r="L169" i="1"/>
  <c r="X169" i="1" s="1"/>
  <c r="L229" i="1"/>
  <c r="X229" i="1" s="1"/>
  <c r="E229" i="1"/>
  <c r="K229" i="1" s="1"/>
  <c r="D181" i="3"/>
  <c r="J181" i="3" s="1"/>
  <c r="D98" i="3"/>
  <c r="J98" i="3" s="1"/>
  <c r="D95" i="3"/>
  <c r="J95" i="3" s="1"/>
  <c r="L71" i="1"/>
  <c r="X71" i="1" s="1"/>
  <c r="K76" i="3"/>
  <c r="W76" i="3" s="1"/>
  <c r="E71" i="1"/>
  <c r="K71" i="1" s="1"/>
  <c r="D76" i="3"/>
  <c r="J76" i="3" s="1"/>
  <c r="L69" i="1"/>
  <c r="X69" i="1" s="1"/>
  <c r="E69" i="1"/>
  <c r="K69" i="1" s="1"/>
  <c r="K110" i="3"/>
  <c r="W110" i="3" s="1"/>
  <c r="L227" i="1"/>
  <c r="X227" i="1" s="1"/>
  <c r="E132" i="1"/>
  <c r="K132" i="1" s="1"/>
  <c r="D97" i="3"/>
  <c r="J97" i="3" s="1"/>
  <c r="L132" i="1"/>
  <c r="X132" i="1" s="1"/>
  <c r="K97" i="3"/>
  <c r="W97" i="3" s="1"/>
  <c r="E227" i="1"/>
  <c r="K227" i="1" s="1"/>
  <c r="K104" i="3" l="1"/>
  <c r="W104" i="3" s="1"/>
  <c r="K25" i="3"/>
  <c r="K82" i="3"/>
  <c r="W82" i="3" s="1"/>
  <c r="K29" i="3"/>
  <c r="W29" i="3" s="1"/>
  <c r="D25" i="3"/>
  <c r="D29" i="3"/>
  <c r="J29" i="3" s="1"/>
  <c r="L332" i="1"/>
  <c r="X332" i="1" s="1"/>
  <c r="D82" i="3"/>
  <c r="J82" i="3" s="1"/>
  <c r="E332" i="1"/>
  <c r="K332" i="1" s="1"/>
  <c r="E169" i="1"/>
  <c r="K169" i="1" s="1"/>
  <c r="D110" i="3"/>
  <c r="J110" i="3" s="1"/>
  <c r="D45" i="3"/>
  <c r="J45" i="3" s="1"/>
  <c r="D141" i="3"/>
  <c r="J141" i="3" s="1"/>
  <c r="W25" i="3" l="1"/>
  <c r="J25" i="3"/>
  <c r="J265" i="3" s="1"/>
  <c r="D265" i="3"/>
  <c r="D104" i="3"/>
  <c r="J104" i="3" s="1"/>
  <c r="C238" i="3"/>
  <c r="P241" i="3"/>
  <c r="P266" i="3" s="1"/>
  <c r="O241" i="3"/>
  <c r="O266" i="3" s="1"/>
  <c r="N241" i="3"/>
  <c r="N266" i="3" s="1"/>
  <c r="M241" i="3"/>
  <c r="M266" i="3" s="1"/>
  <c r="L241" i="3"/>
  <c r="L266" i="3" s="1"/>
  <c r="F241" i="3"/>
  <c r="F266" i="3" s="1"/>
  <c r="E241" i="3"/>
  <c r="E266" i="3" s="1"/>
  <c r="Q20" i="1"/>
  <c r="Q333" i="1" s="1"/>
  <c r="P20" i="1"/>
  <c r="P333" i="1" s="1"/>
  <c r="O20" i="1"/>
  <c r="O333" i="1" s="1"/>
  <c r="N20" i="1"/>
  <c r="N333" i="1" s="1"/>
  <c r="M20" i="1"/>
  <c r="M333" i="1" s="1"/>
  <c r="G20" i="1"/>
  <c r="G333" i="1" s="1"/>
  <c r="F20" i="1"/>
  <c r="F333" i="1" s="1"/>
  <c r="L20" i="1"/>
  <c r="X20" i="1" s="1"/>
  <c r="E20" i="1"/>
  <c r="K20" i="1" s="1"/>
  <c r="L333" i="1" l="1"/>
  <c r="X333" i="1" s="1"/>
  <c r="E333" i="1"/>
  <c r="K333" i="1" s="1"/>
  <c r="E238" i="3"/>
  <c r="E236" i="3" s="1"/>
  <c r="M238" i="3"/>
  <c r="M236" i="3" s="1"/>
  <c r="O238" i="3"/>
  <c r="O236" i="3" s="1"/>
  <c r="F238" i="3"/>
  <c r="F236" i="3" s="1"/>
  <c r="L238" i="3"/>
  <c r="L236" i="3" s="1"/>
  <c r="N238" i="3"/>
  <c r="N236" i="3" s="1"/>
  <c r="P238" i="3"/>
  <c r="P236" i="3" s="1"/>
  <c r="K241" i="3"/>
  <c r="W241" i="3" s="1"/>
  <c r="D241" i="3"/>
  <c r="J241" i="3" s="1"/>
  <c r="K238" i="3" l="1"/>
  <c r="W238" i="3" s="1"/>
  <c r="D238" i="3"/>
  <c r="J238" i="3" s="1"/>
  <c r="K236" i="3" l="1"/>
  <c r="W236" i="3" s="1"/>
  <c r="D236" i="3"/>
  <c r="J236" i="3" s="1"/>
  <c r="K263" i="3" l="1"/>
  <c r="W263" i="3" s="1"/>
  <c r="D263" i="3"/>
  <c r="J263" i="3" s="1"/>
  <c r="K193" i="3" l="1"/>
  <c r="W193" i="3" s="1"/>
  <c r="D193" i="3"/>
  <c r="J193" i="3" s="1"/>
  <c r="L191" i="3" l="1"/>
  <c r="F207" i="1"/>
  <c r="E239" i="3" l="1"/>
  <c r="F239" i="3"/>
  <c r="L239" i="3"/>
  <c r="M239" i="3"/>
  <c r="N239" i="3"/>
  <c r="O239" i="3"/>
  <c r="P239" i="3"/>
  <c r="E243" i="3" l="1"/>
  <c r="F243" i="3"/>
  <c r="L243" i="3"/>
  <c r="M243" i="3"/>
  <c r="N243" i="3"/>
  <c r="O243" i="3"/>
  <c r="P243" i="3"/>
  <c r="E207" i="3" l="1"/>
  <c r="F207" i="3"/>
  <c r="L207" i="3"/>
  <c r="M207" i="3"/>
  <c r="N207" i="3"/>
  <c r="O207" i="3"/>
  <c r="P207" i="3"/>
  <c r="E209" i="3"/>
  <c r="F209" i="3"/>
  <c r="L209" i="3"/>
  <c r="M209" i="3"/>
  <c r="N209" i="3"/>
  <c r="O209" i="3"/>
  <c r="P209" i="3"/>
  <c r="K207" i="3"/>
  <c r="W207" i="3" s="1"/>
  <c r="K209" i="3"/>
  <c r="W209" i="3" s="1"/>
  <c r="D209" i="3" l="1"/>
  <c r="J209" i="3" s="1"/>
  <c r="D207" i="3"/>
  <c r="J207" i="3" s="1"/>
  <c r="P187" i="3" l="1"/>
  <c r="L187" i="3" l="1"/>
  <c r="D214" i="3" l="1"/>
  <c r="J214" i="3" s="1"/>
  <c r="K214" i="3" l="1"/>
  <c r="W214" i="3" s="1"/>
  <c r="P195" i="3"/>
  <c r="O195" i="3"/>
  <c r="N195" i="3"/>
  <c r="M195" i="3"/>
  <c r="L195" i="3"/>
  <c r="F195" i="3"/>
  <c r="E195" i="3"/>
  <c r="D195" i="3" l="1"/>
  <c r="J195" i="3" s="1"/>
  <c r="K195" i="3"/>
  <c r="W195" i="3" s="1"/>
  <c r="K197" i="3" l="1"/>
  <c r="W197" i="3" s="1"/>
  <c r="D197" i="3"/>
  <c r="J197" i="3" s="1"/>
  <c r="P233" i="3" l="1"/>
  <c r="O233" i="3"/>
  <c r="N233" i="3"/>
  <c r="M233" i="3"/>
  <c r="L233" i="3"/>
  <c r="F233" i="3"/>
  <c r="E233" i="3"/>
  <c r="K233" i="3"/>
  <c r="W233" i="3" s="1"/>
  <c r="D233" i="3"/>
  <c r="J233" i="3" s="1"/>
  <c r="K191" i="3" l="1"/>
  <c r="W191" i="3" s="1"/>
  <c r="E232" i="3" l="1"/>
  <c r="F232" i="3"/>
  <c r="L232" i="3"/>
  <c r="M232" i="3"/>
  <c r="N232" i="3"/>
  <c r="O232" i="3"/>
  <c r="P232" i="3"/>
  <c r="E170" i="3"/>
  <c r="F170" i="3"/>
  <c r="L170" i="3"/>
  <c r="M170" i="3"/>
  <c r="N170" i="3"/>
  <c r="O170" i="3"/>
  <c r="P170" i="3"/>
  <c r="F128" i="1"/>
  <c r="G128" i="1"/>
  <c r="N128" i="1"/>
  <c r="O128" i="1"/>
  <c r="P128" i="1"/>
  <c r="Q128" i="1" l="1"/>
  <c r="M128" i="1"/>
  <c r="E17" i="3" l="1"/>
  <c r="F17" i="3"/>
  <c r="L17" i="3"/>
  <c r="M17" i="3"/>
  <c r="N17" i="3"/>
  <c r="O17" i="3"/>
  <c r="P17" i="3"/>
  <c r="E84" i="3"/>
  <c r="F84" i="3"/>
  <c r="L84" i="3"/>
  <c r="M84" i="3"/>
  <c r="N84" i="3"/>
  <c r="O84" i="3"/>
  <c r="P84" i="3"/>
  <c r="E90" i="3"/>
  <c r="F90" i="3"/>
  <c r="L90" i="3"/>
  <c r="M90" i="3"/>
  <c r="N90" i="3"/>
  <c r="O90" i="3"/>
  <c r="P90" i="3"/>
  <c r="E92" i="3"/>
  <c r="F92" i="3"/>
  <c r="L92" i="3"/>
  <c r="M92" i="3"/>
  <c r="N92" i="3"/>
  <c r="O92" i="3"/>
  <c r="P92" i="3"/>
  <c r="E94" i="3"/>
  <c r="F94" i="3"/>
  <c r="L94" i="3"/>
  <c r="M94" i="3"/>
  <c r="N94" i="3"/>
  <c r="O94" i="3"/>
  <c r="P94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0" i="3"/>
  <c r="F100" i="3"/>
  <c r="L100" i="3"/>
  <c r="M100" i="3"/>
  <c r="N100" i="3"/>
  <c r="O100" i="3"/>
  <c r="P100" i="3"/>
  <c r="E107" i="3"/>
  <c r="F107" i="3"/>
  <c r="M107" i="3"/>
  <c r="N107" i="3"/>
  <c r="O107" i="3"/>
  <c r="E108" i="3"/>
  <c r="F108" i="3"/>
  <c r="L108" i="3"/>
  <c r="M108" i="3"/>
  <c r="N108" i="3"/>
  <c r="O108" i="3"/>
  <c r="P108" i="3"/>
  <c r="E109" i="3"/>
  <c r="F109" i="3"/>
  <c r="L109" i="3"/>
  <c r="M109" i="3"/>
  <c r="N109" i="3"/>
  <c r="O109" i="3"/>
  <c r="P109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3" i="3"/>
  <c r="F113" i="3"/>
  <c r="L113" i="3"/>
  <c r="M113" i="3"/>
  <c r="N113" i="3"/>
  <c r="O113" i="3"/>
  <c r="P113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9" i="3"/>
  <c r="F169" i="3"/>
  <c r="L169" i="3"/>
  <c r="M169" i="3"/>
  <c r="N169" i="3"/>
  <c r="O169" i="3"/>
  <c r="P169" i="3"/>
  <c r="E179" i="3"/>
  <c r="E178" i="3" s="1"/>
  <c r="F179" i="3"/>
  <c r="F178" i="3" s="1"/>
  <c r="L179" i="3"/>
  <c r="L178" i="3" s="1"/>
  <c r="M179" i="3"/>
  <c r="M178" i="3" s="1"/>
  <c r="N179" i="3"/>
  <c r="N178" i="3" s="1"/>
  <c r="O179" i="3"/>
  <c r="O178" i="3" s="1"/>
  <c r="P179" i="3"/>
  <c r="P178" i="3" s="1"/>
  <c r="E184" i="3"/>
  <c r="E180" i="3" s="1"/>
  <c r="F184" i="3"/>
  <c r="F180" i="3" s="1"/>
  <c r="L184" i="3"/>
  <c r="L180" i="3" s="1"/>
  <c r="M184" i="3"/>
  <c r="M180" i="3" s="1"/>
  <c r="N184" i="3"/>
  <c r="N180" i="3" s="1"/>
  <c r="O184" i="3"/>
  <c r="O180" i="3" s="1"/>
  <c r="P184" i="3"/>
  <c r="P180" i="3" s="1"/>
  <c r="E196" i="3"/>
  <c r="F196" i="3"/>
  <c r="L196" i="3"/>
  <c r="M196" i="3"/>
  <c r="N196" i="3"/>
  <c r="O196" i="3"/>
  <c r="P196" i="3"/>
  <c r="E206" i="3"/>
  <c r="E202" i="3" s="1"/>
  <c r="F206" i="3"/>
  <c r="F202" i="3" s="1"/>
  <c r="L206" i="3"/>
  <c r="L202" i="3" s="1"/>
  <c r="M206" i="3"/>
  <c r="M202" i="3" s="1"/>
  <c r="N206" i="3"/>
  <c r="N202" i="3" s="1"/>
  <c r="O206" i="3"/>
  <c r="O202" i="3" s="1"/>
  <c r="P206" i="3"/>
  <c r="P202" i="3" s="1"/>
  <c r="E223" i="3"/>
  <c r="F223" i="3"/>
  <c r="L223" i="3"/>
  <c r="M223" i="3"/>
  <c r="N223" i="3"/>
  <c r="O223" i="3"/>
  <c r="P223" i="3"/>
  <c r="E226" i="3"/>
  <c r="F226" i="3"/>
  <c r="L226" i="3"/>
  <c r="M226" i="3"/>
  <c r="N226" i="3"/>
  <c r="O226" i="3"/>
  <c r="P226" i="3"/>
  <c r="E227" i="3"/>
  <c r="F227" i="3"/>
  <c r="L227" i="3"/>
  <c r="M227" i="3"/>
  <c r="N227" i="3"/>
  <c r="O227" i="3"/>
  <c r="P227" i="3"/>
  <c r="E228" i="3"/>
  <c r="F228" i="3"/>
  <c r="L228" i="3"/>
  <c r="M228" i="3"/>
  <c r="N228" i="3"/>
  <c r="O228" i="3"/>
  <c r="P228" i="3"/>
  <c r="E230" i="3"/>
  <c r="F230" i="3"/>
  <c r="L230" i="3"/>
  <c r="M230" i="3"/>
  <c r="N230" i="3"/>
  <c r="O230" i="3"/>
  <c r="P230" i="3"/>
  <c r="E240" i="3"/>
  <c r="F240" i="3"/>
  <c r="L240" i="3"/>
  <c r="M240" i="3"/>
  <c r="N240" i="3"/>
  <c r="O240" i="3"/>
  <c r="P240" i="3"/>
  <c r="E242" i="3"/>
  <c r="F242" i="3"/>
  <c r="L242" i="3"/>
  <c r="M242" i="3"/>
  <c r="N242" i="3"/>
  <c r="O242" i="3"/>
  <c r="P242" i="3"/>
  <c r="E245" i="3"/>
  <c r="E244" i="3" s="1"/>
  <c r="F245" i="3"/>
  <c r="L245" i="3"/>
  <c r="M245" i="3"/>
  <c r="M244" i="3" s="1"/>
  <c r="N245" i="3"/>
  <c r="O245" i="3"/>
  <c r="O244" i="3" s="1"/>
  <c r="P245" i="3"/>
  <c r="E248" i="3"/>
  <c r="E247" i="3" s="1"/>
  <c r="F248" i="3"/>
  <c r="F247" i="3" s="1"/>
  <c r="L248" i="3"/>
  <c r="L247" i="3" s="1"/>
  <c r="M248" i="3"/>
  <c r="M247" i="3" s="1"/>
  <c r="N248" i="3"/>
  <c r="N247" i="3" s="1"/>
  <c r="O248" i="3"/>
  <c r="O247" i="3" s="1"/>
  <c r="P248" i="3"/>
  <c r="P247" i="3" s="1"/>
  <c r="E249" i="3"/>
  <c r="F249" i="3"/>
  <c r="L249" i="3"/>
  <c r="M249" i="3"/>
  <c r="N249" i="3"/>
  <c r="O249" i="3"/>
  <c r="P249" i="3"/>
  <c r="D250" i="3"/>
  <c r="J250" i="3" s="1"/>
  <c r="E250" i="3"/>
  <c r="F250" i="3"/>
  <c r="L250" i="3"/>
  <c r="M250" i="3"/>
  <c r="N250" i="3"/>
  <c r="O250" i="3"/>
  <c r="P250" i="3"/>
  <c r="K245" i="3"/>
  <c r="W245" i="3" s="1"/>
  <c r="K249" i="3"/>
  <c r="W249" i="3" s="1"/>
  <c r="K250" i="3"/>
  <c r="W250" i="3" s="1"/>
  <c r="K254" i="3"/>
  <c r="W254" i="3" s="1"/>
  <c r="L319" i="1"/>
  <c r="X319" i="1" s="1"/>
  <c r="K179" i="3"/>
  <c r="W179" i="3" s="1"/>
  <c r="K226" i="3"/>
  <c r="W226" i="3" s="1"/>
  <c r="K227" i="3"/>
  <c r="W227" i="3" s="1"/>
  <c r="K169" i="3"/>
  <c r="W169" i="3" s="1"/>
  <c r="K185" i="3"/>
  <c r="W185" i="3" s="1"/>
  <c r="K187" i="3"/>
  <c r="W187" i="3" s="1"/>
  <c r="K160" i="3"/>
  <c r="W160" i="3" s="1"/>
  <c r="K161" i="3"/>
  <c r="W161" i="3" s="1"/>
  <c r="K162" i="3"/>
  <c r="W162" i="3" s="1"/>
  <c r="K196" i="3"/>
  <c r="W196" i="3" s="1"/>
  <c r="K143" i="3"/>
  <c r="W143" i="3" s="1"/>
  <c r="K118" i="3"/>
  <c r="W118" i="3" s="1"/>
  <c r="K119" i="3"/>
  <c r="W119" i="3" s="1"/>
  <c r="K111" i="3"/>
  <c r="W111" i="3" s="1"/>
  <c r="K113" i="3"/>
  <c r="W113" i="3" s="1"/>
  <c r="K115" i="3"/>
  <c r="W115" i="3" s="1"/>
  <c r="K117" i="3"/>
  <c r="W117" i="3" s="1"/>
  <c r="K123" i="3"/>
  <c r="W123" i="3" s="1"/>
  <c r="K124" i="3"/>
  <c r="W124" i="3" s="1"/>
  <c r="K126" i="3"/>
  <c r="W126" i="3" s="1"/>
  <c r="K128" i="3"/>
  <c r="W128" i="3" s="1"/>
  <c r="K129" i="3"/>
  <c r="W129" i="3" s="1"/>
  <c r="K130" i="3"/>
  <c r="W130" i="3" s="1"/>
  <c r="K131" i="3"/>
  <c r="W131" i="3" s="1"/>
  <c r="K262" i="3"/>
  <c r="W262" i="3" s="1"/>
  <c r="K92" i="3"/>
  <c r="W92" i="3" s="1"/>
  <c r="K94" i="3"/>
  <c r="W94" i="3" s="1"/>
  <c r="K96" i="3"/>
  <c r="W96" i="3" s="1"/>
  <c r="K99" i="3"/>
  <c r="W99" i="3" s="1"/>
  <c r="K100" i="3"/>
  <c r="W100" i="3" s="1"/>
  <c r="K48" i="3"/>
  <c r="W48" i="3" s="1"/>
  <c r="K51" i="3"/>
  <c r="W51" i="3" s="1"/>
  <c r="K60" i="3"/>
  <c r="W60" i="3" s="1"/>
  <c r="K64" i="3"/>
  <c r="W64" i="3" s="1"/>
  <c r="K65" i="3"/>
  <c r="W65" i="3" s="1"/>
  <c r="K67" i="3"/>
  <c r="W67" i="3" s="1"/>
  <c r="K75" i="3"/>
  <c r="W75" i="3" s="1"/>
  <c r="K120" i="3"/>
  <c r="W120" i="3" s="1"/>
  <c r="K121" i="3"/>
  <c r="W121" i="3" s="1"/>
  <c r="K122" i="3"/>
  <c r="W122" i="3" s="1"/>
  <c r="K149" i="3"/>
  <c r="W149" i="3" s="1"/>
  <c r="K150" i="3"/>
  <c r="W150" i="3" s="1"/>
  <c r="K151" i="3"/>
  <c r="W151" i="3" s="1"/>
  <c r="K153" i="3"/>
  <c r="W153" i="3" s="1"/>
  <c r="K154" i="3"/>
  <c r="W154" i="3" s="1"/>
  <c r="K155" i="3"/>
  <c r="W155" i="3" s="1"/>
  <c r="K206" i="3"/>
  <c r="W206" i="3" s="1"/>
  <c r="K230" i="3"/>
  <c r="W230" i="3" s="1"/>
  <c r="K239" i="3"/>
  <c r="W239" i="3" s="1"/>
  <c r="K240" i="3"/>
  <c r="W240" i="3" s="1"/>
  <c r="K248" i="3"/>
  <c r="W248" i="3" s="1"/>
  <c r="K247" i="3" l="1"/>
  <c r="W247" i="3" s="1"/>
  <c r="K202" i="3"/>
  <c r="W202" i="3" s="1"/>
  <c r="K178" i="3"/>
  <c r="W178" i="3" s="1"/>
  <c r="K253" i="3"/>
  <c r="W253" i="3" s="1"/>
  <c r="O156" i="3"/>
  <c r="M156" i="3"/>
  <c r="E156" i="3"/>
  <c r="P156" i="3"/>
  <c r="N156" i="3"/>
  <c r="L156" i="3"/>
  <c r="F156" i="3"/>
  <c r="L19" i="1"/>
  <c r="X19" i="1" s="1"/>
  <c r="O101" i="3"/>
  <c r="M101" i="3"/>
  <c r="F101" i="3"/>
  <c r="N101" i="3"/>
  <c r="E101" i="3"/>
  <c r="L298" i="1"/>
  <c r="X298" i="1" s="1"/>
  <c r="K19" i="3"/>
  <c r="W19" i="3" s="1"/>
  <c r="K36" i="3"/>
  <c r="W36" i="3" s="1"/>
  <c r="K246" i="3"/>
  <c r="W246" i="3" s="1"/>
  <c r="K140" i="3"/>
  <c r="W140" i="3" s="1"/>
  <c r="O221" i="3"/>
  <c r="O171" i="3" s="1"/>
  <c r="M221" i="3"/>
  <c r="M171" i="3" s="1"/>
  <c r="E221" i="3"/>
  <c r="E171" i="3" s="1"/>
  <c r="P221" i="3"/>
  <c r="P171" i="3" s="1"/>
  <c r="N221" i="3"/>
  <c r="N171" i="3" s="1"/>
  <c r="L221" i="3"/>
  <c r="L171" i="3" s="1"/>
  <c r="F221" i="3"/>
  <c r="F171" i="3" s="1"/>
  <c r="O79" i="3"/>
  <c r="M79" i="3"/>
  <c r="N79" i="3"/>
  <c r="E79" i="3"/>
  <c r="F79" i="3"/>
  <c r="P79" i="3"/>
  <c r="L79" i="3"/>
  <c r="L207" i="1"/>
  <c r="X207" i="1" s="1"/>
  <c r="K220" i="3"/>
  <c r="W220" i="3" s="1"/>
  <c r="K192" i="3"/>
  <c r="W192" i="3" s="1"/>
  <c r="K84" i="3"/>
  <c r="W84" i="3" s="1"/>
  <c r="K108" i="3"/>
  <c r="W108" i="3" s="1"/>
  <c r="K90" i="3"/>
  <c r="W90" i="3" s="1"/>
  <c r="K243" i="3"/>
  <c r="W243" i="3" s="1"/>
  <c r="K163" i="3"/>
  <c r="W163" i="3" s="1"/>
  <c r="K159" i="3"/>
  <c r="W159" i="3" s="1"/>
  <c r="K170" i="3"/>
  <c r="W170" i="3" s="1"/>
  <c r="K232" i="3"/>
  <c r="W232" i="3" s="1"/>
  <c r="L276" i="1"/>
  <c r="X276" i="1" s="1"/>
  <c r="K146" i="3"/>
  <c r="W146" i="3" s="1"/>
  <c r="K144" i="3"/>
  <c r="W144" i="3" s="1"/>
  <c r="K228" i="3"/>
  <c r="W228" i="3" s="1"/>
  <c r="K145" i="3"/>
  <c r="W145" i="3" s="1"/>
  <c r="K184" i="3"/>
  <c r="W184" i="3" s="1"/>
  <c r="N237" i="3"/>
  <c r="L237" i="3"/>
  <c r="F237" i="3"/>
  <c r="K109" i="3"/>
  <c r="W109" i="3" s="1"/>
  <c r="K223" i="3"/>
  <c r="W223" i="3" s="1"/>
  <c r="K147" i="3"/>
  <c r="W147" i="3" s="1"/>
  <c r="K132" i="3"/>
  <c r="W132" i="3" s="1"/>
  <c r="P237" i="3"/>
  <c r="O237" i="3"/>
  <c r="O235" i="3" s="1"/>
  <c r="M237" i="3"/>
  <c r="M235" i="3" s="1"/>
  <c r="E237" i="3"/>
  <c r="E235" i="3" s="1"/>
  <c r="K164" i="3"/>
  <c r="W164" i="3" s="1"/>
  <c r="K237" i="3"/>
  <c r="W237" i="3" s="1"/>
  <c r="O147" i="3"/>
  <c r="E147" i="3"/>
  <c r="K139" i="3"/>
  <c r="W139" i="3" s="1"/>
  <c r="K112" i="3"/>
  <c r="W112" i="3" s="1"/>
  <c r="P244" i="3"/>
  <c r="N244" i="3"/>
  <c r="L244" i="3"/>
  <c r="F244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L226" i="1"/>
  <c r="X226" i="1" s="1"/>
  <c r="L297" i="1" l="1"/>
  <c r="X297" i="1" s="1"/>
  <c r="K219" i="3"/>
  <c r="W219" i="3" s="1"/>
  <c r="K242" i="3"/>
  <c r="W242" i="3" s="1"/>
  <c r="K244" i="3"/>
  <c r="W244" i="3" s="1"/>
  <c r="K156" i="3"/>
  <c r="W156" i="3" s="1"/>
  <c r="K180" i="3"/>
  <c r="W180" i="3" s="1"/>
  <c r="K259" i="3"/>
  <c r="W259" i="3" s="1"/>
  <c r="O264" i="3"/>
  <c r="E264" i="3"/>
  <c r="M264" i="3"/>
  <c r="K231" i="3"/>
  <c r="W231" i="3" s="1"/>
  <c r="K17" i="3"/>
  <c r="W17" i="3" s="1"/>
  <c r="K79" i="3"/>
  <c r="W79" i="3" s="1"/>
  <c r="K142" i="3"/>
  <c r="W142" i="3" s="1"/>
  <c r="N235" i="3"/>
  <c r="N264" i="3" s="1"/>
  <c r="F235" i="3"/>
  <c r="F264" i="3" s="1"/>
  <c r="P235" i="3"/>
  <c r="L235" i="3"/>
  <c r="D245" i="3"/>
  <c r="J245" i="3" s="1"/>
  <c r="K235" i="3" l="1"/>
  <c r="W235" i="3" s="1"/>
  <c r="K251" i="3"/>
  <c r="W251" i="3" s="1"/>
  <c r="L129" i="1"/>
  <c r="X129" i="1" s="1"/>
  <c r="K224" i="3"/>
  <c r="W224" i="3" s="1"/>
  <c r="L128" i="1" l="1"/>
  <c r="X128" i="1" s="1"/>
  <c r="K221" i="3"/>
  <c r="W221" i="3" s="1"/>
  <c r="D196" i="3"/>
  <c r="J196" i="3" s="1"/>
  <c r="K171" i="3" l="1"/>
  <c r="W171" i="3" s="1"/>
  <c r="L65" i="1"/>
  <c r="X65" i="1" s="1"/>
  <c r="K38" i="3" l="1"/>
  <c r="W38" i="3" s="1"/>
  <c r="L215" i="1"/>
  <c r="X215" i="1" s="1"/>
  <c r="D249" i="3"/>
  <c r="J249" i="3" s="1"/>
  <c r="D254" i="3"/>
  <c r="J254" i="3" s="1"/>
  <c r="M318" i="1"/>
  <c r="N318" i="1"/>
  <c r="O318" i="1"/>
  <c r="P318" i="1"/>
  <c r="Q318" i="1"/>
  <c r="F318" i="1"/>
  <c r="G318" i="1"/>
  <c r="D179" i="3"/>
  <c r="J179" i="3" s="1"/>
  <c r="D226" i="3"/>
  <c r="J226" i="3" s="1"/>
  <c r="D227" i="3"/>
  <c r="J227" i="3" s="1"/>
  <c r="L305" i="1"/>
  <c r="X305" i="1" s="1"/>
  <c r="E305" i="1"/>
  <c r="K305" i="1" s="1"/>
  <c r="M305" i="1"/>
  <c r="M304" i="1" s="1"/>
  <c r="N305" i="1"/>
  <c r="N304" i="1" s="1"/>
  <c r="O305" i="1"/>
  <c r="O304" i="1" s="1"/>
  <c r="P305" i="1"/>
  <c r="P304" i="1" s="1"/>
  <c r="Q305" i="1"/>
  <c r="Q304" i="1" s="1"/>
  <c r="F305" i="1"/>
  <c r="F304" i="1" s="1"/>
  <c r="G305" i="1"/>
  <c r="G304" i="1" s="1"/>
  <c r="M297" i="1"/>
  <c r="N297" i="1"/>
  <c r="O297" i="1"/>
  <c r="P297" i="1"/>
  <c r="Q297" i="1"/>
  <c r="F297" i="1"/>
  <c r="G297" i="1"/>
  <c r="D169" i="3"/>
  <c r="J169" i="3" s="1"/>
  <c r="D185" i="3"/>
  <c r="J185" i="3" s="1"/>
  <c r="D187" i="3"/>
  <c r="J187" i="3" s="1"/>
  <c r="E276" i="1"/>
  <c r="K276" i="1" s="1"/>
  <c r="M275" i="1"/>
  <c r="O275" i="1"/>
  <c r="P275" i="1"/>
  <c r="Q275" i="1"/>
  <c r="F275" i="1"/>
  <c r="G275" i="1"/>
  <c r="L273" i="1"/>
  <c r="X273" i="1" s="1"/>
  <c r="E273" i="1"/>
  <c r="K273" i="1" s="1"/>
  <c r="M273" i="1"/>
  <c r="M272" i="1" s="1"/>
  <c r="N273" i="1"/>
  <c r="N272" i="1" s="1"/>
  <c r="O273" i="1"/>
  <c r="O272" i="1" s="1"/>
  <c r="P273" i="1"/>
  <c r="P272" i="1" s="1"/>
  <c r="Q273" i="1"/>
  <c r="Q272" i="1" s="1"/>
  <c r="F273" i="1"/>
  <c r="F272" i="1" s="1"/>
  <c r="G273" i="1"/>
  <c r="G272" i="1" s="1"/>
  <c r="D159" i="3"/>
  <c r="J159" i="3" s="1"/>
  <c r="D161" i="3"/>
  <c r="J161" i="3" s="1"/>
  <c r="M225" i="1"/>
  <c r="N225" i="1"/>
  <c r="O225" i="1"/>
  <c r="P225" i="1"/>
  <c r="Q225" i="1"/>
  <c r="F225" i="1"/>
  <c r="G225" i="1"/>
  <c r="M214" i="1"/>
  <c r="N214" i="1"/>
  <c r="O214" i="1"/>
  <c r="P214" i="1"/>
  <c r="F214" i="1"/>
  <c r="G214" i="1"/>
  <c r="D118" i="3"/>
  <c r="J118" i="3" s="1"/>
  <c r="D119" i="3"/>
  <c r="J119" i="3" s="1"/>
  <c r="M206" i="1"/>
  <c r="N206" i="1"/>
  <c r="O206" i="1"/>
  <c r="P206" i="1"/>
  <c r="Q206" i="1"/>
  <c r="F206" i="1"/>
  <c r="G206" i="1"/>
  <c r="D107" i="3"/>
  <c r="J107" i="3" s="1"/>
  <c r="D111" i="3"/>
  <c r="J111" i="3" s="1"/>
  <c r="D113" i="3"/>
  <c r="J113" i="3" s="1"/>
  <c r="D115" i="3"/>
  <c r="J115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N165" i="1"/>
  <c r="O165" i="1"/>
  <c r="P165" i="1"/>
  <c r="F165" i="1"/>
  <c r="G165" i="1"/>
  <c r="D92" i="3"/>
  <c r="J92" i="3" s="1"/>
  <c r="D94" i="3"/>
  <c r="J94" i="3" s="1"/>
  <c r="D96" i="3"/>
  <c r="J96" i="3" s="1"/>
  <c r="D99" i="3"/>
  <c r="J99" i="3" s="1"/>
  <c r="D100" i="3"/>
  <c r="J100" i="3" s="1"/>
  <c r="M64" i="1"/>
  <c r="N64" i="1"/>
  <c r="O64" i="1"/>
  <c r="P64" i="1"/>
  <c r="Q64" i="1"/>
  <c r="F64" i="1"/>
  <c r="G64" i="1"/>
  <c r="D48" i="3"/>
  <c r="J48" i="3" s="1"/>
  <c r="D51" i="3"/>
  <c r="J51" i="3" s="1"/>
  <c r="D60" i="3"/>
  <c r="J60" i="3" s="1"/>
  <c r="D64" i="3"/>
  <c r="J64" i="3" s="1"/>
  <c r="D65" i="3"/>
  <c r="J65" i="3" s="1"/>
  <c r="D67" i="3"/>
  <c r="J67" i="3" s="1"/>
  <c r="D75" i="3"/>
  <c r="J75" i="3" s="1"/>
  <c r="D21" i="3"/>
  <c r="J21" i="3" s="1"/>
  <c r="D120" i="3"/>
  <c r="J120" i="3" s="1"/>
  <c r="D121" i="3"/>
  <c r="J121" i="3" s="1"/>
  <c r="D122" i="3"/>
  <c r="J122" i="3" s="1"/>
  <c r="D149" i="3"/>
  <c r="J149" i="3" s="1"/>
  <c r="D150" i="3"/>
  <c r="J150" i="3" s="1"/>
  <c r="D153" i="3"/>
  <c r="J153" i="3" s="1"/>
  <c r="D206" i="3"/>
  <c r="J206" i="3" s="1"/>
  <c r="D230" i="3"/>
  <c r="J230" i="3" s="1"/>
  <c r="D239" i="3"/>
  <c r="J239" i="3" s="1"/>
  <c r="D240" i="3"/>
  <c r="J240" i="3" s="1"/>
  <c r="D248" i="3"/>
  <c r="J248" i="3" s="1"/>
  <c r="M18" i="1"/>
  <c r="O18" i="1"/>
  <c r="P18" i="1"/>
  <c r="Q18" i="1"/>
  <c r="F18" i="1"/>
  <c r="G18" i="1"/>
  <c r="N18" i="1"/>
  <c r="L272" i="1" l="1"/>
  <c r="X272" i="1" s="1"/>
  <c r="L304" i="1"/>
  <c r="X304" i="1" s="1"/>
  <c r="K24" i="3"/>
  <c r="W24" i="3" s="1"/>
  <c r="D247" i="3"/>
  <c r="J247" i="3" s="1"/>
  <c r="D202" i="3"/>
  <c r="J202" i="3" s="1"/>
  <c r="D178" i="3"/>
  <c r="J178" i="3" s="1"/>
  <c r="D253" i="3"/>
  <c r="J253" i="3" s="1"/>
  <c r="E272" i="1"/>
  <c r="K272" i="1" s="1"/>
  <c r="E304" i="1"/>
  <c r="K304" i="1" s="1"/>
  <c r="E319" i="1"/>
  <c r="K319" i="1" s="1"/>
  <c r="E226" i="1"/>
  <c r="K226" i="1" s="1"/>
  <c r="D262" i="3"/>
  <c r="J262" i="3" s="1"/>
  <c r="D155" i="3"/>
  <c r="J155" i="3" s="1"/>
  <c r="E19" i="1"/>
  <c r="K19" i="1" s="1"/>
  <c r="E275" i="1"/>
  <c r="K275" i="1" s="1"/>
  <c r="E65" i="1"/>
  <c r="K65" i="1" s="1"/>
  <c r="E129" i="1"/>
  <c r="K129" i="1" s="1"/>
  <c r="E166" i="1"/>
  <c r="K166" i="1" s="1"/>
  <c r="E207" i="1"/>
  <c r="K207" i="1" s="1"/>
  <c r="E298" i="1"/>
  <c r="K298" i="1" s="1"/>
  <c r="D36" i="3"/>
  <c r="J36" i="3" s="1"/>
  <c r="D151" i="3"/>
  <c r="J151" i="3" s="1"/>
  <c r="D143" i="3"/>
  <c r="J143" i="3" s="1"/>
  <c r="F331" i="1"/>
  <c r="O331" i="1"/>
  <c r="D19" i="3"/>
  <c r="J19" i="3" s="1"/>
  <c r="G331" i="1"/>
  <c r="P331" i="1"/>
  <c r="D117" i="3"/>
  <c r="J117" i="3" s="1"/>
  <c r="D38" i="3"/>
  <c r="J38" i="3" s="1"/>
  <c r="D246" i="3"/>
  <c r="J246" i="3" s="1"/>
  <c r="D224" i="3"/>
  <c r="J224" i="3" s="1"/>
  <c r="D140" i="3"/>
  <c r="J140" i="3" s="1"/>
  <c r="D231" i="3"/>
  <c r="J231" i="3" s="1"/>
  <c r="D154" i="3"/>
  <c r="J154" i="3" s="1"/>
  <c r="D220" i="3"/>
  <c r="J220" i="3" s="1"/>
  <c r="D192" i="3"/>
  <c r="J192" i="3" s="1"/>
  <c r="D84" i="3"/>
  <c r="J84" i="3" s="1"/>
  <c r="D108" i="3"/>
  <c r="J108" i="3" s="1"/>
  <c r="D90" i="3"/>
  <c r="J90" i="3" s="1"/>
  <c r="D162" i="3"/>
  <c r="J162" i="3" s="1"/>
  <c r="D243" i="3"/>
  <c r="J243" i="3" s="1"/>
  <c r="D163" i="3"/>
  <c r="J163" i="3" s="1"/>
  <c r="D170" i="3"/>
  <c r="J170" i="3" s="1"/>
  <c r="D232" i="3"/>
  <c r="J232" i="3" s="1"/>
  <c r="D160" i="3"/>
  <c r="J160" i="3" s="1"/>
  <c r="D164" i="3"/>
  <c r="J164" i="3" s="1"/>
  <c r="D228" i="3"/>
  <c r="J228" i="3" s="1"/>
  <c r="D124" i="3"/>
  <c r="J124" i="3" s="1"/>
  <c r="D223" i="3"/>
  <c r="J223" i="3" s="1"/>
  <c r="Q214" i="1"/>
  <c r="D145" i="3"/>
  <c r="J145" i="3" s="1"/>
  <c r="D132" i="3"/>
  <c r="J132" i="3" s="1"/>
  <c r="D184" i="3"/>
  <c r="J184" i="3" s="1"/>
  <c r="D146" i="3"/>
  <c r="J146" i="3" s="1"/>
  <c r="D144" i="3"/>
  <c r="J144" i="3" s="1"/>
  <c r="L214" i="1"/>
  <c r="X214" i="1" s="1"/>
  <c r="D237" i="3"/>
  <c r="J237" i="3" s="1"/>
  <c r="D139" i="3"/>
  <c r="J139" i="3" s="1"/>
  <c r="D112" i="3"/>
  <c r="J112" i="3" s="1"/>
  <c r="D109" i="3"/>
  <c r="J109" i="3" s="1"/>
  <c r="L225" i="1"/>
  <c r="X225" i="1" s="1"/>
  <c r="L206" i="1"/>
  <c r="X206" i="1" s="1"/>
  <c r="L318" i="1"/>
  <c r="X318" i="1" s="1"/>
  <c r="L64" i="1"/>
  <c r="X64" i="1" s="1"/>
  <c r="L18" i="1"/>
  <c r="X18" i="1" s="1"/>
  <c r="E318" i="1" l="1"/>
  <c r="K318" i="1" s="1"/>
  <c r="D242" i="3"/>
  <c r="J242" i="3" s="1"/>
  <c r="D219" i="3"/>
  <c r="J219" i="3" s="1"/>
  <c r="D17" i="3"/>
  <c r="J17" i="3" s="1"/>
  <c r="D244" i="3"/>
  <c r="J244" i="3" s="1"/>
  <c r="E206" i="1"/>
  <c r="K206" i="1" s="1"/>
  <c r="E128" i="1"/>
  <c r="K128" i="1" s="1"/>
  <c r="E225" i="1"/>
  <c r="K225" i="1" s="1"/>
  <c r="E297" i="1"/>
  <c r="K297" i="1" s="1"/>
  <c r="E165" i="1"/>
  <c r="K165" i="1" s="1"/>
  <c r="E64" i="1"/>
  <c r="K64" i="1" s="1"/>
  <c r="E18" i="1"/>
  <c r="K18" i="1" s="1"/>
  <c r="D156" i="3"/>
  <c r="J156" i="3" s="1"/>
  <c r="D180" i="3"/>
  <c r="J180" i="3" s="1"/>
  <c r="D24" i="3"/>
  <c r="J24" i="3" s="1"/>
  <c r="D259" i="3"/>
  <c r="J259" i="3" s="1"/>
  <c r="D101" i="3"/>
  <c r="J101" i="3" s="1"/>
  <c r="D79" i="3"/>
  <c r="J79" i="3" s="1"/>
  <c r="D221" i="3"/>
  <c r="J221" i="3" s="1"/>
  <c r="D147" i="3"/>
  <c r="J147" i="3" s="1"/>
  <c r="D142" i="3"/>
  <c r="J142" i="3" s="1"/>
  <c r="N275" i="1"/>
  <c r="N331" i="1" s="1"/>
  <c r="D235" i="3" l="1"/>
  <c r="J235" i="3" s="1"/>
  <c r="E331" i="1"/>
  <c r="K331" i="1" s="1"/>
  <c r="D251" i="3"/>
  <c r="J251" i="3" s="1"/>
  <c r="D171" i="3"/>
  <c r="J171" i="3" s="1"/>
  <c r="L275" i="1"/>
  <c r="X275" i="1" s="1"/>
  <c r="D264" i="3" l="1"/>
  <c r="J264" i="3" l="1"/>
  <c r="L107" i="3"/>
  <c r="L101" i="3" s="1"/>
  <c r="M165" i="1"/>
  <c r="M331" i="1" s="1"/>
  <c r="P107" i="3"/>
  <c r="P101" i="3" s="1"/>
  <c r="Q165" i="1"/>
  <c r="Q331" i="1" s="1"/>
  <c r="L166" i="1"/>
  <c r="X166" i="1" s="1"/>
  <c r="P264" i="3" l="1"/>
  <c r="L264" i="3"/>
  <c r="K107" i="3"/>
  <c r="W107" i="3" s="1"/>
  <c r="K101" i="3" l="1"/>
  <c r="W101" i="3" s="1"/>
  <c r="L165" i="1"/>
  <c r="X165" i="1" s="1"/>
  <c r="K264" i="3" l="1"/>
  <c r="W264" i="3" s="1"/>
  <c r="L331" i="1"/>
  <c r="X331" i="1" s="1"/>
  <c r="D81" i="3" l="1"/>
  <c r="J81" i="3" s="1"/>
  <c r="K81" i="3"/>
  <c r="W81" i="3" s="1"/>
  <c r="D80" i="3" l="1"/>
  <c r="J80" i="3" s="1"/>
  <c r="K83" i="3"/>
  <c r="W83" i="3" s="1"/>
  <c r="K80" i="3" l="1"/>
  <c r="W80" i="3" s="1"/>
  <c r="K173" i="3" l="1"/>
  <c r="W173" i="3" s="1"/>
  <c r="D173" i="3"/>
  <c r="J173" i="3" s="1"/>
  <c r="K266" i="3" l="1"/>
  <c r="D266" i="3"/>
  <c r="D172" i="3"/>
  <c r="J172" i="3" s="1"/>
  <c r="J266" i="3" l="1"/>
  <c r="W266" i="3"/>
  <c r="K181" i="3"/>
  <c r="W181" i="3" l="1"/>
  <c r="K265" i="3"/>
  <c r="K172" i="3"/>
  <c r="W172" i="3" s="1"/>
  <c r="W265" i="3" l="1"/>
</calcChain>
</file>

<file path=xl/sharedStrings.xml><?xml version="1.0" encoding="utf-8"?>
<sst xmlns="http://schemas.openxmlformats.org/spreadsheetml/2006/main" count="1426" uniqueCount="635">
  <si>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</si>
  <si>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</si>
  <si>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</si>
  <si>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</si>
  <si>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</si>
  <si>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</si>
  <si>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</si>
  <si>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</si>
  <si>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</si>
  <si>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</si>
  <si>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</si>
  <si>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</si>
  <si>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</si>
  <si>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</si>
  <si>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</si>
  <si>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</si>
  <si>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</si>
  <si>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</si>
  <si>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</si>
  <si>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</si>
  <si>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</si>
  <si>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</si>
  <si>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</si>
  <si>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</si>
  <si>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</si>
  <si>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</si>
  <si>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</si>
  <si>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</si>
  <si>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</si>
  <si>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</si>
  <si>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</si>
  <si>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</si>
  <si>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</si>
  <si>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</si>
  <si>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</si>
  <si>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</si>
  <si>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</si>
  <si>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</si>
  <si>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</si>
  <si>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</si>
  <si>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</si>
  <si>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</si>
  <si>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</si>
  <si>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</si>
  <si>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</si>
  <si>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</si>
  <si>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</si>
  <si>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</si>
  <si>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</si>
  <si>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</si>
  <si>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</si>
  <si>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</si>
  <si>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</si>
  <si>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</si>
  <si>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</si>
  <si>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</si>
  <si>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</si>
  <si>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</si>
  <si>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</si>
  <si>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</si>
  <si>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</si>
  <si>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</si>
  <si>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</si>
  <si>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</si>
  <si>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</si>
  <si>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</si>
  <si>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</si>
  <si>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</si>
  <si>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</si>
  <si>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</si>
  <si>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</si>
  <si>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</si>
  <si>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</si>
  <si>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</si>
  <si>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</si>
  <si>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</si>
  <si>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</si>
  <si>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</si>
  <si>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</si>
  <si>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</si>
  <si>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</si>
  <si>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</si>
  <si>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</si>
  <si>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</si>
  <si>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</si>
  <si>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</si>
  <si>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</si>
  <si>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</si>
  <si>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</si>
  <si>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</si>
  <si>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</si>
  <si>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</si>
  <si>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</si>
  <si>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</si>
  <si>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</si>
  <si>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</si>
  <si>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</si>
  <si>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</si>
  <si>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</si>
  <si>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</si>
  <si>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</si>
  <si>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</si>
  <si>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</si>
  <si>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</si>
  <si>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</si>
  <si>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</si>
  <si>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</si>
  <si>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</si>
  <si>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</si>
  <si>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</si>
  <si>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</si>
  <si>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</si>
  <si>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</si>
  <si>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</si>
  <si>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</si>
  <si>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</si>
  <si>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</si>
  <si>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</si>
  <si>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</si>
  <si>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</si>
  <si>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</si>
  <si>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</si>
  <si>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</si>
  <si>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</si>
  <si>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</si>
  <si>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</si>
  <si>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</si>
  <si>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</si>
  <si>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</si>
  <si>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</si>
  <si>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</si>
  <si>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</si>
  <si>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</si>
  <si>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</si>
  <si>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</si>
  <si>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</si>
  <si>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</si>
  <si>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</si>
  <si>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</si>
  <si>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</si>
  <si>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</si>
  <si>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</si>
  <si>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</si>
  <si>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</si>
  <si>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</si>
  <si>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</si>
  <si>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</si>
  <si>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</si>
  <si>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</si>
  <si>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</si>
  <si>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</si>
  <si>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</si>
  <si>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</si>
  <si>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</si>
  <si>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</si>
  <si>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</si>
  <si>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</si>
  <si>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</si>
  <si>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</si>
  <si>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</si>
  <si>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</si>
  <si>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</si>
  <si>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</si>
  <si>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</si>
  <si>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</si>
  <si>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</si>
  <si>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</si>
  <si>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</si>
  <si>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</si>
  <si>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</si>
  <si>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</si>
  <si>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</si>
  <si>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</si>
  <si>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</si>
  <si>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</si>
  <si>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</si>
  <si>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</si>
  <si>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</si>
  <si>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</si>
  <si>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</si>
  <si>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</si>
  <si>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</si>
  <si>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</si>
  <si>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</si>
  <si>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</si>
  <si>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</si>
  <si>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</si>
  <si>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</si>
  <si>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</si>
  <si>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</si>
  <si>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</si>
  <si>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</si>
  <si>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</si>
  <si>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</si>
  <si>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</si>
  <si>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</si>
  <si>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</si>
  <si>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</si>
  <si>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</si>
  <si>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</si>
  <si>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</si>
  <si>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</si>
  <si>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</si>
  <si>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</si>
  <si>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</si>
  <si>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</si>
  <si>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</si>
  <si>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</si>
  <si>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</si>
  <si>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</si>
  <si>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</si>
  <si>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</si>
  <si>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</si>
  <si>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</si>
  <si>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</si>
  <si>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</si>
  <si>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</si>
  <si>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</si>
  <si>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</si>
  <si>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</si>
  <si>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</si>
  <si>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</si>
  <si>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</si>
  <si>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</si>
  <si>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</si>
  <si>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</si>
  <si>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</si>
  <si>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</si>
  <si>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</si>
  <si>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</si>
  <si>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</si>
  <si>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</si>
  <si>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</si>
  <si>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</si>
  <si>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</si>
  <si>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</si>
  <si>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</si>
  <si>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</si>
  <si>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</si>
  <si>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</si>
  <si>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</si>
  <si>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</si>
  <si>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</si>
  <si>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</si>
  <si>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</si>
  <si>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</si>
  <si>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</si>
  <si>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</si>
  <si>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</si>
  <si>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</si>
  <si>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</si>
  <si>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</si>
  <si>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</si>
  <si>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</si>
  <si>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</si>
  <si>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</si>
  <si>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</si>
  <si>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</si>
  <si>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</si>
  <si>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</si>
  <si>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</si>
  <si>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</si>
  <si>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</si>
  <si>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</si>
  <si>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</si>
  <si>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</si>
  <si>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</si>
  <si>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</si>
  <si>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</si>
  <si>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</si>
  <si>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</si>
  <si>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</si>
  <si>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</si>
  <si>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</si>
  <si>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</si>
  <si>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</si>
  <si>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</si>
  <si>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</si>
  <si>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</si>
  <si>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</si>
  <si>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</si>
  <si>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</si>
  <si>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</si>
  <si>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</si>
  <si>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</si>
  <si>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</si>
  <si>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</si>
  <si>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</si>
  <si>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</si>
  <si>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</si>
  <si>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</si>
  <si>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</si>
  <si>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</si>
  <si>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</si>
  <si>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</si>
  <si>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</si>
  <si>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</si>
  <si>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</si>
  <si>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</si>
  <si>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</si>
  <si>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</si>
  <si>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</si>
  <si>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</si>
  <si>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</si>
  <si>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</si>
  <si>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</si>
  <si>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</si>
  <si>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</si>
  <si>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</si>
  <si>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</si>
  <si>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</si>
  <si>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</si>
  <si>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</si>
  <si>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</si>
  <si>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</si>
  <si>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</si>
  <si>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</si>
  <si>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</si>
  <si>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</si>
  <si>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</si>
  <si>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</si>
  <si>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</si>
  <si>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</si>
  <si>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</si>
  <si>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</si>
  <si>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</si>
  <si>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</si>
  <si>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</si>
  <si>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</si>
  <si>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</si>
  <si>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</si>
  <si>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</si>
  <si>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</si>
  <si>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</si>
  <si>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</si>
  <si>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</si>
  <si>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</si>
  <si>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</si>
  <si>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</si>
  <si>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</si>
  <si>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</si>
  <si>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</si>
  <si>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</si>
  <si>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</si>
  <si>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</si>
  <si>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</si>
  <si>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</si>
  <si>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</si>
  <si>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</si>
  <si>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</si>
  <si>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</si>
  <si>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</si>
  <si>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</si>
  <si>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</si>
  <si>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</si>
  <si>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</si>
  <si>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</si>
  <si>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</si>
  <si>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</si>
  <si>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</si>
  <si>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</si>
  <si>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</si>
  <si>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</si>
  <si>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</si>
  <si>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</si>
  <si>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</si>
  <si>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</si>
  <si>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</si>
  <si>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</si>
  <si>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</si>
  <si>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</si>
  <si>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</si>
  <si>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</si>
  <si>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</si>
  <si>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</si>
  <si>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</si>
  <si>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</si>
  <si>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</si>
  <si>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</si>
  <si>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</si>
  <si>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</si>
  <si>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</si>
  <si>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</si>
  <si>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</si>
  <si>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</si>
  <si>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</si>
  <si>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</si>
  <si>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</si>
  <si>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</si>
  <si>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</si>
  <si>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</si>
  <si>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</si>
  <si>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</si>
  <si>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</si>
  <si>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</si>
  <si>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</si>
  <si>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</si>
  <si>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</si>
  <si>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</si>
  <si>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</si>
  <si>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</si>
  <si>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</si>
  <si>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</si>
  <si>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</si>
  <si>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</si>
  <si>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</si>
  <si>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</si>
  <si>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</si>
  <si>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</si>
  <si>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</si>
  <si>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</si>
  <si>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</si>
  <si>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</si>
  <si>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</si>
  <si>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</si>
  <si>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</si>
  <si>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</si>
  <si>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</si>
  <si>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</si>
  <si>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</si>
  <si>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</si>
  <si>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</si>
  <si>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</si>
  <si>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</si>
  <si>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</si>
  <si>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</si>
  <si>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</si>
  <si>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</si>
  <si>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</si>
  <si>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</si>
  <si>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</si>
  <si>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</si>
  <si>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</si>
  <si>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</si>
  <si>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</si>
  <si>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</si>
  <si>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</si>
  <si>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</si>
  <si>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</si>
  <si>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</si>
  <si>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</si>
  <si>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</si>
  <si>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</si>
  <si>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</si>
  <si>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</si>
  <si>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</si>
  <si>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</si>
  <si>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</si>
  <si>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</si>
  <si>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</si>
  <si>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</si>
  <si>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</si>
  <si>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</si>
  <si>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</si>
  <si>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</si>
  <si>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</si>
  <si>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</si>
  <si>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</si>
  <si>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</si>
  <si>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</si>
  <si>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</si>
  <si>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</si>
  <si>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</si>
  <si>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</si>
  <si>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</si>
  <si>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</si>
  <si>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</si>
  <si>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</si>
  <si>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</si>
  <si>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</si>
  <si>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</si>
  <si>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</si>
  <si>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</si>
  <si>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</si>
  <si>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</si>
  <si>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</si>
  <si>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</si>
  <si>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</si>
  <si>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</si>
  <si>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</si>
  <si>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</si>
  <si>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</si>
  <si>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</si>
  <si>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</si>
  <si>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</si>
  <si>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</si>
  <si>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</si>
  <si>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</si>
  <si>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</si>
  <si>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</si>
  <si>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</si>
  <si>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</si>
  <si>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</si>
  <si>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</si>
  <si>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</si>
  <si>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</si>
  <si>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</si>
  <si>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</si>
  <si>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</si>
  <si>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</si>
  <si>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</si>
  <si>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</si>
  <si>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</si>
  <si>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</si>
  <si>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</si>
  <si>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</si>
  <si>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</si>
  <si>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</si>
  <si>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</si>
  <si>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</si>
  <si>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</si>
  <si>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</si>
  <si>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</si>
  <si>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</si>
  <si>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</si>
  <si>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</si>
  <si>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</si>
  <si>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</si>
  <si>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</si>
  <si>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</si>
  <si>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</si>
  <si>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</si>
  <si>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</si>
  <si>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</si>
  <si>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</si>
  <si>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</si>
  <si>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</si>
  <si>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</si>
  <si>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</si>
  <si>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</si>
  <si>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</si>
  <si>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</si>
  <si>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</si>
  <si>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</si>
  <si>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</si>
  <si>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</si>
  <si>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</si>
  <si>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</si>
  <si>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</si>
  <si>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</si>
  <si>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</si>
  <si>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</si>
  <si>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</si>
  <si>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</si>
  <si>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</si>
  <si>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</si>
  <si>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</si>
  <si>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</si>
  <si>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</si>
  <si>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</si>
  <si>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</si>
  <si>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</si>
  <si>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</si>
  <si>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</si>
  <si>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</si>
  <si>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</si>
  <si>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</si>
  <si>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</si>
  <si>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 xml:space="preserve">Утримання та навчально-тренувальна робота комунальних дитячо-юнацьких спортивних шкіл,  у т.ч. за рахунок: 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</si>
  <si>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</si>
  <si>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</si>
  <si>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</si>
  <si>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</si>
  <si>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</si>
  <si>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</si>
  <si>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</si>
  <si>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</si>
  <si>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</si>
  <si>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</si>
  <si>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</si>
  <si>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Надання загальної середньої освіти закладами загальної середньої освіти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</si>
  <si>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</si>
  <si>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</si>
  <si>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</si>
  <si>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</si>
  <si>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</si>
  <si>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</si>
  <si>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</si>
  <si>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</si>
  <si>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Фізична культура і спорт,  у т.ч. за рахунок:</t>
  </si>
  <si>
    <t>Утримання та навчально-тренувальна робота комунальних дитячо-юнацьких спортивних шкіл,  у т.ч. за рахунок:</t>
  </si>
  <si>
    <t>Будівництво та регіональний розвиток,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</si>
  <si>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</t>
    </r>
  </si>
  <si>
    <t>Транспорт та транспортна інфраструктура, дорожнє господарство, 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</si>
  <si>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</si>
  <si>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 у т.ч. за рахунок: 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</si>
  <si>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</si>
  <si>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</si>
  <si>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</si>
  <si>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</si>
  <si>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</si>
  <si>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</si>
  <si>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</si>
  <si>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</si>
  <si>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</si>
  <si>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</si>
  <si>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</si>
  <si>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Багатопрофільна стаціонарна медична допомога населенню, у т.ч. за рахунок:</t>
  </si>
  <si>
    <t>Багатопрофільна стаціонарна медична допомога населенню,  у т.ч. за рахунок: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</si>
  <si>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</si>
  <si>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</si>
  <si>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</si>
  <si>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</si>
  <si>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</si>
  <si>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</si>
  <si>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</si>
  <si>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</si>
  <si>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закладів, </t>
    </r>
    <r>
      <rPr>
        <i/>
        <sz val="12"/>
        <rFont val="Times New Roman"/>
        <family val="1"/>
        <charset val="204"/>
      </rPr>
      <t xml:space="preserve"> у т.ч. за рахунок:</t>
    </r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</si>
  <si>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</si>
  <si>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                        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</si>
  <si>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</si>
  <si>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</si>
  <si>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</si>
  <si>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</si>
  <si>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</si>
  <si>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</si>
  <si>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</si>
  <si>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Звіт про виконання видаткової частини бюджету Сумської міської територіальної громади за 2021 рік за типовою програмною класифікацією видатків та кредитування місцевих бюджетів</t>
  </si>
  <si>
    <t>грн.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</si>
  <si>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</si>
  <si>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</si>
  <si>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</si>
  <si>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за 2021 рік»</t>
  </si>
  <si>
    <t xml:space="preserve">«Про    звіт    про     виконання    бюджету        
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</si>
  <si>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</si>
  <si>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</si>
  <si>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рішення    Сумської     міської     ради</t>
  </si>
  <si>
    <t>Виконавець: Співакова С.А.  ___________</t>
  </si>
  <si>
    <t>Виконавець: Співакова Л.І.  ___________</t>
  </si>
  <si>
    <t>до    рішення    Сумської    міської    ради</t>
  </si>
  <si>
    <t>Додаток 5</t>
  </si>
  <si>
    <t xml:space="preserve">                           Додаток 2</t>
  </si>
  <si>
    <t>від                           2022 року №         - МР</t>
  </si>
  <si>
    <t>від                          2022 року №         - МР</t>
  </si>
  <si>
    <t>Звіт про виконання видаткової частини бюджету Сумської міської територіальної громади за 2021 рік за головними розпорядниками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</si>
</sst>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35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 applyProtection="1">
      <alignment horizontal="center" vertical="center" wrapText="1"/>
    </xf>
    <xf numFmtId="3" fontId="27" fillId="0" borderId="8" xfId="0" applyNumberFormat="1" applyFont="1" applyFill="1" applyBorder="1" applyAlignment="1">
      <alignment horizontal="left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7" xfId="0" applyNumberFormat="1" applyFont="1" applyFill="1" applyBorder="1" applyAlignment="1" applyProtection="1">
      <alignment horizontal="left" vertical="center" wrapText="1" shrinkToFit="1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/>
    <xf numFmtId="0" fontId="20" fillId="0" borderId="0" xfId="0" applyFont="1" applyFill="1" applyAlignment="1">
      <alignment vertical="center" wrapText="1"/>
    </xf>
    <xf numFmtId="4" fontId="37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vertical="center" wrapText="1"/>
    </xf>
    <xf numFmtId="1" fontId="39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25" fillId="0" borderId="7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3" fontId="35" fillId="0" borderId="0" xfId="0" applyNumberFormat="1" applyFont="1" applyFill="1" applyAlignment="1"/>
    <xf numFmtId="0" fontId="27" fillId="0" borderId="7" xfId="0" applyFont="1" applyFill="1" applyBorder="1"/>
    <xf numFmtId="4" fontId="27" fillId="0" borderId="7" xfId="0" applyNumberFormat="1" applyFont="1" applyFill="1" applyBorder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4" fontId="20" fillId="0" borderId="7" xfId="0" applyNumberFormat="1" applyFont="1" applyFill="1" applyBorder="1"/>
    <xf numFmtId="4" fontId="29" fillId="0" borderId="7" xfId="0" applyNumberFormat="1" applyFont="1" applyFill="1" applyBorder="1"/>
    <xf numFmtId="4" fontId="28" fillId="0" borderId="7" xfId="0" applyNumberFormat="1" applyFont="1" applyFill="1" applyBorder="1"/>
    <xf numFmtId="4" fontId="20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right"/>
    </xf>
    <xf numFmtId="164" fontId="27" fillId="0" borderId="7" xfId="0" applyNumberFormat="1" applyFont="1" applyFill="1" applyBorder="1" applyAlignment="1">
      <alignment horizontal="right"/>
    </xf>
    <xf numFmtId="165" fontId="27" fillId="0" borderId="7" xfId="0" applyNumberFormat="1" applyFont="1" applyFill="1" applyBorder="1"/>
    <xf numFmtId="4" fontId="28" fillId="0" borderId="7" xfId="0" applyNumberFormat="1" applyFont="1" applyFill="1" applyBorder="1" applyAlignment="1"/>
    <xf numFmtId="4" fontId="28" fillId="0" borderId="7" xfId="0" applyNumberFormat="1" applyFont="1" applyFill="1" applyBorder="1" applyAlignment="1">
      <alignment vertical="center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27" fillId="0" borderId="7" xfId="0" applyNumberFormat="1" applyFont="1" applyFill="1" applyBorder="1" applyAlignment="1">
      <alignment horizontal="right" wrapText="1"/>
    </xf>
    <xf numFmtId="164" fontId="44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right" wrapText="1"/>
    </xf>
    <xf numFmtId="164" fontId="45" fillId="0" borderId="7" xfId="0" applyNumberFormat="1" applyFont="1" applyFill="1" applyBorder="1" applyAlignment="1">
      <alignment horizontal="right" wrapText="1"/>
    </xf>
    <xf numFmtId="164" fontId="29" fillId="0" borderId="7" xfId="0" applyNumberFormat="1" applyFont="1" applyFill="1" applyBorder="1" applyAlignment="1">
      <alignment horizontal="right" wrapText="1"/>
    </xf>
    <xf numFmtId="164" fontId="46" fillId="0" borderId="7" xfId="0" applyNumberFormat="1" applyFont="1" applyFill="1" applyBorder="1" applyAlignment="1">
      <alignment horizontal="right" wrapText="1"/>
    </xf>
    <xf numFmtId="164" fontId="28" fillId="0" borderId="7" xfId="0" applyNumberFormat="1" applyFont="1" applyFill="1" applyBorder="1" applyAlignment="1">
      <alignment horizontal="right" wrapText="1"/>
    </xf>
    <xf numFmtId="164" fontId="47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/>
    </xf>
    <xf numFmtId="165" fontId="20" fillId="0" borderId="7" xfId="0" applyNumberFormat="1" applyFont="1" applyFill="1" applyBorder="1"/>
    <xf numFmtId="164" fontId="29" fillId="0" borderId="7" xfId="0" applyNumberFormat="1" applyFont="1" applyFill="1" applyBorder="1" applyAlignment="1">
      <alignment horizontal="right"/>
    </xf>
    <xf numFmtId="165" fontId="29" fillId="0" borderId="7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5" fontId="28" fillId="0" borderId="7" xfId="0" applyNumberFormat="1" applyFont="1" applyFill="1" applyBorder="1"/>
    <xf numFmtId="164" fontId="45" fillId="0" borderId="7" xfId="0" applyNumberFormat="1" applyFont="1" applyFill="1" applyBorder="1" applyAlignment="1">
      <alignment horizontal="right"/>
    </xf>
    <xf numFmtId="164" fontId="44" fillId="0" borderId="7" xfId="0" applyNumberFormat="1" applyFont="1" applyFill="1" applyBorder="1" applyAlignment="1">
      <alignment horizontal="right"/>
    </xf>
    <xf numFmtId="164" fontId="46" fillId="0" borderId="7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right"/>
    </xf>
    <xf numFmtId="4" fontId="47" fillId="0" borderId="7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165" fontId="45" fillId="0" borderId="7" xfId="0" applyNumberFormat="1" applyFont="1" applyFill="1" applyBorder="1"/>
    <xf numFmtId="165" fontId="46" fillId="0" borderId="7" xfId="0" applyNumberFormat="1" applyFont="1" applyFill="1" applyBorder="1"/>
    <xf numFmtId="165" fontId="47" fillId="0" borderId="7" xfId="0" applyNumberFormat="1" applyFont="1" applyFill="1" applyBorder="1"/>
    <xf numFmtId="165" fontId="44" fillId="0" borderId="7" xfId="0" applyNumberFormat="1" applyFont="1" applyFill="1" applyBorder="1"/>
    <xf numFmtId="165" fontId="29" fillId="0" borderId="7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/>
    <xf numFmtId="3" fontId="49" fillId="0" borderId="0" xfId="0" applyNumberFormat="1" applyFont="1" applyFill="1" applyAlignment="1"/>
    <xf numFmtId="49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51" fillId="0" borderId="0" xfId="0" applyFont="1" applyFill="1" applyAlignment="1">
      <alignment vertical="center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/>
    <xf numFmtId="0" fontId="51" fillId="0" borderId="0" xfId="0" applyFont="1" applyFill="1" applyAlignment="1">
      <alignment horizontal="left"/>
    </xf>
    <xf numFmtId="0" fontId="51" fillId="0" borderId="0" xfId="0" applyFont="1" applyFill="1" applyAlignment="1"/>
    <xf numFmtId="49" fontId="52" fillId="0" borderId="0" xfId="0" applyNumberFormat="1" applyFont="1" applyFill="1" applyAlignment="1" applyProtection="1">
      <alignment horizontal="center"/>
    </xf>
    <xf numFmtId="0" fontId="53" fillId="0" borderId="0" xfId="0" applyNumberFormat="1" applyFont="1" applyFill="1" applyAlignment="1" applyProtection="1">
      <alignment horizontal="center" vertical="top"/>
    </xf>
    <xf numFmtId="3" fontId="42" fillId="0" borderId="7" xfId="0" applyNumberFormat="1" applyFont="1" applyFill="1" applyBorder="1" applyAlignment="1" applyProtection="1">
      <alignment horizontal="center" vertical="center" wrapText="1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3" fontId="42" fillId="0" borderId="12" xfId="0" applyNumberFormat="1" applyFont="1" applyFill="1" applyBorder="1" applyAlignment="1" applyProtection="1">
      <alignment horizontal="center" vertical="center" wrapText="1"/>
    </xf>
    <xf numFmtId="3" fontId="42" fillId="0" borderId="13" xfId="0" applyNumberFormat="1" applyFont="1" applyFill="1" applyBorder="1" applyAlignment="1" applyProtection="1">
      <alignment horizontal="center" vertical="center" wrapText="1"/>
    </xf>
    <xf numFmtId="3" fontId="42" fillId="0" borderId="8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/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51" fillId="0" borderId="0" xfId="0" applyNumberFormat="1" applyFont="1" applyFill="1" applyAlignment="1">
      <alignment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 wrapText="1"/>
    </xf>
    <xf numFmtId="3" fontId="40" fillId="0" borderId="10" xfId="0" applyNumberFormat="1" applyFont="1" applyFill="1" applyBorder="1" applyAlignment="1" applyProtection="1">
      <alignment horizontal="center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3" fontId="40" fillId="0" borderId="9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49" fontId="52" fillId="0" borderId="0" xfId="0" applyNumberFormat="1" applyFont="1" applyFill="1" applyAlignment="1" applyProtection="1">
      <alignment horizontal="center" vertical="center"/>
    </xf>
    <xf numFmtId="0" fontId="51" fillId="0" borderId="0" xfId="0" applyFont="1" applyFill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3" fontId="41" fillId="0" borderId="9" xfId="0" applyNumberFormat="1" applyFont="1" applyFill="1" applyBorder="1" applyAlignment="1" applyProtection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 wrapText="1"/>
    </xf>
    <xf numFmtId="3" fontId="41" fillId="0" borderId="11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164" fontId="42" fillId="0" borderId="12" xfId="0" applyNumberFormat="1" applyFont="1" applyFill="1" applyBorder="1" applyAlignment="1" applyProtection="1">
      <alignment horizontal="center" vertical="center" wrapText="1"/>
    </xf>
    <xf numFmtId="164" fontId="42" fillId="0" borderId="13" xfId="0" applyNumberFormat="1" applyFont="1" applyFill="1" applyBorder="1" applyAlignment="1" applyProtection="1">
      <alignment horizontal="center" vertical="center" wrapText="1"/>
    </xf>
    <xf numFmtId="164" fontId="42" fillId="0" borderId="8" xfId="0" applyNumberFormat="1" applyFont="1" applyFill="1" applyBorder="1" applyAlignment="1" applyProtection="1">
      <alignment horizontal="center" vertical="center" wrapText="1"/>
    </xf>
    <xf numFmtId="3" fontId="41" fillId="0" borderId="7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P1718"/>
  <sheetViews>
    <sheetView showGridLines="0" showZeros="0" view="pageBreakPreview" topLeftCell="O1" zoomScale="82" zoomScaleNormal="82" zoomScaleSheetLayoutView="82" workbookViewId="0">
      <selection activeCell="A10" sqref="A10:Y10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4.33203125" style="47" customWidth="1"/>
    <col min="6" max="6" width="24" style="47" customWidth="1"/>
    <col min="7" max="7" width="21.5" style="47" customWidth="1"/>
    <col min="8" max="9" width="22.33203125" style="47" customWidth="1"/>
    <col min="10" max="10" width="19.6640625" style="47" customWidth="1"/>
    <col min="11" max="11" width="16" style="47" customWidth="1"/>
    <col min="12" max="13" width="22.5" style="47" customWidth="1"/>
    <col min="14" max="14" width="24.83203125" style="47" customWidth="1"/>
    <col min="15" max="15" width="19.5" style="47" customWidth="1"/>
    <col min="16" max="16" width="21.5" style="47" customWidth="1"/>
    <col min="17" max="17" width="21.1640625" style="47" customWidth="1"/>
    <col min="18" max="18" width="20.83203125" style="28" customWidth="1"/>
    <col min="19" max="19" width="20.6640625" style="28" customWidth="1"/>
    <col min="20" max="20" width="21.6640625" style="28" customWidth="1"/>
    <col min="21" max="21" width="17.5" style="28" customWidth="1"/>
    <col min="22" max="22" width="22" style="28" customWidth="1"/>
    <col min="23" max="23" width="23.1640625" style="28" customWidth="1"/>
    <col min="24" max="24" width="18.1640625" style="28" customWidth="1"/>
    <col min="25" max="25" width="22.33203125" style="28" customWidth="1"/>
    <col min="26" max="510" width="9.1640625" style="28"/>
    <col min="511" max="16384" width="9.1640625" style="20"/>
  </cols>
  <sheetData>
    <row r="1" spans="1:510" ht="26.25" customHeight="1" x14ac:dyDescent="0.45">
      <c r="M1" s="132"/>
      <c r="N1" s="132"/>
      <c r="O1" s="132"/>
      <c r="P1" s="132"/>
      <c r="Q1" s="132"/>
      <c r="T1" s="201" t="s">
        <v>631</v>
      </c>
      <c r="U1" s="201"/>
      <c r="V1" s="201"/>
      <c r="W1" s="201"/>
      <c r="X1" s="202"/>
    </row>
    <row r="2" spans="1:510" ht="34.5" customHeight="1" x14ac:dyDescent="0.25">
      <c r="M2" s="90"/>
      <c r="N2" s="90"/>
      <c r="O2" s="90"/>
      <c r="P2" s="90"/>
      <c r="Q2" s="90"/>
      <c r="T2" s="198" t="s">
        <v>626</v>
      </c>
      <c r="U2" s="198"/>
      <c r="V2" s="198"/>
      <c r="W2" s="198"/>
      <c r="X2" s="198"/>
    </row>
    <row r="3" spans="1:510" ht="26.25" customHeight="1" x14ac:dyDescent="0.45">
      <c r="M3" s="136"/>
      <c r="N3" s="136"/>
      <c r="O3" s="136"/>
      <c r="P3" s="136"/>
      <c r="Q3" s="136"/>
      <c r="T3" s="215" t="s">
        <v>623</v>
      </c>
      <c r="U3" s="215"/>
      <c r="V3" s="215"/>
      <c r="W3" s="215"/>
      <c r="X3" s="215"/>
    </row>
    <row r="4" spans="1:510" ht="26.25" customHeight="1" x14ac:dyDescent="0.45">
      <c r="M4" s="136"/>
      <c r="N4" s="136"/>
      <c r="O4" s="136"/>
      <c r="P4" s="136"/>
      <c r="Q4" s="136"/>
      <c r="T4" s="199" t="s">
        <v>624</v>
      </c>
      <c r="U4" s="199"/>
      <c r="V4" s="199"/>
      <c r="W4" s="199"/>
      <c r="X4" s="199"/>
    </row>
    <row r="5" spans="1:510" ht="26.25" customHeight="1" x14ac:dyDescent="0.45">
      <c r="M5" s="136"/>
      <c r="N5" s="136"/>
      <c r="O5" s="136"/>
      <c r="P5" s="136"/>
      <c r="Q5" s="136"/>
      <c r="T5" s="199" t="s">
        <v>622</v>
      </c>
      <c r="U5" s="199"/>
      <c r="V5" s="199"/>
      <c r="W5" s="199"/>
      <c r="X5" s="200"/>
    </row>
    <row r="6" spans="1:510" ht="28.5" customHeight="1" x14ac:dyDescent="0.45">
      <c r="M6" s="136"/>
      <c r="N6" s="136"/>
      <c r="O6" s="136"/>
      <c r="P6" s="136"/>
      <c r="Q6" s="136"/>
      <c r="T6" s="199" t="s">
        <v>632</v>
      </c>
      <c r="U6" s="199"/>
      <c r="V6" s="199"/>
      <c r="W6" s="199"/>
      <c r="X6" s="200"/>
    </row>
    <row r="7" spans="1:510" ht="28.5" customHeight="1" x14ac:dyDescent="0.4">
      <c r="M7" s="131"/>
      <c r="N7" s="131"/>
      <c r="O7" s="131"/>
      <c r="P7" s="131"/>
      <c r="Q7" s="131"/>
    </row>
    <row r="8" spans="1:510" ht="26.25" customHeight="1" x14ac:dyDescent="0.4">
      <c r="M8" s="136"/>
      <c r="N8" s="136"/>
      <c r="O8" s="136"/>
      <c r="P8" s="136"/>
      <c r="Q8" s="136"/>
    </row>
    <row r="9" spans="1:510" ht="26.25" x14ac:dyDescent="0.4">
      <c r="N9" s="62"/>
      <c r="O9" s="62"/>
      <c r="P9" s="62"/>
      <c r="Q9" s="62"/>
    </row>
    <row r="10" spans="1:510" s="44" customFormat="1" ht="39" customHeight="1" x14ac:dyDescent="0.3">
      <c r="A10" s="219" t="s">
        <v>634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</row>
    <row r="11" spans="1:510" s="44" customFormat="1" ht="23.25" customHeight="1" x14ac:dyDescent="0.45">
      <c r="A11" s="203" t="s">
        <v>573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</row>
    <row r="12" spans="1:510" s="197" customFormat="1" ht="29.25" customHeight="1" x14ac:dyDescent="0.3">
      <c r="A12" s="204" t="s">
        <v>572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</row>
    <row r="13" spans="1:510" s="46" customFormat="1" ht="31.5" customHeight="1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5"/>
      <c r="S13" s="45"/>
      <c r="T13" s="45"/>
      <c r="U13" s="45"/>
      <c r="V13" s="45"/>
      <c r="W13" s="45"/>
      <c r="X13" s="139" t="s">
        <v>618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</row>
    <row r="14" spans="1:510" s="21" customFormat="1" ht="34.5" customHeight="1" x14ac:dyDescent="0.2">
      <c r="A14" s="213" t="s">
        <v>336</v>
      </c>
      <c r="B14" s="214" t="s">
        <v>337</v>
      </c>
      <c r="C14" s="214" t="s">
        <v>327</v>
      </c>
      <c r="D14" s="214" t="s">
        <v>338</v>
      </c>
      <c r="E14" s="206" t="s">
        <v>224</v>
      </c>
      <c r="F14" s="207"/>
      <c r="G14" s="207"/>
      <c r="H14" s="207"/>
      <c r="I14" s="207"/>
      <c r="J14" s="208"/>
      <c r="K14" s="209" t="s">
        <v>619</v>
      </c>
      <c r="L14" s="223" t="s">
        <v>225</v>
      </c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09" t="s">
        <v>619</v>
      </c>
      <c r="Y14" s="216" t="s">
        <v>226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</row>
    <row r="15" spans="1:510" s="21" customFormat="1" ht="64.5" customHeight="1" x14ac:dyDescent="0.2">
      <c r="A15" s="213"/>
      <c r="B15" s="214"/>
      <c r="C15" s="214"/>
      <c r="D15" s="214"/>
      <c r="E15" s="220" t="s">
        <v>620</v>
      </c>
      <c r="F15" s="220"/>
      <c r="G15" s="221"/>
      <c r="H15" s="222" t="s">
        <v>621</v>
      </c>
      <c r="I15" s="220"/>
      <c r="J15" s="221"/>
      <c r="K15" s="210"/>
      <c r="L15" s="222" t="s">
        <v>620</v>
      </c>
      <c r="M15" s="220"/>
      <c r="N15" s="220"/>
      <c r="O15" s="220"/>
      <c r="P15" s="220"/>
      <c r="Q15" s="221"/>
      <c r="R15" s="222" t="s">
        <v>621</v>
      </c>
      <c r="S15" s="220"/>
      <c r="T15" s="220"/>
      <c r="U15" s="220"/>
      <c r="V15" s="220"/>
      <c r="W15" s="221"/>
      <c r="X15" s="210"/>
      <c r="Y15" s="217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</row>
    <row r="16" spans="1:510" s="21" customFormat="1" ht="19.5" customHeight="1" x14ac:dyDescent="0.2">
      <c r="A16" s="213"/>
      <c r="B16" s="214"/>
      <c r="C16" s="214"/>
      <c r="D16" s="214"/>
      <c r="E16" s="205" t="s">
        <v>328</v>
      </c>
      <c r="F16" s="205" t="s">
        <v>228</v>
      </c>
      <c r="G16" s="205"/>
      <c r="H16" s="205" t="s">
        <v>328</v>
      </c>
      <c r="I16" s="205" t="s">
        <v>228</v>
      </c>
      <c r="J16" s="205"/>
      <c r="K16" s="210"/>
      <c r="L16" s="205" t="s">
        <v>328</v>
      </c>
      <c r="M16" s="205" t="s">
        <v>329</v>
      </c>
      <c r="N16" s="205" t="s">
        <v>227</v>
      </c>
      <c r="O16" s="205" t="s">
        <v>228</v>
      </c>
      <c r="P16" s="205"/>
      <c r="Q16" s="205" t="s">
        <v>229</v>
      </c>
      <c r="R16" s="205" t="s">
        <v>328</v>
      </c>
      <c r="S16" s="205" t="s">
        <v>329</v>
      </c>
      <c r="T16" s="205" t="s">
        <v>227</v>
      </c>
      <c r="U16" s="205" t="s">
        <v>228</v>
      </c>
      <c r="V16" s="205"/>
      <c r="W16" s="205" t="s">
        <v>229</v>
      </c>
      <c r="X16" s="210"/>
      <c r="Y16" s="217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</row>
    <row r="17" spans="1:510" s="21" customFormat="1" ht="88.5" customHeight="1" x14ac:dyDescent="0.2">
      <c r="A17" s="213"/>
      <c r="B17" s="214"/>
      <c r="C17" s="214"/>
      <c r="D17" s="214"/>
      <c r="E17" s="205"/>
      <c r="F17" s="156" t="s">
        <v>230</v>
      </c>
      <c r="G17" s="156" t="s">
        <v>231</v>
      </c>
      <c r="H17" s="205"/>
      <c r="I17" s="156" t="s">
        <v>230</v>
      </c>
      <c r="J17" s="156" t="s">
        <v>231</v>
      </c>
      <c r="K17" s="211"/>
      <c r="L17" s="205"/>
      <c r="M17" s="205"/>
      <c r="N17" s="205"/>
      <c r="O17" s="156" t="s">
        <v>230</v>
      </c>
      <c r="P17" s="156" t="s">
        <v>231</v>
      </c>
      <c r="Q17" s="205"/>
      <c r="R17" s="205"/>
      <c r="S17" s="205"/>
      <c r="T17" s="205"/>
      <c r="U17" s="156" t="s">
        <v>230</v>
      </c>
      <c r="V17" s="156" t="s">
        <v>231</v>
      </c>
      <c r="W17" s="205"/>
      <c r="X17" s="211"/>
      <c r="Y17" s="21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</row>
    <row r="18" spans="1:510" s="27" customFormat="1" ht="24" customHeight="1" x14ac:dyDescent="0.25">
      <c r="A18" s="110" t="s">
        <v>149</v>
      </c>
      <c r="B18" s="111"/>
      <c r="C18" s="111"/>
      <c r="D18" s="112" t="s">
        <v>35</v>
      </c>
      <c r="E18" s="93">
        <f>E19</f>
        <v>260563433.11000001</v>
      </c>
      <c r="F18" s="93">
        <f t="shared" ref="F18:L18" si="0">F19</f>
        <v>108111853</v>
      </c>
      <c r="G18" s="93">
        <f t="shared" si="0"/>
        <v>6558027</v>
      </c>
      <c r="H18" s="93">
        <f t="shared" si="0"/>
        <v>256440341.51000002</v>
      </c>
      <c r="I18" s="93">
        <f t="shared" si="0"/>
        <v>107818989.52999999</v>
      </c>
      <c r="J18" s="93">
        <f t="shared" si="0"/>
        <v>5545395.1200000001</v>
      </c>
      <c r="K18" s="159">
        <f>H18/E18*100</f>
        <v>98.417624625685917</v>
      </c>
      <c r="L18" s="93">
        <f t="shared" si="0"/>
        <v>37835443.659999996</v>
      </c>
      <c r="M18" s="93">
        <f t="shared" ref="M18" si="1">M19</f>
        <v>37312648.659999996</v>
      </c>
      <c r="N18" s="93">
        <f t="shared" ref="N18" si="2">N19</f>
        <v>522795</v>
      </c>
      <c r="O18" s="93">
        <f t="shared" ref="O18" si="3">O19</f>
        <v>119291</v>
      </c>
      <c r="P18" s="93">
        <f t="shared" ref="P18" si="4">P19</f>
        <v>51832</v>
      </c>
      <c r="Q18" s="93">
        <f t="shared" ref="Q18:W18" si="5">Q19</f>
        <v>37312648.659999996</v>
      </c>
      <c r="R18" s="93">
        <f t="shared" si="5"/>
        <v>32985233.210000001</v>
      </c>
      <c r="S18" s="93">
        <f t="shared" si="5"/>
        <v>32071490.379999999</v>
      </c>
      <c r="T18" s="93">
        <f t="shared" si="5"/>
        <v>885642.83000000007</v>
      </c>
      <c r="U18" s="93">
        <f t="shared" si="5"/>
        <v>20000</v>
      </c>
      <c r="V18" s="93">
        <f t="shared" si="5"/>
        <v>7520.47</v>
      </c>
      <c r="W18" s="93">
        <f t="shared" si="5"/>
        <v>32099590.379999999</v>
      </c>
      <c r="X18" s="159">
        <f>R18/L18*100</f>
        <v>87.180775535274918</v>
      </c>
      <c r="Y18" s="93">
        <f>H18+R18</f>
        <v>289425574.72000003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</row>
    <row r="19" spans="1:510" s="34" customFormat="1" ht="36" customHeight="1" x14ac:dyDescent="0.25">
      <c r="A19" s="94" t="s">
        <v>150</v>
      </c>
      <c r="B19" s="95"/>
      <c r="C19" s="95"/>
      <c r="D19" s="75" t="s">
        <v>516</v>
      </c>
      <c r="E19" s="96">
        <f>E22+E23+E24+E25+E27+E28+E29+E30+E31+E32+E33+E34+E35+E36+E37+E38+E39+E40+E41+E42+E43+E44+E45+E47+E49+E50+E51+E52+E53+E54+E55+E56+E57+E59+E60+E61+E46+E48+E63+E62</f>
        <v>260563433.11000001</v>
      </c>
      <c r="F19" s="96">
        <f t="shared" ref="F19:Q19" si="6">F22+F23+F24+F25+F27+F28+F29+F30+F31+F32+F33+F34+F35+F36+F37+F38+F39+F40+F41+F42+F43+F44+F45+F47+F49+F50+F51+F52+F53+F54+F55+F56+F57+F59+F60+F61+F46+F48+F63+F62</f>
        <v>108111853</v>
      </c>
      <c r="G19" s="96">
        <f t="shared" si="6"/>
        <v>6558027</v>
      </c>
      <c r="H19" s="96">
        <f t="shared" ref="H19:J19" si="7">H22+H23+H24+H25+H27+H28+H29+H30+H31+H32+H33+H34+H35+H36+H37+H38+H39+H40+H41+H42+H43+H44+H45+H47+H49+H50+H51+H52+H53+H54+H55+H56+H57+H59+H60+H61+H46+H48+H63+H62</f>
        <v>256440341.51000002</v>
      </c>
      <c r="I19" s="96">
        <f t="shared" si="7"/>
        <v>107818989.52999999</v>
      </c>
      <c r="J19" s="96">
        <f t="shared" si="7"/>
        <v>5545395.1200000001</v>
      </c>
      <c r="K19" s="163">
        <f t="shared" ref="K19:K82" si="8">H19/E19*100</f>
        <v>98.417624625685917</v>
      </c>
      <c r="L19" s="96">
        <f t="shared" si="6"/>
        <v>37835443.659999996</v>
      </c>
      <c r="M19" s="96">
        <f t="shared" si="6"/>
        <v>37312648.659999996</v>
      </c>
      <c r="N19" s="96">
        <f t="shared" si="6"/>
        <v>522795</v>
      </c>
      <c r="O19" s="96">
        <f t="shared" si="6"/>
        <v>119291</v>
      </c>
      <c r="P19" s="96">
        <f t="shared" si="6"/>
        <v>51832</v>
      </c>
      <c r="Q19" s="96">
        <f t="shared" si="6"/>
        <v>37312648.659999996</v>
      </c>
      <c r="R19" s="96">
        <f t="shared" ref="R19:W19" si="9">R22+R23+R24+R25+R27+R28+R29+R30+R31+R32+R33+R34+R35+R36+R37+R38+R39+R40+R41+R42+R43+R44+R45+R47+R49+R50+R51+R52+R53+R54+R55+R56+R57+R59+R60+R61+R46+R48+R63+R62</f>
        <v>32985233.210000001</v>
      </c>
      <c r="S19" s="96">
        <f t="shared" si="9"/>
        <v>32071490.379999999</v>
      </c>
      <c r="T19" s="96">
        <f t="shared" si="9"/>
        <v>885642.83000000007</v>
      </c>
      <c r="U19" s="96">
        <f t="shared" si="9"/>
        <v>20000</v>
      </c>
      <c r="V19" s="96">
        <f t="shared" si="9"/>
        <v>7520.47</v>
      </c>
      <c r="W19" s="96">
        <f t="shared" si="9"/>
        <v>32099590.379999999</v>
      </c>
      <c r="X19" s="163">
        <f t="shared" ref="X19:X82" si="10">R19/L19*100</f>
        <v>87.180775535274918</v>
      </c>
      <c r="Y19" s="96">
        <f t="shared" ref="Y19:Y82" si="11">H19+R19</f>
        <v>289425574.72000003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</row>
    <row r="20" spans="1:510" s="34" customFormat="1" ht="63" x14ac:dyDescent="0.25">
      <c r="A20" s="94"/>
      <c r="B20" s="95"/>
      <c r="C20" s="95"/>
      <c r="D20" s="75" t="s">
        <v>381</v>
      </c>
      <c r="E20" s="96">
        <f>E58</f>
        <v>588815</v>
      </c>
      <c r="F20" s="96">
        <f t="shared" ref="F20:Q20" si="12">F58</f>
        <v>482635</v>
      </c>
      <c r="G20" s="96">
        <f t="shared" si="12"/>
        <v>0</v>
      </c>
      <c r="H20" s="96">
        <f t="shared" ref="H20:J20" si="13">H58</f>
        <v>546835</v>
      </c>
      <c r="I20" s="96">
        <f t="shared" si="13"/>
        <v>448227</v>
      </c>
      <c r="J20" s="96">
        <f t="shared" si="13"/>
        <v>0</v>
      </c>
      <c r="K20" s="163">
        <f t="shared" si="8"/>
        <v>92.870426194984844</v>
      </c>
      <c r="L20" s="96">
        <f t="shared" si="12"/>
        <v>0</v>
      </c>
      <c r="M20" s="96">
        <f t="shared" si="12"/>
        <v>0</v>
      </c>
      <c r="N20" s="96">
        <f t="shared" si="12"/>
        <v>0</v>
      </c>
      <c r="O20" s="96">
        <f t="shared" si="12"/>
        <v>0</v>
      </c>
      <c r="P20" s="96">
        <f t="shared" si="12"/>
        <v>0</v>
      </c>
      <c r="Q20" s="96">
        <f t="shared" si="12"/>
        <v>0</v>
      </c>
      <c r="R20" s="96">
        <f t="shared" ref="R20:W20" si="14">R58</f>
        <v>0</v>
      </c>
      <c r="S20" s="96">
        <f t="shared" si="14"/>
        <v>0</v>
      </c>
      <c r="T20" s="96">
        <f t="shared" si="14"/>
        <v>0</v>
      </c>
      <c r="U20" s="96">
        <f t="shared" si="14"/>
        <v>0</v>
      </c>
      <c r="V20" s="96">
        <f t="shared" si="14"/>
        <v>0</v>
      </c>
      <c r="W20" s="96">
        <f t="shared" si="14"/>
        <v>0</v>
      </c>
      <c r="X20" s="164" t="e">
        <f t="shared" si="10"/>
        <v>#DIV/0!</v>
      </c>
      <c r="Y20" s="96">
        <f t="shared" si="11"/>
        <v>546835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</row>
    <row r="21" spans="1:510" s="34" customFormat="1" ht="63" hidden="1" customHeight="1" x14ac:dyDescent="0.25">
      <c r="A21" s="94"/>
      <c r="B21" s="95"/>
      <c r="C21" s="95"/>
      <c r="D21" s="75" t="s">
        <v>438</v>
      </c>
      <c r="E21" s="96">
        <f>E26</f>
        <v>0</v>
      </c>
      <c r="F21" s="96">
        <f t="shared" ref="F21:Q21" si="15">F26</f>
        <v>0</v>
      </c>
      <c r="G21" s="96">
        <f t="shared" si="15"/>
        <v>0</v>
      </c>
      <c r="H21" s="96"/>
      <c r="I21" s="96"/>
      <c r="J21" s="96"/>
      <c r="K21" s="159" t="e">
        <f t="shared" si="8"/>
        <v>#DIV/0!</v>
      </c>
      <c r="L21" s="96">
        <f t="shared" si="15"/>
        <v>0</v>
      </c>
      <c r="M21" s="96">
        <f t="shared" si="15"/>
        <v>0</v>
      </c>
      <c r="N21" s="96">
        <f t="shared" si="15"/>
        <v>0</v>
      </c>
      <c r="O21" s="96">
        <f t="shared" si="15"/>
        <v>0</v>
      </c>
      <c r="P21" s="96">
        <f t="shared" si="15"/>
        <v>0</v>
      </c>
      <c r="Q21" s="96">
        <f t="shared" si="15"/>
        <v>0</v>
      </c>
      <c r="R21" s="133"/>
      <c r="S21" s="134"/>
      <c r="T21" s="133"/>
      <c r="U21" s="133"/>
      <c r="V21" s="133"/>
      <c r="W21" s="133"/>
      <c r="X21" s="160" t="e">
        <f t="shared" si="10"/>
        <v>#DIV/0!</v>
      </c>
      <c r="Y21" s="93">
        <f t="shared" si="11"/>
        <v>0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</row>
    <row r="22" spans="1:510" s="22" customFormat="1" ht="48" customHeight="1" x14ac:dyDescent="0.25">
      <c r="A22" s="59" t="s">
        <v>151</v>
      </c>
      <c r="B22" s="91" t="s">
        <v>119</v>
      </c>
      <c r="C22" s="91" t="s">
        <v>46</v>
      </c>
      <c r="D22" s="36" t="s">
        <v>490</v>
      </c>
      <c r="E22" s="97">
        <v>113179546</v>
      </c>
      <c r="F22" s="97">
        <v>82241400</v>
      </c>
      <c r="G22" s="97">
        <v>3807946</v>
      </c>
      <c r="H22" s="97">
        <v>111915336.19</v>
      </c>
      <c r="I22" s="97">
        <v>82241400</v>
      </c>
      <c r="J22" s="97">
        <v>3051766.13</v>
      </c>
      <c r="K22" s="161">
        <f t="shared" si="8"/>
        <v>98.883005052874125</v>
      </c>
      <c r="L22" s="97">
        <f>N22+Q22</f>
        <v>0</v>
      </c>
      <c r="M22" s="97"/>
      <c r="N22" s="97"/>
      <c r="O22" s="97"/>
      <c r="P22" s="97"/>
      <c r="Q22" s="97"/>
      <c r="R22" s="145">
        <f>T22+W22</f>
        <v>204794.9</v>
      </c>
      <c r="S22" s="146"/>
      <c r="T22" s="146">
        <v>204794.9</v>
      </c>
      <c r="U22" s="146"/>
      <c r="V22" s="146"/>
      <c r="W22" s="146"/>
      <c r="X22" s="162" t="e">
        <f t="shared" si="10"/>
        <v>#DIV/0!</v>
      </c>
      <c r="Y22" s="97">
        <f t="shared" si="11"/>
        <v>112120131.09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</row>
    <row r="23" spans="1:510" s="22" customFormat="1" ht="35.25" hidden="1" customHeight="1" x14ac:dyDescent="0.25">
      <c r="A23" s="59" t="s">
        <v>448</v>
      </c>
      <c r="B23" s="59" t="s">
        <v>90</v>
      </c>
      <c r="C23" s="59" t="s">
        <v>458</v>
      </c>
      <c r="D23" s="36" t="s">
        <v>449</v>
      </c>
      <c r="E23" s="97">
        <v>0</v>
      </c>
      <c r="F23" s="97"/>
      <c r="G23" s="97"/>
      <c r="H23" s="97"/>
      <c r="I23" s="97"/>
      <c r="J23" s="97"/>
      <c r="K23" s="161" t="e">
        <f t="shared" si="8"/>
        <v>#DIV/0!</v>
      </c>
      <c r="L23" s="97">
        <v>0</v>
      </c>
      <c r="M23" s="97"/>
      <c r="N23" s="97"/>
      <c r="O23" s="97"/>
      <c r="P23" s="97"/>
      <c r="Q23" s="97"/>
      <c r="R23" s="135"/>
      <c r="S23" s="146"/>
      <c r="T23" s="146"/>
      <c r="U23" s="146"/>
      <c r="V23" s="146"/>
      <c r="W23" s="146"/>
      <c r="X23" s="161" t="e">
        <f t="shared" si="10"/>
        <v>#DIV/0!</v>
      </c>
      <c r="Y23" s="97">
        <f t="shared" si="11"/>
        <v>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</row>
    <row r="24" spans="1:510" s="22" customFormat="1" ht="28.5" customHeight="1" x14ac:dyDescent="0.25">
      <c r="A24" s="59" t="s">
        <v>241</v>
      </c>
      <c r="B24" s="91" t="s">
        <v>45</v>
      </c>
      <c r="C24" s="91" t="s">
        <v>93</v>
      </c>
      <c r="D24" s="60" t="s">
        <v>242</v>
      </c>
      <c r="E24" s="97">
        <v>396000</v>
      </c>
      <c r="F24" s="97"/>
      <c r="G24" s="97"/>
      <c r="H24" s="97">
        <v>390341.48</v>
      </c>
      <c r="I24" s="97"/>
      <c r="J24" s="97"/>
      <c r="K24" s="161">
        <f t="shared" si="8"/>
        <v>98.571080808080808</v>
      </c>
      <c r="L24" s="97">
        <f t="shared" ref="L24:L63" si="16">N24+Q24</f>
        <v>0</v>
      </c>
      <c r="M24" s="97"/>
      <c r="N24" s="97"/>
      <c r="O24" s="97"/>
      <c r="P24" s="97"/>
      <c r="Q24" s="97"/>
      <c r="R24" s="145">
        <f t="shared" ref="R24:R63" si="17">T24+W24</f>
        <v>0</v>
      </c>
      <c r="S24" s="146"/>
      <c r="T24" s="146"/>
      <c r="U24" s="146"/>
      <c r="V24" s="146"/>
      <c r="W24" s="146"/>
      <c r="X24" s="162" t="e">
        <f t="shared" si="10"/>
        <v>#DIV/0!</v>
      </c>
      <c r="Y24" s="97">
        <f t="shared" si="11"/>
        <v>390341.48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</row>
    <row r="25" spans="1:510" s="22" customFormat="1" ht="15.75" hidden="1" customHeight="1" x14ac:dyDescent="0.25">
      <c r="A25" s="59" t="s">
        <v>433</v>
      </c>
      <c r="B25" s="59" t="s">
        <v>434</v>
      </c>
      <c r="C25" s="59" t="s">
        <v>119</v>
      </c>
      <c r="D25" s="60" t="s">
        <v>435</v>
      </c>
      <c r="E25" s="97">
        <v>0</v>
      </c>
      <c r="F25" s="97"/>
      <c r="G25" s="97"/>
      <c r="H25" s="97"/>
      <c r="I25" s="97"/>
      <c r="J25" s="97"/>
      <c r="K25" s="161" t="e">
        <f t="shared" si="8"/>
        <v>#DIV/0!</v>
      </c>
      <c r="L25" s="97">
        <f t="shared" si="16"/>
        <v>0</v>
      </c>
      <c r="M25" s="97"/>
      <c r="N25" s="97"/>
      <c r="O25" s="97"/>
      <c r="P25" s="97"/>
      <c r="Q25" s="97"/>
      <c r="R25" s="145">
        <f t="shared" si="17"/>
        <v>0</v>
      </c>
      <c r="S25" s="146"/>
      <c r="T25" s="146"/>
      <c r="U25" s="146"/>
      <c r="V25" s="146"/>
      <c r="W25" s="146"/>
      <c r="X25" s="162" t="e">
        <f t="shared" si="10"/>
        <v>#DIV/0!</v>
      </c>
      <c r="Y25" s="97">
        <f t="shared" si="11"/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</row>
    <row r="26" spans="1:510" s="22" customFormat="1" ht="60" hidden="1" customHeight="1" x14ac:dyDescent="0.25">
      <c r="A26" s="59"/>
      <c r="B26" s="167"/>
      <c r="C26" s="167"/>
      <c r="D26" s="36" t="s">
        <v>438</v>
      </c>
      <c r="E26" s="97">
        <v>0</v>
      </c>
      <c r="F26" s="97"/>
      <c r="G26" s="97"/>
      <c r="H26" s="97"/>
      <c r="I26" s="97"/>
      <c r="J26" s="97"/>
      <c r="K26" s="161" t="e">
        <f t="shared" si="8"/>
        <v>#DIV/0!</v>
      </c>
      <c r="L26" s="97">
        <f t="shared" si="16"/>
        <v>0</v>
      </c>
      <c r="M26" s="97"/>
      <c r="N26" s="97"/>
      <c r="O26" s="97"/>
      <c r="P26" s="97"/>
      <c r="Q26" s="97"/>
      <c r="R26" s="145">
        <f t="shared" si="17"/>
        <v>0</v>
      </c>
      <c r="S26" s="146"/>
      <c r="T26" s="146"/>
      <c r="U26" s="146"/>
      <c r="V26" s="146"/>
      <c r="W26" s="146"/>
      <c r="X26" s="162" t="e">
        <f t="shared" si="10"/>
        <v>#DIV/0!</v>
      </c>
      <c r="Y26" s="97">
        <f t="shared" si="11"/>
        <v>0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</row>
    <row r="27" spans="1:510" s="22" customFormat="1" ht="47.25" customHeight="1" x14ac:dyDescent="0.25">
      <c r="A27" s="59" t="s">
        <v>257</v>
      </c>
      <c r="B27" s="91" t="s">
        <v>99</v>
      </c>
      <c r="C27" s="91" t="s">
        <v>54</v>
      </c>
      <c r="D27" s="60" t="s">
        <v>410</v>
      </c>
      <c r="E27" s="97">
        <v>350460</v>
      </c>
      <c r="F27" s="97"/>
      <c r="G27" s="97"/>
      <c r="H27" s="97">
        <v>350400</v>
      </c>
      <c r="I27" s="97"/>
      <c r="J27" s="97"/>
      <c r="K27" s="161">
        <f t="shared" si="8"/>
        <v>99.982879643896595</v>
      </c>
      <c r="L27" s="97">
        <f t="shared" si="16"/>
        <v>0</v>
      </c>
      <c r="M27" s="97"/>
      <c r="N27" s="97"/>
      <c r="O27" s="97"/>
      <c r="P27" s="97"/>
      <c r="Q27" s="97"/>
      <c r="R27" s="145">
        <f t="shared" si="17"/>
        <v>0</v>
      </c>
      <c r="S27" s="146"/>
      <c r="T27" s="146"/>
      <c r="U27" s="146"/>
      <c r="V27" s="146"/>
      <c r="W27" s="146"/>
      <c r="X27" s="162" t="e">
        <f t="shared" si="10"/>
        <v>#DIV/0!</v>
      </c>
      <c r="Y27" s="97">
        <f t="shared" si="11"/>
        <v>350400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</row>
    <row r="28" spans="1:510" s="22" customFormat="1" ht="31.5" customHeight="1" x14ac:dyDescent="0.25">
      <c r="A28" s="59" t="s">
        <v>152</v>
      </c>
      <c r="B28" s="91" t="s">
        <v>125</v>
      </c>
      <c r="C28" s="91" t="s">
        <v>54</v>
      </c>
      <c r="D28" s="60" t="s">
        <v>19</v>
      </c>
      <c r="E28" s="97">
        <v>467186</v>
      </c>
      <c r="F28" s="97"/>
      <c r="G28" s="97"/>
      <c r="H28" s="97">
        <v>461350</v>
      </c>
      <c r="I28" s="97"/>
      <c r="J28" s="97"/>
      <c r="K28" s="161">
        <f t="shared" si="8"/>
        <v>98.750818731725701</v>
      </c>
      <c r="L28" s="97">
        <f t="shared" si="16"/>
        <v>0</v>
      </c>
      <c r="M28" s="97"/>
      <c r="N28" s="97"/>
      <c r="O28" s="97"/>
      <c r="P28" s="97"/>
      <c r="Q28" s="97"/>
      <c r="R28" s="145">
        <f t="shared" si="17"/>
        <v>0</v>
      </c>
      <c r="S28" s="146"/>
      <c r="T28" s="146"/>
      <c r="U28" s="146"/>
      <c r="V28" s="146"/>
      <c r="W28" s="146"/>
      <c r="X28" s="162" t="e">
        <f t="shared" si="10"/>
        <v>#DIV/0!</v>
      </c>
      <c r="Y28" s="97">
        <f t="shared" si="11"/>
        <v>461350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</row>
    <row r="29" spans="1:510" s="22" customFormat="1" ht="36" customHeight="1" x14ac:dyDescent="0.25">
      <c r="A29" s="59" t="s">
        <v>153</v>
      </c>
      <c r="B29" s="91" t="s">
        <v>126</v>
      </c>
      <c r="C29" s="91" t="s">
        <v>100</v>
      </c>
      <c r="D29" s="60" t="s">
        <v>497</v>
      </c>
      <c r="E29" s="97">
        <v>3222540</v>
      </c>
      <c r="F29" s="97">
        <v>2407050</v>
      </c>
      <c r="G29" s="97">
        <v>55730</v>
      </c>
      <c r="H29" s="97">
        <v>3220436.38</v>
      </c>
      <c r="I29" s="97">
        <v>2407041.0699999998</v>
      </c>
      <c r="J29" s="97">
        <v>55351.47</v>
      </c>
      <c r="K29" s="161">
        <f t="shared" si="8"/>
        <v>99.934721679172327</v>
      </c>
      <c r="L29" s="97">
        <f t="shared" si="16"/>
        <v>0</v>
      </c>
      <c r="M29" s="97"/>
      <c r="N29" s="97"/>
      <c r="O29" s="97"/>
      <c r="P29" s="97"/>
      <c r="Q29" s="97"/>
      <c r="R29" s="145">
        <f t="shared" si="17"/>
        <v>680</v>
      </c>
      <c r="S29" s="146"/>
      <c r="T29" s="146">
        <v>680</v>
      </c>
      <c r="U29" s="146"/>
      <c r="V29" s="146"/>
      <c r="W29" s="146"/>
      <c r="X29" s="162" t="e">
        <f t="shared" si="10"/>
        <v>#DIV/0!</v>
      </c>
      <c r="Y29" s="97">
        <f t="shared" si="11"/>
        <v>3221116.38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</row>
    <row r="30" spans="1:510" s="22" customFormat="1" ht="48.75" customHeight="1" x14ac:dyDescent="0.25">
      <c r="A30" s="59" t="s">
        <v>154</v>
      </c>
      <c r="B30" s="91" t="s">
        <v>107</v>
      </c>
      <c r="C30" s="91" t="s">
        <v>100</v>
      </c>
      <c r="D30" s="60" t="s">
        <v>340</v>
      </c>
      <c r="E30" s="97">
        <v>556216</v>
      </c>
      <c r="F30" s="97"/>
      <c r="G30" s="97"/>
      <c r="H30" s="97">
        <v>554132.85</v>
      </c>
      <c r="I30" s="97"/>
      <c r="J30" s="97"/>
      <c r="K30" s="161">
        <f t="shared" si="8"/>
        <v>99.625478231478411</v>
      </c>
      <c r="L30" s="97">
        <f t="shared" si="16"/>
        <v>0</v>
      </c>
      <c r="M30" s="97"/>
      <c r="N30" s="97"/>
      <c r="O30" s="97"/>
      <c r="P30" s="97"/>
      <c r="Q30" s="97"/>
      <c r="R30" s="145">
        <f t="shared" si="17"/>
        <v>0</v>
      </c>
      <c r="S30" s="146"/>
      <c r="T30" s="146"/>
      <c r="U30" s="146"/>
      <c r="V30" s="146"/>
      <c r="W30" s="146"/>
      <c r="X30" s="162" t="e">
        <f t="shared" si="10"/>
        <v>#DIV/0!</v>
      </c>
      <c r="Y30" s="97">
        <f t="shared" si="11"/>
        <v>554132.85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</row>
    <row r="31" spans="1:510" s="22" customFormat="1" ht="63" x14ac:dyDescent="0.25">
      <c r="A31" s="59" t="s">
        <v>155</v>
      </c>
      <c r="B31" s="91" t="s">
        <v>108</v>
      </c>
      <c r="C31" s="91" t="s">
        <v>100</v>
      </c>
      <c r="D31" s="60" t="s">
        <v>20</v>
      </c>
      <c r="E31" s="97">
        <v>280000</v>
      </c>
      <c r="F31" s="97"/>
      <c r="G31" s="97"/>
      <c r="H31" s="97">
        <v>280000</v>
      </c>
      <c r="I31" s="97"/>
      <c r="J31" s="97"/>
      <c r="K31" s="161">
        <f t="shared" si="8"/>
        <v>100</v>
      </c>
      <c r="L31" s="97">
        <f t="shared" si="16"/>
        <v>0</v>
      </c>
      <c r="M31" s="97"/>
      <c r="N31" s="97"/>
      <c r="O31" s="97"/>
      <c r="P31" s="97"/>
      <c r="Q31" s="97"/>
      <c r="R31" s="145">
        <f t="shared" si="17"/>
        <v>0</v>
      </c>
      <c r="S31" s="146"/>
      <c r="T31" s="146"/>
      <c r="U31" s="146"/>
      <c r="V31" s="146"/>
      <c r="W31" s="146"/>
      <c r="X31" s="162" t="e">
        <f t="shared" si="10"/>
        <v>#DIV/0!</v>
      </c>
      <c r="Y31" s="97">
        <f t="shared" si="11"/>
        <v>280000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</row>
    <row r="32" spans="1:510" s="22" customFormat="1" ht="32.25" customHeight="1" x14ac:dyDescent="0.25">
      <c r="A32" s="59" t="s">
        <v>305</v>
      </c>
      <c r="B32" s="91" t="s">
        <v>290</v>
      </c>
      <c r="C32" s="91" t="s">
        <v>56</v>
      </c>
      <c r="D32" s="3" t="s">
        <v>292</v>
      </c>
      <c r="E32" s="97">
        <v>1559812</v>
      </c>
      <c r="F32" s="97">
        <v>1078118</v>
      </c>
      <c r="G32" s="97">
        <v>138052</v>
      </c>
      <c r="H32" s="97">
        <v>1555156.87</v>
      </c>
      <c r="I32" s="97">
        <v>1078114.58</v>
      </c>
      <c r="J32" s="97">
        <v>133510.03</v>
      </c>
      <c r="K32" s="161">
        <f t="shared" si="8"/>
        <v>99.701558264713967</v>
      </c>
      <c r="L32" s="97">
        <f t="shared" si="16"/>
        <v>0</v>
      </c>
      <c r="M32" s="97"/>
      <c r="N32" s="97"/>
      <c r="O32" s="97"/>
      <c r="P32" s="97"/>
      <c r="Q32" s="97"/>
      <c r="R32" s="145">
        <f t="shared" si="17"/>
        <v>0</v>
      </c>
      <c r="S32" s="146"/>
      <c r="T32" s="146"/>
      <c r="U32" s="146"/>
      <c r="V32" s="146"/>
      <c r="W32" s="146"/>
      <c r="X32" s="162" t="e">
        <f t="shared" si="10"/>
        <v>#DIV/0!</v>
      </c>
      <c r="Y32" s="97">
        <f t="shared" si="11"/>
        <v>1555156.87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</row>
    <row r="33" spans="1:510" s="22" customFormat="1" ht="33.75" customHeight="1" x14ac:dyDescent="0.25">
      <c r="A33" s="59" t="s">
        <v>306</v>
      </c>
      <c r="B33" s="91" t="s">
        <v>291</v>
      </c>
      <c r="C33" s="91" t="s">
        <v>56</v>
      </c>
      <c r="D33" s="60" t="s">
        <v>411</v>
      </c>
      <c r="E33" s="97">
        <v>257400</v>
      </c>
      <c r="F33" s="97"/>
      <c r="G33" s="97"/>
      <c r="H33" s="97">
        <v>172177.1</v>
      </c>
      <c r="I33" s="97"/>
      <c r="J33" s="97"/>
      <c r="K33" s="161">
        <f t="shared" si="8"/>
        <v>66.890870240870242</v>
      </c>
      <c r="L33" s="97">
        <f t="shared" si="16"/>
        <v>0</v>
      </c>
      <c r="M33" s="97"/>
      <c r="N33" s="97"/>
      <c r="O33" s="97"/>
      <c r="P33" s="97"/>
      <c r="Q33" s="97"/>
      <c r="R33" s="145">
        <f t="shared" si="17"/>
        <v>0</v>
      </c>
      <c r="S33" s="146"/>
      <c r="T33" s="146"/>
      <c r="U33" s="146"/>
      <c r="V33" s="146"/>
      <c r="W33" s="146"/>
      <c r="X33" s="162" t="e">
        <f t="shared" si="10"/>
        <v>#DIV/0!</v>
      </c>
      <c r="Y33" s="97">
        <f t="shared" si="11"/>
        <v>172177.1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</row>
    <row r="34" spans="1:510" s="22" customFormat="1" ht="49.5" customHeight="1" x14ac:dyDescent="0.25">
      <c r="A34" s="59" t="s">
        <v>318</v>
      </c>
      <c r="B34" s="91" t="s">
        <v>319</v>
      </c>
      <c r="C34" s="91" t="s">
        <v>320</v>
      </c>
      <c r="D34" s="60" t="s">
        <v>321</v>
      </c>
      <c r="E34" s="97">
        <v>5122620</v>
      </c>
      <c r="F34" s="97">
        <v>2735455</v>
      </c>
      <c r="G34" s="97">
        <v>688509</v>
      </c>
      <c r="H34" s="97">
        <v>4563784.51</v>
      </c>
      <c r="I34" s="97">
        <v>2498129.5</v>
      </c>
      <c r="J34" s="97">
        <v>557431.5</v>
      </c>
      <c r="K34" s="161">
        <f t="shared" si="8"/>
        <v>89.090826764429139</v>
      </c>
      <c r="L34" s="97">
        <f t="shared" si="16"/>
        <v>0</v>
      </c>
      <c r="M34" s="97"/>
      <c r="N34" s="97"/>
      <c r="O34" s="97"/>
      <c r="P34" s="97"/>
      <c r="Q34" s="97"/>
      <c r="R34" s="145">
        <f t="shared" si="17"/>
        <v>297844.78000000003</v>
      </c>
      <c r="S34" s="146"/>
      <c r="T34" s="146">
        <v>297844.78000000003</v>
      </c>
      <c r="U34" s="146">
        <v>20000</v>
      </c>
      <c r="V34" s="146"/>
      <c r="W34" s="146"/>
      <c r="X34" s="162" t="e">
        <f t="shared" si="10"/>
        <v>#DIV/0!</v>
      </c>
      <c r="Y34" s="97">
        <f t="shared" si="11"/>
        <v>4861629.29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</row>
    <row r="35" spans="1:510" s="22" customFormat="1" ht="30.75" customHeight="1" x14ac:dyDescent="0.25">
      <c r="A35" s="59" t="s">
        <v>303</v>
      </c>
      <c r="B35" s="91" t="s">
        <v>293</v>
      </c>
      <c r="C35" s="91" t="s">
        <v>75</v>
      </c>
      <c r="D35" s="60" t="s">
        <v>343</v>
      </c>
      <c r="E35" s="97">
        <v>3073881</v>
      </c>
      <c r="F35" s="97">
        <v>1672000</v>
      </c>
      <c r="G35" s="97">
        <v>111681</v>
      </c>
      <c r="H35" s="97">
        <v>3001082.88</v>
      </c>
      <c r="I35" s="97">
        <v>1654418.87</v>
      </c>
      <c r="J35" s="97">
        <v>106076.68</v>
      </c>
      <c r="K35" s="161">
        <f t="shared" si="8"/>
        <v>97.631719640415483</v>
      </c>
      <c r="L35" s="97">
        <f t="shared" si="16"/>
        <v>65000</v>
      </c>
      <c r="M35" s="97">
        <v>65000</v>
      </c>
      <c r="N35" s="97"/>
      <c r="O35" s="97"/>
      <c r="P35" s="97"/>
      <c r="Q35" s="97">
        <v>65000</v>
      </c>
      <c r="R35" s="145">
        <f t="shared" si="17"/>
        <v>68380</v>
      </c>
      <c r="S35" s="146">
        <v>65000</v>
      </c>
      <c r="T35" s="146">
        <v>3380</v>
      </c>
      <c r="U35" s="146"/>
      <c r="V35" s="146"/>
      <c r="W35" s="146">
        <v>65000</v>
      </c>
      <c r="X35" s="161">
        <f t="shared" si="10"/>
        <v>105.2</v>
      </c>
      <c r="Y35" s="97">
        <f t="shared" si="11"/>
        <v>3069462.88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</row>
    <row r="36" spans="1:510" s="22" customFormat="1" ht="25.5" customHeight="1" x14ac:dyDescent="0.25">
      <c r="A36" s="59" t="s">
        <v>304</v>
      </c>
      <c r="B36" s="91">
        <v>4082</v>
      </c>
      <c r="C36" s="91" t="s">
        <v>75</v>
      </c>
      <c r="D36" s="60" t="s">
        <v>295</v>
      </c>
      <c r="E36" s="97">
        <v>417511</v>
      </c>
      <c r="F36" s="97"/>
      <c r="G36" s="97"/>
      <c r="H36" s="97">
        <v>417106</v>
      </c>
      <c r="I36" s="97"/>
      <c r="J36" s="97"/>
      <c r="K36" s="161">
        <f t="shared" si="8"/>
        <v>99.902996567755096</v>
      </c>
      <c r="L36" s="97">
        <f t="shared" si="16"/>
        <v>0</v>
      </c>
      <c r="M36" s="97"/>
      <c r="N36" s="97"/>
      <c r="O36" s="97"/>
      <c r="P36" s="97"/>
      <c r="Q36" s="97"/>
      <c r="R36" s="145">
        <f t="shared" si="17"/>
        <v>0</v>
      </c>
      <c r="S36" s="146"/>
      <c r="T36" s="146"/>
      <c r="U36" s="146"/>
      <c r="V36" s="146"/>
      <c r="W36" s="146"/>
      <c r="X36" s="162" t="e">
        <f t="shared" si="10"/>
        <v>#DIV/0!</v>
      </c>
      <c r="Y36" s="97">
        <f t="shared" si="11"/>
        <v>417106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</row>
    <row r="37" spans="1:510" s="22" customFormat="1" ht="36.75" customHeight="1" x14ac:dyDescent="0.25">
      <c r="A37" s="99" t="s">
        <v>156</v>
      </c>
      <c r="B37" s="42" t="s">
        <v>79</v>
      </c>
      <c r="C37" s="42" t="s">
        <v>80</v>
      </c>
      <c r="D37" s="36" t="s">
        <v>21</v>
      </c>
      <c r="E37" s="97">
        <v>710000</v>
      </c>
      <c r="F37" s="97"/>
      <c r="G37" s="97"/>
      <c r="H37" s="97">
        <v>571112.04</v>
      </c>
      <c r="I37" s="97"/>
      <c r="J37" s="97"/>
      <c r="K37" s="161">
        <f t="shared" si="8"/>
        <v>80.438315492957756</v>
      </c>
      <c r="L37" s="97">
        <f t="shared" si="16"/>
        <v>0</v>
      </c>
      <c r="M37" s="97"/>
      <c r="N37" s="97"/>
      <c r="O37" s="97"/>
      <c r="P37" s="97"/>
      <c r="Q37" s="97"/>
      <c r="R37" s="145">
        <f t="shared" si="17"/>
        <v>0</v>
      </c>
      <c r="S37" s="146"/>
      <c r="T37" s="146"/>
      <c r="U37" s="146"/>
      <c r="V37" s="146"/>
      <c r="W37" s="146"/>
      <c r="X37" s="162" t="e">
        <f t="shared" si="10"/>
        <v>#DIV/0!</v>
      </c>
      <c r="Y37" s="97">
        <f t="shared" si="11"/>
        <v>571112.04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</row>
    <row r="38" spans="1:510" s="22" customFormat="1" ht="34.5" customHeight="1" x14ac:dyDescent="0.25">
      <c r="A38" s="99" t="s">
        <v>157</v>
      </c>
      <c r="B38" s="42" t="s">
        <v>81</v>
      </c>
      <c r="C38" s="42" t="s">
        <v>80</v>
      </c>
      <c r="D38" s="36" t="s">
        <v>16</v>
      </c>
      <c r="E38" s="97">
        <v>1031480</v>
      </c>
      <c r="F38" s="97"/>
      <c r="G38" s="97"/>
      <c r="H38" s="97">
        <v>904995.92</v>
      </c>
      <c r="I38" s="97"/>
      <c r="J38" s="97"/>
      <c r="K38" s="161">
        <f t="shared" si="8"/>
        <v>87.737611975026169</v>
      </c>
      <c r="L38" s="97">
        <f t="shared" si="16"/>
        <v>0</v>
      </c>
      <c r="M38" s="97"/>
      <c r="N38" s="97"/>
      <c r="O38" s="97"/>
      <c r="P38" s="97"/>
      <c r="Q38" s="97"/>
      <c r="R38" s="145">
        <f t="shared" si="17"/>
        <v>0</v>
      </c>
      <c r="S38" s="146"/>
      <c r="T38" s="146"/>
      <c r="U38" s="146"/>
      <c r="V38" s="146"/>
      <c r="W38" s="146"/>
      <c r="X38" s="162" t="e">
        <f t="shared" si="10"/>
        <v>#DIV/0!</v>
      </c>
      <c r="Y38" s="97">
        <f t="shared" si="11"/>
        <v>904995.92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</row>
    <row r="39" spans="1:510" s="22" customFormat="1" ht="34.5" customHeight="1" x14ac:dyDescent="0.25">
      <c r="A39" s="99" t="s">
        <v>158</v>
      </c>
      <c r="B39" s="42" t="s">
        <v>116</v>
      </c>
      <c r="C39" s="42" t="s">
        <v>80</v>
      </c>
      <c r="D39" s="36" t="s">
        <v>591</v>
      </c>
      <c r="E39" s="97">
        <v>18451113</v>
      </c>
      <c r="F39" s="97">
        <v>13055492</v>
      </c>
      <c r="G39" s="97">
        <v>958673</v>
      </c>
      <c r="H39" s="97">
        <v>18408846.629999999</v>
      </c>
      <c r="I39" s="97">
        <v>13055037.060000001</v>
      </c>
      <c r="J39" s="97">
        <v>933340.37</v>
      </c>
      <c r="K39" s="161">
        <f t="shared" si="8"/>
        <v>99.770927802566703</v>
      </c>
      <c r="L39" s="97">
        <f t="shared" si="16"/>
        <v>181710</v>
      </c>
      <c r="M39" s="97">
        <v>181710</v>
      </c>
      <c r="N39" s="97"/>
      <c r="O39" s="97"/>
      <c r="P39" s="97"/>
      <c r="Q39" s="97">
        <v>181710</v>
      </c>
      <c r="R39" s="145">
        <f t="shared" si="17"/>
        <v>173100</v>
      </c>
      <c r="S39" s="146">
        <v>173100</v>
      </c>
      <c r="T39" s="146"/>
      <c r="U39" s="146"/>
      <c r="V39" s="146"/>
      <c r="W39" s="146">
        <v>173100</v>
      </c>
      <c r="X39" s="161">
        <f t="shared" si="10"/>
        <v>95.261680700016498</v>
      </c>
      <c r="Y39" s="97">
        <f t="shared" si="11"/>
        <v>18581946.629999999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</row>
    <row r="40" spans="1:510" s="22" customFormat="1" ht="33.75" customHeight="1" x14ac:dyDescent="0.25">
      <c r="A40" s="99" t="s">
        <v>357</v>
      </c>
      <c r="B40" s="42" t="s">
        <v>117</v>
      </c>
      <c r="C40" s="42" t="s">
        <v>80</v>
      </c>
      <c r="D40" s="36" t="s">
        <v>22</v>
      </c>
      <c r="E40" s="97">
        <v>14994942</v>
      </c>
      <c r="F40" s="97"/>
      <c r="G40" s="97"/>
      <c r="H40" s="97">
        <v>14969713.039999999</v>
      </c>
      <c r="I40" s="97"/>
      <c r="J40" s="97"/>
      <c r="K40" s="161">
        <f t="shared" si="8"/>
        <v>99.831750199500604</v>
      </c>
      <c r="L40" s="97">
        <f t="shared" si="16"/>
        <v>357100</v>
      </c>
      <c r="M40" s="97">
        <v>357100</v>
      </c>
      <c r="N40" s="97"/>
      <c r="O40" s="97"/>
      <c r="P40" s="97"/>
      <c r="Q40" s="97">
        <v>357100</v>
      </c>
      <c r="R40" s="145">
        <f t="shared" si="17"/>
        <v>357099.87</v>
      </c>
      <c r="S40" s="146">
        <v>357099.87</v>
      </c>
      <c r="T40" s="146"/>
      <c r="U40" s="146"/>
      <c r="V40" s="146"/>
      <c r="W40" s="146">
        <v>357099.87</v>
      </c>
      <c r="X40" s="161">
        <f t="shared" si="10"/>
        <v>99.999963595631471</v>
      </c>
      <c r="Y40" s="97">
        <f t="shared" si="11"/>
        <v>15326812.909999998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</row>
    <row r="41" spans="1:510" s="22" customFormat="1" ht="63" x14ac:dyDescent="0.25">
      <c r="A41" s="99" t="s">
        <v>159</v>
      </c>
      <c r="B41" s="42" t="s">
        <v>112</v>
      </c>
      <c r="C41" s="42" t="s">
        <v>80</v>
      </c>
      <c r="D41" s="36" t="s">
        <v>113</v>
      </c>
      <c r="E41" s="97">
        <v>5088784</v>
      </c>
      <c r="F41" s="97">
        <v>2981030</v>
      </c>
      <c r="G41" s="97">
        <v>424639</v>
      </c>
      <c r="H41" s="97">
        <v>4885550.68</v>
      </c>
      <c r="I41" s="97">
        <v>2978135.1</v>
      </c>
      <c r="J41" s="97">
        <v>368556.19</v>
      </c>
      <c r="K41" s="161">
        <f t="shared" si="8"/>
        <v>96.00624982314045</v>
      </c>
      <c r="L41" s="97">
        <f t="shared" si="16"/>
        <v>1742994</v>
      </c>
      <c r="M41" s="97">
        <v>1530000</v>
      </c>
      <c r="N41" s="97">
        <v>212994</v>
      </c>
      <c r="O41" s="97">
        <v>119291</v>
      </c>
      <c r="P41" s="97">
        <v>50432</v>
      </c>
      <c r="Q41" s="97">
        <v>1530000</v>
      </c>
      <c r="R41" s="145">
        <f t="shared" si="17"/>
        <v>1649168.76</v>
      </c>
      <c r="S41" s="146">
        <v>1525260</v>
      </c>
      <c r="T41" s="146">
        <v>95808.76</v>
      </c>
      <c r="U41" s="146"/>
      <c r="V41" s="146">
        <v>7520.47</v>
      </c>
      <c r="W41" s="146">
        <v>1553360</v>
      </c>
      <c r="X41" s="161">
        <f t="shared" si="10"/>
        <v>94.617007287460538</v>
      </c>
      <c r="Y41" s="97">
        <f t="shared" si="11"/>
        <v>6534719.4399999995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</row>
    <row r="42" spans="1:510" s="22" customFormat="1" ht="47.25" x14ac:dyDescent="0.25">
      <c r="A42" s="99" t="s">
        <v>349</v>
      </c>
      <c r="B42" s="42" t="s">
        <v>115</v>
      </c>
      <c r="C42" s="42" t="s">
        <v>80</v>
      </c>
      <c r="D42" s="36" t="s">
        <v>114</v>
      </c>
      <c r="E42" s="97">
        <v>16391395</v>
      </c>
      <c r="F42" s="97"/>
      <c r="G42" s="97"/>
      <c r="H42" s="97">
        <v>16131645.09</v>
      </c>
      <c r="I42" s="97"/>
      <c r="J42" s="97"/>
      <c r="K42" s="161">
        <f t="shared" si="8"/>
        <v>98.415327615495812</v>
      </c>
      <c r="L42" s="97">
        <f t="shared" si="16"/>
        <v>0</v>
      </c>
      <c r="M42" s="97"/>
      <c r="N42" s="97"/>
      <c r="O42" s="97"/>
      <c r="P42" s="97"/>
      <c r="Q42" s="97"/>
      <c r="R42" s="145">
        <f t="shared" si="17"/>
        <v>0</v>
      </c>
      <c r="S42" s="146"/>
      <c r="T42" s="146"/>
      <c r="U42" s="146"/>
      <c r="V42" s="146"/>
      <c r="W42" s="146"/>
      <c r="X42" s="162" t="e">
        <f t="shared" si="10"/>
        <v>#DIV/0!</v>
      </c>
      <c r="Y42" s="97">
        <f t="shared" si="11"/>
        <v>16131645.09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</row>
    <row r="43" spans="1:510" s="22" customFormat="1" ht="39" customHeight="1" x14ac:dyDescent="0.25">
      <c r="A43" s="99" t="s">
        <v>413</v>
      </c>
      <c r="B43" s="42">
        <v>7325</v>
      </c>
      <c r="C43" s="71" t="s">
        <v>111</v>
      </c>
      <c r="D43" s="6" t="s">
        <v>541</v>
      </c>
      <c r="E43" s="97">
        <v>0</v>
      </c>
      <c r="F43" s="97"/>
      <c r="G43" s="97"/>
      <c r="H43" s="97"/>
      <c r="I43" s="97"/>
      <c r="J43" s="97"/>
      <c r="K43" s="162" t="e">
        <f t="shared" si="8"/>
        <v>#DIV/0!</v>
      </c>
      <c r="L43" s="97">
        <f t="shared" si="16"/>
        <v>7444674</v>
      </c>
      <c r="M43" s="97">
        <v>7444674</v>
      </c>
      <c r="N43" s="97"/>
      <c r="O43" s="97"/>
      <c r="P43" s="97"/>
      <c r="Q43" s="97">
        <v>7444674</v>
      </c>
      <c r="R43" s="145">
        <f t="shared" si="17"/>
        <v>5018818.08</v>
      </c>
      <c r="S43" s="146">
        <v>5018818.08</v>
      </c>
      <c r="T43" s="146"/>
      <c r="U43" s="146"/>
      <c r="V43" s="146"/>
      <c r="W43" s="146">
        <v>5018818.08</v>
      </c>
      <c r="X43" s="161">
        <f t="shared" si="10"/>
        <v>67.4148804904016</v>
      </c>
      <c r="Y43" s="97">
        <f t="shared" si="11"/>
        <v>5018818.08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</row>
    <row r="44" spans="1:510" s="22" customFormat="1" ht="18.75" x14ac:dyDescent="0.25">
      <c r="A44" s="99" t="s">
        <v>414</v>
      </c>
      <c r="B44" s="42">
        <v>7330</v>
      </c>
      <c r="C44" s="71" t="s">
        <v>111</v>
      </c>
      <c r="D44" s="6" t="s">
        <v>542</v>
      </c>
      <c r="E44" s="97">
        <v>0</v>
      </c>
      <c r="F44" s="97"/>
      <c r="G44" s="97"/>
      <c r="H44" s="97"/>
      <c r="I44" s="97"/>
      <c r="J44" s="97"/>
      <c r="K44" s="162" t="e">
        <f t="shared" si="8"/>
        <v>#DIV/0!</v>
      </c>
      <c r="L44" s="97">
        <f t="shared" si="16"/>
        <v>400000</v>
      </c>
      <c r="M44" s="97">
        <v>400000</v>
      </c>
      <c r="N44" s="97"/>
      <c r="O44" s="97"/>
      <c r="P44" s="97"/>
      <c r="Q44" s="97">
        <v>400000</v>
      </c>
      <c r="R44" s="145">
        <f t="shared" si="17"/>
        <v>400000</v>
      </c>
      <c r="S44" s="146">
        <v>400000</v>
      </c>
      <c r="T44" s="146"/>
      <c r="U44" s="146"/>
      <c r="V44" s="146"/>
      <c r="W44" s="146">
        <v>400000</v>
      </c>
      <c r="X44" s="161">
        <f t="shared" si="10"/>
        <v>100</v>
      </c>
      <c r="Y44" s="97">
        <f t="shared" si="11"/>
        <v>400000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</row>
    <row r="45" spans="1:510" s="22" customFormat="1" ht="31.5" x14ac:dyDescent="0.25">
      <c r="A45" s="99" t="s">
        <v>160</v>
      </c>
      <c r="B45" s="42" t="s">
        <v>3</v>
      </c>
      <c r="C45" s="42" t="s">
        <v>84</v>
      </c>
      <c r="D45" s="36" t="s">
        <v>36</v>
      </c>
      <c r="E45" s="97">
        <v>6542500</v>
      </c>
      <c r="F45" s="97"/>
      <c r="G45" s="97"/>
      <c r="H45" s="97">
        <v>6542500</v>
      </c>
      <c r="I45" s="97"/>
      <c r="J45" s="97"/>
      <c r="K45" s="161">
        <f t="shared" si="8"/>
        <v>100</v>
      </c>
      <c r="L45" s="97">
        <f t="shared" si="16"/>
        <v>0</v>
      </c>
      <c r="M45" s="97"/>
      <c r="N45" s="97"/>
      <c r="O45" s="97"/>
      <c r="P45" s="97"/>
      <c r="Q45" s="97"/>
      <c r="R45" s="145">
        <f t="shared" si="17"/>
        <v>0</v>
      </c>
      <c r="S45" s="146"/>
      <c r="T45" s="146"/>
      <c r="U45" s="146"/>
      <c r="V45" s="146"/>
      <c r="W45" s="146"/>
      <c r="X45" s="162" t="e">
        <f t="shared" si="10"/>
        <v>#DIV/0!</v>
      </c>
      <c r="Y45" s="97">
        <f t="shared" si="11"/>
        <v>6542500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</row>
    <row r="46" spans="1:510" s="22" customFormat="1" ht="24" customHeight="1" x14ac:dyDescent="0.25">
      <c r="A46" s="99" t="s">
        <v>376</v>
      </c>
      <c r="B46" s="42">
        <v>7413</v>
      </c>
      <c r="C46" s="42" t="s">
        <v>84</v>
      </c>
      <c r="D46" s="100" t="s">
        <v>374</v>
      </c>
      <c r="E46" s="97">
        <v>12800000</v>
      </c>
      <c r="F46" s="97"/>
      <c r="G46" s="97"/>
      <c r="H46" s="97">
        <v>12796650.779999999</v>
      </c>
      <c r="I46" s="97"/>
      <c r="J46" s="97"/>
      <c r="K46" s="161">
        <f t="shared" si="8"/>
        <v>99.973834218749985</v>
      </c>
      <c r="L46" s="97">
        <f t="shared" si="16"/>
        <v>0</v>
      </c>
      <c r="M46" s="97"/>
      <c r="N46" s="97"/>
      <c r="O46" s="97"/>
      <c r="P46" s="97"/>
      <c r="Q46" s="97"/>
      <c r="R46" s="145">
        <f t="shared" si="17"/>
        <v>0</v>
      </c>
      <c r="S46" s="146"/>
      <c r="T46" s="146"/>
      <c r="U46" s="146"/>
      <c r="V46" s="146"/>
      <c r="W46" s="146"/>
      <c r="X46" s="162" t="e">
        <f t="shared" si="10"/>
        <v>#DIV/0!</v>
      </c>
      <c r="Y46" s="97">
        <f t="shared" si="11"/>
        <v>12796650.779999999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</row>
    <row r="47" spans="1:510" s="22" customFormat="1" ht="31.5" x14ac:dyDescent="0.25">
      <c r="A47" s="99" t="s">
        <v>560</v>
      </c>
      <c r="B47" s="42">
        <v>7422</v>
      </c>
      <c r="C47" s="99" t="s">
        <v>412</v>
      </c>
      <c r="D47" s="100" t="s">
        <v>561</v>
      </c>
      <c r="E47" s="97">
        <v>5893900</v>
      </c>
      <c r="F47" s="97"/>
      <c r="G47" s="97"/>
      <c r="H47" s="97">
        <v>5893900</v>
      </c>
      <c r="I47" s="97"/>
      <c r="J47" s="97"/>
      <c r="K47" s="161">
        <f t="shared" si="8"/>
        <v>100</v>
      </c>
      <c r="L47" s="97">
        <f t="shared" si="16"/>
        <v>0</v>
      </c>
      <c r="M47" s="97"/>
      <c r="N47" s="97"/>
      <c r="O47" s="97"/>
      <c r="P47" s="97"/>
      <c r="Q47" s="97"/>
      <c r="R47" s="145">
        <f t="shared" si="17"/>
        <v>0</v>
      </c>
      <c r="S47" s="146"/>
      <c r="T47" s="146"/>
      <c r="U47" s="146"/>
      <c r="V47" s="146"/>
      <c r="W47" s="146"/>
      <c r="X47" s="162" t="e">
        <f t="shared" si="10"/>
        <v>#DIV/0!</v>
      </c>
      <c r="Y47" s="97">
        <f t="shared" si="11"/>
        <v>5893900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</row>
    <row r="48" spans="1:510" s="22" customFormat="1" ht="24" customHeight="1" x14ac:dyDescent="0.25">
      <c r="A48" s="99" t="s">
        <v>377</v>
      </c>
      <c r="B48" s="42">
        <v>7426</v>
      </c>
      <c r="C48" s="99" t="s">
        <v>412</v>
      </c>
      <c r="D48" s="100" t="s">
        <v>375</v>
      </c>
      <c r="E48" s="97">
        <v>37442296</v>
      </c>
      <c r="F48" s="97"/>
      <c r="G48" s="97"/>
      <c r="H48" s="97">
        <v>37418460.590000004</v>
      </c>
      <c r="I48" s="97"/>
      <c r="J48" s="97"/>
      <c r="K48" s="161">
        <f t="shared" si="8"/>
        <v>99.936340949817833</v>
      </c>
      <c r="L48" s="97">
        <f t="shared" si="16"/>
        <v>0</v>
      </c>
      <c r="M48" s="97"/>
      <c r="N48" s="97"/>
      <c r="O48" s="97"/>
      <c r="P48" s="97"/>
      <c r="Q48" s="97"/>
      <c r="R48" s="145">
        <f t="shared" si="17"/>
        <v>0</v>
      </c>
      <c r="S48" s="146"/>
      <c r="T48" s="146"/>
      <c r="U48" s="146"/>
      <c r="V48" s="146"/>
      <c r="W48" s="146"/>
      <c r="X48" s="162" t="e">
        <f t="shared" si="10"/>
        <v>#DIV/0!</v>
      </c>
      <c r="Y48" s="97">
        <f t="shared" si="11"/>
        <v>37418460.590000004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</row>
    <row r="49" spans="1:510" s="22" customFormat="1" ht="24" hidden="1" customHeight="1" x14ac:dyDescent="0.25">
      <c r="A49" s="99" t="s">
        <v>450</v>
      </c>
      <c r="B49" s="99" t="s">
        <v>451</v>
      </c>
      <c r="C49" s="99" t="s">
        <v>399</v>
      </c>
      <c r="D49" s="100" t="s">
        <v>457</v>
      </c>
      <c r="E49" s="97">
        <v>0</v>
      </c>
      <c r="F49" s="97"/>
      <c r="G49" s="97"/>
      <c r="H49" s="97"/>
      <c r="I49" s="97"/>
      <c r="J49" s="97"/>
      <c r="K49" s="161" t="e">
        <f t="shared" si="8"/>
        <v>#DIV/0!</v>
      </c>
      <c r="L49" s="97">
        <f t="shared" si="16"/>
        <v>0</v>
      </c>
      <c r="M49" s="97"/>
      <c r="N49" s="97"/>
      <c r="O49" s="97"/>
      <c r="P49" s="97"/>
      <c r="Q49" s="97"/>
      <c r="R49" s="145">
        <f t="shared" si="17"/>
        <v>0</v>
      </c>
      <c r="S49" s="146"/>
      <c r="T49" s="146"/>
      <c r="U49" s="146"/>
      <c r="V49" s="146"/>
      <c r="W49" s="146"/>
      <c r="X49" s="161" t="e">
        <f t="shared" si="10"/>
        <v>#DIV/0!</v>
      </c>
      <c r="Y49" s="97">
        <f t="shared" si="11"/>
        <v>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</row>
    <row r="50" spans="1:510" s="22" customFormat="1" ht="30.75" customHeight="1" x14ac:dyDescent="0.25">
      <c r="A50" s="99" t="s">
        <v>233</v>
      </c>
      <c r="B50" s="42" t="s">
        <v>235</v>
      </c>
      <c r="C50" s="42" t="s">
        <v>236</v>
      </c>
      <c r="D50" s="36" t="s">
        <v>234</v>
      </c>
      <c r="E50" s="97">
        <v>5882000</v>
      </c>
      <c r="F50" s="97"/>
      <c r="G50" s="97"/>
      <c r="H50" s="97">
        <v>4828877.71</v>
      </c>
      <c r="I50" s="97"/>
      <c r="J50" s="97"/>
      <c r="K50" s="161">
        <f t="shared" si="8"/>
        <v>82.095846820809243</v>
      </c>
      <c r="L50" s="97">
        <f t="shared" si="16"/>
        <v>4020000</v>
      </c>
      <c r="M50" s="97">
        <v>4020000</v>
      </c>
      <c r="N50" s="97"/>
      <c r="O50" s="97"/>
      <c r="P50" s="97"/>
      <c r="Q50" s="97">
        <v>4020000</v>
      </c>
      <c r="R50" s="145">
        <f t="shared" si="17"/>
        <v>3407791.7</v>
      </c>
      <c r="S50" s="146">
        <v>3407791.7</v>
      </c>
      <c r="T50" s="146"/>
      <c r="U50" s="146"/>
      <c r="V50" s="146"/>
      <c r="W50" s="146">
        <v>3407791.7</v>
      </c>
      <c r="X50" s="161">
        <f t="shared" si="10"/>
        <v>84.770937810945284</v>
      </c>
      <c r="Y50" s="97">
        <f t="shared" si="11"/>
        <v>8236669.4100000001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</row>
    <row r="51" spans="1:510" s="22" customFormat="1" ht="31.5" customHeight="1" x14ac:dyDescent="0.25">
      <c r="A51" s="99" t="s">
        <v>161</v>
      </c>
      <c r="B51" s="42" t="s">
        <v>4</v>
      </c>
      <c r="C51" s="42" t="s">
        <v>87</v>
      </c>
      <c r="D51" s="36" t="s">
        <v>23</v>
      </c>
      <c r="E51" s="97">
        <v>60000</v>
      </c>
      <c r="F51" s="97"/>
      <c r="G51" s="97"/>
      <c r="H51" s="97">
        <v>60000</v>
      </c>
      <c r="I51" s="97"/>
      <c r="J51" s="97"/>
      <c r="K51" s="161">
        <f t="shared" si="8"/>
        <v>100</v>
      </c>
      <c r="L51" s="97">
        <f t="shared" si="16"/>
        <v>0</v>
      </c>
      <c r="M51" s="97"/>
      <c r="N51" s="97"/>
      <c r="O51" s="97"/>
      <c r="P51" s="97"/>
      <c r="Q51" s="97"/>
      <c r="R51" s="145">
        <f t="shared" si="17"/>
        <v>0</v>
      </c>
      <c r="S51" s="146"/>
      <c r="T51" s="146"/>
      <c r="U51" s="146"/>
      <c r="V51" s="146"/>
      <c r="W51" s="146"/>
      <c r="X51" s="162" t="e">
        <f t="shared" si="10"/>
        <v>#DIV/0!</v>
      </c>
      <c r="Y51" s="97">
        <f t="shared" si="11"/>
        <v>60000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</row>
    <row r="52" spans="1:510" s="22" customFormat="1" ht="33.75" customHeight="1" x14ac:dyDescent="0.25">
      <c r="A52" s="99" t="s">
        <v>162</v>
      </c>
      <c r="B52" s="42" t="s">
        <v>5</v>
      </c>
      <c r="C52" s="42" t="s">
        <v>82</v>
      </c>
      <c r="D52" s="36" t="s">
        <v>24</v>
      </c>
      <c r="E52" s="97">
        <v>0</v>
      </c>
      <c r="F52" s="97"/>
      <c r="G52" s="97"/>
      <c r="H52" s="97"/>
      <c r="I52" s="97"/>
      <c r="J52" s="97"/>
      <c r="K52" s="162" t="e">
        <f t="shared" si="8"/>
        <v>#DIV/0!</v>
      </c>
      <c r="L52" s="97">
        <f t="shared" si="16"/>
        <v>18997900</v>
      </c>
      <c r="M52" s="97">
        <v>18997900</v>
      </c>
      <c r="N52" s="97"/>
      <c r="O52" s="97"/>
      <c r="P52" s="97"/>
      <c r="Q52" s="97">
        <v>18997900</v>
      </c>
      <c r="R52" s="145">
        <f t="shared" si="17"/>
        <v>16879841.82</v>
      </c>
      <c r="S52" s="146">
        <v>16879841.82</v>
      </c>
      <c r="T52" s="146"/>
      <c r="U52" s="146"/>
      <c r="V52" s="146"/>
      <c r="W52" s="146">
        <v>16879841.82</v>
      </c>
      <c r="X52" s="161">
        <f t="shared" si="10"/>
        <v>88.851093120818618</v>
      </c>
      <c r="Y52" s="97">
        <f t="shared" si="11"/>
        <v>16879841.82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</row>
    <row r="53" spans="1:510" s="22" customFormat="1" ht="36.75" customHeight="1" x14ac:dyDescent="0.25">
      <c r="A53" s="99" t="s">
        <v>247</v>
      </c>
      <c r="B53" s="42" t="s">
        <v>248</v>
      </c>
      <c r="C53" s="42" t="s">
        <v>82</v>
      </c>
      <c r="D53" s="36" t="s">
        <v>249</v>
      </c>
      <c r="E53" s="97">
        <v>356337</v>
      </c>
      <c r="F53" s="97"/>
      <c r="G53" s="97"/>
      <c r="H53" s="97">
        <v>356337</v>
      </c>
      <c r="I53" s="97"/>
      <c r="J53" s="97"/>
      <c r="K53" s="161">
        <f t="shared" si="8"/>
        <v>100</v>
      </c>
      <c r="L53" s="97">
        <f t="shared" si="16"/>
        <v>0</v>
      </c>
      <c r="M53" s="97"/>
      <c r="N53" s="97"/>
      <c r="O53" s="97"/>
      <c r="P53" s="97"/>
      <c r="Q53" s="97"/>
      <c r="R53" s="145">
        <f t="shared" si="17"/>
        <v>0</v>
      </c>
      <c r="S53" s="146"/>
      <c r="T53" s="146"/>
      <c r="U53" s="146"/>
      <c r="V53" s="146"/>
      <c r="W53" s="146"/>
      <c r="X53" s="162" t="e">
        <f t="shared" si="10"/>
        <v>#DIV/0!</v>
      </c>
      <c r="Y53" s="97">
        <f t="shared" si="11"/>
        <v>356337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</row>
    <row r="54" spans="1:510" s="22" customFormat="1" ht="117" customHeight="1" x14ac:dyDescent="0.25">
      <c r="A54" s="99" t="s">
        <v>301</v>
      </c>
      <c r="B54" s="42" t="s">
        <v>296</v>
      </c>
      <c r="C54" s="42" t="s">
        <v>82</v>
      </c>
      <c r="D54" s="36" t="s">
        <v>314</v>
      </c>
      <c r="E54" s="97">
        <v>0</v>
      </c>
      <c r="F54" s="97"/>
      <c r="G54" s="97"/>
      <c r="H54" s="97"/>
      <c r="I54" s="97"/>
      <c r="J54" s="97"/>
      <c r="K54" s="162" t="e">
        <f t="shared" si="8"/>
        <v>#DIV/0!</v>
      </c>
      <c r="L54" s="97">
        <f t="shared" si="16"/>
        <v>54101</v>
      </c>
      <c r="M54" s="97"/>
      <c r="N54" s="97">
        <v>54101</v>
      </c>
      <c r="O54" s="97"/>
      <c r="P54" s="97"/>
      <c r="Q54" s="97"/>
      <c r="R54" s="145">
        <f t="shared" si="17"/>
        <v>0</v>
      </c>
      <c r="S54" s="146"/>
      <c r="T54" s="146"/>
      <c r="U54" s="146"/>
      <c r="V54" s="146"/>
      <c r="W54" s="146"/>
      <c r="X54" s="161">
        <f t="shared" si="10"/>
        <v>0</v>
      </c>
      <c r="Y54" s="97">
        <f t="shared" si="11"/>
        <v>0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</row>
    <row r="55" spans="1:510" s="22" customFormat="1" ht="23.25" customHeight="1" x14ac:dyDescent="0.25">
      <c r="A55" s="99" t="s">
        <v>240</v>
      </c>
      <c r="B55" s="42" t="s">
        <v>239</v>
      </c>
      <c r="C55" s="42" t="s">
        <v>82</v>
      </c>
      <c r="D55" s="36" t="s">
        <v>17</v>
      </c>
      <c r="E55" s="97">
        <v>626596</v>
      </c>
      <c r="F55" s="97"/>
      <c r="G55" s="97"/>
      <c r="H55" s="97">
        <v>464881.77</v>
      </c>
      <c r="I55" s="97"/>
      <c r="J55" s="97"/>
      <c r="K55" s="161">
        <f t="shared" si="8"/>
        <v>74.191627460117843</v>
      </c>
      <c r="L55" s="97">
        <f t="shared" si="16"/>
        <v>0</v>
      </c>
      <c r="M55" s="97"/>
      <c r="N55" s="97"/>
      <c r="O55" s="97"/>
      <c r="P55" s="97"/>
      <c r="Q55" s="97"/>
      <c r="R55" s="145">
        <f t="shared" si="17"/>
        <v>0</v>
      </c>
      <c r="S55" s="146"/>
      <c r="T55" s="146"/>
      <c r="U55" s="146"/>
      <c r="V55" s="146"/>
      <c r="W55" s="146"/>
      <c r="X55" s="162" t="e">
        <f t="shared" si="10"/>
        <v>#DIV/0!</v>
      </c>
      <c r="Y55" s="97">
        <f t="shared" si="11"/>
        <v>464881.77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</row>
    <row r="56" spans="1:510" s="22" customFormat="1" ht="34.5" customHeight="1" x14ac:dyDescent="0.25">
      <c r="A56" s="99" t="s">
        <v>163</v>
      </c>
      <c r="B56" s="42" t="s">
        <v>7</v>
      </c>
      <c r="C56" s="42" t="s">
        <v>89</v>
      </c>
      <c r="D56" s="36" t="s">
        <v>297</v>
      </c>
      <c r="E56" s="97">
        <v>328278.11000000004</v>
      </c>
      <c r="F56" s="97"/>
      <c r="G56" s="97">
        <v>6350</v>
      </c>
      <c r="H56" s="97">
        <v>322429.25</v>
      </c>
      <c r="I56" s="97"/>
      <c r="J56" s="97">
        <v>2568.5</v>
      </c>
      <c r="K56" s="161">
        <f t="shared" si="8"/>
        <v>98.218321654160846</v>
      </c>
      <c r="L56" s="97">
        <f t="shared" si="16"/>
        <v>1398264.66</v>
      </c>
      <c r="M56" s="97">
        <v>1398264.66</v>
      </c>
      <c r="N56" s="97"/>
      <c r="O56" s="97"/>
      <c r="P56" s="97"/>
      <c r="Q56" s="97">
        <v>1398264.66</v>
      </c>
      <c r="R56" s="145">
        <f t="shared" si="17"/>
        <v>1398264.66</v>
      </c>
      <c r="S56" s="146">
        <v>1398264.66</v>
      </c>
      <c r="T56" s="146"/>
      <c r="U56" s="146"/>
      <c r="V56" s="146"/>
      <c r="W56" s="146">
        <v>1398264.66</v>
      </c>
      <c r="X56" s="161">
        <f t="shared" si="10"/>
        <v>100</v>
      </c>
      <c r="Y56" s="97">
        <f t="shared" si="11"/>
        <v>1720693.91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</row>
    <row r="57" spans="1:510" s="22" customFormat="1" ht="30.75" customHeight="1" x14ac:dyDescent="0.25">
      <c r="A57" s="99" t="s">
        <v>223</v>
      </c>
      <c r="B57" s="42" t="s">
        <v>148</v>
      </c>
      <c r="C57" s="42" t="s">
        <v>89</v>
      </c>
      <c r="D57" s="36" t="s">
        <v>515</v>
      </c>
      <c r="E57" s="97">
        <v>2491085</v>
      </c>
      <c r="F57" s="97">
        <v>1941308</v>
      </c>
      <c r="G57" s="97">
        <v>73705</v>
      </c>
      <c r="H57" s="97">
        <v>2443437.13</v>
      </c>
      <c r="I57" s="97">
        <v>1906713.35</v>
      </c>
      <c r="J57" s="97">
        <v>72884.289999999994</v>
      </c>
      <c r="K57" s="161">
        <f t="shared" si="8"/>
        <v>98.087264384796185</v>
      </c>
      <c r="L57" s="97">
        <f t="shared" si="16"/>
        <v>5700</v>
      </c>
      <c r="M57" s="97"/>
      <c r="N57" s="97">
        <v>5700</v>
      </c>
      <c r="O57" s="97"/>
      <c r="P57" s="97">
        <v>1400</v>
      </c>
      <c r="Q57" s="97"/>
      <c r="R57" s="145">
        <f t="shared" si="17"/>
        <v>52042.67</v>
      </c>
      <c r="S57" s="146"/>
      <c r="T57" s="146">
        <v>52042.67</v>
      </c>
      <c r="U57" s="146"/>
      <c r="V57" s="146"/>
      <c r="W57" s="146"/>
      <c r="X57" s="161">
        <f t="shared" si="10"/>
        <v>913.02929824561397</v>
      </c>
      <c r="Y57" s="97">
        <f t="shared" si="11"/>
        <v>2495479.7999999998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</row>
    <row r="58" spans="1:510" s="24" customFormat="1" ht="63" x14ac:dyDescent="0.25">
      <c r="A58" s="101"/>
      <c r="B58" s="86"/>
      <c r="C58" s="86"/>
      <c r="D58" s="85" t="s">
        <v>381</v>
      </c>
      <c r="E58" s="98">
        <v>588815</v>
      </c>
      <c r="F58" s="98">
        <v>482635</v>
      </c>
      <c r="G58" s="98"/>
      <c r="H58" s="98">
        <v>546835</v>
      </c>
      <c r="I58" s="98">
        <v>448227</v>
      </c>
      <c r="J58" s="98"/>
      <c r="K58" s="165">
        <f t="shared" si="8"/>
        <v>92.870426194984844</v>
      </c>
      <c r="L58" s="98">
        <f t="shared" si="16"/>
        <v>0</v>
      </c>
      <c r="M58" s="98"/>
      <c r="N58" s="98"/>
      <c r="O58" s="98"/>
      <c r="P58" s="98"/>
      <c r="Q58" s="98"/>
      <c r="R58" s="155">
        <f t="shared" si="17"/>
        <v>0</v>
      </c>
      <c r="S58" s="147"/>
      <c r="T58" s="147"/>
      <c r="U58" s="147"/>
      <c r="V58" s="147"/>
      <c r="W58" s="147"/>
      <c r="X58" s="166" t="e">
        <f t="shared" si="10"/>
        <v>#DIV/0!</v>
      </c>
      <c r="Y58" s="98">
        <f t="shared" si="11"/>
        <v>546835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</row>
    <row r="59" spans="1:510" s="22" customFormat="1" ht="21.75" customHeight="1" x14ac:dyDescent="0.25">
      <c r="A59" s="99" t="s">
        <v>243</v>
      </c>
      <c r="B59" s="42" t="s">
        <v>244</v>
      </c>
      <c r="C59" s="42" t="s">
        <v>245</v>
      </c>
      <c r="D59" s="36" t="s">
        <v>246</v>
      </c>
      <c r="E59" s="97">
        <v>462056</v>
      </c>
      <c r="F59" s="97"/>
      <c r="G59" s="97">
        <v>292742</v>
      </c>
      <c r="H59" s="97">
        <v>432264.22</v>
      </c>
      <c r="I59" s="97"/>
      <c r="J59" s="97">
        <v>263909.96000000002</v>
      </c>
      <c r="K59" s="161">
        <f t="shared" si="8"/>
        <v>93.552344304586455</v>
      </c>
      <c r="L59" s="97">
        <f t="shared" si="16"/>
        <v>0</v>
      </c>
      <c r="M59" s="97"/>
      <c r="N59" s="97"/>
      <c r="O59" s="97"/>
      <c r="P59" s="97"/>
      <c r="Q59" s="97"/>
      <c r="R59" s="145">
        <f t="shared" si="17"/>
        <v>0</v>
      </c>
      <c r="S59" s="146"/>
      <c r="T59" s="146"/>
      <c r="U59" s="146"/>
      <c r="V59" s="146"/>
      <c r="W59" s="146"/>
      <c r="X59" s="162" t="e">
        <f t="shared" si="10"/>
        <v>#DIV/0!</v>
      </c>
      <c r="Y59" s="97">
        <f t="shared" si="11"/>
        <v>432264.22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</row>
    <row r="60" spans="1:510" s="22" customFormat="1" ht="36" customHeight="1" x14ac:dyDescent="0.25">
      <c r="A60" s="59" t="s">
        <v>164</v>
      </c>
      <c r="B60" s="91" t="s">
        <v>9</v>
      </c>
      <c r="C60" s="91" t="s">
        <v>92</v>
      </c>
      <c r="D60" s="60" t="s">
        <v>10</v>
      </c>
      <c r="E60" s="97">
        <v>0</v>
      </c>
      <c r="F60" s="97"/>
      <c r="G60" s="97"/>
      <c r="H60" s="97"/>
      <c r="I60" s="97"/>
      <c r="J60" s="97"/>
      <c r="K60" s="162" t="e">
        <f t="shared" si="8"/>
        <v>#DIV/0!</v>
      </c>
      <c r="L60" s="97">
        <f t="shared" si="16"/>
        <v>250000</v>
      </c>
      <c r="M60" s="97"/>
      <c r="N60" s="97">
        <v>250000</v>
      </c>
      <c r="O60" s="97"/>
      <c r="P60" s="97"/>
      <c r="Q60" s="97"/>
      <c r="R60" s="145">
        <f t="shared" si="17"/>
        <v>231091.72</v>
      </c>
      <c r="S60" s="146"/>
      <c r="T60" s="146">
        <v>231091.72</v>
      </c>
      <c r="U60" s="146"/>
      <c r="V60" s="146"/>
      <c r="W60" s="146"/>
      <c r="X60" s="161">
        <f t="shared" si="10"/>
        <v>92.436688000000004</v>
      </c>
      <c r="Y60" s="97">
        <f t="shared" si="11"/>
        <v>231091.72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</row>
    <row r="61" spans="1:510" s="22" customFormat="1" ht="26.25" customHeight="1" x14ac:dyDescent="0.25">
      <c r="A61" s="99" t="s">
        <v>254</v>
      </c>
      <c r="B61" s="42" t="s">
        <v>255</v>
      </c>
      <c r="C61" s="42" t="s">
        <v>77</v>
      </c>
      <c r="D61" s="36" t="s">
        <v>256</v>
      </c>
      <c r="E61" s="97">
        <v>78700</v>
      </c>
      <c r="F61" s="97"/>
      <c r="G61" s="97"/>
      <c r="H61" s="97">
        <v>78690</v>
      </c>
      <c r="I61" s="97"/>
      <c r="J61" s="97"/>
      <c r="K61" s="161">
        <f t="shared" si="8"/>
        <v>99.987293519695044</v>
      </c>
      <c r="L61" s="97">
        <f t="shared" si="16"/>
        <v>0</v>
      </c>
      <c r="M61" s="97"/>
      <c r="N61" s="97"/>
      <c r="O61" s="97"/>
      <c r="P61" s="97"/>
      <c r="Q61" s="97"/>
      <c r="R61" s="145">
        <f t="shared" si="17"/>
        <v>0</v>
      </c>
      <c r="S61" s="146"/>
      <c r="T61" s="146"/>
      <c r="U61" s="146"/>
      <c r="V61" s="146"/>
      <c r="W61" s="146"/>
      <c r="X61" s="162" t="e">
        <f t="shared" si="10"/>
        <v>#DIV/0!</v>
      </c>
      <c r="Y61" s="97">
        <f t="shared" si="11"/>
        <v>78690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</row>
    <row r="62" spans="1:510" s="22" customFormat="1" ht="26.25" customHeight="1" x14ac:dyDescent="0.25">
      <c r="A62" s="99" t="s">
        <v>601</v>
      </c>
      <c r="B62" s="42">
        <v>9770</v>
      </c>
      <c r="C62" s="99" t="s">
        <v>45</v>
      </c>
      <c r="D62" s="36" t="s">
        <v>356</v>
      </c>
      <c r="E62" s="97">
        <v>0</v>
      </c>
      <c r="F62" s="97"/>
      <c r="G62" s="97"/>
      <c r="H62" s="97"/>
      <c r="I62" s="97"/>
      <c r="J62" s="97"/>
      <c r="K62" s="162" t="e">
        <f t="shared" si="8"/>
        <v>#DIV/0!</v>
      </c>
      <c r="L62" s="97">
        <f t="shared" si="16"/>
        <v>35000</v>
      </c>
      <c r="M62" s="97">
        <v>35000</v>
      </c>
      <c r="N62" s="97"/>
      <c r="O62" s="97"/>
      <c r="P62" s="97"/>
      <c r="Q62" s="97">
        <v>35000</v>
      </c>
      <c r="R62" s="145">
        <f t="shared" si="17"/>
        <v>35000</v>
      </c>
      <c r="S62" s="146">
        <v>35000</v>
      </c>
      <c r="T62" s="146"/>
      <c r="U62" s="146"/>
      <c r="V62" s="146"/>
      <c r="W62" s="146">
        <v>35000</v>
      </c>
      <c r="X62" s="161">
        <f t="shared" si="10"/>
        <v>100</v>
      </c>
      <c r="Y62" s="97">
        <f t="shared" si="11"/>
        <v>35000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</row>
    <row r="63" spans="1:510" s="22" customFormat="1" ht="47.25" x14ac:dyDescent="0.25">
      <c r="A63" s="99" t="s">
        <v>380</v>
      </c>
      <c r="B63" s="42">
        <v>9800</v>
      </c>
      <c r="C63" s="99" t="s">
        <v>45</v>
      </c>
      <c r="D63" s="36" t="s">
        <v>366</v>
      </c>
      <c r="E63" s="97">
        <v>2048799</v>
      </c>
      <c r="F63" s="97"/>
      <c r="G63" s="97"/>
      <c r="H63" s="97">
        <v>2048745.4</v>
      </c>
      <c r="I63" s="97"/>
      <c r="J63" s="97"/>
      <c r="K63" s="161">
        <f t="shared" si="8"/>
        <v>99.997383833162743</v>
      </c>
      <c r="L63" s="97">
        <f t="shared" si="16"/>
        <v>2883000</v>
      </c>
      <c r="M63" s="97">
        <v>2883000</v>
      </c>
      <c r="N63" s="97"/>
      <c r="O63" s="97"/>
      <c r="P63" s="97"/>
      <c r="Q63" s="97">
        <v>2883000</v>
      </c>
      <c r="R63" s="145">
        <f t="shared" si="17"/>
        <v>2811314.25</v>
      </c>
      <c r="S63" s="146">
        <v>2811314.25</v>
      </c>
      <c r="T63" s="146"/>
      <c r="U63" s="146"/>
      <c r="V63" s="146"/>
      <c r="W63" s="146">
        <v>2811314.25</v>
      </c>
      <c r="X63" s="161">
        <f t="shared" si="10"/>
        <v>97.51350156087409</v>
      </c>
      <c r="Y63" s="97">
        <f t="shared" si="11"/>
        <v>4860059.6500000004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</row>
    <row r="64" spans="1:510" s="27" customFormat="1" ht="36" customHeight="1" x14ac:dyDescent="0.25">
      <c r="A64" s="102" t="s">
        <v>165</v>
      </c>
      <c r="B64" s="39"/>
      <c r="C64" s="39"/>
      <c r="D64" s="103" t="s">
        <v>25</v>
      </c>
      <c r="E64" s="93">
        <f>E65</f>
        <v>1198111214.72</v>
      </c>
      <c r="F64" s="93">
        <f t="shared" ref="F64:L64" si="18">F65</f>
        <v>778262471</v>
      </c>
      <c r="G64" s="93">
        <f t="shared" si="18"/>
        <v>86744247</v>
      </c>
      <c r="H64" s="93">
        <f t="shared" si="18"/>
        <v>1189966447.8199999</v>
      </c>
      <c r="I64" s="93">
        <f t="shared" si="18"/>
        <v>777050197.91999996</v>
      </c>
      <c r="J64" s="93">
        <f t="shared" si="18"/>
        <v>84675452.859999999</v>
      </c>
      <c r="K64" s="159">
        <f t="shared" si="8"/>
        <v>99.320199427237355</v>
      </c>
      <c r="L64" s="93">
        <f t="shared" si="18"/>
        <v>114028314.48</v>
      </c>
      <c r="M64" s="93">
        <f t="shared" ref="M64" si="19">M65</f>
        <v>72389864.479999989</v>
      </c>
      <c r="N64" s="93">
        <f t="shared" ref="N64" si="20">N65</f>
        <v>37465600</v>
      </c>
      <c r="O64" s="93">
        <f t="shared" ref="O64" si="21">O65</f>
        <v>2268060</v>
      </c>
      <c r="P64" s="93">
        <f t="shared" ref="P64" si="22">P65</f>
        <v>139890</v>
      </c>
      <c r="Q64" s="93">
        <f t="shared" ref="Q64:W64" si="23">Q65</f>
        <v>76562714.479999989</v>
      </c>
      <c r="R64" s="93">
        <f t="shared" si="23"/>
        <v>110506895.11000003</v>
      </c>
      <c r="S64" s="93">
        <f t="shared" si="23"/>
        <v>65600388.479999997</v>
      </c>
      <c r="T64" s="93">
        <f t="shared" si="23"/>
        <v>35385178.960000008</v>
      </c>
      <c r="U64" s="93">
        <f t="shared" si="23"/>
        <v>2375251.13</v>
      </c>
      <c r="V64" s="93">
        <f t="shared" si="23"/>
        <v>113944.86</v>
      </c>
      <c r="W64" s="93">
        <f t="shared" si="23"/>
        <v>75121716.150000006</v>
      </c>
      <c r="X64" s="159">
        <f t="shared" si="10"/>
        <v>96.911802664050057</v>
      </c>
      <c r="Y64" s="93">
        <f t="shared" si="11"/>
        <v>1300473342.9300001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  <c r="KZ64" s="32"/>
      <c r="LA64" s="32"/>
      <c r="LB64" s="32"/>
      <c r="LC64" s="32"/>
      <c r="LD64" s="32"/>
      <c r="LE64" s="32"/>
      <c r="LF64" s="32"/>
      <c r="LG64" s="32"/>
      <c r="LH64" s="32"/>
      <c r="LI64" s="32"/>
      <c r="LJ64" s="32"/>
      <c r="LK64" s="32"/>
      <c r="LL64" s="32"/>
      <c r="LM64" s="32"/>
      <c r="LN64" s="32"/>
      <c r="LO64" s="32"/>
      <c r="LP64" s="32"/>
      <c r="LQ64" s="32"/>
      <c r="LR64" s="32"/>
      <c r="LS64" s="32"/>
      <c r="LT64" s="32"/>
      <c r="LU64" s="32"/>
      <c r="LV64" s="32"/>
      <c r="LW64" s="32"/>
      <c r="LX64" s="32"/>
      <c r="LY64" s="32"/>
      <c r="LZ64" s="32"/>
      <c r="MA64" s="32"/>
      <c r="MB64" s="32"/>
      <c r="MC64" s="32"/>
      <c r="MD64" s="32"/>
      <c r="ME64" s="32"/>
      <c r="MF64" s="32"/>
      <c r="MG64" s="32"/>
      <c r="MH64" s="32"/>
      <c r="MI64" s="32"/>
      <c r="MJ64" s="32"/>
      <c r="MK64" s="32"/>
      <c r="ML64" s="32"/>
      <c r="MM64" s="32"/>
      <c r="MN64" s="32"/>
      <c r="MO64" s="32"/>
      <c r="MP64" s="32"/>
      <c r="MQ64" s="32"/>
      <c r="MR64" s="32"/>
      <c r="MS64" s="32"/>
      <c r="MT64" s="32"/>
      <c r="MU64" s="32"/>
      <c r="MV64" s="32"/>
      <c r="MW64" s="32"/>
      <c r="MX64" s="32"/>
      <c r="MY64" s="32"/>
      <c r="MZ64" s="32"/>
      <c r="NA64" s="32"/>
      <c r="NB64" s="32"/>
      <c r="NC64" s="32"/>
      <c r="ND64" s="32"/>
      <c r="NE64" s="32"/>
      <c r="NF64" s="32"/>
      <c r="NG64" s="32"/>
      <c r="NH64" s="32"/>
      <c r="NI64" s="32"/>
      <c r="NJ64" s="32"/>
      <c r="NK64" s="32"/>
      <c r="NL64" s="32"/>
      <c r="NM64" s="32"/>
      <c r="NN64" s="32"/>
      <c r="NO64" s="32"/>
      <c r="NP64" s="32"/>
      <c r="NQ64" s="32"/>
      <c r="NR64" s="32"/>
      <c r="NS64" s="32"/>
      <c r="NT64" s="32"/>
      <c r="NU64" s="32"/>
      <c r="NV64" s="32"/>
      <c r="NW64" s="32"/>
      <c r="NX64" s="32"/>
      <c r="NY64" s="32"/>
      <c r="NZ64" s="32"/>
      <c r="OA64" s="32"/>
      <c r="OB64" s="32"/>
      <c r="OC64" s="32"/>
      <c r="OD64" s="32"/>
      <c r="OE64" s="32"/>
      <c r="OF64" s="32"/>
      <c r="OG64" s="32"/>
      <c r="OH64" s="32"/>
      <c r="OI64" s="32"/>
      <c r="OJ64" s="32"/>
      <c r="OK64" s="32"/>
      <c r="OL64" s="32"/>
      <c r="OM64" s="32"/>
      <c r="ON64" s="32"/>
      <c r="OO64" s="32"/>
      <c r="OP64" s="32"/>
      <c r="OQ64" s="32"/>
      <c r="OR64" s="32"/>
      <c r="OS64" s="32"/>
      <c r="OT64" s="32"/>
      <c r="OU64" s="32"/>
      <c r="OV64" s="32"/>
      <c r="OW64" s="32"/>
      <c r="OX64" s="32"/>
      <c r="OY64" s="32"/>
      <c r="OZ64" s="32"/>
      <c r="PA64" s="32"/>
      <c r="PB64" s="32"/>
      <c r="PC64" s="32"/>
      <c r="PD64" s="32"/>
      <c r="PE64" s="32"/>
      <c r="PF64" s="32"/>
      <c r="PG64" s="32"/>
      <c r="PH64" s="32"/>
      <c r="PI64" s="32"/>
      <c r="PJ64" s="32"/>
      <c r="PK64" s="32"/>
      <c r="PL64" s="32"/>
      <c r="PM64" s="32"/>
      <c r="PN64" s="32"/>
      <c r="PO64" s="32"/>
      <c r="PP64" s="32"/>
      <c r="PQ64" s="32"/>
      <c r="PR64" s="32"/>
      <c r="PS64" s="32"/>
      <c r="PT64" s="32"/>
      <c r="PU64" s="32"/>
      <c r="PV64" s="32"/>
      <c r="PW64" s="32"/>
      <c r="PX64" s="32"/>
      <c r="PY64" s="32"/>
      <c r="PZ64" s="32"/>
      <c r="QA64" s="32"/>
      <c r="QB64" s="32"/>
      <c r="QC64" s="32"/>
      <c r="QD64" s="32"/>
      <c r="QE64" s="32"/>
      <c r="QF64" s="32"/>
      <c r="QG64" s="32"/>
      <c r="QH64" s="32"/>
      <c r="QI64" s="32"/>
      <c r="QJ64" s="32"/>
      <c r="QK64" s="32"/>
      <c r="QL64" s="32"/>
      <c r="QM64" s="32"/>
      <c r="QN64" s="32"/>
      <c r="QO64" s="32"/>
      <c r="QP64" s="32"/>
      <c r="QQ64" s="32"/>
      <c r="QR64" s="32"/>
      <c r="QS64" s="32"/>
      <c r="QT64" s="32"/>
      <c r="QU64" s="32"/>
      <c r="QV64" s="32"/>
      <c r="QW64" s="32"/>
      <c r="QX64" s="32"/>
      <c r="QY64" s="32"/>
      <c r="QZ64" s="32"/>
      <c r="RA64" s="32"/>
      <c r="RB64" s="32"/>
      <c r="RC64" s="32"/>
      <c r="RD64" s="32"/>
      <c r="RE64" s="32"/>
      <c r="RF64" s="32"/>
      <c r="RG64" s="32"/>
      <c r="RH64" s="32"/>
      <c r="RI64" s="32"/>
      <c r="RJ64" s="32"/>
      <c r="RK64" s="32"/>
      <c r="RL64" s="32"/>
      <c r="RM64" s="32"/>
      <c r="RN64" s="32"/>
      <c r="RO64" s="32"/>
      <c r="RP64" s="32"/>
      <c r="RQ64" s="32"/>
      <c r="RR64" s="32"/>
      <c r="RS64" s="32"/>
      <c r="RT64" s="32"/>
      <c r="RU64" s="32"/>
      <c r="RV64" s="32"/>
      <c r="RW64" s="32"/>
      <c r="RX64" s="32"/>
      <c r="RY64" s="32"/>
      <c r="RZ64" s="32"/>
      <c r="SA64" s="32"/>
      <c r="SB64" s="32"/>
      <c r="SC64" s="32"/>
      <c r="SD64" s="32"/>
      <c r="SE64" s="32"/>
      <c r="SF64" s="32"/>
      <c r="SG64" s="32"/>
      <c r="SH64" s="32"/>
      <c r="SI64" s="32"/>
      <c r="SJ64" s="32"/>
      <c r="SK64" s="32"/>
      <c r="SL64" s="32"/>
      <c r="SM64" s="32"/>
      <c r="SN64" s="32"/>
      <c r="SO64" s="32"/>
      <c r="SP64" s="32"/>
    </row>
    <row r="65" spans="1:510" s="34" customFormat="1" ht="38.25" customHeight="1" x14ac:dyDescent="0.25">
      <c r="A65" s="104" t="s">
        <v>166</v>
      </c>
      <c r="B65" s="72"/>
      <c r="C65" s="72"/>
      <c r="D65" s="75" t="s">
        <v>504</v>
      </c>
      <c r="E65" s="96">
        <f>E78+E79+E80+E81+E82+E83+E86+E88+E90+E93+E95+E96+E97+E98+E99+E101+E102+E103+E105+E107+E109+E111+E113+E114+E115+E117+E119+E121+E122+E123+E124+E126+E127</f>
        <v>1198111214.72</v>
      </c>
      <c r="F65" s="96">
        <f t="shared" ref="F65:Q65" si="24">F78+F79+F80+F81+F82+F83+F86+F88+F90+F93+F95+F96+F97+F98+F99+F101+F102+F103+F105+F107+F109+F111+F113+F114+F115+F117+F119+F121+F122+F123+F124+F126+F127</f>
        <v>778262471</v>
      </c>
      <c r="G65" s="96">
        <f t="shared" si="24"/>
        <v>86744247</v>
      </c>
      <c r="H65" s="96">
        <f t="shared" ref="H65:J65" si="25">H78+H79+H80+H81+H82+H83+H86+H88+H90+H93+H95+H96+H97+H98+H99+H101+H102+H103+H105+H107+H109+H111+H113+H114+H115+H117+H119+H121+H122+H123+H124+H126+H127</f>
        <v>1189966447.8199999</v>
      </c>
      <c r="I65" s="96">
        <f t="shared" si="25"/>
        <v>777050197.91999996</v>
      </c>
      <c r="J65" s="96">
        <f t="shared" si="25"/>
        <v>84675452.859999999</v>
      </c>
      <c r="K65" s="159">
        <f t="shared" si="8"/>
        <v>99.320199427237355</v>
      </c>
      <c r="L65" s="96">
        <f t="shared" si="24"/>
        <v>114028314.48</v>
      </c>
      <c r="M65" s="96">
        <f t="shared" si="24"/>
        <v>72389864.479999989</v>
      </c>
      <c r="N65" s="96">
        <f t="shared" si="24"/>
        <v>37465600</v>
      </c>
      <c r="O65" s="96">
        <f t="shared" si="24"/>
        <v>2268060</v>
      </c>
      <c r="P65" s="96">
        <f t="shared" si="24"/>
        <v>139890</v>
      </c>
      <c r="Q65" s="96">
        <f t="shared" si="24"/>
        <v>76562714.479999989</v>
      </c>
      <c r="R65" s="96">
        <f t="shared" ref="R65:W65" si="26">R78+R79+R80+R81+R82+R83+R86+R88+R90+R93+R95+R96+R97+R98+R99+R101+R102+R103+R105+R107+R109+R111+R113+R114+R115+R117+R119+R121+R122+R123+R124+R126+R127</f>
        <v>110506895.11000003</v>
      </c>
      <c r="S65" s="96">
        <f t="shared" si="26"/>
        <v>65600388.479999997</v>
      </c>
      <c r="T65" s="96">
        <f t="shared" si="26"/>
        <v>35385178.960000008</v>
      </c>
      <c r="U65" s="96">
        <f t="shared" si="26"/>
        <v>2375251.13</v>
      </c>
      <c r="V65" s="96">
        <f t="shared" si="26"/>
        <v>113944.86</v>
      </c>
      <c r="W65" s="96">
        <f t="shared" si="26"/>
        <v>75121716.150000006</v>
      </c>
      <c r="X65" s="159">
        <f t="shared" si="10"/>
        <v>96.911802664050057</v>
      </c>
      <c r="Y65" s="96">
        <f t="shared" si="11"/>
        <v>1300473342.9300001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</row>
    <row r="66" spans="1:510" s="34" customFormat="1" ht="31.5" x14ac:dyDescent="0.25">
      <c r="A66" s="104"/>
      <c r="B66" s="72"/>
      <c r="C66" s="72"/>
      <c r="D66" s="75" t="s">
        <v>388</v>
      </c>
      <c r="E66" s="96">
        <f>E84+E87+E89</f>
        <v>482448000</v>
      </c>
      <c r="F66" s="96">
        <f t="shared" ref="F66:Q66" si="27">F84+F87+F89</f>
        <v>395816000</v>
      </c>
      <c r="G66" s="96">
        <f t="shared" si="27"/>
        <v>0</v>
      </c>
      <c r="H66" s="96">
        <f t="shared" ref="H66:J66" si="28">H84+H87+H89</f>
        <v>482262177.07999998</v>
      </c>
      <c r="I66" s="96">
        <f t="shared" si="28"/>
        <v>395803486.15999997</v>
      </c>
      <c r="J66" s="96">
        <f t="shared" si="28"/>
        <v>0</v>
      </c>
      <c r="K66" s="163">
        <f t="shared" si="8"/>
        <v>99.961483326700488</v>
      </c>
      <c r="L66" s="96">
        <f t="shared" si="27"/>
        <v>0</v>
      </c>
      <c r="M66" s="96">
        <f t="shared" si="27"/>
        <v>0</v>
      </c>
      <c r="N66" s="96">
        <f t="shared" si="27"/>
        <v>0</v>
      </c>
      <c r="O66" s="96">
        <f t="shared" si="27"/>
        <v>0</v>
      </c>
      <c r="P66" s="96">
        <f t="shared" si="27"/>
        <v>0</v>
      </c>
      <c r="Q66" s="96">
        <f t="shared" si="27"/>
        <v>0</v>
      </c>
      <c r="R66" s="96">
        <f t="shared" ref="R66:W66" si="29">R84+R87+R89</f>
        <v>0</v>
      </c>
      <c r="S66" s="96">
        <f t="shared" si="29"/>
        <v>0</v>
      </c>
      <c r="T66" s="96">
        <f t="shared" si="29"/>
        <v>0</v>
      </c>
      <c r="U66" s="96">
        <f t="shared" si="29"/>
        <v>0</v>
      </c>
      <c r="V66" s="96">
        <f t="shared" si="29"/>
        <v>0</v>
      </c>
      <c r="W66" s="96">
        <f t="shared" si="29"/>
        <v>0</v>
      </c>
      <c r="X66" s="164" t="e">
        <f t="shared" si="10"/>
        <v>#DIV/0!</v>
      </c>
      <c r="Y66" s="96">
        <f t="shared" si="11"/>
        <v>482262177.07999998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</row>
    <row r="67" spans="1:510" s="34" customFormat="1" ht="63" hidden="1" customHeight="1" x14ac:dyDescent="0.25">
      <c r="A67" s="104"/>
      <c r="B67" s="72"/>
      <c r="C67" s="72"/>
      <c r="D67" s="75" t="s">
        <v>387</v>
      </c>
      <c r="E67" s="96"/>
      <c r="F67" s="96"/>
      <c r="G67" s="96"/>
      <c r="H67" s="96"/>
      <c r="I67" s="96"/>
      <c r="J67" s="96"/>
      <c r="K67" s="163" t="e">
        <f t="shared" si="8"/>
        <v>#DIV/0!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63" t="e">
        <f t="shared" si="10"/>
        <v>#DIV/0!</v>
      </c>
      <c r="Y67" s="96">
        <f t="shared" si="11"/>
        <v>0</v>
      </c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</row>
    <row r="68" spans="1:510" s="34" customFormat="1" ht="47.25" x14ac:dyDescent="0.25">
      <c r="A68" s="104"/>
      <c r="B68" s="72"/>
      <c r="C68" s="72"/>
      <c r="D68" s="75" t="s">
        <v>539</v>
      </c>
      <c r="E68" s="96">
        <f>E91</f>
        <v>363000</v>
      </c>
      <c r="F68" s="96">
        <f t="shared" ref="F68:Q68" si="30">F91</f>
        <v>0</v>
      </c>
      <c r="G68" s="96">
        <f t="shared" si="30"/>
        <v>0</v>
      </c>
      <c r="H68" s="96">
        <f t="shared" ref="H68:J68" si="31">H91</f>
        <v>363000</v>
      </c>
      <c r="I68" s="96">
        <f t="shared" si="31"/>
        <v>0</v>
      </c>
      <c r="J68" s="96">
        <f t="shared" si="31"/>
        <v>0</v>
      </c>
      <c r="K68" s="163">
        <f t="shared" si="8"/>
        <v>100</v>
      </c>
      <c r="L68" s="96">
        <f t="shared" si="30"/>
        <v>1637000</v>
      </c>
      <c r="M68" s="96">
        <f t="shared" si="30"/>
        <v>1637000</v>
      </c>
      <c r="N68" s="96">
        <f t="shared" si="30"/>
        <v>0</v>
      </c>
      <c r="O68" s="96">
        <f t="shared" si="30"/>
        <v>0</v>
      </c>
      <c r="P68" s="96">
        <f t="shared" si="30"/>
        <v>0</v>
      </c>
      <c r="Q68" s="96">
        <f t="shared" si="30"/>
        <v>1637000</v>
      </c>
      <c r="R68" s="96">
        <f t="shared" ref="R68:W68" si="32">R91</f>
        <v>1637000</v>
      </c>
      <c r="S68" s="96">
        <f t="shared" si="32"/>
        <v>1637000</v>
      </c>
      <c r="T68" s="96">
        <f t="shared" si="32"/>
        <v>0</v>
      </c>
      <c r="U68" s="96">
        <f t="shared" si="32"/>
        <v>0</v>
      </c>
      <c r="V68" s="96">
        <f t="shared" si="32"/>
        <v>0</v>
      </c>
      <c r="W68" s="96">
        <f t="shared" si="32"/>
        <v>1637000</v>
      </c>
      <c r="X68" s="163">
        <f t="shared" si="10"/>
        <v>100</v>
      </c>
      <c r="Y68" s="96">
        <f t="shared" si="11"/>
        <v>2000000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</row>
    <row r="69" spans="1:510" s="34" customFormat="1" ht="47.25" x14ac:dyDescent="0.25">
      <c r="A69" s="104"/>
      <c r="B69" s="72"/>
      <c r="C69" s="72"/>
      <c r="D69" s="75" t="s">
        <v>383</v>
      </c>
      <c r="E69" s="96">
        <f t="shared" ref="E69:Q69" si="33">E85+E100</f>
        <v>3578416</v>
      </c>
      <c r="F69" s="96">
        <f t="shared" si="33"/>
        <v>1228720</v>
      </c>
      <c r="G69" s="96">
        <f t="shared" si="33"/>
        <v>0</v>
      </c>
      <c r="H69" s="96">
        <f t="shared" ref="H69:J69" si="34">H85+H100</f>
        <v>2996517.52</v>
      </c>
      <c r="I69" s="96">
        <f t="shared" si="34"/>
        <v>804309.27</v>
      </c>
      <c r="J69" s="96">
        <f t="shared" si="34"/>
        <v>0</v>
      </c>
      <c r="K69" s="163">
        <f t="shared" si="8"/>
        <v>83.738657551274088</v>
      </c>
      <c r="L69" s="96">
        <f t="shared" si="33"/>
        <v>0</v>
      </c>
      <c r="M69" s="96">
        <f t="shared" si="33"/>
        <v>0</v>
      </c>
      <c r="N69" s="96">
        <f t="shared" si="33"/>
        <v>0</v>
      </c>
      <c r="O69" s="96">
        <f t="shared" si="33"/>
        <v>0</v>
      </c>
      <c r="P69" s="96">
        <f t="shared" si="33"/>
        <v>0</v>
      </c>
      <c r="Q69" s="96">
        <f t="shared" si="33"/>
        <v>0</v>
      </c>
      <c r="R69" s="96">
        <f t="shared" ref="R69:W69" si="35">R85+R100</f>
        <v>0</v>
      </c>
      <c r="S69" s="96">
        <f t="shared" si="35"/>
        <v>0</v>
      </c>
      <c r="T69" s="96">
        <f t="shared" si="35"/>
        <v>0</v>
      </c>
      <c r="U69" s="96">
        <f t="shared" si="35"/>
        <v>0</v>
      </c>
      <c r="V69" s="96">
        <f t="shared" si="35"/>
        <v>0</v>
      </c>
      <c r="W69" s="96">
        <f t="shared" si="35"/>
        <v>0</v>
      </c>
      <c r="X69" s="164" t="e">
        <f t="shared" si="10"/>
        <v>#DIV/0!</v>
      </c>
      <c r="Y69" s="96">
        <f t="shared" si="11"/>
        <v>2996517.52</v>
      </c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</row>
    <row r="70" spans="1:510" s="34" customFormat="1" ht="45" hidden="1" customHeight="1" x14ac:dyDescent="0.25">
      <c r="A70" s="104"/>
      <c r="B70" s="72"/>
      <c r="C70" s="72"/>
      <c r="D70" s="75" t="s">
        <v>385</v>
      </c>
      <c r="E70" s="96" t="e">
        <f>#REF!+E97</f>
        <v>#REF!</v>
      </c>
      <c r="F70" s="96" t="e">
        <f>#REF!+F97</f>
        <v>#REF!</v>
      </c>
      <c r="G70" s="96" t="e">
        <f>#REF!+G97</f>
        <v>#REF!</v>
      </c>
      <c r="H70" s="96" t="e">
        <f>#REF!+H97</f>
        <v>#REF!</v>
      </c>
      <c r="I70" s="96" t="e">
        <f>#REF!+I97</f>
        <v>#REF!</v>
      </c>
      <c r="J70" s="96" t="e">
        <f>#REF!+J97</f>
        <v>#REF!</v>
      </c>
      <c r="K70" s="163" t="e">
        <f t="shared" si="8"/>
        <v>#REF!</v>
      </c>
      <c r="L70" s="96" t="e">
        <f>#REF!+L97</f>
        <v>#REF!</v>
      </c>
      <c r="M70" s="96" t="e">
        <f>#REF!+M97</f>
        <v>#REF!</v>
      </c>
      <c r="N70" s="96" t="e">
        <f>#REF!+N97</f>
        <v>#REF!</v>
      </c>
      <c r="O70" s="96" t="e">
        <f>#REF!+O97</f>
        <v>#REF!</v>
      </c>
      <c r="P70" s="96" t="e">
        <f>#REF!+P97</f>
        <v>#REF!</v>
      </c>
      <c r="Q70" s="96" t="e">
        <f>#REF!+Q97</f>
        <v>#REF!</v>
      </c>
      <c r="R70" s="96" t="e">
        <f>#REF!+R97</f>
        <v>#REF!</v>
      </c>
      <c r="S70" s="96" t="e">
        <f>#REF!+S97</f>
        <v>#REF!</v>
      </c>
      <c r="T70" s="96" t="e">
        <f>#REF!+T97</f>
        <v>#REF!</v>
      </c>
      <c r="U70" s="96" t="e">
        <f>#REF!+U97</f>
        <v>#REF!</v>
      </c>
      <c r="V70" s="96" t="e">
        <f>#REF!+V97</f>
        <v>#REF!</v>
      </c>
      <c r="W70" s="96" t="e">
        <f>#REF!+W97</f>
        <v>#REF!</v>
      </c>
      <c r="X70" s="163" t="e">
        <f t="shared" si="10"/>
        <v>#REF!</v>
      </c>
      <c r="Y70" s="96" t="e">
        <f t="shared" si="11"/>
        <v>#REF!</v>
      </c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</row>
    <row r="71" spans="1:510" s="34" customFormat="1" ht="63" x14ac:dyDescent="0.25">
      <c r="A71" s="104"/>
      <c r="B71" s="72"/>
      <c r="C71" s="72"/>
      <c r="D71" s="75" t="s">
        <v>382</v>
      </c>
      <c r="E71" s="96">
        <f>E110</f>
        <v>2417470</v>
      </c>
      <c r="F71" s="96">
        <f t="shared" ref="F71:Q71" si="36">F110</f>
        <v>1299695</v>
      </c>
      <c r="G71" s="96">
        <f t="shared" si="36"/>
        <v>0</v>
      </c>
      <c r="H71" s="96">
        <f t="shared" ref="H71:J71" si="37">H110</f>
        <v>2192123.87</v>
      </c>
      <c r="I71" s="96">
        <f t="shared" si="37"/>
        <v>1115804.3999999999</v>
      </c>
      <c r="J71" s="96">
        <f t="shared" si="37"/>
        <v>0</v>
      </c>
      <c r="K71" s="163">
        <f t="shared" si="8"/>
        <v>90.678431169776673</v>
      </c>
      <c r="L71" s="96">
        <f t="shared" si="36"/>
        <v>72000</v>
      </c>
      <c r="M71" s="96">
        <f t="shared" si="36"/>
        <v>72000</v>
      </c>
      <c r="N71" s="96">
        <f t="shared" si="36"/>
        <v>0</v>
      </c>
      <c r="O71" s="96">
        <f t="shared" si="36"/>
        <v>0</v>
      </c>
      <c r="P71" s="96">
        <f t="shared" si="36"/>
        <v>0</v>
      </c>
      <c r="Q71" s="96">
        <f t="shared" si="36"/>
        <v>72000</v>
      </c>
      <c r="R71" s="96">
        <f t="shared" ref="R71:W71" si="38">R110</f>
        <v>71830.320000000007</v>
      </c>
      <c r="S71" s="96">
        <f t="shared" si="38"/>
        <v>71830.320000000007</v>
      </c>
      <c r="T71" s="96">
        <f t="shared" si="38"/>
        <v>0</v>
      </c>
      <c r="U71" s="96">
        <f t="shared" si="38"/>
        <v>0</v>
      </c>
      <c r="V71" s="96">
        <f t="shared" si="38"/>
        <v>0</v>
      </c>
      <c r="W71" s="96">
        <f t="shared" si="38"/>
        <v>71830.320000000007</v>
      </c>
      <c r="X71" s="163">
        <f t="shared" si="10"/>
        <v>99.76433333333334</v>
      </c>
      <c r="Y71" s="96">
        <f t="shared" si="11"/>
        <v>2263954.19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</row>
    <row r="72" spans="1:510" s="34" customFormat="1" ht="80.25" customHeight="1" x14ac:dyDescent="0.25">
      <c r="A72" s="104"/>
      <c r="B72" s="123"/>
      <c r="C72" s="72"/>
      <c r="D72" s="75" t="s">
        <v>520</v>
      </c>
      <c r="E72" s="96">
        <f>E112</f>
        <v>1315285.79</v>
      </c>
      <c r="F72" s="96">
        <f t="shared" ref="F72:Q72" si="39">F112</f>
        <v>1034620</v>
      </c>
      <c r="G72" s="96">
        <f t="shared" si="39"/>
        <v>0</v>
      </c>
      <c r="H72" s="96">
        <f t="shared" ref="H72:J72" si="40">H112</f>
        <v>983214.59</v>
      </c>
      <c r="I72" s="96">
        <f t="shared" si="40"/>
        <v>762754.55</v>
      </c>
      <c r="J72" s="96">
        <f t="shared" si="40"/>
        <v>0</v>
      </c>
      <c r="K72" s="163">
        <f t="shared" si="8"/>
        <v>74.752924229493871</v>
      </c>
      <c r="L72" s="96">
        <f t="shared" si="39"/>
        <v>0</v>
      </c>
      <c r="M72" s="96">
        <f t="shared" si="39"/>
        <v>0</v>
      </c>
      <c r="N72" s="96">
        <f t="shared" si="39"/>
        <v>0</v>
      </c>
      <c r="O72" s="96">
        <f t="shared" si="39"/>
        <v>0</v>
      </c>
      <c r="P72" s="96">
        <f t="shared" si="39"/>
        <v>0</v>
      </c>
      <c r="Q72" s="96">
        <f t="shared" si="39"/>
        <v>0</v>
      </c>
      <c r="R72" s="96">
        <f t="shared" ref="R72:W72" si="41">R112</f>
        <v>0</v>
      </c>
      <c r="S72" s="96">
        <f t="shared" si="41"/>
        <v>0</v>
      </c>
      <c r="T72" s="96">
        <f t="shared" si="41"/>
        <v>0</v>
      </c>
      <c r="U72" s="96">
        <f t="shared" si="41"/>
        <v>0</v>
      </c>
      <c r="V72" s="96">
        <f t="shared" si="41"/>
        <v>0</v>
      </c>
      <c r="W72" s="96">
        <f t="shared" si="41"/>
        <v>0</v>
      </c>
      <c r="X72" s="164" t="e">
        <f t="shared" si="10"/>
        <v>#DIV/0!</v>
      </c>
      <c r="Y72" s="96">
        <f t="shared" si="11"/>
        <v>983214.59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</row>
    <row r="73" spans="1:510" s="34" customFormat="1" ht="31.5" x14ac:dyDescent="0.25">
      <c r="A73" s="104"/>
      <c r="B73" s="72"/>
      <c r="C73" s="72"/>
      <c r="D73" s="75" t="s">
        <v>536</v>
      </c>
      <c r="E73" s="96">
        <f t="shared" ref="E73:Q73" si="42">E92+E94+E125</f>
        <v>1434017.6</v>
      </c>
      <c r="F73" s="96">
        <f t="shared" si="42"/>
        <v>0</v>
      </c>
      <c r="G73" s="96">
        <f t="shared" si="42"/>
        <v>0</v>
      </c>
      <c r="H73" s="96">
        <f t="shared" ref="H73:J73" si="43">H92+H94+H125</f>
        <v>1433770.75</v>
      </c>
      <c r="I73" s="96">
        <f t="shared" si="43"/>
        <v>0</v>
      </c>
      <c r="J73" s="96">
        <f t="shared" si="43"/>
        <v>0</v>
      </c>
      <c r="K73" s="163">
        <f t="shared" si="8"/>
        <v>99.982786124800697</v>
      </c>
      <c r="L73" s="96">
        <f t="shared" si="42"/>
        <v>7663725.1799999997</v>
      </c>
      <c r="M73" s="96">
        <f t="shared" si="42"/>
        <v>7663725.1799999997</v>
      </c>
      <c r="N73" s="96">
        <f t="shared" si="42"/>
        <v>0</v>
      </c>
      <c r="O73" s="96">
        <f t="shared" si="42"/>
        <v>0</v>
      </c>
      <c r="P73" s="96">
        <f t="shared" si="42"/>
        <v>0</v>
      </c>
      <c r="Q73" s="96">
        <f t="shared" si="42"/>
        <v>7663725.1799999997</v>
      </c>
      <c r="R73" s="96">
        <f t="shared" ref="R73:W73" si="44">R92+R94+R125</f>
        <v>7645051.0999999996</v>
      </c>
      <c r="S73" s="96">
        <f t="shared" si="44"/>
        <v>7645051.0999999996</v>
      </c>
      <c r="T73" s="96">
        <f t="shared" si="44"/>
        <v>0</v>
      </c>
      <c r="U73" s="96">
        <f t="shared" si="44"/>
        <v>0</v>
      </c>
      <c r="V73" s="96">
        <f t="shared" si="44"/>
        <v>0</v>
      </c>
      <c r="W73" s="96">
        <f t="shared" si="44"/>
        <v>7645051.0999999996</v>
      </c>
      <c r="X73" s="163">
        <f t="shared" si="10"/>
        <v>99.756331554676123</v>
      </c>
      <c r="Y73" s="96">
        <f t="shared" si="11"/>
        <v>9078821.8499999996</v>
      </c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</row>
    <row r="74" spans="1:510" s="34" customFormat="1" ht="73.5" customHeight="1" x14ac:dyDescent="0.25">
      <c r="A74" s="104"/>
      <c r="B74" s="72"/>
      <c r="C74" s="72"/>
      <c r="D74" s="75" t="s">
        <v>555</v>
      </c>
      <c r="E74" s="96">
        <f>E108</f>
        <v>4801508.3</v>
      </c>
      <c r="F74" s="96">
        <f t="shared" ref="F74:Q74" si="45">F108</f>
        <v>0</v>
      </c>
      <c r="G74" s="96">
        <f t="shared" si="45"/>
        <v>0</v>
      </c>
      <c r="H74" s="96">
        <f t="shared" ref="H74:J74" si="46">H108</f>
        <v>4801508.3</v>
      </c>
      <c r="I74" s="96">
        <f t="shared" si="46"/>
        <v>0</v>
      </c>
      <c r="J74" s="96">
        <f t="shared" si="46"/>
        <v>0</v>
      </c>
      <c r="K74" s="163">
        <f t="shared" si="8"/>
        <v>100</v>
      </c>
      <c r="L74" s="96">
        <f t="shared" si="45"/>
        <v>644352.70000000007</v>
      </c>
      <c r="M74" s="96">
        <f t="shared" si="45"/>
        <v>644352.70000000007</v>
      </c>
      <c r="N74" s="96">
        <f t="shared" si="45"/>
        <v>0</v>
      </c>
      <c r="O74" s="96">
        <f t="shared" si="45"/>
        <v>0</v>
      </c>
      <c r="P74" s="96">
        <f t="shared" si="45"/>
        <v>0</v>
      </c>
      <c r="Q74" s="96">
        <f t="shared" si="45"/>
        <v>644352.70000000007</v>
      </c>
      <c r="R74" s="96">
        <f t="shared" ref="R74:W74" si="47">R108</f>
        <v>644352.69999999995</v>
      </c>
      <c r="S74" s="96">
        <f t="shared" si="47"/>
        <v>644352.69999999995</v>
      </c>
      <c r="T74" s="96">
        <f t="shared" si="47"/>
        <v>0</v>
      </c>
      <c r="U74" s="96">
        <f t="shared" si="47"/>
        <v>0</v>
      </c>
      <c r="V74" s="96">
        <f t="shared" si="47"/>
        <v>0</v>
      </c>
      <c r="W74" s="96">
        <f t="shared" si="47"/>
        <v>644352.69999999995</v>
      </c>
      <c r="X74" s="163">
        <f t="shared" si="10"/>
        <v>99.999999999999972</v>
      </c>
      <c r="Y74" s="96">
        <f t="shared" si="11"/>
        <v>5445861</v>
      </c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</row>
    <row r="75" spans="1:510" s="34" customFormat="1" ht="51.75" customHeight="1" x14ac:dyDescent="0.25">
      <c r="A75" s="94"/>
      <c r="B75" s="105"/>
      <c r="C75" s="94"/>
      <c r="D75" s="75" t="s">
        <v>592</v>
      </c>
      <c r="E75" s="96">
        <f>E104</f>
        <v>287772</v>
      </c>
      <c r="F75" s="96">
        <f t="shared" ref="F75:Q75" si="48">F104</f>
        <v>0</v>
      </c>
      <c r="G75" s="96">
        <f t="shared" si="48"/>
        <v>0</v>
      </c>
      <c r="H75" s="96">
        <f t="shared" ref="H75:J75" si="49">H104</f>
        <v>287272</v>
      </c>
      <c r="I75" s="96">
        <f t="shared" si="49"/>
        <v>0</v>
      </c>
      <c r="J75" s="96">
        <f t="shared" si="49"/>
        <v>0</v>
      </c>
      <c r="K75" s="163">
        <f t="shared" si="8"/>
        <v>99.826251337864704</v>
      </c>
      <c r="L75" s="96">
        <f t="shared" si="48"/>
        <v>2859728</v>
      </c>
      <c r="M75" s="96">
        <f t="shared" si="48"/>
        <v>2859728</v>
      </c>
      <c r="N75" s="96">
        <f t="shared" si="48"/>
        <v>0</v>
      </c>
      <c r="O75" s="96">
        <f t="shared" si="48"/>
        <v>0</v>
      </c>
      <c r="P75" s="96">
        <f t="shared" si="48"/>
        <v>0</v>
      </c>
      <c r="Q75" s="96">
        <f t="shared" si="48"/>
        <v>2859728</v>
      </c>
      <c r="R75" s="96">
        <f t="shared" ref="R75:W75" si="50">R104</f>
        <v>2724612.92</v>
      </c>
      <c r="S75" s="96">
        <f t="shared" si="50"/>
        <v>2724612.92</v>
      </c>
      <c r="T75" s="96">
        <f t="shared" si="50"/>
        <v>0</v>
      </c>
      <c r="U75" s="96">
        <f t="shared" si="50"/>
        <v>0</v>
      </c>
      <c r="V75" s="96">
        <f t="shared" si="50"/>
        <v>0</v>
      </c>
      <c r="W75" s="96">
        <f t="shared" si="50"/>
        <v>2724612.92</v>
      </c>
      <c r="X75" s="163">
        <f t="shared" si="10"/>
        <v>95.275247156372913</v>
      </c>
      <c r="Y75" s="96">
        <f t="shared" si="11"/>
        <v>3011884.92</v>
      </c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</row>
    <row r="76" spans="1:510" s="34" customFormat="1" ht="62.25" customHeight="1" x14ac:dyDescent="0.25">
      <c r="A76" s="104"/>
      <c r="B76" s="72"/>
      <c r="C76" s="72"/>
      <c r="D76" s="122" t="s">
        <v>387</v>
      </c>
      <c r="E76" s="96">
        <f>E120</f>
        <v>0</v>
      </c>
      <c r="F76" s="96">
        <f t="shared" ref="F76:Q76" si="51">F120</f>
        <v>0</v>
      </c>
      <c r="G76" s="96">
        <f t="shared" si="51"/>
        <v>0</v>
      </c>
      <c r="H76" s="96">
        <f t="shared" ref="H76:J76" si="52">H120</f>
        <v>0</v>
      </c>
      <c r="I76" s="96">
        <f t="shared" si="52"/>
        <v>0</v>
      </c>
      <c r="J76" s="96">
        <f t="shared" si="52"/>
        <v>0</v>
      </c>
      <c r="K76" s="164" t="e">
        <f t="shared" si="8"/>
        <v>#DIV/0!</v>
      </c>
      <c r="L76" s="96">
        <f t="shared" si="51"/>
        <v>13762433</v>
      </c>
      <c r="M76" s="96">
        <f t="shared" si="51"/>
        <v>10269483</v>
      </c>
      <c r="N76" s="96">
        <f t="shared" si="51"/>
        <v>0</v>
      </c>
      <c r="O76" s="96">
        <f t="shared" si="51"/>
        <v>0</v>
      </c>
      <c r="P76" s="96">
        <f t="shared" si="51"/>
        <v>0</v>
      </c>
      <c r="Q76" s="96">
        <f t="shared" si="51"/>
        <v>13762433</v>
      </c>
      <c r="R76" s="96">
        <f t="shared" ref="R76:W76" si="53">R120</f>
        <v>9015335.8200000003</v>
      </c>
      <c r="S76" s="96">
        <f t="shared" si="53"/>
        <v>5522385.8200000003</v>
      </c>
      <c r="T76" s="96">
        <f t="shared" si="53"/>
        <v>0</v>
      </c>
      <c r="U76" s="96">
        <f t="shared" si="53"/>
        <v>0</v>
      </c>
      <c r="V76" s="96">
        <f t="shared" si="53"/>
        <v>0</v>
      </c>
      <c r="W76" s="96">
        <f t="shared" si="53"/>
        <v>9015335.8200000003</v>
      </c>
      <c r="X76" s="163">
        <f t="shared" si="10"/>
        <v>65.506846209532867</v>
      </c>
      <c r="Y76" s="96">
        <f t="shared" si="11"/>
        <v>9015335.8200000003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</row>
    <row r="77" spans="1:510" s="34" customFormat="1" ht="22.5" customHeight="1" x14ac:dyDescent="0.25">
      <c r="A77" s="104"/>
      <c r="B77" s="72"/>
      <c r="C77" s="72"/>
      <c r="D77" s="75" t="s">
        <v>394</v>
      </c>
      <c r="E77" s="96">
        <f>E106+E116+E118</f>
        <v>284064</v>
      </c>
      <c r="F77" s="96">
        <f t="shared" ref="F77:Q77" si="54">F106+F116+F118</f>
        <v>0</v>
      </c>
      <c r="G77" s="96">
        <f t="shared" si="54"/>
        <v>0</v>
      </c>
      <c r="H77" s="96">
        <f t="shared" ref="H77:J77" si="55">H106+H116+H118</f>
        <v>279324.71999999997</v>
      </c>
      <c r="I77" s="96">
        <f t="shared" si="55"/>
        <v>0</v>
      </c>
      <c r="J77" s="96">
        <f t="shared" si="55"/>
        <v>0</v>
      </c>
      <c r="K77" s="163">
        <f t="shared" si="8"/>
        <v>98.33161541061169</v>
      </c>
      <c r="L77" s="96">
        <f t="shared" si="54"/>
        <v>250000</v>
      </c>
      <c r="M77" s="96">
        <f t="shared" si="54"/>
        <v>250000</v>
      </c>
      <c r="N77" s="96">
        <f t="shared" si="54"/>
        <v>0</v>
      </c>
      <c r="O77" s="96">
        <f t="shared" si="54"/>
        <v>0</v>
      </c>
      <c r="P77" s="96">
        <f t="shared" si="54"/>
        <v>0</v>
      </c>
      <c r="Q77" s="96">
        <f t="shared" si="54"/>
        <v>250000</v>
      </c>
      <c r="R77" s="96">
        <f t="shared" ref="R77:W77" si="56">R106+R116+R118</f>
        <v>250000</v>
      </c>
      <c r="S77" s="96">
        <f t="shared" si="56"/>
        <v>250000</v>
      </c>
      <c r="T77" s="96">
        <f t="shared" si="56"/>
        <v>0</v>
      </c>
      <c r="U77" s="96">
        <f t="shared" si="56"/>
        <v>0</v>
      </c>
      <c r="V77" s="96">
        <f t="shared" si="56"/>
        <v>0</v>
      </c>
      <c r="W77" s="96">
        <f t="shared" si="56"/>
        <v>250000</v>
      </c>
      <c r="X77" s="163">
        <f t="shared" si="10"/>
        <v>100</v>
      </c>
      <c r="Y77" s="96">
        <f t="shared" si="11"/>
        <v>529324.72</v>
      </c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</row>
    <row r="78" spans="1:510" s="22" customFormat="1" ht="45.75" customHeight="1" x14ac:dyDescent="0.25">
      <c r="A78" s="59" t="s">
        <v>167</v>
      </c>
      <c r="B78" s="91" t="s">
        <v>119</v>
      </c>
      <c r="C78" s="91" t="s">
        <v>46</v>
      </c>
      <c r="D78" s="36" t="s">
        <v>490</v>
      </c>
      <c r="E78" s="97">
        <v>3864285</v>
      </c>
      <c r="F78" s="97">
        <v>2973200</v>
      </c>
      <c r="G78" s="97">
        <v>43585</v>
      </c>
      <c r="H78" s="97">
        <v>3822442.81</v>
      </c>
      <c r="I78" s="97">
        <v>2973200</v>
      </c>
      <c r="J78" s="97">
        <v>42060.15</v>
      </c>
      <c r="K78" s="161">
        <f t="shared" si="8"/>
        <v>98.91720745234889</v>
      </c>
      <c r="L78" s="97">
        <f t="shared" ref="L78:L127" si="57">N78+Q78</f>
        <v>0</v>
      </c>
      <c r="M78" s="97">
        <v>0</v>
      </c>
      <c r="N78" s="97"/>
      <c r="O78" s="97"/>
      <c r="P78" s="97"/>
      <c r="Q78" s="97">
        <v>0</v>
      </c>
      <c r="R78" s="145">
        <f t="shared" ref="R78:R127" si="58">T78+W78</f>
        <v>0</v>
      </c>
      <c r="S78" s="146"/>
      <c r="T78" s="146"/>
      <c r="U78" s="146"/>
      <c r="V78" s="146"/>
      <c r="W78" s="146"/>
      <c r="X78" s="162" t="e">
        <f t="shared" si="10"/>
        <v>#DIV/0!</v>
      </c>
      <c r="Y78" s="97">
        <f t="shared" si="11"/>
        <v>3822442.81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</row>
    <row r="79" spans="1:510" s="22" customFormat="1" ht="21.75" customHeight="1" x14ac:dyDescent="0.25">
      <c r="A79" s="59" t="s">
        <v>168</v>
      </c>
      <c r="B79" s="91" t="s">
        <v>48</v>
      </c>
      <c r="C79" s="91" t="s">
        <v>49</v>
      </c>
      <c r="D79" s="60" t="s">
        <v>499</v>
      </c>
      <c r="E79" s="97">
        <v>312891086</v>
      </c>
      <c r="F79" s="97">
        <v>204672330</v>
      </c>
      <c r="G79" s="97">
        <v>32970107</v>
      </c>
      <c r="H79" s="97">
        <v>309065278.27999997</v>
      </c>
      <c r="I79" s="97">
        <v>204672131.44</v>
      </c>
      <c r="J79" s="97">
        <v>32448478.399999999</v>
      </c>
      <c r="K79" s="161">
        <f t="shared" si="8"/>
        <v>98.777271743689099</v>
      </c>
      <c r="L79" s="97">
        <f t="shared" si="57"/>
        <v>13014798</v>
      </c>
      <c r="M79" s="97">
        <v>1255098</v>
      </c>
      <c r="N79" s="97">
        <v>11759700</v>
      </c>
      <c r="O79" s="97"/>
      <c r="P79" s="97"/>
      <c r="Q79" s="97">
        <v>1255098</v>
      </c>
      <c r="R79" s="145">
        <f t="shared" si="58"/>
        <v>15387615.49</v>
      </c>
      <c r="S79" s="146">
        <v>1249622</v>
      </c>
      <c r="T79" s="146">
        <v>14064293.49</v>
      </c>
      <c r="U79" s="146"/>
      <c r="V79" s="146"/>
      <c r="W79" s="146">
        <v>1323322</v>
      </c>
      <c r="X79" s="161">
        <f t="shared" si="10"/>
        <v>118.23168895898345</v>
      </c>
      <c r="Y79" s="97">
        <f t="shared" si="11"/>
        <v>324452893.76999998</v>
      </c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</row>
    <row r="80" spans="1:510" s="22" customFormat="1" ht="37.5" customHeight="1" x14ac:dyDescent="0.25">
      <c r="A80" s="59" t="s">
        <v>466</v>
      </c>
      <c r="B80" s="59">
        <v>1021</v>
      </c>
      <c r="C80" s="91" t="s">
        <v>51</v>
      </c>
      <c r="D80" s="60" t="s">
        <v>570</v>
      </c>
      <c r="E80" s="97">
        <v>224822308.69999999</v>
      </c>
      <c r="F80" s="97">
        <v>116673485.94</v>
      </c>
      <c r="G80" s="97">
        <v>46189009.549999997</v>
      </c>
      <c r="H80" s="97">
        <v>222936955.99000001</v>
      </c>
      <c r="I80" s="97">
        <v>116673128.75</v>
      </c>
      <c r="J80" s="97">
        <v>44958559.060000002</v>
      </c>
      <c r="K80" s="161">
        <f t="shared" si="8"/>
        <v>99.161403189522545</v>
      </c>
      <c r="L80" s="97">
        <f t="shared" si="57"/>
        <v>26423904</v>
      </c>
      <c r="M80" s="97">
        <v>1293104</v>
      </c>
      <c r="N80" s="97">
        <v>25130800</v>
      </c>
      <c r="O80" s="97">
        <v>2268060</v>
      </c>
      <c r="P80" s="97">
        <v>139890</v>
      </c>
      <c r="Q80" s="97">
        <v>1293104</v>
      </c>
      <c r="R80" s="145">
        <f t="shared" si="58"/>
        <v>26080101.289999999</v>
      </c>
      <c r="S80" s="146">
        <v>1238585.51</v>
      </c>
      <c r="T80" s="146">
        <v>19601882.77</v>
      </c>
      <c r="U80" s="146">
        <v>2375251.13</v>
      </c>
      <c r="V80" s="146">
        <v>113944.86</v>
      </c>
      <c r="W80" s="146">
        <v>6478218.5199999996</v>
      </c>
      <c r="X80" s="161">
        <f t="shared" si="10"/>
        <v>98.698895098922549</v>
      </c>
      <c r="Y80" s="97">
        <f t="shared" si="11"/>
        <v>249017057.28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</row>
    <row r="81" spans="1:510" s="22" customFormat="1" ht="63" x14ac:dyDescent="0.25">
      <c r="A81" s="59" t="s">
        <v>468</v>
      </c>
      <c r="B81" s="91">
        <v>1022</v>
      </c>
      <c r="C81" s="59" t="s">
        <v>55</v>
      </c>
      <c r="D81" s="36" t="s">
        <v>469</v>
      </c>
      <c r="E81" s="97">
        <v>15021607</v>
      </c>
      <c r="F81" s="97">
        <v>8830500</v>
      </c>
      <c r="G81" s="97">
        <v>2117607</v>
      </c>
      <c r="H81" s="97">
        <v>14829385.689999999</v>
      </c>
      <c r="I81" s="97">
        <v>8830402.1400000006</v>
      </c>
      <c r="J81" s="97">
        <v>2035248.36</v>
      </c>
      <c r="K81" s="161">
        <f t="shared" si="8"/>
        <v>98.720367867432557</v>
      </c>
      <c r="L81" s="97">
        <f t="shared" si="57"/>
        <v>97000</v>
      </c>
      <c r="M81" s="97">
        <v>97000</v>
      </c>
      <c r="N81" s="97"/>
      <c r="O81" s="97"/>
      <c r="P81" s="97"/>
      <c r="Q81" s="97">
        <v>97000</v>
      </c>
      <c r="R81" s="145">
        <f t="shared" si="58"/>
        <v>267855.25</v>
      </c>
      <c r="S81" s="146">
        <v>97000</v>
      </c>
      <c r="T81" s="146">
        <v>93555.59</v>
      </c>
      <c r="U81" s="146"/>
      <c r="V81" s="146"/>
      <c r="W81" s="146">
        <v>174299.66</v>
      </c>
      <c r="X81" s="161">
        <f t="shared" si="10"/>
        <v>276.1394329896907</v>
      </c>
      <c r="Y81" s="97">
        <f t="shared" si="11"/>
        <v>15097240.939999999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</row>
    <row r="82" spans="1:510" s="22" customFormat="1" ht="63" x14ac:dyDescent="0.25">
      <c r="A82" s="59" t="s">
        <v>587</v>
      </c>
      <c r="B82" s="91">
        <v>1025</v>
      </c>
      <c r="C82" s="59" t="s">
        <v>55</v>
      </c>
      <c r="D82" s="36" t="s">
        <v>588</v>
      </c>
      <c r="E82" s="97">
        <v>4167674.43</v>
      </c>
      <c r="F82" s="97">
        <v>2829220.06</v>
      </c>
      <c r="G82" s="97">
        <v>410366.45</v>
      </c>
      <c r="H82" s="97">
        <v>3992344.7</v>
      </c>
      <c r="I82" s="97">
        <v>2744754.6</v>
      </c>
      <c r="J82" s="97">
        <v>332047.95</v>
      </c>
      <c r="K82" s="161">
        <f t="shared" si="8"/>
        <v>95.793103973335079</v>
      </c>
      <c r="L82" s="97">
        <f t="shared" si="57"/>
        <v>0</v>
      </c>
      <c r="M82" s="97"/>
      <c r="N82" s="97"/>
      <c r="O82" s="97"/>
      <c r="P82" s="97"/>
      <c r="Q82" s="97"/>
      <c r="R82" s="145">
        <f t="shared" si="58"/>
        <v>94674.95</v>
      </c>
      <c r="S82" s="146"/>
      <c r="T82" s="146">
        <v>94674.95</v>
      </c>
      <c r="U82" s="146"/>
      <c r="V82" s="146"/>
      <c r="W82" s="146"/>
      <c r="X82" s="162" t="e">
        <f t="shared" si="10"/>
        <v>#DIV/0!</v>
      </c>
      <c r="Y82" s="97">
        <f t="shared" si="11"/>
        <v>4087019.6500000004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</row>
    <row r="83" spans="1:510" s="22" customFormat="1" ht="31.5" x14ac:dyDescent="0.25">
      <c r="A83" s="59" t="s">
        <v>470</v>
      </c>
      <c r="B83" s="91">
        <v>1031</v>
      </c>
      <c r="C83" s="59" t="s">
        <v>51</v>
      </c>
      <c r="D83" s="60" t="s">
        <v>500</v>
      </c>
      <c r="E83" s="97">
        <v>468297758.54000002</v>
      </c>
      <c r="F83" s="97">
        <v>382501138.35000002</v>
      </c>
      <c r="G83" s="97"/>
      <c r="H83" s="97">
        <v>468062052.49000001</v>
      </c>
      <c r="I83" s="97">
        <v>382500060.5</v>
      </c>
      <c r="J83" s="97"/>
      <c r="K83" s="161">
        <f t="shared" ref="K83:K146" si="59">H83/E83*100</f>
        <v>99.949667482771034</v>
      </c>
      <c r="L83" s="97">
        <f t="shared" si="57"/>
        <v>0</v>
      </c>
      <c r="M83" s="97"/>
      <c r="N83" s="97"/>
      <c r="O83" s="97"/>
      <c r="P83" s="97"/>
      <c r="Q83" s="97"/>
      <c r="R83" s="145">
        <f t="shared" si="58"/>
        <v>0</v>
      </c>
      <c r="S83" s="146"/>
      <c r="T83" s="146"/>
      <c r="U83" s="146"/>
      <c r="V83" s="146"/>
      <c r="W83" s="146"/>
      <c r="X83" s="162" t="e">
        <f t="shared" ref="X83:X146" si="60">R83/L83*100</f>
        <v>#DIV/0!</v>
      </c>
      <c r="Y83" s="97">
        <f t="shared" ref="Y83:Y146" si="61">H83+R83</f>
        <v>468062052.49000001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</row>
    <row r="84" spans="1:510" s="24" customFormat="1" ht="33.75" customHeight="1" x14ac:dyDescent="0.25">
      <c r="A84" s="82"/>
      <c r="B84" s="107"/>
      <c r="C84" s="107"/>
      <c r="D84" s="85" t="s">
        <v>388</v>
      </c>
      <c r="E84" s="98">
        <v>466218378.54000002</v>
      </c>
      <c r="F84" s="98">
        <v>382501138.35000002</v>
      </c>
      <c r="G84" s="98"/>
      <c r="H84" s="98">
        <v>466051538.49000001</v>
      </c>
      <c r="I84" s="98">
        <v>382500060.5</v>
      </c>
      <c r="J84" s="98"/>
      <c r="K84" s="165">
        <f t="shared" si="59"/>
        <v>99.964214184236482</v>
      </c>
      <c r="L84" s="98">
        <f t="shared" si="57"/>
        <v>0</v>
      </c>
      <c r="M84" s="98"/>
      <c r="N84" s="98"/>
      <c r="O84" s="98"/>
      <c r="P84" s="98"/>
      <c r="Q84" s="98"/>
      <c r="R84" s="155">
        <f t="shared" si="58"/>
        <v>0</v>
      </c>
      <c r="S84" s="147"/>
      <c r="T84" s="147"/>
      <c r="U84" s="147"/>
      <c r="V84" s="147"/>
      <c r="W84" s="147"/>
      <c r="X84" s="166" t="e">
        <f t="shared" si="60"/>
        <v>#DIV/0!</v>
      </c>
      <c r="Y84" s="98">
        <f t="shared" si="61"/>
        <v>466051538.49000001</v>
      </c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</row>
    <row r="85" spans="1:510" s="24" customFormat="1" ht="47.25" x14ac:dyDescent="0.25">
      <c r="A85" s="82"/>
      <c r="B85" s="107"/>
      <c r="C85" s="107"/>
      <c r="D85" s="85" t="s">
        <v>383</v>
      </c>
      <c r="E85" s="98">
        <v>2079380</v>
      </c>
      <c r="F85" s="98"/>
      <c r="G85" s="98"/>
      <c r="H85" s="98">
        <v>2010514</v>
      </c>
      <c r="I85" s="98"/>
      <c r="J85" s="98"/>
      <c r="K85" s="165">
        <f t="shared" si="59"/>
        <v>96.688147428560427</v>
      </c>
      <c r="L85" s="98">
        <f t="shared" si="57"/>
        <v>0</v>
      </c>
      <c r="M85" s="98"/>
      <c r="N85" s="98"/>
      <c r="O85" s="98"/>
      <c r="P85" s="98"/>
      <c r="Q85" s="98"/>
      <c r="R85" s="155">
        <f t="shared" si="58"/>
        <v>0</v>
      </c>
      <c r="S85" s="147"/>
      <c r="T85" s="147"/>
      <c r="U85" s="147"/>
      <c r="V85" s="147"/>
      <c r="W85" s="147"/>
      <c r="X85" s="166" t="e">
        <f t="shared" si="60"/>
        <v>#DIV/0!</v>
      </c>
      <c r="Y85" s="98">
        <f t="shared" si="61"/>
        <v>2010514</v>
      </c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</row>
    <row r="86" spans="1:510" s="22" customFormat="1" ht="65.25" customHeight="1" x14ac:dyDescent="0.25">
      <c r="A86" s="59" t="s">
        <v>471</v>
      </c>
      <c r="B86" s="59" t="s">
        <v>472</v>
      </c>
      <c r="C86" s="59" t="s">
        <v>55</v>
      </c>
      <c r="D86" s="60" t="s">
        <v>501</v>
      </c>
      <c r="E86" s="97">
        <v>15808500</v>
      </c>
      <c r="F86" s="97">
        <v>12969100</v>
      </c>
      <c r="G86" s="97"/>
      <c r="H86" s="97">
        <v>15800987.300000001</v>
      </c>
      <c r="I86" s="97">
        <v>12969078.210000001</v>
      </c>
      <c r="J86" s="97"/>
      <c r="K86" s="161">
        <f t="shared" si="59"/>
        <v>99.952476832084017</v>
      </c>
      <c r="L86" s="97">
        <f t="shared" si="57"/>
        <v>0</v>
      </c>
      <c r="M86" s="97"/>
      <c r="N86" s="97"/>
      <c r="O86" s="97"/>
      <c r="P86" s="97"/>
      <c r="Q86" s="97"/>
      <c r="R86" s="145">
        <f t="shared" si="58"/>
        <v>0</v>
      </c>
      <c r="S86" s="146"/>
      <c r="T86" s="146"/>
      <c r="U86" s="146"/>
      <c r="V86" s="146"/>
      <c r="W86" s="146"/>
      <c r="X86" s="162" t="e">
        <f t="shared" si="60"/>
        <v>#DIV/0!</v>
      </c>
      <c r="Y86" s="97">
        <f t="shared" si="61"/>
        <v>15800987.300000001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</row>
    <row r="87" spans="1:510" s="24" customFormat="1" ht="31.5" x14ac:dyDescent="0.25">
      <c r="A87" s="82"/>
      <c r="B87" s="107"/>
      <c r="C87" s="107"/>
      <c r="D87" s="85" t="s">
        <v>388</v>
      </c>
      <c r="E87" s="98">
        <v>15808500</v>
      </c>
      <c r="F87" s="98">
        <v>12969100</v>
      </c>
      <c r="G87" s="98"/>
      <c r="H87" s="98">
        <v>15800987.199999999</v>
      </c>
      <c r="I87" s="98">
        <v>12969078.210000001</v>
      </c>
      <c r="J87" s="98"/>
      <c r="K87" s="165">
        <f t="shared" si="59"/>
        <v>99.952476199512915</v>
      </c>
      <c r="L87" s="98">
        <f t="shared" si="57"/>
        <v>0</v>
      </c>
      <c r="M87" s="98"/>
      <c r="N87" s="98"/>
      <c r="O87" s="98"/>
      <c r="P87" s="98"/>
      <c r="Q87" s="98"/>
      <c r="R87" s="155">
        <f t="shared" si="58"/>
        <v>0</v>
      </c>
      <c r="S87" s="147"/>
      <c r="T87" s="147"/>
      <c r="U87" s="147"/>
      <c r="V87" s="147"/>
      <c r="W87" s="147"/>
      <c r="X87" s="166" t="e">
        <f t="shared" si="60"/>
        <v>#DIV/0!</v>
      </c>
      <c r="Y87" s="98">
        <f t="shared" si="61"/>
        <v>15800987.199999999</v>
      </c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</row>
    <row r="88" spans="1:510" s="22" customFormat="1" ht="66.75" customHeight="1" x14ac:dyDescent="0.25">
      <c r="A88" s="59" t="s">
        <v>589</v>
      </c>
      <c r="B88" s="91">
        <v>1035</v>
      </c>
      <c r="C88" s="59" t="s">
        <v>55</v>
      </c>
      <c r="D88" s="36" t="s">
        <v>590</v>
      </c>
      <c r="E88" s="97">
        <v>421121.46</v>
      </c>
      <c r="F88" s="97">
        <v>345761.65</v>
      </c>
      <c r="G88" s="97"/>
      <c r="H88" s="97">
        <v>409651.39</v>
      </c>
      <c r="I88" s="97">
        <v>334347.45</v>
      </c>
      <c r="J88" s="97"/>
      <c r="K88" s="161">
        <f t="shared" si="59"/>
        <v>97.276303610839506</v>
      </c>
      <c r="L88" s="97">
        <f t="shared" si="57"/>
        <v>0</v>
      </c>
      <c r="M88" s="97"/>
      <c r="N88" s="97"/>
      <c r="O88" s="97"/>
      <c r="P88" s="97"/>
      <c r="Q88" s="97"/>
      <c r="R88" s="145">
        <f t="shared" si="58"/>
        <v>0</v>
      </c>
      <c r="S88" s="146"/>
      <c r="T88" s="146"/>
      <c r="U88" s="146"/>
      <c r="V88" s="146"/>
      <c r="W88" s="146"/>
      <c r="X88" s="162" t="e">
        <f t="shared" si="60"/>
        <v>#DIV/0!</v>
      </c>
      <c r="Y88" s="97">
        <f t="shared" si="61"/>
        <v>409651.39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</row>
    <row r="89" spans="1:510" s="24" customFormat="1" ht="31.5" x14ac:dyDescent="0.25">
      <c r="A89" s="82"/>
      <c r="B89" s="107"/>
      <c r="C89" s="82"/>
      <c r="D89" s="85" t="s">
        <v>388</v>
      </c>
      <c r="E89" s="98">
        <v>421121.46</v>
      </c>
      <c r="F89" s="98">
        <v>345761.65</v>
      </c>
      <c r="G89" s="98"/>
      <c r="H89" s="98">
        <v>409651.39</v>
      </c>
      <c r="I89" s="98">
        <v>334347.45</v>
      </c>
      <c r="J89" s="98"/>
      <c r="K89" s="165">
        <f t="shared" si="59"/>
        <v>97.276303610839506</v>
      </c>
      <c r="L89" s="98">
        <f t="shared" si="57"/>
        <v>0</v>
      </c>
      <c r="M89" s="98"/>
      <c r="N89" s="98"/>
      <c r="O89" s="98"/>
      <c r="P89" s="98"/>
      <c r="Q89" s="98"/>
      <c r="R89" s="155">
        <f t="shared" si="58"/>
        <v>0</v>
      </c>
      <c r="S89" s="147"/>
      <c r="T89" s="147"/>
      <c r="U89" s="147"/>
      <c r="V89" s="147"/>
      <c r="W89" s="147"/>
      <c r="X89" s="166" t="e">
        <f t="shared" si="60"/>
        <v>#DIV/0!</v>
      </c>
      <c r="Y89" s="98">
        <f t="shared" si="61"/>
        <v>409651.39</v>
      </c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</row>
    <row r="90" spans="1:510" s="22" customFormat="1" ht="31.5" x14ac:dyDescent="0.25">
      <c r="A90" s="59" t="s">
        <v>526</v>
      </c>
      <c r="B90" s="91">
        <v>1061</v>
      </c>
      <c r="C90" s="59" t="s">
        <v>51</v>
      </c>
      <c r="D90" s="36" t="s">
        <v>500</v>
      </c>
      <c r="E90" s="97">
        <v>1064017.6000000001</v>
      </c>
      <c r="F90" s="97"/>
      <c r="G90" s="97"/>
      <c r="H90" s="97">
        <v>1063770.75</v>
      </c>
      <c r="I90" s="97"/>
      <c r="J90" s="97"/>
      <c r="K90" s="161">
        <f t="shared" si="59"/>
        <v>99.976800195786225</v>
      </c>
      <c r="L90" s="97">
        <f t="shared" si="57"/>
        <v>5993725.1799999997</v>
      </c>
      <c r="M90" s="97">
        <v>5993725.1799999997</v>
      </c>
      <c r="N90" s="97"/>
      <c r="O90" s="97"/>
      <c r="P90" s="97"/>
      <c r="Q90" s="97">
        <v>5993725.1799999997</v>
      </c>
      <c r="R90" s="145">
        <f t="shared" si="58"/>
        <v>5990326.4199999999</v>
      </c>
      <c r="S90" s="146">
        <v>5990326.4199999999</v>
      </c>
      <c r="T90" s="146"/>
      <c r="U90" s="146"/>
      <c r="V90" s="146"/>
      <c r="W90" s="146">
        <v>5990326.4199999999</v>
      </c>
      <c r="X90" s="161">
        <f t="shared" si="60"/>
        <v>99.943294697405534</v>
      </c>
      <c r="Y90" s="97">
        <f t="shared" si="61"/>
        <v>7054097.1699999999</v>
      </c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</row>
    <row r="91" spans="1:510" s="24" customFormat="1" ht="46.5" customHeight="1" x14ac:dyDescent="0.25">
      <c r="A91" s="82"/>
      <c r="B91" s="107"/>
      <c r="C91" s="82"/>
      <c r="D91" s="85" t="s">
        <v>539</v>
      </c>
      <c r="E91" s="98">
        <v>363000</v>
      </c>
      <c r="F91" s="98"/>
      <c r="G91" s="98"/>
      <c r="H91" s="98">
        <v>363000</v>
      </c>
      <c r="I91" s="98"/>
      <c r="J91" s="98"/>
      <c r="K91" s="165">
        <f t="shared" si="59"/>
        <v>100</v>
      </c>
      <c r="L91" s="98">
        <f t="shared" si="57"/>
        <v>1637000</v>
      </c>
      <c r="M91" s="98">
        <v>1637000</v>
      </c>
      <c r="N91" s="98"/>
      <c r="O91" s="98"/>
      <c r="P91" s="98"/>
      <c r="Q91" s="98">
        <v>1637000</v>
      </c>
      <c r="R91" s="155">
        <f t="shared" si="58"/>
        <v>1637000</v>
      </c>
      <c r="S91" s="147">
        <v>1637000</v>
      </c>
      <c r="T91" s="147"/>
      <c r="U91" s="147"/>
      <c r="V91" s="147"/>
      <c r="W91" s="147">
        <v>1637000</v>
      </c>
      <c r="X91" s="165">
        <f t="shared" si="60"/>
        <v>100</v>
      </c>
      <c r="Y91" s="98">
        <f t="shared" si="61"/>
        <v>2000000</v>
      </c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</row>
    <row r="92" spans="1:510" s="24" customFormat="1" ht="31.5" x14ac:dyDescent="0.25">
      <c r="A92" s="82"/>
      <c r="B92" s="107"/>
      <c r="C92" s="82"/>
      <c r="D92" s="85" t="s">
        <v>536</v>
      </c>
      <c r="E92" s="98">
        <v>701017.59999999998</v>
      </c>
      <c r="F92" s="98"/>
      <c r="G92" s="98"/>
      <c r="H92" s="98">
        <v>700770.75</v>
      </c>
      <c r="I92" s="98"/>
      <c r="J92" s="98"/>
      <c r="K92" s="165">
        <f t="shared" si="59"/>
        <v>99.964786904066315</v>
      </c>
      <c r="L92" s="98">
        <f t="shared" si="57"/>
        <v>4356725.18</v>
      </c>
      <c r="M92" s="98">
        <v>4356725.18</v>
      </c>
      <c r="N92" s="98"/>
      <c r="O92" s="98"/>
      <c r="P92" s="98"/>
      <c r="Q92" s="98">
        <v>4356725.18</v>
      </c>
      <c r="R92" s="155">
        <f t="shared" si="58"/>
        <v>4353326.42</v>
      </c>
      <c r="S92" s="147">
        <v>4353326.42</v>
      </c>
      <c r="T92" s="147"/>
      <c r="U92" s="147"/>
      <c r="V92" s="147"/>
      <c r="W92" s="147">
        <v>4353326.42</v>
      </c>
      <c r="X92" s="165">
        <f t="shared" si="60"/>
        <v>99.921988193893839</v>
      </c>
      <c r="Y92" s="98">
        <f t="shared" si="61"/>
        <v>5054097.17</v>
      </c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</row>
    <row r="93" spans="1:510" s="22" customFormat="1" ht="63" x14ac:dyDescent="0.25">
      <c r="A93" s="59" t="s">
        <v>531</v>
      </c>
      <c r="B93" s="91">
        <v>1062</v>
      </c>
      <c r="C93" s="59" t="s">
        <v>55</v>
      </c>
      <c r="D93" s="60" t="s">
        <v>501</v>
      </c>
      <c r="E93" s="97">
        <v>40000</v>
      </c>
      <c r="F93" s="97"/>
      <c r="G93" s="97"/>
      <c r="H93" s="97">
        <v>40000</v>
      </c>
      <c r="I93" s="97"/>
      <c r="J93" s="97"/>
      <c r="K93" s="161">
        <f t="shared" si="59"/>
        <v>100</v>
      </c>
      <c r="L93" s="97">
        <f t="shared" si="57"/>
        <v>0</v>
      </c>
      <c r="M93" s="97"/>
      <c r="N93" s="97"/>
      <c r="O93" s="97"/>
      <c r="P93" s="97"/>
      <c r="Q93" s="97"/>
      <c r="R93" s="145">
        <f t="shared" si="58"/>
        <v>0</v>
      </c>
      <c r="S93" s="146"/>
      <c r="T93" s="146"/>
      <c r="U93" s="146"/>
      <c r="V93" s="146"/>
      <c r="W93" s="146"/>
      <c r="X93" s="162" t="e">
        <f t="shared" si="60"/>
        <v>#DIV/0!</v>
      </c>
      <c r="Y93" s="97">
        <f t="shared" si="61"/>
        <v>40000</v>
      </c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</row>
    <row r="94" spans="1:510" s="24" customFormat="1" ht="31.5" x14ac:dyDescent="0.25">
      <c r="A94" s="82"/>
      <c r="B94" s="107"/>
      <c r="C94" s="82"/>
      <c r="D94" s="85" t="s">
        <v>536</v>
      </c>
      <c r="E94" s="98">
        <v>40000</v>
      </c>
      <c r="F94" s="98"/>
      <c r="G94" s="98"/>
      <c r="H94" s="98">
        <v>40000</v>
      </c>
      <c r="I94" s="98"/>
      <c r="J94" s="98"/>
      <c r="K94" s="165">
        <f t="shared" si="59"/>
        <v>100</v>
      </c>
      <c r="L94" s="98">
        <f t="shared" si="57"/>
        <v>0</v>
      </c>
      <c r="M94" s="98"/>
      <c r="N94" s="98"/>
      <c r="O94" s="98"/>
      <c r="P94" s="98"/>
      <c r="Q94" s="98"/>
      <c r="R94" s="155">
        <f t="shared" si="58"/>
        <v>0</v>
      </c>
      <c r="S94" s="147"/>
      <c r="T94" s="147"/>
      <c r="U94" s="147"/>
      <c r="V94" s="147"/>
      <c r="W94" s="147"/>
      <c r="X94" s="166" t="e">
        <f t="shared" si="60"/>
        <v>#DIV/0!</v>
      </c>
      <c r="Y94" s="98">
        <f t="shared" si="61"/>
        <v>40000</v>
      </c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</row>
    <row r="95" spans="1:510" s="22" customFormat="1" ht="39.75" customHeight="1" x14ac:dyDescent="0.25">
      <c r="A95" s="59" t="s">
        <v>473</v>
      </c>
      <c r="B95" s="59" t="s">
        <v>54</v>
      </c>
      <c r="C95" s="59" t="s">
        <v>57</v>
      </c>
      <c r="D95" s="60" t="s">
        <v>364</v>
      </c>
      <c r="E95" s="97">
        <v>36446395</v>
      </c>
      <c r="F95" s="97">
        <v>26185400</v>
      </c>
      <c r="G95" s="97">
        <v>3773845</v>
      </c>
      <c r="H95" s="97">
        <v>36287159.259999998</v>
      </c>
      <c r="I95" s="97">
        <v>26174830.550000001</v>
      </c>
      <c r="J95" s="97">
        <v>3690534.36</v>
      </c>
      <c r="K95" s="161">
        <f t="shared" si="59"/>
        <v>99.563096048319721</v>
      </c>
      <c r="L95" s="97">
        <f t="shared" si="57"/>
        <v>112500</v>
      </c>
      <c r="M95" s="97">
        <v>112500</v>
      </c>
      <c r="N95" s="97"/>
      <c r="O95" s="97"/>
      <c r="P95" s="97"/>
      <c r="Q95" s="97">
        <v>112500</v>
      </c>
      <c r="R95" s="145">
        <f t="shared" si="58"/>
        <v>299087.68</v>
      </c>
      <c r="S95" s="146">
        <v>112500</v>
      </c>
      <c r="T95" s="146">
        <v>185942.68</v>
      </c>
      <c r="U95" s="146"/>
      <c r="V95" s="146"/>
      <c r="W95" s="146">
        <v>113145</v>
      </c>
      <c r="X95" s="161">
        <f t="shared" si="60"/>
        <v>265.85571555555555</v>
      </c>
      <c r="Y95" s="97">
        <f t="shared" si="61"/>
        <v>36586246.939999998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</row>
    <row r="96" spans="1:510" s="22" customFormat="1" ht="31.5" x14ac:dyDescent="0.25">
      <c r="A96" s="59" t="s">
        <v>474</v>
      </c>
      <c r="B96" s="59" t="s">
        <v>475</v>
      </c>
      <c r="C96" s="59" t="s">
        <v>58</v>
      </c>
      <c r="D96" s="36" t="s">
        <v>507</v>
      </c>
      <c r="E96" s="97">
        <v>11570150</v>
      </c>
      <c r="F96" s="97">
        <v>8331500</v>
      </c>
      <c r="G96" s="97">
        <v>768150</v>
      </c>
      <c r="H96" s="97">
        <v>11501941.9</v>
      </c>
      <c r="I96" s="97">
        <v>8323753.2800000003</v>
      </c>
      <c r="J96" s="97">
        <v>731540.23</v>
      </c>
      <c r="K96" s="161">
        <f t="shared" si="59"/>
        <v>99.410482145866737</v>
      </c>
      <c r="L96" s="97">
        <f t="shared" si="57"/>
        <v>0</v>
      </c>
      <c r="M96" s="97">
        <v>0</v>
      </c>
      <c r="N96" s="97"/>
      <c r="O96" s="97"/>
      <c r="P96" s="97"/>
      <c r="Q96" s="97">
        <v>0</v>
      </c>
      <c r="R96" s="145">
        <f t="shared" si="58"/>
        <v>178208.92</v>
      </c>
      <c r="S96" s="146"/>
      <c r="T96" s="146">
        <v>178208.92</v>
      </c>
      <c r="U96" s="146"/>
      <c r="V96" s="146"/>
      <c r="W96" s="146"/>
      <c r="X96" s="162" t="e">
        <f t="shared" si="60"/>
        <v>#DIV/0!</v>
      </c>
      <c r="Y96" s="97">
        <f t="shared" si="61"/>
        <v>11680150.82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</row>
    <row r="97" spans="1:510" s="22" customFormat="1" ht="18" customHeight="1" x14ac:dyDescent="0.25">
      <c r="A97" s="59" t="s">
        <v>476</v>
      </c>
      <c r="B97" s="59" t="s">
        <v>477</v>
      </c>
      <c r="C97" s="59" t="s">
        <v>58</v>
      </c>
      <c r="D97" s="36" t="s">
        <v>281</v>
      </c>
      <c r="E97" s="97">
        <v>113000</v>
      </c>
      <c r="F97" s="97"/>
      <c r="G97" s="97"/>
      <c r="H97" s="97">
        <v>102100</v>
      </c>
      <c r="I97" s="97"/>
      <c r="J97" s="97"/>
      <c r="K97" s="161">
        <f t="shared" si="59"/>
        <v>90.353982300884965</v>
      </c>
      <c r="L97" s="97">
        <f t="shared" si="57"/>
        <v>0</v>
      </c>
      <c r="M97" s="97"/>
      <c r="N97" s="97"/>
      <c r="O97" s="97"/>
      <c r="P97" s="97"/>
      <c r="Q97" s="97"/>
      <c r="R97" s="145">
        <f t="shared" si="58"/>
        <v>0</v>
      </c>
      <c r="S97" s="146"/>
      <c r="T97" s="146"/>
      <c r="U97" s="146"/>
      <c r="V97" s="146"/>
      <c r="W97" s="146"/>
      <c r="X97" s="162" t="e">
        <f t="shared" si="60"/>
        <v>#DIV/0!</v>
      </c>
      <c r="Y97" s="97">
        <f t="shared" si="61"/>
        <v>102100</v>
      </c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</row>
    <row r="98" spans="1:510" s="22" customFormat="1" ht="31.5" x14ac:dyDescent="0.25">
      <c r="A98" s="59" t="s">
        <v>478</v>
      </c>
      <c r="B98" s="59" t="s">
        <v>479</v>
      </c>
      <c r="C98" s="59" t="s">
        <v>58</v>
      </c>
      <c r="D98" s="60" t="s">
        <v>480</v>
      </c>
      <c r="E98" s="97">
        <v>135033</v>
      </c>
      <c r="F98" s="97">
        <v>0</v>
      </c>
      <c r="G98" s="97">
        <v>80633</v>
      </c>
      <c r="H98" s="97">
        <v>115040.91</v>
      </c>
      <c r="I98" s="97"/>
      <c r="J98" s="97">
        <v>69966.37</v>
      </c>
      <c r="K98" s="161">
        <f t="shared" si="59"/>
        <v>85.194663526693475</v>
      </c>
      <c r="L98" s="97">
        <f t="shared" si="57"/>
        <v>0</v>
      </c>
      <c r="M98" s="97"/>
      <c r="N98" s="97"/>
      <c r="O98" s="97"/>
      <c r="P98" s="97"/>
      <c r="Q98" s="97"/>
      <c r="R98" s="145">
        <f t="shared" si="58"/>
        <v>0</v>
      </c>
      <c r="S98" s="146"/>
      <c r="T98" s="146"/>
      <c r="U98" s="146"/>
      <c r="V98" s="146"/>
      <c r="W98" s="146"/>
      <c r="X98" s="162" t="e">
        <f t="shared" si="60"/>
        <v>#DIV/0!</v>
      </c>
      <c r="Y98" s="97">
        <f t="shared" si="61"/>
        <v>115040.91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</row>
    <row r="99" spans="1:510" s="22" customFormat="1" ht="54.75" customHeight="1" x14ac:dyDescent="0.25">
      <c r="A99" s="59" t="s">
        <v>481</v>
      </c>
      <c r="B99" s="59" t="s">
        <v>482</v>
      </c>
      <c r="C99" s="59" t="s">
        <v>58</v>
      </c>
      <c r="D99" s="60" t="s">
        <v>502</v>
      </c>
      <c r="E99" s="97">
        <v>1499036</v>
      </c>
      <c r="F99" s="97">
        <v>1228720</v>
      </c>
      <c r="G99" s="97"/>
      <c r="H99" s="97">
        <v>986003.52</v>
      </c>
      <c r="I99" s="97">
        <v>804309.27</v>
      </c>
      <c r="J99" s="97"/>
      <c r="K99" s="161">
        <f t="shared" si="59"/>
        <v>65.775839939801315</v>
      </c>
      <c r="L99" s="97">
        <f t="shared" si="57"/>
        <v>0</v>
      </c>
      <c r="M99" s="97"/>
      <c r="N99" s="97"/>
      <c r="O99" s="97"/>
      <c r="P99" s="97"/>
      <c r="Q99" s="97"/>
      <c r="R99" s="145">
        <f t="shared" si="58"/>
        <v>0</v>
      </c>
      <c r="S99" s="146"/>
      <c r="T99" s="146"/>
      <c r="U99" s="146"/>
      <c r="V99" s="146"/>
      <c r="W99" s="146"/>
      <c r="X99" s="162" t="e">
        <f t="shared" si="60"/>
        <v>#DIV/0!</v>
      </c>
      <c r="Y99" s="97">
        <f t="shared" si="61"/>
        <v>986003.52</v>
      </c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</row>
    <row r="100" spans="1:510" s="24" customFormat="1" ht="45.75" customHeight="1" x14ac:dyDescent="0.25">
      <c r="A100" s="82"/>
      <c r="B100" s="82"/>
      <c r="C100" s="82"/>
      <c r="D100" s="85" t="s">
        <v>383</v>
      </c>
      <c r="E100" s="98">
        <v>1499036</v>
      </c>
      <c r="F100" s="98">
        <v>1228720</v>
      </c>
      <c r="G100" s="98"/>
      <c r="H100" s="98">
        <v>986003.52</v>
      </c>
      <c r="I100" s="98">
        <v>804309.27</v>
      </c>
      <c r="J100" s="98"/>
      <c r="K100" s="165">
        <f t="shared" si="59"/>
        <v>65.775839939801315</v>
      </c>
      <c r="L100" s="98">
        <f t="shared" si="57"/>
        <v>0</v>
      </c>
      <c r="M100" s="98"/>
      <c r="N100" s="98"/>
      <c r="O100" s="98"/>
      <c r="P100" s="98"/>
      <c r="Q100" s="98"/>
      <c r="R100" s="155">
        <f t="shared" si="58"/>
        <v>0</v>
      </c>
      <c r="S100" s="147"/>
      <c r="T100" s="147"/>
      <c r="U100" s="147"/>
      <c r="V100" s="147"/>
      <c r="W100" s="147"/>
      <c r="X100" s="166" t="e">
        <f t="shared" si="60"/>
        <v>#DIV/0!</v>
      </c>
      <c r="Y100" s="98">
        <f t="shared" si="61"/>
        <v>986003.52</v>
      </c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</row>
    <row r="101" spans="1:510" s="22" customFormat="1" ht="36" customHeight="1" x14ac:dyDescent="0.25">
      <c r="A101" s="59" t="s">
        <v>483</v>
      </c>
      <c r="B101" s="59" t="s">
        <v>484</v>
      </c>
      <c r="C101" s="59" t="s">
        <v>58</v>
      </c>
      <c r="D101" s="60" t="s">
        <v>485</v>
      </c>
      <c r="E101" s="97">
        <v>2552577</v>
      </c>
      <c r="F101" s="97">
        <v>1877000</v>
      </c>
      <c r="G101" s="97">
        <v>115177</v>
      </c>
      <c r="H101" s="97">
        <v>2545238.62</v>
      </c>
      <c r="I101" s="97">
        <v>1873772.74</v>
      </c>
      <c r="J101" s="97">
        <v>112475.07</v>
      </c>
      <c r="K101" s="161">
        <f t="shared" si="59"/>
        <v>99.712510925233602</v>
      </c>
      <c r="L101" s="97">
        <f t="shared" si="57"/>
        <v>41000</v>
      </c>
      <c r="M101" s="97">
        <v>41000</v>
      </c>
      <c r="N101" s="97"/>
      <c r="O101" s="97"/>
      <c r="P101" s="97"/>
      <c r="Q101" s="97">
        <v>41000</v>
      </c>
      <c r="R101" s="145">
        <f t="shared" si="58"/>
        <v>55335</v>
      </c>
      <c r="S101" s="146">
        <v>41000</v>
      </c>
      <c r="T101" s="146">
        <v>14335</v>
      </c>
      <c r="U101" s="146"/>
      <c r="V101" s="146"/>
      <c r="W101" s="146">
        <v>41000</v>
      </c>
      <c r="X101" s="161">
        <f t="shared" si="60"/>
        <v>134.96341463414635</v>
      </c>
      <c r="Y101" s="97">
        <f t="shared" si="61"/>
        <v>2600573.62</v>
      </c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</row>
    <row r="102" spans="1:510" s="22" customFormat="1" ht="66" customHeight="1" x14ac:dyDescent="0.25">
      <c r="A102" s="59" t="s">
        <v>562</v>
      </c>
      <c r="B102" s="59" t="s">
        <v>563</v>
      </c>
      <c r="C102" s="59" t="s">
        <v>58</v>
      </c>
      <c r="D102" s="60" t="s">
        <v>566</v>
      </c>
      <c r="E102" s="97">
        <v>0</v>
      </c>
      <c r="F102" s="97"/>
      <c r="G102" s="97"/>
      <c r="H102" s="97"/>
      <c r="I102" s="97"/>
      <c r="J102" s="97"/>
      <c r="K102" s="162" t="e">
        <f t="shared" si="59"/>
        <v>#DIV/0!</v>
      </c>
      <c r="L102" s="97">
        <f t="shared" si="57"/>
        <v>1522670</v>
      </c>
      <c r="M102" s="97">
        <v>1522670</v>
      </c>
      <c r="N102" s="97"/>
      <c r="O102" s="97"/>
      <c r="P102" s="97"/>
      <c r="Q102" s="97">
        <v>1522670</v>
      </c>
      <c r="R102" s="145">
        <f t="shared" si="58"/>
        <v>1386520.7</v>
      </c>
      <c r="S102" s="146">
        <v>1386520.7</v>
      </c>
      <c r="T102" s="146"/>
      <c r="U102" s="146"/>
      <c r="V102" s="146"/>
      <c r="W102" s="146">
        <v>1386520.7</v>
      </c>
      <c r="X102" s="161">
        <f t="shared" si="60"/>
        <v>91.058515633722337</v>
      </c>
      <c r="Y102" s="97">
        <f t="shared" si="61"/>
        <v>1386520.7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</row>
    <row r="103" spans="1:510" s="22" customFormat="1" ht="63" x14ac:dyDescent="0.25">
      <c r="A103" s="59" t="s">
        <v>551</v>
      </c>
      <c r="B103" s="59" t="s">
        <v>553</v>
      </c>
      <c r="C103" s="59" t="s">
        <v>58</v>
      </c>
      <c r="D103" s="60" t="s">
        <v>603</v>
      </c>
      <c r="E103" s="97">
        <v>287772</v>
      </c>
      <c r="F103" s="97"/>
      <c r="G103" s="97"/>
      <c r="H103" s="97">
        <v>287272</v>
      </c>
      <c r="I103" s="97"/>
      <c r="J103" s="97"/>
      <c r="K103" s="161">
        <f t="shared" si="59"/>
        <v>99.826251337864704</v>
      </c>
      <c r="L103" s="97">
        <f t="shared" si="57"/>
        <v>2859728</v>
      </c>
      <c r="M103" s="97">
        <v>2859728</v>
      </c>
      <c r="N103" s="97"/>
      <c r="O103" s="97"/>
      <c r="P103" s="97"/>
      <c r="Q103" s="97">
        <v>2859728</v>
      </c>
      <c r="R103" s="145">
        <f t="shared" si="58"/>
        <v>2724612.92</v>
      </c>
      <c r="S103" s="146">
        <v>2724612.92</v>
      </c>
      <c r="T103" s="146"/>
      <c r="U103" s="146"/>
      <c r="V103" s="146"/>
      <c r="W103" s="146">
        <v>2724612.92</v>
      </c>
      <c r="X103" s="161">
        <f t="shared" si="60"/>
        <v>95.275247156372913</v>
      </c>
      <c r="Y103" s="97">
        <f t="shared" si="61"/>
        <v>3011884.92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</row>
    <row r="104" spans="1:510" s="24" customFormat="1" ht="52.5" customHeight="1" x14ac:dyDescent="0.25">
      <c r="A104" s="82"/>
      <c r="B104" s="82"/>
      <c r="C104" s="82"/>
      <c r="D104" s="85" t="s">
        <v>592</v>
      </c>
      <c r="E104" s="98">
        <v>287772</v>
      </c>
      <c r="F104" s="98"/>
      <c r="G104" s="98"/>
      <c r="H104" s="98">
        <v>287272</v>
      </c>
      <c r="I104" s="98"/>
      <c r="J104" s="98"/>
      <c r="K104" s="165">
        <f t="shared" si="59"/>
        <v>99.826251337864704</v>
      </c>
      <c r="L104" s="98">
        <f t="shared" si="57"/>
        <v>2859728</v>
      </c>
      <c r="M104" s="98">
        <v>2859728</v>
      </c>
      <c r="N104" s="98"/>
      <c r="O104" s="98"/>
      <c r="P104" s="98"/>
      <c r="Q104" s="98">
        <v>2859728</v>
      </c>
      <c r="R104" s="155">
        <f t="shared" si="58"/>
        <v>2724612.92</v>
      </c>
      <c r="S104" s="147">
        <v>2724612.92</v>
      </c>
      <c r="T104" s="147"/>
      <c r="U104" s="147"/>
      <c r="V104" s="147"/>
      <c r="W104" s="147">
        <v>2724612.92</v>
      </c>
      <c r="X104" s="165">
        <f t="shared" si="60"/>
        <v>95.275247156372913</v>
      </c>
      <c r="Y104" s="98">
        <f t="shared" si="61"/>
        <v>3011884.92</v>
      </c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</row>
    <row r="105" spans="1:510" s="22" customFormat="1" ht="84.75" customHeight="1" x14ac:dyDescent="0.25">
      <c r="A105" s="59" t="s">
        <v>564</v>
      </c>
      <c r="B105" s="59" t="s">
        <v>565</v>
      </c>
      <c r="C105" s="59" t="s">
        <v>58</v>
      </c>
      <c r="D105" s="60" t="s">
        <v>585</v>
      </c>
      <c r="E105" s="97">
        <v>2092093.9</v>
      </c>
      <c r="F105" s="97"/>
      <c r="G105" s="97"/>
      <c r="H105" s="97">
        <v>2091843.71</v>
      </c>
      <c r="I105" s="97"/>
      <c r="J105" s="97"/>
      <c r="K105" s="161">
        <f t="shared" si="59"/>
        <v>99.988041167750652</v>
      </c>
      <c r="L105" s="97">
        <f t="shared" si="57"/>
        <v>364158.1</v>
      </c>
      <c r="M105" s="97">
        <v>364158.1</v>
      </c>
      <c r="N105" s="97"/>
      <c r="O105" s="97"/>
      <c r="P105" s="97"/>
      <c r="Q105" s="97">
        <v>364158.1</v>
      </c>
      <c r="R105" s="145">
        <f t="shared" si="58"/>
        <v>364150.3</v>
      </c>
      <c r="S105" s="146">
        <v>364150.3</v>
      </c>
      <c r="T105" s="146"/>
      <c r="U105" s="146"/>
      <c r="V105" s="146"/>
      <c r="W105" s="146">
        <v>364150.3</v>
      </c>
      <c r="X105" s="161">
        <f t="shared" si="60"/>
        <v>99.997858073183053</v>
      </c>
      <c r="Y105" s="97">
        <f t="shared" si="61"/>
        <v>2455994.0099999998</v>
      </c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</row>
    <row r="106" spans="1:510" s="24" customFormat="1" ht="21" customHeight="1" x14ac:dyDescent="0.25">
      <c r="A106" s="82"/>
      <c r="B106" s="82"/>
      <c r="C106" s="82"/>
      <c r="D106" s="85" t="s">
        <v>394</v>
      </c>
      <c r="E106" s="98">
        <v>150000</v>
      </c>
      <c r="F106" s="98"/>
      <c r="G106" s="98"/>
      <c r="H106" s="98">
        <v>150000</v>
      </c>
      <c r="I106" s="98"/>
      <c r="J106" s="98"/>
      <c r="K106" s="165">
        <f t="shared" si="59"/>
        <v>100</v>
      </c>
      <c r="L106" s="98">
        <f t="shared" si="57"/>
        <v>0</v>
      </c>
      <c r="M106" s="98"/>
      <c r="N106" s="98"/>
      <c r="O106" s="98"/>
      <c r="P106" s="98"/>
      <c r="Q106" s="98"/>
      <c r="R106" s="155">
        <f t="shared" si="58"/>
        <v>0</v>
      </c>
      <c r="S106" s="147"/>
      <c r="T106" s="147"/>
      <c r="U106" s="147"/>
      <c r="V106" s="147"/>
      <c r="W106" s="147"/>
      <c r="X106" s="166" t="e">
        <f t="shared" si="60"/>
        <v>#DIV/0!</v>
      </c>
      <c r="Y106" s="98">
        <f t="shared" si="61"/>
        <v>150000</v>
      </c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</row>
    <row r="107" spans="1:510" s="22" customFormat="1" ht="78.75" x14ac:dyDescent="0.25">
      <c r="A107" s="59" t="s">
        <v>552</v>
      </c>
      <c r="B107" s="59" t="s">
        <v>554</v>
      </c>
      <c r="C107" s="59" t="s">
        <v>58</v>
      </c>
      <c r="D107" s="60" t="s">
        <v>593</v>
      </c>
      <c r="E107" s="97">
        <v>4801508.3</v>
      </c>
      <c r="F107" s="97">
        <v>0</v>
      </c>
      <c r="G107" s="97"/>
      <c r="H107" s="97">
        <v>4801508.3</v>
      </c>
      <c r="I107" s="97"/>
      <c r="J107" s="97"/>
      <c r="K107" s="161">
        <f t="shared" si="59"/>
        <v>100</v>
      </c>
      <c r="L107" s="97">
        <f t="shared" si="57"/>
        <v>644352.70000000007</v>
      </c>
      <c r="M107" s="97">
        <v>644352.70000000007</v>
      </c>
      <c r="N107" s="97"/>
      <c r="O107" s="97"/>
      <c r="P107" s="97"/>
      <c r="Q107" s="97">
        <v>644352.70000000007</v>
      </c>
      <c r="R107" s="145">
        <f t="shared" si="58"/>
        <v>644352.69999999995</v>
      </c>
      <c r="S107" s="146">
        <v>644352.69999999995</v>
      </c>
      <c r="T107" s="146"/>
      <c r="U107" s="146"/>
      <c r="V107" s="146"/>
      <c r="W107" s="146">
        <v>644352.69999999995</v>
      </c>
      <c r="X107" s="161">
        <f t="shared" si="60"/>
        <v>99.999999999999972</v>
      </c>
      <c r="Y107" s="97">
        <f t="shared" si="61"/>
        <v>5445861</v>
      </c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</row>
    <row r="108" spans="1:510" s="24" customFormat="1" ht="79.5" customHeight="1" x14ac:dyDescent="0.25">
      <c r="A108" s="82"/>
      <c r="B108" s="82"/>
      <c r="C108" s="82"/>
      <c r="D108" s="85" t="s">
        <v>555</v>
      </c>
      <c r="E108" s="98">
        <v>4801508.3</v>
      </c>
      <c r="F108" s="98">
        <v>0</v>
      </c>
      <c r="G108" s="98"/>
      <c r="H108" s="98">
        <v>4801508.3</v>
      </c>
      <c r="I108" s="98"/>
      <c r="J108" s="98"/>
      <c r="K108" s="165">
        <f t="shared" si="59"/>
        <v>100</v>
      </c>
      <c r="L108" s="98">
        <f t="shared" si="57"/>
        <v>644352.70000000007</v>
      </c>
      <c r="M108" s="98">
        <v>644352.70000000007</v>
      </c>
      <c r="N108" s="98"/>
      <c r="O108" s="98"/>
      <c r="P108" s="98"/>
      <c r="Q108" s="98">
        <v>644352.70000000007</v>
      </c>
      <c r="R108" s="155">
        <f t="shared" si="58"/>
        <v>644352.69999999995</v>
      </c>
      <c r="S108" s="147">
        <v>644352.69999999995</v>
      </c>
      <c r="T108" s="147"/>
      <c r="U108" s="147"/>
      <c r="V108" s="147"/>
      <c r="W108" s="147">
        <v>644352.69999999995</v>
      </c>
      <c r="X108" s="165">
        <f t="shared" si="60"/>
        <v>99.999999999999972</v>
      </c>
      <c r="Y108" s="98">
        <f t="shared" si="61"/>
        <v>5445861</v>
      </c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</row>
    <row r="109" spans="1:510" s="22" customFormat="1" ht="65.25" customHeight="1" x14ac:dyDescent="0.25">
      <c r="A109" s="59" t="s">
        <v>486</v>
      </c>
      <c r="B109" s="59" t="s">
        <v>487</v>
      </c>
      <c r="C109" s="59" t="s">
        <v>58</v>
      </c>
      <c r="D109" s="92" t="s">
        <v>503</v>
      </c>
      <c r="E109" s="97">
        <v>2417470</v>
      </c>
      <c r="F109" s="97">
        <v>1299695</v>
      </c>
      <c r="G109" s="97"/>
      <c r="H109" s="97">
        <v>2192123.87</v>
      </c>
      <c r="I109" s="97">
        <v>1115804.3999999999</v>
      </c>
      <c r="J109" s="97"/>
      <c r="K109" s="161">
        <f t="shared" si="59"/>
        <v>90.678431169776673</v>
      </c>
      <c r="L109" s="97">
        <f t="shared" si="57"/>
        <v>72000</v>
      </c>
      <c r="M109" s="97">
        <v>72000</v>
      </c>
      <c r="N109" s="97"/>
      <c r="O109" s="97"/>
      <c r="P109" s="97"/>
      <c r="Q109" s="97">
        <v>72000</v>
      </c>
      <c r="R109" s="145">
        <f t="shared" si="58"/>
        <v>71830.320000000007</v>
      </c>
      <c r="S109" s="146">
        <v>71830.320000000007</v>
      </c>
      <c r="T109" s="146"/>
      <c r="U109" s="146"/>
      <c r="V109" s="146"/>
      <c r="W109" s="146">
        <v>71830.320000000007</v>
      </c>
      <c r="X109" s="161">
        <f t="shared" si="60"/>
        <v>99.76433333333334</v>
      </c>
      <c r="Y109" s="97">
        <f t="shared" si="61"/>
        <v>2263954.19</v>
      </c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  <c r="PA109" s="23"/>
      <c r="PB109" s="23"/>
      <c r="PC109" s="23"/>
      <c r="PD109" s="23"/>
      <c r="PE109" s="23"/>
      <c r="PF109" s="23"/>
      <c r="PG109" s="23"/>
      <c r="PH109" s="23"/>
      <c r="PI109" s="23"/>
      <c r="PJ109" s="23"/>
      <c r="PK109" s="23"/>
      <c r="PL109" s="23"/>
      <c r="PM109" s="23"/>
      <c r="PN109" s="23"/>
      <c r="PO109" s="23"/>
      <c r="PP109" s="23"/>
      <c r="PQ109" s="23"/>
      <c r="PR109" s="23"/>
      <c r="PS109" s="23"/>
      <c r="PT109" s="23"/>
      <c r="PU109" s="23"/>
      <c r="PV109" s="23"/>
      <c r="PW109" s="23"/>
      <c r="PX109" s="23"/>
      <c r="PY109" s="23"/>
      <c r="PZ109" s="23"/>
      <c r="QA109" s="23"/>
      <c r="QB109" s="23"/>
      <c r="QC109" s="23"/>
      <c r="QD109" s="23"/>
      <c r="QE109" s="23"/>
      <c r="QF109" s="23"/>
      <c r="QG109" s="23"/>
      <c r="QH109" s="23"/>
      <c r="QI109" s="23"/>
      <c r="QJ109" s="23"/>
      <c r="QK109" s="23"/>
      <c r="QL109" s="23"/>
      <c r="QM109" s="23"/>
      <c r="QN109" s="23"/>
      <c r="QO109" s="23"/>
      <c r="QP109" s="23"/>
      <c r="QQ109" s="23"/>
      <c r="QR109" s="23"/>
      <c r="QS109" s="23"/>
      <c r="QT109" s="23"/>
      <c r="QU109" s="23"/>
      <c r="QV109" s="23"/>
      <c r="QW109" s="23"/>
      <c r="QX109" s="23"/>
      <c r="QY109" s="23"/>
      <c r="QZ109" s="23"/>
      <c r="RA109" s="23"/>
      <c r="RB109" s="23"/>
      <c r="RC109" s="23"/>
      <c r="RD109" s="23"/>
      <c r="RE109" s="23"/>
      <c r="RF109" s="23"/>
      <c r="RG109" s="23"/>
      <c r="RH109" s="23"/>
      <c r="RI109" s="23"/>
      <c r="RJ109" s="23"/>
      <c r="RK109" s="23"/>
      <c r="RL109" s="23"/>
      <c r="RM109" s="23"/>
      <c r="RN109" s="23"/>
      <c r="RO109" s="23"/>
      <c r="RP109" s="23"/>
      <c r="RQ109" s="23"/>
      <c r="RR109" s="23"/>
      <c r="RS109" s="23"/>
      <c r="RT109" s="23"/>
      <c r="RU109" s="23"/>
      <c r="RV109" s="23"/>
      <c r="RW109" s="23"/>
      <c r="RX109" s="23"/>
      <c r="RY109" s="23"/>
      <c r="RZ109" s="23"/>
      <c r="SA109" s="23"/>
      <c r="SB109" s="23"/>
      <c r="SC109" s="23"/>
      <c r="SD109" s="23"/>
      <c r="SE109" s="23"/>
      <c r="SF109" s="23"/>
      <c r="SG109" s="23"/>
      <c r="SH109" s="23"/>
      <c r="SI109" s="23"/>
      <c r="SJ109" s="23"/>
      <c r="SK109" s="23"/>
      <c r="SL109" s="23"/>
      <c r="SM109" s="23"/>
      <c r="SN109" s="23"/>
      <c r="SO109" s="23"/>
      <c r="SP109" s="23"/>
    </row>
    <row r="110" spans="1:510" s="24" customFormat="1" ht="63" x14ac:dyDescent="0.25">
      <c r="A110" s="82"/>
      <c r="B110" s="107"/>
      <c r="C110" s="107"/>
      <c r="D110" s="85" t="s">
        <v>382</v>
      </c>
      <c r="E110" s="98">
        <v>2417470</v>
      </c>
      <c r="F110" s="98">
        <v>1299695</v>
      </c>
      <c r="G110" s="98"/>
      <c r="H110" s="98">
        <v>2192123.87</v>
      </c>
      <c r="I110" s="98">
        <v>1115804.3999999999</v>
      </c>
      <c r="J110" s="98"/>
      <c r="K110" s="165">
        <f t="shared" si="59"/>
        <v>90.678431169776673</v>
      </c>
      <c r="L110" s="98">
        <f t="shared" si="57"/>
        <v>72000</v>
      </c>
      <c r="M110" s="98">
        <v>72000</v>
      </c>
      <c r="N110" s="98"/>
      <c r="O110" s="98"/>
      <c r="P110" s="98"/>
      <c r="Q110" s="98">
        <v>72000</v>
      </c>
      <c r="R110" s="155">
        <f t="shared" si="58"/>
        <v>71830.320000000007</v>
      </c>
      <c r="S110" s="147">
        <v>71830.320000000007</v>
      </c>
      <c r="T110" s="147"/>
      <c r="U110" s="147"/>
      <c r="V110" s="147"/>
      <c r="W110" s="147">
        <v>71830.320000000007</v>
      </c>
      <c r="X110" s="165">
        <f t="shared" si="60"/>
        <v>99.76433333333334</v>
      </c>
      <c r="Y110" s="98">
        <f t="shared" si="61"/>
        <v>2263954.19</v>
      </c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</row>
    <row r="111" spans="1:510" s="22" customFormat="1" ht="78.75" x14ac:dyDescent="0.25">
      <c r="A111" s="59" t="s">
        <v>518</v>
      </c>
      <c r="B111" s="91">
        <v>1210</v>
      </c>
      <c r="C111" s="59" t="s">
        <v>58</v>
      </c>
      <c r="D111" s="36" t="s">
        <v>519</v>
      </c>
      <c r="E111" s="97">
        <v>1315285.79</v>
      </c>
      <c r="F111" s="97">
        <v>1034620</v>
      </c>
      <c r="G111" s="97"/>
      <c r="H111" s="97">
        <v>983214.59</v>
      </c>
      <c r="I111" s="97">
        <v>762754.55</v>
      </c>
      <c r="J111" s="97"/>
      <c r="K111" s="161">
        <f t="shared" si="59"/>
        <v>74.752924229493871</v>
      </c>
      <c r="L111" s="97">
        <f t="shared" si="57"/>
        <v>0</v>
      </c>
      <c r="M111" s="97"/>
      <c r="N111" s="97"/>
      <c r="O111" s="97"/>
      <c r="P111" s="97"/>
      <c r="Q111" s="97"/>
      <c r="R111" s="145">
        <f t="shared" si="58"/>
        <v>0</v>
      </c>
      <c r="S111" s="146"/>
      <c r="T111" s="146"/>
      <c r="U111" s="146"/>
      <c r="V111" s="146"/>
      <c r="W111" s="146"/>
      <c r="X111" s="162" t="e">
        <f t="shared" si="60"/>
        <v>#DIV/0!</v>
      </c>
      <c r="Y111" s="97">
        <f t="shared" si="61"/>
        <v>983214.59</v>
      </c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</row>
    <row r="112" spans="1:510" s="24" customFormat="1" ht="72" customHeight="1" x14ac:dyDescent="0.25">
      <c r="A112" s="82"/>
      <c r="B112" s="107"/>
      <c r="C112" s="107"/>
      <c r="D112" s="85" t="s">
        <v>520</v>
      </c>
      <c r="E112" s="98">
        <v>1315285.79</v>
      </c>
      <c r="F112" s="98">
        <v>1034620</v>
      </c>
      <c r="G112" s="98"/>
      <c r="H112" s="98">
        <v>983214.59</v>
      </c>
      <c r="I112" s="98">
        <v>762754.55</v>
      </c>
      <c r="J112" s="98"/>
      <c r="K112" s="165">
        <f t="shared" si="59"/>
        <v>74.752924229493871</v>
      </c>
      <c r="L112" s="98">
        <f t="shared" si="57"/>
        <v>0</v>
      </c>
      <c r="M112" s="98"/>
      <c r="N112" s="98"/>
      <c r="O112" s="98"/>
      <c r="P112" s="98"/>
      <c r="Q112" s="98"/>
      <c r="R112" s="155">
        <f t="shared" si="58"/>
        <v>0</v>
      </c>
      <c r="S112" s="147"/>
      <c r="T112" s="147"/>
      <c r="U112" s="147"/>
      <c r="V112" s="147"/>
      <c r="W112" s="147"/>
      <c r="X112" s="166" t="e">
        <f t="shared" si="60"/>
        <v>#DIV/0!</v>
      </c>
      <c r="Y112" s="98">
        <f t="shared" si="61"/>
        <v>983214.59</v>
      </c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</row>
    <row r="113" spans="1:510" s="22" customFormat="1" ht="64.5" customHeight="1" x14ac:dyDescent="0.25">
      <c r="A113" s="59" t="s">
        <v>488</v>
      </c>
      <c r="B113" s="91">
        <v>3140</v>
      </c>
      <c r="C113" s="91">
        <v>1040</v>
      </c>
      <c r="D113" s="6" t="s">
        <v>20</v>
      </c>
      <c r="E113" s="97">
        <v>5500000</v>
      </c>
      <c r="F113" s="97"/>
      <c r="G113" s="97"/>
      <c r="H113" s="97">
        <v>5472145.54</v>
      </c>
      <c r="I113" s="97"/>
      <c r="J113" s="97"/>
      <c r="K113" s="161">
        <f t="shared" si="59"/>
        <v>99.493555272727278</v>
      </c>
      <c r="L113" s="97">
        <f t="shared" si="57"/>
        <v>0</v>
      </c>
      <c r="M113" s="97"/>
      <c r="N113" s="97"/>
      <c r="O113" s="97"/>
      <c r="P113" s="97"/>
      <c r="Q113" s="97"/>
      <c r="R113" s="145">
        <f t="shared" si="58"/>
        <v>591418.42000000004</v>
      </c>
      <c r="S113" s="146"/>
      <c r="T113" s="146">
        <v>591418.42000000004</v>
      </c>
      <c r="U113" s="146"/>
      <c r="V113" s="146"/>
      <c r="W113" s="146"/>
      <c r="X113" s="162" t="e">
        <f t="shared" si="60"/>
        <v>#DIV/0!</v>
      </c>
      <c r="Y113" s="97">
        <f t="shared" si="61"/>
        <v>6063563.96</v>
      </c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</row>
    <row r="114" spans="1:510" s="22" customFormat="1" ht="31.5" x14ac:dyDescent="0.25">
      <c r="A114" s="59" t="s">
        <v>489</v>
      </c>
      <c r="B114" s="91">
        <v>3242</v>
      </c>
      <c r="C114" s="91">
        <v>1090</v>
      </c>
      <c r="D114" s="36" t="s">
        <v>411</v>
      </c>
      <c r="E114" s="97">
        <v>59730</v>
      </c>
      <c r="F114" s="97"/>
      <c r="G114" s="97"/>
      <c r="H114" s="97">
        <v>59730</v>
      </c>
      <c r="I114" s="97"/>
      <c r="J114" s="97"/>
      <c r="K114" s="161">
        <f t="shared" si="59"/>
        <v>100</v>
      </c>
      <c r="L114" s="97">
        <f t="shared" si="57"/>
        <v>0</v>
      </c>
      <c r="M114" s="97"/>
      <c r="N114" s="97"/>
      <c r="O114" s="97"/>
      <c r="P114" s="97"/>
      <c r="Q114" s="97"/>
      <c r="R114" s="145">
        <f t="shared" si="58"/>
        <v>0</v>
      </c>
      <c r="S114" s="146"/>
      <c r="T114" s="146"/>
      <c r="U114" s="146"/>
      <c r="V114" s="146"/>
      <c r="W114" s="146"/>
      <c r="X114" s="162" t="e">
        <f t="shared" si="60"/>
        <v>#DIV/0!</v>
      </c>
      <c r="Y114" s="97">
        <f t="shared" si="61"/>
        <v>59730</v>
      </c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</row>
    <row r="115" spans="1:510" s="22" customFormat="1" ht="47.25" x14ac:dyDescent="0.25">
      <c r="A115" s="59" t="s">
        <v>491</v>
      </c>
      <c r="B115" s="91">
        <v>5031</v>
      </c>
      <c r="C115" s="59" t="s">
        <v>80</v>
      </c>
      <c r="D115" s="3" t="s">
        <v>558</v>
      </c>
      <c r="E115" s="97">
        <v>8855725</v>
      </c>
      <c r="F115" s="97">
        <v>6510800</v>
      </c>
      <c r="G115" s="97">
        <v>275767</v>
      </c>
      <c r="H115" s="97">
        <v>8468778.3100000005</v>
      </c>
      <c r="I115" s="97">
        <v>6297870.04</v>
      </c>
      <c r="J115" s="97">
        <v>254542.91</v>
      </c>
      <c r="K115" s="161">
        <f t="shared" si="59"/>
        <v>95.630547583625287</v>
      </c>
      <c r="L115" s="97">
        <f t="shared" si="57"/>
        <v>0</v>
      </c>
      <c r="M115" s="97"/>
      <c r="N115" s="97"/>
      <c r="O115" s="97"/>
      <c r="P115" s="97"/>
      <c r="Q115" s="97"/>
      <c r="R115" s="145">
        <f t="shared" si="58"/>
        <v>25.38</v>
      </c>
      <c r="S115" s="146"/>
      <c r="T115" s="146">
        <v>25.38</v>
      </c>
      <c r="U115" s="146"/>
      <c r="V115" s="146"/>
      <c r="W115" s="146"/>
      <c r="X115" s="162" t="e">
        <f t="shared" si="60"/>
        <v>#DIV/0!</v>
      </c>
      <c r="Y115" s="97">
        <f t="shared" si="61"/>
        <v>8468803.6900000013</v>
      </c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</row>
    <row r="116" spans="1:510" s="24" customFormat="1" ht="23.25" customHeight="1" x14ac:dyDescent="0.25">
      <c r="A116" s="82"/>
      <c r="B116" s="107"/>
      <c r="C116" s="82"/>
      <c r="D116" s="85" t="s">
        <v>394</v>
      </c>
      <c r="E116" s="98">
        <v>134064</v>
      </c>
      <c r="F116" s="98"/>
      <c r="G116" s="98"/>
      <c r="H116" s="98">
        <v>129324.72</v>
      </c>
      <c r="I116" s="98"/>
      <c r="J116" s="98"/>
      <c r="K116" s="165">
        <f t="shared" si="59"/>
        <v>96.464912280701753</v>
      </c>
      <c r="L116" s="98">
        <f t="shared" si="57"/>
        <v>0</v>
      </c>
      <c r="M116" s="98"/>
      <c r="N116" s="98"/>
      <c r="O116" s="98"/>
      <c r="P116" s="98"/>
      <c r="Q116" s="98"/>
      <c r="R116" s="155">
        <f t="shared" si="58"/>
        <v>0</v>
      </c>
      <c r="S116" s="147"/>
      <c r="T116" s="147"/>
      <c r="U116" s="147"/>
      <c r="V116" s="147"/>
      <c r="W116" s="147"/>
      <c r="X116" s="166" t="e">
        <f t="shared" si="60"/>
        <v>#DIV/0!</v>
      </c>
      <c r="Y116" s="98">
        <f t="shared" si="61"/>
        <v>129324.72</v>
      </c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</row>
    <row r="117" spans="1:510" s="22" customFormat="1" ht="34.5" x14ac:dyDescent="0.25">
      <c r="A117" s="59" t="s">
        <v>492</v>
      </c>
      <c r="B117" s="91">
        <v>7321</v>
      </c>
      <c r="C117" s="59" t="s">
        <v>111</v>
      </c>
      <c r="D117" s="6" t="s">
        <v>595</v>
      </c>
      <c r="E117" s="97">
        <v>0</v>
      </c>
      <c r="F117" s="97"/>
      <c r="G117" s="97"/>
      <c r="H117" s="97"/>
      <c r="I117" s="97"/>
      <c r="J117" s="97"/>
      <c r="K117" s="162" t="e">
        <f t="shared" si="59"/>
        <v>#DIV/0!</v>
      </c>
      <c r="L117" s="97">
        <f t="shared" si="57"/>
        <v>24543487.5</v>
      </c>
      <c r="M117" s="97">
        <v>24543487.5</v>
      </c>
      <c r="N117" s="97"/>
      <c r="O117" s="97"/>
      <c r="P117" s="97"/>
      <c r="Q117" s="97">
        <v>24543487.5</v>
      </c>
      <c r="R117" s="145">
        <f t="shared" si="58"/>
        <v>23306279.030000001</v>
      </c>
      <c r="S117" s="146">
        <v>23306279.030000001</v>
      </c>
      <c r="T117" s="146"/>
      <c r="U117" s="146"/>
      <c r="V117" s="146"/>
      <c r="W117" s="146">
        <v>23306279.030000001</v>
      </c>
      <c r="X117" s="161">
        <f t="shared" si="60"/>
        <v>94.959117077391724</v>
      </c>
      <c r="Y117" s="97">
        <f t="shared" si="61"/>
        <v>23306279.030000001</v>
      </c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</row>
    <row r="118" spans="1:510" s="24" customFormat="1" ht="18.75" customHeight="1" x14ac:dyDescent="0.25">
      <c r="A118" s="82"/>
      <c r="B118" s="107"/>
      <c r="C118" s="82"/>
      <c r="D118" s="85" t="s">
        <v>394</v>
      </c>
      <c r="E118" s="98">
        <v>0</v>
      </c>
      <c r="F118" s="98"/>
      <c r="G118" s="98"/>
      <c r="H118" s="98"/>
      <c r="I118" s="98"/>
      <c r="J118" s="98"/>
      <c r="K118" s="166" t="e">
        <f t="shared" si="59"/>
        <v>#DIV/0!</v>
      </c>
      <c r="L118" s="98">
        <f t="shared" si="57"/>
        <v>250000</v>
      </c>
      <c r="M118" s="98">
        <v>250000</v>
      </c>
      <c r="N118" s="98"/>
      <c r="O118" s="98"/>
      <c r="P118" s="98"/>
      <c r="Q118" s="98">
        <v>250000</v>
      </c>
      <c r="R118" s="155">
        <f t="shared" si="58"/>
        <v>250000</v>
      </c>
      <c r="S118" s="147">
        <v>250000</v>
      </c>
      <c r="T118" s="147"/>
      <c r="U118" s="147"/>
      <c r="V118" s="147"/>
      <c r="W118" s="147">
        <v>250000</v>
      </c>
      <c r="X118" s="165">
        <f t="shared" si="60"/>
        <v>100</v>
      </c>
      <c r="Y118" s="98">
        <f t="shared" si="61"/>
        <v>250000</v>
      </c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</row>
    <row r="119" spans="1:510" s="22" customFormat="1" ht="51" customHeight="1" x14ac:dyDescent="0.25">
      <c r="A119" s="59" t="s">
        <v>548</v>
      </c>
      <c r="B119" s="91">
        <v>7363</v>
      </c>
      <c r="C119" s="59" t="s">
        <v>82</v>
      </c>
      <c r="D119" s="6" t="s">
        <v>397</v>
      </c>
      <c r="E119" s="97">
        <v>0</v>
      </c>
      <c r="F119" s="97"/>
      <c r="G119" s="97"/>
      <c r="H119" s="97"/>
      <c r="I119" s="97"/>
      <c r="J119" s="97"/>
      <c r="K119" s="162" t="e">
        <f t="shared" si="59"/>
        <v>#DIV/0!</v>
      </c>
      <c r="L119" s="97">
        <f t="shared" si="57"/>
        <v>20939667</v>
      </c>
      <c r="M119" s="97">
        <v>17446717</v>
      </c>
      <c r="N119" s="97"/>
      <c r="O119" s="97"/>
      <c r="P119" s="97"/>
      <c r="Q119" s="97">
        <v>20939667</v>
      </c>
      <c r="R119" s="145">
        <f t="shared" si="58"/>
        <v>15799845.01</v>
      </c>
      <c r="S119" s="146">
        <v>12306895.01</v>
      </c>
      <c r="T119" s="146"/>
      <c r="U119" s="146"/>
      <c r="V119" s="146"/>
      <c r="W119" s="146">
        <v>15799845.01</v>
      </c>
      <c r="X119" s="161">
        <f t="shared" si="60"/>
        <v>75.454136925864205</v>
      </c>
      <c r="Y119" s="97">
        <f t="shared" si="61"/>
        <v>15799845.01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</row>
    <row r="120" spans="1:510" s="24" customFormat="1" ht="47.25" x14ac:dyDescent="0.25">
      <c r="A120" s="82"/>
      <c r="B120" s="107"/>
      <c r="C120" s="82"/>
      <c r="D120" s="79" t="s">
        <v>559</v>
      </c>
      <c r="E120" s="98">
        <v>0</v>
      </c>
      <c r="F120" s="98"/>
      <c r="G120" s="98"/>
      <c r="H120" s="98"/>
      <c r="I120" s="98"/>
      <c r="J120" s="98"/>
      <c r="K120" s="166" t="e">
        <f t="shared" si="59"/>
        <v>#DIV/0!</v>
      </c>
      <c r="L120" s="98">
        <f t="shared" si="57"/>
        <v>13762433</v>
      </c>
      <c r="M120" s="98">
        <v>10269483</v>
      </c>
      <c r="N120" s="98"/>
      <c r="O120" s="98"/>
      <c r="P120" s="98"/>
      <c r="Q120" s="98">
        <v>13762433</v>
      </c>
      <c r="R120" s="155">
        <f t="shared" si="58"/>
        <v>9015335.8200000003</v>
      </c>
      <c r="S120" s="147">
        <v>5522385.8200000003</v>
      </c>
      <c r="T120" s="147"/>
      <c r="U120" s="147"/>
      <c r="V120" s="147"/>
      <c r="W120" s="147">
        <v>9015335.8200000003</v>
      </c>
      <c r="X120" s="165">
        <f t="shared" si="60"/>
        <v>65.506846209532867</v>
      </c>
      <c r="Y120" s="98">
        <f t="shared" si="61"/>
        <v>9015335.8200000003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</row>
    <row r="121" spans="1:510" s="22" customFormat="1" ht="21" customHeight="1" x14ac:dyDescent="0.25">
      <c r="A121" s="59" t="s">
        <v>493</v>
      </c>
      <c r="B121" s="91">
        <v>7640</v>
      </c>
      <c r="C121" s="59" t="s">
        <v>86</v>
      </c>
      <c r="D121" s="3" t="s">
        <v>421</v>
      </c>
      <c r="E121" s="97">
        <v>665150</v>
      </c>
      <c r="F121" s="97"/>
      <c r="G121" s="97"/>
      <c r="H121" s="97">
        <v>648505.9</v>
      </c>
      <c r="I121" s="97"/>
      <c r="J121" s="97"/>
      <c r="K121" s="161">
        <f t="shared" si="59"/>
        <v>97.49769224986845</v>
      </c>
      <c r="L121" s="97">
        <f t="shared" si="57"/>
        <v>11580816</v>
      </c>
      <c r="M121" s="97">
        <v>11580816</v>
      </c>
      <c r="N121" s="97"/>
      <c r="O121" s="97"/>
      <c r="P121" s="97"/>
      <c r="Q121" s="97">
        <v>11580816</v>
      </c>
      <c r="R121" s="145">
        <f t="shared" si="58"/>
        <v>11538720.789999999</v>
      </c>
      <c r="S121" s="146">
        <v>11538720.789999999</v>
      </c>
      <c r="T121" s="146"/>
      <c r="U121" s="146"/>
      <c r="V121" s="146"/>
      <c r="W121" s="146">
        <v>11538720.789999999</v>
      </c>
      <c r="X121" s="161">
        <f t="shared" si="60"/>
        <v>99.636509119910016</v>
      </c>
      <c r="Y121" s="97">
        <f t="shared" si="61"/>
        <v>12187226.689999999</v>
      </c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</row>
    <row r="122" spans="1:510" s="22" customFormat="1" ht="47.25" x14ac:dyDescent="0.25">
      <c r="A122" s="59" t="s">
        <v>496</v>
      </c>
      <c r="B122" s="91">
        <v>7700</v>
      </c>
      <c r="C122" s="59" t="s">
        <v>93</v>
      </c>
      <c r="D122" s="3" t="s">
        <v>361</v>
      </c>
      <c r="E122" s="97">
        <v>0</v>
      </c>
      <c r="F122" s="97"/>
      <c r="G122" s="97"/>
      <c r="H122" s="97"/>
      <c r="I122" s="97"/>
      <c r="J122" s="97"/>
      <c r="K122" s="162" t="e">
        <f t="shared" si="59"/>
        <v>#DIV/0!</v>
      </c>
      <c r="L122" s="97">
        <f t="shared" si="57"/>
        <v>630000</v>
      </c>
      <c r="M122" s="97"/>
      <c r="N122" s="97"/>
      <c r="O122" s="97"/>
      <c r="P122" s="97"/>
      <c r="Q122" s="97">
        <v>630000</v>
      </c>
      <c r="R122" s="145">
        <f t="shared" si="58"/>
        <v>587200</v>
      </c>
      <c r="S122" s="146"/>
      <c r="T122" s="146"/>
      <c r="U122" s="146"/>
      <c r="V122" s="146"/>
      <c r="W122" s="146">
        <v>587200</v>
      </c>
      <c r="X122" s="161">
        <f t="shared" si="60"/>
        <v>93.206349206349202</v>
      </c>
      <c r="Y122" s="97">
        <f t="shared" si="61"/>
        <v>587200</v>
      </c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</row>
    <row r="123" spans="1:510" s="22" customFormat="1" ht="37.5" customHeight="1" x14ac:dyDescent="0.25">
      <c r="A123" s="59" t="s">
        <v>494</v>
      </c>
      <c r="B123" s="91">
        <v>8340</v>
      </c>
      <c r="C123" s="59" t="s">
        <v>92</v>
      </c>
      <c r="D123" s="3" t="s">
        <v>10</v>
      </c>
      <c r="E123" s="97">
        <v>0</v>
      </c>
      <c r="F123" s="97"/>
      <c r="G123" s="97"/>
      <c r="H123" s="97"/>
      <c r="I123" s="97"/>
      <c r="J123" s="97"/>
      <c r="K123" s="162" t="e">
        <f t="shared" si="59"/>
        <v>#DIV/0!</v>
      </c>
      <c r="L123" s="97">
        <f t="shared" si="57"/>
        <v>625000</v>
      </c>
      <c r="M123" s="97"/>
      <c r="N123" s="97">
        <v>575100</v>
      </c>
      <c r="O123" s="97"/>
      <c r="P123" s="97"/>
      <c r="Q123" s="97">
        <v>49900</v>
      </c>
      <c r="R123" s="145">
        <f t="shared" si="58"/>
        <v>610741.76000000001</v>
      </c>
      <c r="S123" s="146"/>
      <c r="T123" s="146">
        <v>560841.76</v>
      </c>
      <c r="U123" s="146"/>
      <c r="V123" s="146"/>
      <c r="W123" s="146">
        <v>49900</v>
      </c>
      <c r="X123" s="161">
        <f t="shared" si="60"/>
        <v>97.718681599999996</v>
      </c>
      <c r="Y123" s="97">
        <f t="shared" si="61"/>
        <v>610741.76000000001</v>
      </c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</row>
    <row r="124" spans="1:510" s="22" customFormat="1" ht="47.25" x14ac:dyDescent="0.25">
      <c r="A124" s="59" t="s">
        <v>532</v>
      </c>
      <c r="B124" s="91">
        <v>9320</v>
      </c>
      <c r="C124" s="59" t="s">
        <v>45</v>
      </c>
      <c r="D124" s="6" t="s">
        <v>596</v>
      </c>
      <c r="E124" s="97">
        <v>693000</v>
      </c>
      <c r="F124" s="97"/>
      <c r="G124" s="97"/>
      <c r="H124" s="97">
        <v>693000</v>
      </c>
      <c r="I124" s="97"/>
      <c r="J124" s="97"/>
      <c r="K124" s="161">
        <f t="shared" si="59"/>
        <v>100</v>
      </c>
      <c r="L124" s="97">
        <f t="shared" si="57"/>
        <v>3307000</v>
      </c>
      <c r="M124" s="97">
        <v>3307000</v>
      </c>
      <c r="N124" s="97"/>
      <c r="O124" s="97"/>
      <c r="P124" s="97"/>
      <c r="Q124" s="97">
        <v>3307000</v>
      </c>
      <c r="R124" s="145">
        <f t="shared" si="58"/>
        <v>3291724.68</v>
      </c>
      <c r="S124" s="146">
        <v>3291724.68</v>
      </c>
      <c r="T124" s="146"/>
      <c r="U124" s="146"/>
      <c r="V124" s="146"/>
      <c r="W124" s="146">
        <v>3291724.68</v>
      </c>
      <c r="X124" s="161">
        <f t="shared" si="60"/>
        <v>99.538091321439381</v>
      </c>
      <c r="Y124" s="97">
        <f t="shared" si="61"/>
        <v>3984724.68</v>
      </c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  <c r="PA124" s="23"/>
      <c r="PB124" s="23"/>
      <c r="PC124" s="23"/>
      <c r="PD124" s="23"/>
      <c r="PE124" s="23"/>
      <c r="PF124" s="23"/>
      <c r="PG124" s="23"/>
      <c r="PH124" s="23"/>
      <c r="PI124" s="23"/>
      <c r="PJ124" s="23"/>
      <c r="PK124" s="23"/>
      <c r="PL124" s="23"/>
      <c r="PM124" s="23"/>
      <c r="PN124" s="23"/>
      <c r="PO124" s="23"/>
      <c r="PP124" s="23"/>
      <c r="PQ124" s="23"/>
      <c r="PR124" s="23"/>
      <c r="PS124" s="23"/>
      <c r="PT124" s="23"/>
      <c r="PU124" s="23"/>
      <c r="PV124" s="23"/>
      <c r="PW124" s="23"/>
      <c r="PX124" s="23"/>
      <c r="PY124" s="23"/>
      <c r="PZ124" s="23"/>
      <c r="QA124" s="23"/>
      <c r="QB124" s="23"/>
      <c r="QC124" s="23"/>
      <c r="QD124" s="23"/>
      <c r="QE124" s="23"/>
      <c r="QF124" s="23"/>
      <c r="QG124" s="23"/>
      <c r="QH124" s="23"/>
      <c r="QI124" s="23"/>
      <c r="QJ124" s="23"/>
      <c r="QK124" s="23"/>
      <c r="QL124" s="23"/>
      <c r="QM124" s="23"/>
      <c r="QN124" s="23"/>
      <c r="QO124" s="23"/>
      <c r="QP124" s="23"/>
      <c r="QQ124" s="23"/>
      <c r="QR124" s="23"/>
      <c r="QS124" s="23"/>
      <c r="QT124" s="23"/>
      <c r="QU124" s="23"/>
      <c r="QV124" s="23"/>
      <c r="QW124" s="23"/>
      <c r="QX124" s="23"/>
      <c r="QY124" s="23"/>
      <c r="QZ124" s="23"/>
      <c r="RA124" s="23"/>
      <c r="RB124" s="23"/>
      <c r="RC124" s="23"/>
      <c r="RD124" s="23"/>
      <c r="RE124" s="23"/>
      <c r="RF124" s="23"/>
      <c r="RG124" s="23"/>
      <c r="RH124" s="23"/>
      <c r="RI124" s="23"/>
      <c r="RJ124" s="23"/>
      <c r="RK124" s="23"/>
      <c r="RL124" s="23"/>
      <c r="RM124" s="23"/>
      <c r="RN124" s="23"/>
      <c r="RO124" s="23"/>
      <c r="RP124" s="23"/>
      <c r="RQ124" s="23"/>
      <c r="RR124" s="23"/>
      <c r="RS124" s="23"/>
      <c r="RT124" s="23"/>
      <c r="RU124" s="23"/>
      <c r="RV124" s="23"/>
      <c r="RW124" s="23"/>
      <c r="RX124" s="23"/>
      <c r="RY124" s="23"/>
      <c r="RZ124" s="23"/>
      <c r="SA124" s="23"/>
      <c r="SB124" s="23"/>
      <c r="SC124" s="23"/>
      <c r="SD124" s="23"/>
      <c r="SE124" s="23"/>
      <c r="SF124" s="23"/>
      <c r="SG124" s="23"/>
      <c r="SH124" s="23"/>
      <c r="SI124" s="23"/>
      <c r="SJ124" s="23"/>
      <c r="SK124" s="23"/>
      <c r="SL124" s="23"/>
      <c r="SM124" s="23"/>
      <c r="SN124" s="23"/>
      <c r="SO124" s="23"/>
      <c r="SP124" s="23"/>
    </row>
    <row r="125" spans="1:510" s="24" customFormat="1" ht="31.5" x14ac:dyDescent="0.25">
      <c r="A125" s="82"/>
      <c r="B125" s="107"/>
      <c r="C125" s="82"/>
      <c r="D125" s="85" t="s">
        <v>528</v>
      </c>
      <c r="E125" s="98">
        <v>693000</v>
      </c>
      <c r="F125" s="98"/>
      <c r="G125" s="98"/>
      <c r="H125" s="98">
        <v>693000</v>
      </c>
      <c r="I125" s="98"/>
      <c r="J125" s="98"/>
      <c r="K125" s="165">
        <f t="shared" si="59"/>
        <v>100</v>
      </c>
      <c r="L125" s="98">
        <f t="shared" si="57"/>
        <v>3307000</v>
      </c>
      <c r="M125" s="98">
        <v>3307000</v>
      </c>
      <c r="N125" s="98"/>
      <c r="O125" s="98"/>
      <c r="P125" s="98"/>
      <c r="Q125" s="98">
        <v>3307000</v>
      </c>
      <c r="R125" s="155">
        <f t="shared" si="58"/>
        <v>3291724.68</v>
      </c>
      <c r="S125" s="147">
        <v>3291724.68</v>
      </c>
      <c r="T125" s="147"/>
      <c r="U125" s="147"/>
      <c r="V125" s="147"/>
      <c r="W125" s="147">
        <v>3291724.68</v>
      </c>
      <c r="X125" s="165">
        <f t="shared" si="60"/>
        <v>99.538091321439381</v>
      </c>
      <c r="Y125" s="98">
        <f t="shared" si="61"/>
        <v>3984724.68</v>
      </c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</row>
    <row r="126" spans="1:510" s="24" customFormat="1" ht="22.5" customHeight="1" x14ac:dyDescent="0.25">
      <c r="A126" s="59" t="s">
        <v>495</v>
      </c>
      <c r="B126" s="91">
        <v>9770</v>
      </c>
      <c r="C126" s="59" t="s">
        <v>45</v>
      </c>
      <c r="D126" s="6" t="s">
        <v>356</v>
      </c>
      <c r="E126" s="97">
        <v>72650000</v>
      </c>
      <c r="F126" s="97"/>
      <c r="G126" s="97"/>
      <c r="H126" s="97">
        <v>72649999.989999995</v>
      </c>
      <c r="I126" s="97"/>
      <c r="J126" s="97"/>
      <c r="K126" s="161">
        <f t="shared" si="59"/>
        <v>99.999999986235366</v>
      </c>
      <c r="L126" s="97">
        <f>N126+Q126</f>
        <v>1256508</v>
      </c>
      <c r="M126" s="97">
        <v>1256508</v>
      </c>
      <c r="N126" s="97"/>
      <c r="O126" s="97"/>
      <c r="P126" s="97"/>
      <c r="Q126" s="97">
        <v>1256508</v>
      </c>
      <c r="R126" s="145">
        <f t="shared" si="58"/>
        <v>1236268.1000000001</v>
      </c>
      <c r="S126" s="146">
        <v>1236268.1000000001</v>
      </c>
      <c r="T126" s="147"/>
      <c r="U126" s="147"/>
      <c r="V126" s="147"/>
      <c r="W126" s="147">
        <v>1236268.1000000001</v>
      </c>
      <c r="X126" s="161">
        <f t="shared" si="60"/>
        <v>98.389194497766823</v>
      </c>
      <c r="Y126" s="97">
        <f t="shared" si="61"/>
        <v>73886268.089999989</v>
      </c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</row>
    <row r="127" spans="1:510" s="24" customFormat="1" ht="48.75" customHeight="1" x14ac:dyDescent="0.25">
      <c r="A127" s="59" t="s">
        <v>523</v>
      </c>
      <c r="B127" s="91">
        <v>9800</v>
      </c>
      <c r="C127" s="59" t="s">
        <v>45</v>
      </c>
      <c r="D127" s="6" t="s">
        <v>366</v>
      </c>
      <c r="E127" s="97">
        <v>58930</v>
      </c>
      <c r="F127" s="97"/>
      <c r="G127" s="97"/>
      <c r="H127" s="97">
        <v>57972</v>
      </c>
      <c r="I127" s="97"/>
      <c r="J127" s="97"/>
      <c r="K127" s="161">
        <f t="shared" si="59"/>
        <v>98.37434244018327</v>
      </c>
      <c r="L127" s="97">
        <f t="shared" si="57"/>
        <v>0</v>
      </c>
      <c r="M127" s="97"/>
      <c r="N127" s="97"/>
      <c r="O127" s="97"/>
      <c r="P127" s="97"/>
      <c r="Q127" s="97"/>
      <c r="R127" s="145">
        <f t="shared" si="58"/>
        <v>0</v>
      </c>
      <c r="S127" s="146"/>
      <c r="T127" s="147"/>
      <c r="U127" s="147"/>
      <c r="V127" s="147"/>
      <c r="W127" s="147"/>
      <c r="X127" s="162" t="e">
        <f t="shared" si="60"/>
        <v>#DIV/0!</v>
      </c>
      <c r="Y127" s="97">
        <f t="shared" si="61"/>
        <v>57972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</row>
    <row r="128" spans="1:510" s="27" customFormat="1" ht="33.75" customHeight="1" x14ac:dyDescent="0.25">
      <c r="A128" s="106" t="s">
        <v>169</v>
      </c>
      <c r="B128" s="108"/>
      <c r="C128" s="108"/>
      <c r="D128" s="103" t="s">
        <v>459</v>
      </c>
      <c r="E128" s="93">
        <f>E129</f>
        <v>100297931.23</v>
      </c>
      <c r="F128" s="93">
        <f t="shared" ref="F128:W128" si="62">F129</f>
        <v>4343800</v>
      </c>
      <c r="G128" s="93">
        <f t="shared" si="62"/>
        <v>119268</v>
      </c>
      <c r="H128" s="93">
        <f t="shared" si="62"/>
        <v>98048765.339999989</v>
      </c>
      <c r="I128" s="93">
        <f t="shared" si="62"/>
        <v>4174049.41</v>
      </c>
      <c r="J128" s="93">
        <f t="shared" si="62"/>
        <v>102034.98999999999</v>
      </c>
      <c r="K128" s="159">
        <f t="shared" si="59"/>
        <v>97.757515172628743</v>
      </c>
      <c r="L128" s="93">
        <f t="shared" si="62"/>
        <v>159953805.37</v>
      </c>
      <c r="M128" s="93">
        <f t="shared" si="62"/>
        <v>154953805.37</v>
      </c>
      <c r="N128" s="93">
        <f t="shared" si="62"/>
        <v>0</v>
      </c>
      <c r="O128" s="93">
        <f t="shared" si="62"/>
        <v>0</v>
      </c>
      <c r="P128" s="93">
        <f t="shared" si="62"/>
        <v>0</v>
      </c>
      <c r="Q128" s="93">
        <f t="shared" si="62"/>
        <v>159953805.37</v>
      </c>
      <c r="R128" s="93">
        <f t="shared" si="62"/>
        <v>154952119.59</v>
      </c>
      <c r="S128" s="93">
        <f t="shared" si="62"/>
        <v>144873967.27000001</v>
      </c>
      <c r="T128" s="93">
        <f t="shared" si="62"/>
        <v>46152.32</v>
      </c>
      <c r="U128" s="93">
        <f t="shared" si="62"/>
        <v>0</v>
      </c>
      <c r="V128" s="93">
        <f t="shared" si="62"/>
        <v>0</v>
      </c>
      <c r="W128" s="93">
        <f t="shared" si="62"/>
        <v>154905967.27000001</v>
      </c>
      <c r="X128" s="159">
        <f t="shared" si="60"/>
        <v>96.873043583783286</v>
      </c>
      <c r="Y128" s="93">
        <f t="shared" si="61"/>
        <v>253000884.93000001</v>
      </c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  <c r="JS128" s="32"/>
      <c r="JT128" s="32"/>
      <c r="JU128" s="32"/>
      <c r="JV128" s="32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2"/>
      <c r="KI128" s="32"/>
      <c r="KJ128" s="32"/>
      <c r="KK128" s="32"/>
      <c r="KL128" s="32"/>
      <c r="KM128" s="32"/>
      <c r="KN128" s="32"/>
      <c r="KO128" s="32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32"/>
      <c r="QX128" s="32"/>
      <c r="QY128" s="32"/>
      <c r="QZ128" s="32"/>
      <c r="RA128" s="32"/>
      <c r="RB128" s="32"/>
      <c r="RC128" s="32"/>
      <c r="RD128" s="32"/>
      <c r="RE128" s="32"/>
      <c r="RF128" s="32"/>
      <c r="RG128" s="32"/>
      <c r="RH128" s="32"/>
      <c r="RI128" s="32"/>
      <c r="RJ128" s="32"/>
      <c r="RK128" s="32"/>
      <c r="RL128" s="32"/>
      <c r="RM128" s="32"/>
      <c r="RN128" s="32"/>
      <c r="RO128" s="32"/>
      <c r="RP128" s="32"/>
      <c r="RQ128" s="32"/>
      <c r="RR128" s="32"/>
      <c r="RS128" s="32"/>
      <c r="RT128" s="32"/>
      <c r="RU128" s="32"/>
      <c r="RV128" s="32"/>
      <c r="RW128" s="32"/>
      <c r="RX128" s="32"/>
      <c r="RY128" s="32"/>
      <c r="RZ128" s="32"/>
      <c r="SA128" s="32"/>
      <c r="SB128" s="32"/>
      <c r="SC128" s="32"/>
      <c r="SD128" s="32"/>
      <c r="SE128" s="32"/>
      <c r="SF128" s="32"/>
      <c r="SG128" s="32"/>
      <c r="SH128" s="32"/>
      <c r="SI128" s="32"/>
      <c r="SJ128" s="32"/>
      <c r="SK128" s="32"/>
      <c r="SL128" s="32"/>
      <c r="SM128" s="32"/>
      <c r="SN128" s="32"/>
      <c r="SO128" s="32"/>
      <c r="SP128" s="32"/>
    </row>
    <row r="129" spans="1:510" s="34" customFormat="1" ht="33" customHeight="1" x14ac:dyDescent="0.25">
      <c r="A129" s="94" t="s">
        <v>170</v>
      </c>
      <c r="B129" s="105"/>
      <c r="C129" s="105"/>
      <c r="D129" s="75" t="s">
        <v>465</v>
      </c>
      <c r="E129" s="96">
        <f>E138+E139+E145+E147+E149+E151+E154+E155+E156+E158+E159+E161+E163+E164+E144</f>
        <v>100297931.23</v>
      </c>
      <c r="F129" s="96">
        <f t="shared" ref="F129:W129" si="63">F138+F139+F145+F147+F149+F151+F154+F155+F156+F158+F159+F161+F163+F164+F144</f>
        <v>4343800</v>
      </c>
      <c r="G129" s="96">
        <f t="shared" si="63"/>
        <v>119268</v>
      </c>
      <c r="H129" s="96">
        <f t="shared" si="63"/>
        <v>98048765.339999989</v>
      </c>
      <c r="I129" s="96">
        <f t="shared" si="63"/>
        <v>4174049.41</v>
      </c>
      <c r="J129" s="96">
        <f t="shared" si="63"/>
        <v>102034.98999999999</v>
      </c>
      <c r="K129" s="163">
        <f t="shared" si="59"/>
        <v>97.757515172628743</v>
      </c>
      <c r="L129" s="96">
        <f t="shared" si="63"/>
        <v>159953805.37</v>
      </c>
      <c r="M129" s="96">
        <f>M138+M139+M145+M147+M149+M151+M154+M155+M156+M158+M159+M161+M163+M164+M144</f>
        <v>154953805.37</v>
      </c>
      <c r="N129" s="96">
        <f t="shared" si="63"/>
        <v>0</v>
      </c>
      <c r="O129" s="96">
        <f t="shared" si="63"/>
        <v>0</v>
      </c>
      <c r="P129" s="96">
        <f t="shared" si="63"/>
        <v>0</v>
      </c>
      <c r="Q129" s="96">
        <f t="shared" si="63"/>
        <v>159953805.37</v>
      </c>
      <c r="R129" s="96">
        <f t="shared" si="63"/>
        <v>154952119.59</v>
      </c>
      <c r="S129" s="96">
        <f t="shared" si="63"/>
        <v>144873967.27000001</v>
      </c>
      <c r="T129" s="96">
        <f t="shared" si="63"/>
        <v>46152.32</v>
      </c>
      <c r="U129" s="96">
        <f t="shared" si="63"/>
        <v>0</v>
      </c>
      <c r="V129" s="96">
        <f t="shared" si="63"/>
        <v>0</v>
      </c>
      <c r="W129" s="96">
        <f t="shared" si="63"/>
        <v>154905967.27000001</v>
      </c>
      <c r="X129" s="163">
        <f t="shared" si="60"/>
        <v>96.873043583783286</v>
      </c>
      <c r="Y129" s="96">
        <f t="shared" si="61"/>
        <v>253000884.93000001</v>
      </c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</row>
    <row r="130" spans="1:510" s="34" customFormat="1" ht="31.5" hidden="1" customHeight="1" x14ac:dyDescent="0.25">
      <c r="A130" s="94"/>
      <c r="B130" s="105"/>
      <c r="C130" s="105"/>
      <c r="D130" s="75" t="s">
        <v>389</v>
      </c>
      <c r="E130" s="96">
        <f>E140+E146+E148</f>
        <v>0</v>
      </c>
      <c r="F130" s="96">
        <f t="shared" ref="F130:W130" si="64">F140+F146+F148</f>
        <v>0</v>
      </c>
      <c r="G130" s="96">
        <f t="shared" si="64"/>
        <v>0</v>
      </c>
      <c r="H130" s="96">
        <f t="shared" si="64"/>
        <v>0</v>
      </c>
      <c r="I130" s="96">
        <f t="shared" si="64"/>
        <v>0</v>
      </c>
      <c r="J130" s="96">
        <f t="shared" si="64"/>
        <v>0</v>
      </c>
      <c r="K130" s="159" t="e">
        <f t="shared" si="59"/>
        <v>#DIV/0!</v>
      </c>
      <c r="L130" s="96">
        <f t="shared" si="64"/>
        <v>0</v>
      </c>
      <c r="M130" s="96">
        <f t="shared" si="64"/>
        <v>0</v>
      </c>
      <c r="N130" s="96">
        <f t="shared" si="64"/>
        <v>0</v>
      </c>
      <c r="O130" s="96">
        <f t="shared" si="64"/>
        <v>0</v>
      </c>
      <c r="P130" s="96">
        <f t="shared" si="64"/>
        <v>0</v>
      </c>
      <c r="Q130" s="96">
        <f t="shared" si="64"/>
        <v>0</v>
      </c>
      <c r="R130" s="96">
        <f t="shared" si="64"/>
        <v>0</v>
      </c>
      <c r="S130" s="96">
        <f t="shared" si="64"/>
        <v>0</v>
      </c>
      <c r="T130" s="96">
        <f t="shared" si="64"/>
        <v>0</v>
      </c>
      <c r="U130" s="96">
        <f t="shared" si="64"/>
        <v>0</v>
      </c>
      <c r="V130" s="96">
        <f t="shared" si="64"/>
        <v>0</v>
      </c>
      <c r="W130" s="96">
        <f t="shared" si="64"/>
        <v>0</v>
      </c>
      <c r="X130" s="159" t="e">
        <f t="shared" si="60"/>
        <v>#DIV/0!</v>
      </c>
      <c r="Y130" s="96">
        <f t="shared" si="61"/>
        <v>0</v>
      </c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</row>
    <row r="131" spans="1:510" s="34" customFormat="1" ht="63" hidden="1" customHeight="1" x14ac:dyDescent="0.25">
      <c r="A131" s="94"/>
      <c r="B131" s="105"/>
      <c r="C131" s="105"/>
      <c r="D131" s="75" t="s">
        <v>387</v>
      </c>
      <c r="E131" s="96">
        <f>E160</f>
        <v>0</v>
      </c>
      <c r="F131" s="96">
        <f t="shared" ref="F131:J131" si="65">F160</f>
        <v>0</v>
      </c>
      <c r="G131" s="96">
        <f t="shared" si="65"/>
        <v>0</v>
      </c>
      <c r="H131" s="96">
        <f t="shared" si="65"/>
        <v>0</v>
      </c>
      <c r="I131" s="96">
        <f t="shared" si="65"/>
        <v>0</v>
      </c>
      <c r="J131" s="96">
        <f t="shared" si="65"/>
        <v>0</v>
      </c>
      <c r="K131" s="159" t="e">
        <f t="shared" si="59"/>
        <v>#DIV/0!</v>
      </c>
      <c r="L131" s="96">
        <f>L160</f>
        <v>3580860</v>
      </c>
      <c r="M131" s="96">
        <f t="shared" ref="M131:W131" si="66">M160</f>
        <v>3580860</v>
      </c>
      <c r="N131" s="96">
        <f t="shared" si="66"/>
        <v>0</v>
      </c>
      <c r="O131" s="96">
        <f t="shared" si="66"/>
        <v>0</v>
      </c>
      <c r="P131" s="96">
        <f t="shared" si="66"/>
        <v>0</v>
      </c>
      <c r="Q131" s="96">
        <f t="shared" si="66"/>
        <v>3580860</v>
      </c>
      <c r="R131" s="96">
        <f t="shared" si="66"/>
        <v>3385300</v>
      </c>
      <c r="S131" s="96">
        <f t="shared" si="66"/>
        <v>3385300</v>
      </c>
      <c r="T131" s="96">
        <f t="shared" si="66"/>
        <v>0</v>
      </c>
      <c r="U131" s="96">
        <f t="shared" si="66"/>
        <v>0</v>
      </c>
      <c r="V131" s="96">
        <f t="shared" si="66"/>
        <v>0</v>
      </c>
      <c r="W131" s="96">
        <f t="shared" si="66"/>
        <v>3385300</v>
      </c>
      <c r="X131" s="159">
        <f t="shared" si="60"/>
        <v>94.538742089889013</v>
      </c>
      <c r="Y131" s="96">
        <f t="shared" si="61"/>
        <v>3385300</v>
      </c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</row>
    <row r="132" spans="1:510" s="34" customFormat="1" ht="47.25" hidden="1" customHeight="1" x14ac:dyDescent="0.25">
      <c r="A132" s="94"/>
      <c r="B132" s="105"/>
      <c r="C132" s="105"/>
      <c r="D132" s="75" t="s">
        <v>390</v>
      </c>
      <c r="E132" s="96">
        <f>E141+E152</f>
        <v>0</v>
      </c>
      <c r="F132" s="96">
        <f t="shared" ref="F132:W132" si="67">F141+F152</f>
        <v>0</v>
      </c>
      <c r="G132" s="96">
        <f t="shared" si="67"/>
        <v>0</v>
      </c>
      <c r="H132" s="96">
        <f t="shared" si="67"/>
        <v>0</v>
      </c>
      <c r="I132" s="96">
        <f t="shared" si="67"/>
        <v>0</v>
      </c>
      <c r="J132" s="96">
        <f t="shared" si="67"/>
        <v>0</v>
      </c>
      <c r="K132" s="159" t="e">
        <f t="shared" si="59"/>
        <v>#DIV/0!</v>
      </c>
      <c r="L132" s="96">
        <f t="shared" si="67"/>
        <v>0</v>
      </c>
      <c r="M132" s="96">
        <f t="shared" si="67"/>
        <v>0</v>
      </c>
      <c r="N132" s="96">
        <f t="shared" si="67"/>
        <v>0</v>
      </c>
      <c r="O132" s="96">
        <f t="shared" si="67"/>
        <v>0</v>
      </c>
      <c r="P132" s="96">
        <f t="shared" si="67"/>
        <v>0</v>
      </c>
      <c r="Q132" s="96">
        <f t="shared" si="67"/>
        <v>0</v>
      </c>
      <c r="R132" s="96">
        <f t="shared" si="67"/>
        <v>0</v>
      </c>
      <c r="S132" s="96">
        <f t="shared" si="67"/>
        <v>0</v>
      </c>
      <c r="T132" s="96">
        <f t="shared" si="67"/>
        <v>0</v>
      </c>
      <c r="U132" s="96">
        <f t="shared" si="67"/>
        <v>0</v>
      </c>
      <c r="V132" s="96">
        <f t="shared" si="67"/>
        <v>0</v>
      </c>
      <c r="W132" s="96">
        <f t="shared" si="67"/>
        <v>0</v>
      </c>
      <c r="X132" s="159" t="e">
        <f t="shared" si="60"/>
        <v>#DIV/0!</v>
      </c>
      <c r="Y132" s="96">
        <f t="shared" si="61"/>
        <v>0</v>
      </c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</row>
    <row r="133" spans="1:510" s="34" customFormat="1" ht="63" x14ac:dyDescent="0.25">
      <c r="A133" s="94"/>
      <c r="B133" s="105"/>
      <c r="C133" s="105"/>
      <c r="D133" s="75" t="s">
        <v>391</v>
      </c>
      <c r="E133" s="96">
        <f>E142+E150+E153</f>
        <v>11403653.83</v>
      </c>
      <c r="F133" s="96">
        <f t="shared" ref="F133:W133" si="68">F142+F150+F153</f>
        <v>0</v>
      </c>
      <c r="G133" s="96">
        <f t="shared" si="68"/>
        <v>0</v>
      </c>
      <c r="H133" s="96">
        <f t="shared" si="68"/>
        <v>11403653.83</v>
      </c>
      <c r="I133" s="96">
        <f t="shared" si="68"/>
        <v>0</v>
      </c>
      <c r="J133" s="96">
        <f t="shared" si="68"/>
        <v>0</v>
      </c>
      <c r="K133" s="163">
        <f t="shared" si="59"/>
        <v>100</v>
      </c>
      <c r="L133" s="96">
        <f t="shared" si="68"/>
        <v>5000000</v>
      </c>
      <c r="M133" s="96">
        <f t="shared" si="68"/>
        <v>0</v>
      </c>
      <c r="N133" s="96">
        <f t="shared" si="68"/>
        <v>0</v>
      </c>
      <c r="O133" s="96">
        <f t="shared" si="68"/>
        <v>0</v>
      </c>
      <c r="P133" s="96">
        <f t="shared" si="68"/>
        <v>0</v>
      </c>
      <c r="Q133" s="96">
        <f t="shared" si="68"/>
        <v>5000000</v>
      </c>
      <c r="R133" s="96">
        <f t="shared" si="68"/>
        <v>5000000</v>
      </c>
      <c r="S133" s="96">
        <f t="shared" si="68"/>
        <v>0</v>
      </c>
      <c r="T133" s="96">
        <f t="shared" si="68"/>
        <v>0</v>
      </c>
      <c r="U133" s="96">
        <f t="shared" si="68"/>
        <v>0</v>
      </c>
      <c r="V133" s="96">
        <f t="shared" si="68"/>
        <v>0</v>
      </c>
      <c r="W133" s="96">
        <f t="shared" si="68"/>
        <v>5000000</v>
      </c>
      <c r="X133" s="163">
        <f t="shared" si="60"/>
        <v>100</v>
      </c>
      <c r="Y133" s="96">
        <f t="shared" si="61"/>
        <v>16403653.83</v>
      </c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</row>
    <row r="134" spans="1:510" s="34" customFormat="1" ht="49.5" customHeight="1" x14ac:dyDescent="0.25">
      <c r="A134" s="94"/>
      <c r="B134" s="105"/>
      <c r="C134" s="105"/>
      <c r="D134" s="75" t="s">
        <v>387</v>
      </c>
      <c r="E134" s="96">
        <f>E160</f>
        <v>0</v>
      </c>
      <c r="F134" s="96">
        <f t="shared" ref="F134:W134" si="69">F160</f>
        <v>0</v>
      </c>
      <c r="G134" s="96">
        <f t="shared" si="69"/>
        <v>0</v>
      </c>
      <c r="H134" s="96">
        <f t="shared" si="69"/>
        <v>0</v>
      </c>
      <c r="I134" s="96">
        <f t="shared" si="69"/>
        <v>0</v>
      </c>
      <c r="J134" s="96">
        <f t="shared" si="69"/>
        <v>0</v>
      </c>
      <c r="K134" s="164" t="e">
        <f t="shared" si="59"/>
        <v>#DIV/0!</v>
      </c>
      <c r="L134" s="96">
        <f t="shared" si="69"/>
        <v>3580860</v>
      </c>
      <c r="M134" s="96">
        <f t="shared" si="69"/>
        <v>3580860</v>
      </c>
      <c r="N134" s="96">
        <f t="shared" si="69"/>
        <v>0</v>
      </c>
      <c r="O134" s="96">
        <f t="shared" si="69"/>
        <v>0</v>
      </c>
      <c r="P134" s="96">
        <f t="shared" si="69"/>
        <v>0</v>
      </c>
      <c r="Q134" s="96">
        <f t="shared" si="69"/>
        <v>3580860</v>
      </c>
      <c r="R134" s="96">
        <f t="shared" si="69"/>
        <v>3385300</v>
      </c>
      <c r="S134" s="96">
        <f t="shared" si="69"/>
        <v>3385300</v>
      </c>
      <c r="T134" s="96">
        <f t="shared" si="69"/>
        <v>0</v>
      </c>
      <c r="U134" s="96">
        <f t="shared" si="69"/>
        <v>0</v>
      </c>
      <c r="V134" s="96">
        <f t="shared" si="69"/>
        <v>0</v>
      </c>
      <c r="W134" s="96">
        <f t="shared" si="69"/>
        <v>3385300</v>
      </c>
      <c r="X134" s="163">
        <f t="shared" si="60"/>
        <v>94.538742089889013</v>
      </c>
      <c r="Y134" s="96">
        <f t="shared" si="61"/>
        <v>3385300</v>
      </c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</row>
    <row r="135" spans="1:510" s="34" customFormat="1" ht="78.75" x14ac:dyDescent="0.25">
      <c r="A135" s="94"/>
      <c r="B135" s="105"/>
      <c r="C135" s="105"/>
      <c r="D135" s="122" t="s">
        <v>606</v>
      </c>
      <c r="E135" s="96">
        <f>E157</f>
        <v>0</v>
      </c>
      <c r="F135" s="96">
        <f t="shared" ref="F135:W135" si="70">F157</f>
        <v>0</v>
      </c>
      <c r="G135" s="96">
        <f t="shared" si="70"/>
        <v>0</v>
      </c>
      <c r="H135" s="96">
        <f t="shared" si="70"/>
        <v>0</v>
      </c>
      <c r="I135" s="96">
        <f t="shared" si="70"/>
        <v>0</v>
      </c>
      <c r="J135" s="96">
        <f t="shared" si="70"/>
        <v>0</v>
      </c>
      <c r="K135" s="164" t="e">
        <f t="shared" si="59"/>
        <v>#DIV/0!</v>
      </c>
      <c r="L135" s="96">
        <f t="shared" si="70"/>
        <v>1530600</v>
      </c>
      <c r="M135" s="96">
        <f t="shared" si="70"/>
        <v>1530600</v>
      </c>
      <c r="N135" s="96">
        <f t="shared" si="70"/>
        <v>0</v>
      </c>
      <c r="O135" s="96">
        <f t="shared" si="70"/>
        <v>0</v>
      </c>
      <c r="P135" s="96">
        <f t="shared" si="70"/>
        <v>0</v>
      </c>
      <c r="Q135" s="96">
        <f t="shared" si="70"/>
        <v>1530600</v>
      </c>
      <c r="R135" s="96">
        <f t="shared" si="70"/>
        <v>0</v>
      </c>
      <c r="S135" s="96">
        <f t="shared" si="70"/>
        <v>0</v>
      </c>
      <c r="T135" s="96">
        <f t="shared" si="70"/>
        <v>0</v>
      </c>
      <c r="U135" s="96">
        <f t="shared" si="70"/>
        <v>0</v>
      </c>
      <c r="V135" s="96">
        <f t="shared" si="70"/>
        <v>0</v>
      </c>
      <c r="W135" s="96">
        <f t="shared" si="70"/>
        <v>0</v>
      </c>
      <c r="X135" s="163">
        <f t="shared" si="60"/>
        <v>0</v>
      </c>
      <c r="Y135" s="96">
        <f t="shared" si="61"/>
        <v>0</v>
      </c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</row>
    <row r="136" spans="1:510" s="34" customFormat="1" ht="15.75" x14ac:dyDescent="0.25">
      <c r="A136" s="94"/>
      <c r="B136" s="105"/>
      <c r="C136" s="105"/>
      <c r="D136" s="75" t="s">
        <v>392</v>
      </c>
      <c r="E136" s="96">
        <f>E143</f>
        <v>124646</v>
      </c>
      <c r="F136" s="96">
        <f t="shared" ref="F136:W136" si="71">F143</f>
        <v>0</v>
      </c>
      <c r="G136" s="96">
        <f t="shared" si="71"/>
        <v>0</v>
      </c>
      <c r="H136" s="96">
        <f t="shared" si="71"/>
        <v>65890.98</v>
      </c>
      <c r="I136" s="96">
        <f t="shared" si="71"/>
        <v>0</v>
      </c>
      <c r="J136" s="96">
        <f t="shared" si="71"/>
        <v>0</v>
      </c>
      <c r="K136" s="163">
        <f t="shared" si="59"/>
        <v>52.862490573303589</v>
      </c>
      <c r="L136" s="96">
        <f t="shared" si="71"/>
        <v>5750000</v>
      </c>
      <c r="M136" s="96">
        <f t="shared" si="71"/>
        <v>5750000</v>
      </c>
      <c r="N136" s="96">
        <f t="shared" si="71"/>
        <v>0</v>
      </c>
      <c r="O136" s="96">
        <f t="shared" si="71"/>
        <v>0</v>
      </c>
      <c r="P136" s="96">
        <f t="shared" si="71"/>
        <v>0</v>
      </c>
      <c r="Q136" s="96">
        <f t="shared" si="71"/>
        <v>5750000</v>
      </c>
      <c r="R136" s="96">
        <f t="shared" si="71"/>
        <v>5750000</v>
      </c>
      <c r="S136" s="96">
        <f t="shared" si="71"/>
        <v>5750000</v>
      </c>
      <c r="T136" s="96">
        <f t="shared" si="71"/>
        <v>0</v>
      </c>
      <c r="U136" s="96">
        <f t="shared" si="71"/>
        <v>0</v>
      </c>
      <c r="V136" s="96">
        <f t="shared" si="71"/>
        <v>0</v>
      </c>
      <c r="W136" s="96">
        <f t="shared" si="71"/>
        <v>5750000</v>
      </c>
      <c r="X136" s="163">
        <f t="shared" si="60"/>
        <v>100</v>
      </c>
      <c r="Y136" s="96">
        <f t="shared" si="61"/>
        <v>5815890.9800000004</v>
      </c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</row>
    <row r="137" spans="1:510" s="34" customFormat="1" ht="15.75" x14ac:dyDescent="0.25">
      <c r="A137" s="94"/>
      <c r="B137" s="105"/>
      <c r="C137" s="105"/>
      <c r="D137" s="81" t="s">
        <v>418</v>
      </c>
      <c r="E137" s="96">
        <f>E162</f>
        <v>0</v>
      </c>
      <c r="F137" s="96">
        <f t="shared" ref="F137:W137" si="72">F162</f>
        <v>0</v>
      </c>
      <c r="G137" s="96">
        <f t="shared" si="72"/>
        <v>0</v>
      </c>
      <c r="H137" s="96">
        <f t="shared" si="72"/>
        <v>0</v>
      </c>
      <c r="I137" s="96">
        <f t="shared" si="72"/>
        <v>0</v>
      </c>
      <c r="J137" s="96">
        <f t="shared" si="72"/>
        <v>0</v>
      </c>
      <c r="K137" s="164" t="e">
        <f t="shared" si="59"/>
        <v>#DIV/0!</v>
      </c>
      <c r="L137" s="96">
        <f t="shared" si="72"/>
        <v>4662070.12</v>
      </c>
      <c r="M137" s="96">
        <f t="shared" si="72"/>
        <v>4662070.12</v>
      </c>
      <c r="N137" s="96">
        <f t="shared" si="72"/>
        <v>0</v>
      </c>
      <c r="O137" s="96">
        <f t="shared" si="72"/>
        <v>0</v>
      </c>
      <c r="P137" s="96">
        <f t="shared" si="72"/>
        <v>0</v>
      </c>
      <c r="Q137" s="96">
        <f t="shared" si="72"/>
        <v>4662070.12</v>
      </c>
      <c r="R137" s="96">
        <f t="shared" si="72"/>
        <v>4662070.12</v>
      </c>
      <c r="S137" s="96">
        <f t="shared" si="72"/>
        <v>4662070.12</v>
      </c>
      <c r="T137" s="96">
        <f t="shared" si="72"/>
        <v>0</v>
      </c>
      <c r="U137" s="96">
        <f t="shared" si="72"/>
        <v>0</v>
      </c>
      <c r="V137" s="96">
        <f t="shared" si="72"/>
        <v>0</v>
      </c>
      <c r="W137" s="96">
        <f t="shared" si="72"/>
        <v>4662070.12</v>
      </c>
      <c r="X137" s="163">
        <f t="shared" si="60"/>
        <v>100</v>
      </c>
      <c r="Y137" s="96">
        <f t="shared" si="61"/>
        <v>4662070.12</v>
      </c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</row>
    <row r="138" spans="1:510" s="22" customFormat="1" ht="48" customHeight="1" x14ac:dyDescent="0.25">
      <c r="A138" s="59" t="s">
        <v>171</v>
      </c>
      <c r="B138" s="91" t="s">
        <v>119</v>
      </c>
      <c r="C138" s="91" t="s">
        <v>46</v>
      </c>
      <c r="D138" s="36" t="s">
        <v>490</v>
      </c>
      <c r="E138" s="97">
        <v>2564384</v>
      </c>
      <c r="F138" s="97">
        <v>1956200</v>
      </c>
      <c r="G138" s="97">
        <v>44084</v>
      </c>
      <c r="H138" s="97">
        <v>2311729.33</v>
      </c>
      <c r="I138" s="97">
        <v>1786449.41</v>
      </c>
      <c r="J138" s="97">
        <v>40567.449999999997</v>
      </c>
      <c r="K138" s="161">
        <f t="shared" si="59"/>
        <v>90.147549274991576</v>
      </c>
      <c r="L138" s="97">
        <f t="shared" ref="L138:L164" si="73">N138+Q138</f>
        <v>600000</v>
      </c>
      <c r="M138" s="97">
        <v>600000</v>
      </c>
      <c r="N138" s="97"/>
      <c r="O138" s="97"/>
      <c r="P138" s="97"/>
      <c r="Q138" s="97">
        <v>600000</v>
      </c>
      <c r="R138" s="145">
        <f t="shared" ref="R138:R164" si="74">T138+W138</f>
        <v>622990</v>
      </c>
      <c r="S138" s="146">
        <v>598000</v>
      </c>
      <c r="T138" s="146">
        <v>24990</v>
      </c>
      <c r="U138" s="146"/>
      <c r="V138" s="146"/>
      <c r="W138" s="146">
        <v>598000</v>
      </c>
      <c r="X138" s="161">
        <f t="shared" si="60"/>
        <v>103.83166666666668</v>
      </c>
      <c r="Y138" s="97">
        <f t="shared" si="61"/>
        <v>2934719.33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</row>
    <row r="139" spans="1:510" s="22" customFormat="1" ht="33" customHeight="1" x14ac:dyDescent="0.25">
      <c r="A139" s="59" t="s">
        <v>172</v>
      </c>
      <c r="B139" s="91" t="s">
        <v>60</v>
      </c>
      <c r="C139" s="91" t="s">
        <v>61</v>
      </c>
      <c r="D139" s="6" t="s">
        <v>597</v>
      </c>
      <c r="E139" s="97">
        <v>46642713.399999999</v>
      </c>
      <c r="F139" s="97"/>
      <c r="G139" s="97"/>
      <c r="H139" s="97">
        <v>45674168.82</v>
      </c>
      <c r="I139" s="97"/>
      <c r="J139" s="97"/>
      <c r="K139" s="161">
        <f t="shared" si="59"/>
        <v>97.923481484248299</v>
      </c>
      <c r="L139" s="97">
        <f t="shared" si="73"/>
        <v>58545966.82</v>
      </c>
      <c r="M139" s="97">
        <v>53545966.82</v>
      </c>
      <c r="N139" s="97"/>
      <c r="O139" s="97"/>
      <c r="P139" s="97"/>
      <c r="Q139" s="97">
        <v>58545966.82</v>
      </c>
      <c r="R139" s="145">
        <f t="shared" si="74"/>
        <v>58118309.490000002</v>
      </c>
      <c r="S139" s="146">
        <v>53118309.490000002</v>
      </c>
      <c r="T139" s="146"/>
      <c r="U139" s="146"/>
      <c r="V139" s="146"/>
      <c r="W139" s="146">
        <v>58118309.490000002</v>
      </c>
      <c r="X139" s="161">
        <f t="shared" si="60"/>
        <v>99.269535796863977</v>
      </c>
      <c r="Y139" s="97">
        <f t="shared" si="61"/>
        <v>103792478.31</v>
      </c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</row>
    <row r="140" spans="1:510" s="24" customFormat="1" ht="31.5" hidden="1" x14ac:dyDescent="0.25">
      <c r="A140" s="82"/>
      <c r="B140" s="107"/>
      <c r="C140" s="107"/>
      <c r="D140" s="85" t="s">
        <v>389</v>
      </c>
      <c r="E140" s="98">
        <v>0</v>
      </c>
      <c r="F140" s="98"/>
      <c r="G140" s="98"/>
      <c r="H140" s="98"/>
      <c r="I140" s="98"/>
      <c r="J140" s="98"/>
      <c r="K140" s="159" t="e">
        <f t="shared" si="59"/>
        <v>#DIV/0!</v>
      </c>
      <c r="L140" s="97">
        <f t="shared" si="73"/>
        <v>0</v>
      </c>
      <c r="M140" s="98"/>
      <c r="N140" s="98"/>
      <c r="O140" s="98"/>
      <c r="P140" s="98"/>
      <c r="Q140" s="98"/>
      <c r="R140" s="145">
        <f t="shared" si="74"/>
        <v>0</v>
      </c>
      <c r="S140" s="146"/>
      <c r="T140" s="147"/>
      <c r="U140" s="147"/>
      <c r="V140" s="147"/>
      <c r="W140" s="147"/>
      <c r="X140" s="159" t="e">
        <f t="shared" si="60"/>
        <v>#DIV/0!</v>
      </c>
      <c r="Y140" s="97">
        <f t="shared" si="61"/>
        <v>0</v>
      </c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</row>
    <row r="141" spans="1:510" s="24" customFormat="1" ht="47.25" hidden="1" x14ac:dyDescent="0.25">
      <c r="A141" s="82"/>
      <c r="B141" s="107"/>
      <c r="C141" s="107"/>
      <c r="D141" s="85" t="s">
        <v>390</v>
      </c>
      <c r="E141" s="98">
        <v>0</v>
      </c>
      <c r="F141" s="98"/>
      <c r="G141" s="98"/>
      <c r="H141" s="98"/>
      <c r="I141" s="98"/>
      <c r="J141" s="98"/>
      <c r="K141" s="159" t="e">
        <f t="shared" si="59"/>
        <v>#DIV/0!</v>
      </c>
      <c r="L141" s="97">
        <f t="shared" si="73"/>
        <v>0</v>
      </c>
      <c r="M141" s="98"/>
      <c r="N141" s="98"/>
      <c r="O141" s="98"/>
      <c r="P141" s="98"/>
      <c r="Q141" s="98"/>
      <c r="R141" s="145">
        <f t="shared" si="74"/>
        <v>0</v>
      </c>
      <c r="S141" s="146"/>
      <c r="T141" s="147"/>
      <c r="U141" s="147"/>
      <c r="V141" s="147"/>
      <c r="W141" s="147"/>
      <c r="X141" s="159" t="e">
        <f t="shared" si="60"/>
        <v>#DIV/0!</v>
      </c>
      <c r="Y141" s="97">
        <f t="shared" si="61"/>
        <v>0</v>
      </c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</row>
    <row r="142" spans="1:510" s="24" customFormat="1" ht="63" x14ac:dyDescent="0.25">
      <c r="A142" s="82"/>
      <c r="B142" s="107"/>
      <c r="C142" s="107"/>
      <c r="D142" s="85" t="s">
        <v>391</v>
      </c>
      <c r="E142" s="98">
        <v>0</v>
      </c>
      <c r="F142" s="98"/>
      <c r="G142" s="98"/>
      <c r="H142" s="98"/>
      <c r="I142" s="98"/>
      <c r="J142" s="98"/>
      <c r="K142" s="166" t="e">
        <f t="shared" si="59"/>
        <v>#DIV/0!</v>
      </c>
      <c r="L142" s="98">
        <f t="shared" si="73"/>
        <v>5000000</v>
      </c>
      <c r="M142" s="98"/>
      <c r="N142" s="98"/>
      <c r="O142" s="98"/>
      <c r="P142" s="98"/>
      <c r="Q142" s="98">
        <v>5000000</v>
      </c>
      <c r="R142" s="155">
        <f t="shared" si="74"/>
        <v>5000000</v>
      </c>
      <c r="S142" s="147"/>
      <c r="T142" s="147"/>
      <c r="U142" s="147"/>
      <c r="V142" s="147"/>
      <c r="W142" s="147">
        <v>5000000</v>
      </c>
      <c r="X142" s="165">
        <f t="shared" si="60"/>
        <v>100</v>
      </c>
      <c r="Y142" s="98">
        <f t="shared" si="61"/>
        <v>5000000</v>
      </c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</row>
    <row r="143" spans="1:510" s="24" customFormat="1" ht="15.75" x14ac:dyDescent="0.25">
      <c r="A143" s="82"/>
      <c r="B143" s="107"/>
      <c r="C143" s="107"/>
      <c r="D143" s="85" t="s">
        <v>392</v>
      </c>
      <c r="E143" s="98">
        <v>124646</v>
      </c>
      <c r="F143" s="98"/>
      <c r="G143" s="98"/>
      <c r="H143" s="98">
        <v>65890.98</v>
      </c>
      <c r="I143" s="98"/>
      <c r="J143" s="98"/>
      <c r="K143" s="165">
        <f t="shared" si="59"/>
        <v>52.862490573303589</v>
      </c>
      <c r="L143" s="98">
        <f t="shared" si="73"/>
        <v>5750000</v>
      </c>
      <c r="M143" s="98">
        <v>5750000</v>
      </c>
      <c r="N143" s="98"/>
      <c r="O143" s="98"/>
      <c r="P143" s="98"/>
      <c r="Q143" s="98">
        <v>5750000</v>
      </c>
      <c r="R143" s="155">
        <f t="shared" si="74"/>
        <v>5750000</v>
      </c>
      <c r="S143" s="147">
        <v>5750000</v>
      </c>
      <c r="T143" s="147"/>
      <c r="U143" s="147"/>
      <c r="V143" s="147"/>
      <c r="W143" s="147">
        <v>5750000</v>
      </c>
      <c r="X143" s="165">
        <f t="shared" si="60"/>
        <v>100</v>
      </c>
      <c r="Y143" s="98">
        <f t="shared" si="61"/>
        <v>5815890.9800000004</v>
      </c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</row>
    <row r="144" spans="1:510" s="22" customFormat="1" ht="31.5" x14ac:dyDescent="0.25">
      <c r="A144" s="59" t="s">
        <v>445</v>
      </c>
      <c r="B144" s="91">
        <v>2020</v>
      </c>
      <c r="C144" s="59" t="s">
        <v>446</v>
      </c>
      <c r="D144" s="60" t="s">
        <v>615</v>
      </c>
      <c r="E144" s="97">
        <v>90000</v>
      </c>
      <c r="F144" s="97"/>
      <c r="G144" s="97"/>
      <c r="H144" s="97">
        <v>90000</v>
      </c>
      <c r="I144" s="97"/>
      <c r="J144" s="97"/>
      <c r="K144" s="161">
        <f t="shared" si="59"/>
        <v>100</v>
      </c>
      <c r="L144" s="97">
        <f t="shared" si="73"/>
        <v>0</v>
      </c>
      <c r="M144" s="97"/>
      <c r="N144" s="97"/>
      <c r="O144" s="97"/>
      <c r="P144" s="97"/>
      <c r="Q144" s="97"/>
      <c r="R144" s="145">
        <f t="shared" si="74"/>
        <v>0</v>
      </c>
      <c r="S144" s="146"/>
      <c r="T144" s="146"/>
      <c r="U144" s="146"/>
      <c r="V144" s="146"/>
      <c r="W144" s="146"/>
      <c r="X144" s="162" t="e">
        <f t="shared" si="60"/>
        <v>#DIV/0!</v>
      </c>
      <c r="Y144" s="97">
        <f t="shared" si="61"/>
        <v>90000</v>
      </c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</row>
    <row r="145" spans="1:510" s="22" customFormat="1" ht="36.75" customHeight="1" x14ac:dyDescent="0.25">
      <c r="A145" s="59" t="s">
        <v>177</v>
      </c>
      <c r="B145" s="91" t="s">
        <v>120</v>
      </c>
      <c r="C145" s="91" t="s">
        <v>62</v>
      </c>
      <c r="D145" s="60" t="s">
        <v>460</v>
      </c>
      <c r="E145" s="97">
        <v>4498159</v>
      </c>
      <c r="F145" s="97"/>
      <c r="G145" s="97"/>
      <c r="H145" s="97">
        <v>3851832.42</v>
      </c>
      <c r="I145" s="97"/>
      <c r="J145" s="97"/>
      <c r="K145" s="161">
        <f t="shared" si="59"/>
        <v>85.631308719856278</v>
      </c>
      <c r="L145" s="97">
        <f t="shared" si="73"/>
        <v>5100000</v>
      </c>
      <c r="M145" s="97">
        <v>5100000</v>
      </c>
      <c r="N145" s="97"/>
      <c r="O145" s="97"/>
      <c r="P145" s="97"/>
      <c r="Q145" s="97">
        <v>5100000</v>
      </c>
      <c r="R145" s="145">
        <f t="shared" si="74"/>
        <v>5092999.3</v>
      </c>
      <c r="S145" s="146">
        <v>5092999.3</v>
      </c>
      <c r="T145" s="146"/>
      <c r="U145" s="146"/>
      <c r="V145" s="146"/>
      <c r="W145" s="146">
        <v>5092999.3</v>
      </c>
      <c r="X145" s="161">
        <f t="shared" si="60"/>
        <v>99.862731372549021</v>
      </c>
      <c r="Y145" s="97">
        <f t="shared" si="61"/>
        <v>8944831.7199999988</v>
      </c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</row>
    <row r="146" spans="1:510" s="22" customFormat="1" ht="30" hidden="1" customHeight="1" x14ac:dyDescent="0.25">
      <c r="A146" s="59"/>
      <c r="B146" s="91"/>
      <c r="C146" s="91"/>
      <c r="D146" s="36" t="s">
        <v>389</v>
      </c>
      <c r="E146" s="97">
        <v>0</v>
      </c>
      <c r="F146" s="97"/>
      <c r="G146" s="97"/>
      <c r="H146" s="97"/>
      <c r="I146" s="97"/>
      <c r="J146" s="97"/>
      <c r="K146" s="161" t="e">
        <f t="shared" si="59"/>
        <v>#DIV/0!</v>
      </c>
      <c r="L146" s="97">
        <f t="shared" si="73"/>
        <v>0</v>
      </c>
      <c r="M146" s="97"/>
      <c r="N146" s="97"/>
      <c r="O146" s="97"/>
      <c r="P146" s="97"/>
      <c r="Q146" s="97"/>
      <c r="R146" s="145">
        <f t="shared" si="74"/>
        <v>0</v>
      </c>
      <c r="S146" s="146"/>
      <c r="T146" s="146"/>
      <c r="U146" s="146"/>
      <c r="V146" s="146"/>
      <c r="W146" s="146"/>
      <c r="X146" s="161" t="e">
        <f t="shared" si="60"/>
        <v>#DIV/0!</v>
      </c>
      <c r="Y146" s="97">
        <f t="shared" si="61"/>
        <v>0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</row>
    <row r="147" spans="1:510" s="22" customFormat="1" ht="24" customHeight="1" x14ac:dyDescent="0.25">
      <c r="A147" s="59" t="s">
        <v>176</v>
      </c>
      <c r="B147" s="91" t="s">
        <v>121</v>
      </c>
      <c r="C147" s="91" t="s">
        <v>63</v>
      </c>
      <c r="D147" s="60" t="s">
        <v>461</v>
      </c>
      <c r="E147" s="97">
        <v>7745106</v>
      </c>
      <c r="F147" s="97"/>
      <c r="G147" s="97"/>
      <c r="H147" s="97">
        <v>7744901.5800000001</v>
      </c>
      <c r="I147" s="97"/>
      <c r="J147" s="97"/>
      <c r="K147" s="161">
        <f t="shared" ref="K147:K210" si="75">H147/E147*100</f>
        <v>99.997360655877401</v>
      </c>
      <c r="L147" s="97">
        <f t="shared" si="73"/>
        <v>0</v>
      </c>
      <c r="M147" s="97"/>
      <c r="N147" s="97"/>
      <c r="O147" s="97"/>
      <c r="P147" s="97"/>
      <c r="Q147" s="97"/>
      <c r="R147" s="145">
        <f t="shared" si="74"/>
        <v>0</v>
      </c>
      <c r="S147" s="146"/>
      <c r="T147" s="146"/>
      <c r="U147" s="146"/>
      <c r="V147" s="146"/>
      <c r="W147" s="146"/>
      <c r="X147" s="162" t="e">
        <f t="shared" ref="X147:X210" si="76">R147/L147*100</f>
        <v>#DIV/0!</v>
      </c>
      <c r="Y147" s="97">
        <f t="shared" ref="Y147:Y210" si="77">H147+R147</f>
        <v>7744901.5800000001</v>
      </c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</row>
    <row r="148" spans="1:510" s="22" customFormat="1" ht="30" hidden="1" customHeight="1" x14ac:dyDescent="0.25">
      <c r="A148" s="59"/>
      <c r="B148" s="91"/>
      <c r="C148" s="91"/>
      <c r="D148" s="36" t="s">
        <v>389</v>
      </c>
      <c r="E148" s="97">
        <v>0</v>
      </c>
      <c r="F148" s="97"/>
      <c r="G148" s="97"/>
      <c r="H148" s="97"/>
      <c r="I148" s="97"/>
      <c r="J148" s="97"/>
      <c r="K148" s="161" t="e">
        <f t="shared" si="75"/>
        <v>#DIV/0!</v>
      </c>
      <c r="L148" s="97">
        <f t="shared" si="73"/>
        <v>0</v>
      </c>
      <c r="M148" s="97"/>
      <c r="N148" s="97"/>
      <c r="O148" s="97"/>
      <c r="P148" s="97"/>
      <c r="Q148" s="97"/>
      <c r="R148" s="145">
        <f t="shared" si="74"/>
        <v>0</v>
      </c>
      <c r="S148" s="146"/>
      <c r="T148" s="146"/>
      <c r="U148" s="146"/>
      <c r="V148" s="146"/>
      <c r="W148" s="146"/>
      <c r="X148" s="162" t="e">
        <f t="shared" si="76"/>
        <v>#DIV/0!</v>
      </c>
      <c r="Y148" s="97">
        <f t="shared" si="77"/>
        <v>0</v>
      </c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</row>
    <row r="149" spans="1:510" s="22" customFormat="1" ht="48" customHeight="1" x14ac:dyDescent="0.25">
      <c r="A149" s="59" t="s">
        <v>175</v>
      </c>
      <c r="B149" s="91" t="s">
        <v>122</v>
      </c>
      <c r="C149" s="91" t="s">
        <v>313</v>
      </c>
      <c r="D149" s="60" t="s">
        <v>462</v>
      </c>
      <c r="E149" s="97">
        <v>3732831</v>
      </c>
      <c r="F149" s="97"/>
      <c r="G149" s="97"/>
      <c r="H149" s="97">
        <v>3538310.48</v>
      </c>
      <c r="I149" s="97"/>
      <c r="J149" s="97"/>
      <c r="K149" s="161">
        <f t="shared" si="75"/>
        <v>94.788927760190589</v>
      </c>
      <c r="L149" s="97">
        <f t="shared" si="73"/>
        <v>0</v>
      </c>
      <c r="M149" s="97"/>
      <c r="N149" s="97"/>
      <c r="O149" s="97"/>
      <c r="P149" s="97"/>
      <c r="Q149" s="97"/>
      <c r="R149" s="145">
        <f t="shared" si="74"/>
        <v>0</v>
      </c>
      <c r="S149" s="146"/>
      <c r="T149" s="146"/>
      <c r="U149" s="146"/>
      <c r="V149" s="146"/>
      <c r="W149" s="146"/>
      <c r="X149" s="162" t="e">
        <f t="shared" si="76"/>
        <v>#DIV/0!</v>
      </c>
      <c r="Y149" s="97">
        <f t="shared" si="77"/>
        <v>3538310.48</v>
      </c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</row>
    <row r="150" spans="1:510" s="22" customFormat="1" ht="63" hidden="1" x14ac:dyDescent="0.25">
      <c r="A150" s="59"/>
      <c r="B150" s="91"/>
      <c r="C150" s="91"/>
      <c r="D150" s="60" t="s">
        <v>391</v>
      </c>
      <c r="E150" s="97">
        <v>0</v>
      </c>
      <c r="F150" s="97"/>
      <c r="G150" s="97"/>
      <c r="H150" s="97"/>
      <c r="I150" s="97"/>
      <c r="J150" s="97"/>
      <c r="K150" s="161" t="e">
        <f t="shared" si="75"/>
        <v>#DIV/0!</v>
      </c>
      <c r="L150" s="97">
        <f t="shared" si="73"/>
        <v>0</v>
      </c>
      <c r="M150" s="97"/>
      <c r="N150" s="97"/>
      <c r="O150" s="97"/>
      <c r="P150" s="97"/>
      <c r="Q150" s="97"/>
      <c r="R150" s="145">
        <f t="shared" si="74"/>
        <v>0</v>
      </c>
      <c r="S150" s="146"/>
      <c r="T150" s="146"/>
      <c r="U150" s="146"/>
      <c r="V150" s="146"/>
      <c r="W150" s="146"/>
      <c r="X150" s="162" t="e">
        <f t="shared" si="76"/>
        <v>#DIV/0!</v>
      </c>
      <c r="Y150" s="97">
        <f t="shared" si="77"/>
        <v>0</v>
      </c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</row>
    <row r="151" spans="1:510" s="22" customFormat="1" ht="31.5" x14ac:dyDescent="0.25">
      <c r="A151" s="59" t="s">
        <v>174</v>
      </c>
      <c r="B151" s="91">
        <v>2144</v>
      </c>
      <c r="C151" s="91" t="s">
        <v>64</v>
      </c>
      <c r="D151" s="113" t="s">
        <v>403</v>
      </c>
      <c r="E151" s="97">
        <v>11403653.83</v>
      </c>
      <c r="F151" s="97"/>
      <c r="G151" s="97"/>
      <c r="H151" s="97">
        <v>11403653.83</v>
      </c>
      <c r="I151" s="97"/>
      <c r="J151" s="97"/>
      <c r="K151" s="161">
        <f t="shared" si="75"/>
        <v>100</v>
      </c>
      <c r="L151" s="97">
        <f t="shared" si="73"/>
        <v>0</v>
      </c>
      <c r="M151" s="97"/>
      <c r="N151" s="97"/>
      <c r="O151" s="97"/>
      <c r="P151" s="97"/>
      <c r="Q151" s="97"/>
      <c r="R151" s="145">
        <f t="shared" si="74"/>
        <v>0</v>
      </c>
      <c r="S151" s="146"/>
      <c r="T151" s="146"/>
      <c r="U151" s="146"/>
      <c r="V151" s="146"/>
      <c r="W151" s="146"/>
      <c r="X151" s="162" t="e">
        <f t="shared" si="76"/>
        <v>#DIV/0!</v>
      </c>
      <c r="Y151" s="97">
        <f t="shared" si="77"/>
        <v>11403653.83</v>
      </c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</row>
    <row r="152" spans="1:510" s="24" customFormat="1" ht="47.25" hidden="1" customHeight="1" x14ac:dyDescent="0.25">
      <c r="A152" s="82"/>
      <c r="B152" s="107"/>
      <c r="C152" s="107"/>
      <c r="D152" s="114" t="s">
        <v>390</v>
      </c>
      <c r="E152" s="98">
        <v>0</v>
      </c>
      <c r="F152" s="98"/>
      <c r="G152" s="98"/>
      <c r="H152" s="98"/>
      <c r="I152" s="98"/>
      <c r="J152" s="98"/>
      <c r="K152" s="159" t="e">
        <f t="shared" si="75"/>
        <v>#DIV/0!</v>
      </c>
      <c r="L152" s="97">
        <f t="shared" si="73"/>
        <v>0</v>
      </c>
      <c r="M152" s="98"/>
      <c r="N152" s="98"/>
      <c r="O152" s="98"/>
      <c r="P152" s="98"/>
      <c r="Q152" s="98"/>
      <c r="R152" s="145">
        <f t="shared" si="74"/>
        <v>0</v>
      </c>
      <c r="S152" s="146"/>
      <c r="T152" s="147"/>
      <c r="U152" s="147"/>
      <c r="V152" s="147"/>
      <c r="W152" s="147"/>
      <c r="X152" s="160" t="e">
        <f t="shared" si="76"/>
        <v>#DIV/0!</v>
      </c>
      <c r="Y152" s="97">
        <f t="shared" si="77"/>
        <v>0</v>
      </c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</row>
    <row r="153" spans="1:510" s="24" customFormat="1" ht="63" x14ac:dyDescent="0.25">
      <c r="A153" s="82"/>
      <c r="B153" s="107"/>
      <c r="C153" s="107"/>
      <c r="D153" s="114" t="s">
        <v>391</v>
      </c>
      <c r="E153" s="98">
        <v>11403653.83</v>
      </c>
      <c r="F153" s="98"/>
      <c r="G153" s="98"/>
      <c r="H153" s="98">
        <v>11403653.83</v>
      </c>
      <c r="I153" s="98"/>
      <c r="J153" s="98"/>
      <c r="K153" s="165">
        <f t="shared" si="75"/>
        <v>100</v>
      </c>
      <c r="L153" s="98">
        <f t="shared" si="73"/>
        <v>0</v>
      </c>
      <c r="M153" s="98"/>
      <c r="N153" s="98"/>
      <c r="O153" s="98"/>
      <c r="P153" s="98"/>
      <c r="Q153" s="98"/>
      <c r="R153" s="155">
        <f t="shared" si="74"/>
        <v>0</v>
      </c>
      <c r="S153" s="147"/>
      <c r="T153" s="147"/>
      <c r="U153" s="147"/>
      <c r="V153" s="147"/>
      <c r="W153" s="147"/>
      <c r="X153" s="166" t="e">
        <f t="shared" si="76"/>
        <v>#DIV/0!</v>
      </c>
      <c r="Y153" s="98">
        <f t="shared" si="77"/>
        <v>11403653.83</v>
      </c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</row>
    <row r="154" spans="1:510" s="22" customFormat="1" ht="30" customHeight="1" x14ac:dyDescent="0.25">
      <c r="A154" s="59" t="s">
        <v>325</v>
      </c>
      <c r="B154" s="42" t="s">
        <v>282</v>
      </c>
      <c r="C154" s="42" t="s">
        <v>64</v>
      </c>
      <c r="D154" s="60" t="s">
        <v>284</v>
      </c>
      <c r="E154" s="97">
        <v>3075784</v>
      </c>
      <c r="F154" s="97">
        <v>2387600</v>
      </c>
      <c r="G154" s="97">
        <v>75184</v>
      </c>
      <c r="H154" s="97">
        <v>3052899.94</v>
      </c>
      <c r="I154" s="97">
        <v>2387600</v>
      </c>
      <c r="J154" s="97">
        <v>61467.54</v>
      </c>
      <c r="K154" s="161">
        <f t="shared" si="75"/>
        <v>99.25599261846736</v>
      </c>
      <c r="L154" s="97">
        <f t="shared" si="73"/>
        <v>0</v>
      </c>
      <c r="M154" s="97"/>
      <c r="N154" s="97"/>
      <c r="O154" s="97"/>
      <c r="P154" s="97"/>
      <c r="Q154" s="97"/>
      <c r="R154" s="145">
        <f t="shared" si="74"/>
        <v>125</v>
      </c>
      <c r="S154" s="146"/>
      <c r="T154" s="146">
        <v>125</v>
      </c>
      <c r="U154" s="146"/>
      <c r="V154" s="146"/>
      <c r="W154" s="146"/>
      <c r="X154" s="162" t="e">
        <f t="shared" si="76"/>
        <v>#DIV/0!</v>
      </c>
      <c r="Y154" s="97">
        <f t="shared" si="77"/>
        <v>3053024.94</v>
      </c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</row>
    <row r="155" spans="1:510" s="22" customFormat="1" ht="24.75" customHeight="1" x14ac:dyDescent="0.25">
      <c r="A155" s="59" t="s">
        <v>326</v>
      </c>
      <c r="B155" s="42" t="s">
        <v>283</v>
      </c>
      <c r="C155" s="42" t="s">
        <v>64</v>
      </c>
      <c r="D155" s="36" t="s">
        <v>285</v>
      </c>
      <c r="E155" s="97">
        <v>20438800</v>
      </c>
      <c r="F155" s="97"/>
      <c r="G155" s="97"/>
      <c r="H155" s="97">
        <v>20344368.940000001</v>
      </c>
      <c r="I155" s="97"/>
      <c r="J155" s="97"/>
      <c r="K155" s="161">
        <f t="shared" si="75"/>
        <v>99.53798138833983</v>
      </c>
      <c r="L155" s="97">
        <f t="shared" si="73"/>
        <v>39891354</v>
      </c>
      <c r="M155" s="97">
        <v>39891354</v>
      </c>
      <c r="N155" s="97"/>
      <c r="O155" s="97"/>
      <c r="P155" s="97"/>
      <c r="Q155" s="97">
        <v>39891354</v>
      </c>
      <c r="R155" s="145">
        <f t="shared" si="74"/>
        <v>44620431.32</v>
      </c>
      <c r="S155" s="146">
        <v>39567394</v>
      </c>
      <c r="T155" s="146">
        <v>21037.32</v>
      </c>
      <c r="U155" s="146"/>
      <c r="V155" s="146"/>
      <c r="W155" s="146">
        <v>44599394</v>
      </c>
      <c r="X155" s="161">
        <f t="shared" si="76"/>
        <v>111.85489296753377</v>
      </c>
      <c r="Y155" s="97">
        <f t="shared" si="77"/>
        <v>64964800.260000005</v>
      </c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</row>
    <row r="156" spans="1:510" s="22" customFormat="1" ht="24.75" customHeight="1" x14ac:dyDescent="0.25">
      <c r="A156" s="59" t="s">
        <v>415</v>
      </c>
      <c r="B156" s="42">
        <v>7322</v>
      </c>
      <c r="C156" s="99" t="s">
        <v>111</v>
      </c>
      <c r="D156" s="6" t="s">
        <v>544</v>
      </c>
      <c r="E156" s="97">
        <v>0</v>
      </c>
      <c r="F156" s="97"/>
      <c r="G156" s="97"/>
      <c r="H156" s="97"/>
      <c r="I156" s="97"/>
      <c r="J156" s="97"/>
      <c r="K156" s="162" t="e">
        <f t="shared" si="75"/>
        <v>#DIV/0!</v>
      </c>
      <c r="L156" s="97">
        <f t="shared" si="73"/>
        <v>35908576</v>
      </c>
      <c r="M156" s="97">
        <v>35908576</v>
      </c>
      <c r="N156" s="97"/>
      <c r="O156" s="97"/>
      <c r="P156" s="97"/>
      <c r="Q156" s="97">
        <v>35908576</v>
      </c>
      <c r="R156" s="145">
        <f t="shared" si="74"/>
        <v>28640415.280000001</v>
      </c>
      <c r="S156" s="146">
        <v>28640415.280000001</v>
      </c>
      <c r="T156" s="146"/>
      <c r="U156" s="146"/>
      <c r="V156" s="146"/>
      <c r="W156" s="146">
        <v>28640415.280000001</v>
      </c>
      <c r="X156" s="161">
        <f t="shared" si="76"/>
        <v>79.759262188508956</v>
      </c>
      <c r="Y156" s="97">
        <f t="shared" si="77"/>
        <v>28640415.280000001</v>
      </c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</row>
    <row r="157" spans="1:510" s="24" customFormat="1" ht="78.75" x14ac:dyDescent="0.25">
      <c r="A157" s="82"/>
      <c r="B157" s="86"/>
      <c r="C157" s="101"/>
      <c r="D157" s="79" t="s">
        <v>606</v>
      </c>
      <c r="E157" s="98">
        <v>0</v>
      </c>
      <c r="F157" s="98"/>
      <c r="G157" s="98"/>
      <c r="H157" s="98"/>
      <c r="I157" s="98"/>
      <c r="J157" s="98"/>
      <c r="K157" s="166" t="e">
        <f t="shared" si="75"/>
        <v>#DIV/0!</v>
      </c>
      <c r="L157" s="98">
        <f t="shared" si="73"/>
        <v>1530600</v>
      </c>
      <c r="M157" s="98">
        <v>1530600</v>
      </c>
      <c r="N157" s="98"/>
      <c r="O157" s="98"/>
      <c r="P157" s="98"/>
      <c r="Q157" s="98">
        <v>1530600</v>
      </c>
      <c r="R157" s="155">
        <f t="shared" si="74"/>
        <v>0</v>
      </c>
      <c r="S157" s="147"/>
      <c r="T157" s="147"/>
      <c r="U157" s="147"/>
      <c r="V157" s="147"/>
      <c r="W157" s="147"/>
      <c r="X157" s="165">
        <f t="shared" si="76"/>
        <v>0</v>
      </c>
      <c r="Y157" s="98">
        <f t="shared" si="77"/>
        <v>0</v>
      </c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</row>
    <row r="158" spans="1:510" s="22" customFormat="1" ht="47.25" x14ac:dyDescent="0.25">
      <c r="A158" s="59" t="s">
        <v>372</v>
      </c>
      <c r="B158" s="42">
        <v>7361</v>
      </c>
      <c r="C158" s="42" t="s">
        <v>82</v>
      </c>
      <c r="D158" s="36" t="s">
        <v>371</v>
      </c>
      <c r="E158" s="97">
        <v>0</v>
      </c>
      <c r="F158" s="97"/>
      <c r="G158" s="97"/>
      <c r="H158" s="97"/>
      <c r="I158" s="97"/>
      <c r="J158" s="97"/>
      <c r="K158" s="162" t="e">
        <f t="shared" si="75"/>
        <v>#DIV/0!</v>
      </c>
      <c r="L158" s="97">
        <f t="shared" si="73"/>
        <v>6711507</v>
      </c>
      <c r="M158" s="97">
        <v>6711507</v>
      </c>
      <c r="N158" s="97"/>
      <c r="O158" s="97"/>
      <c r="P158" s="97"/>
      <c r="Q158" s="97">
        <v>6711507</v>
      </c>
      <c r="R158" s="145">
        <f t="shared" si="74"/>
        <v>6369966.3399999999</v>
      </c>
      <c r="S158" s="146">
        <v>6369966.3399999999</v>
      </c>
      <c r="T158" s="146"/>
      <c r="U158" s="146"/>
      <c r="V158" s="146"/>
      <c r="W158" s="146">
        <v>6369966.3399999999</v>
      </c>
      <c r="X158" s="161">
        <f t="shared" si="76"/>
        <v>94.911118173608401</v>
      </c>
      <c r="Y158" s="97">
        <f t="shared" si="77"/>
        <v>6369966.3399999999</v>
      </c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</row>
    <row r="159" spans="1:510" s="22" customFormat="1" ht="47.25" x14ac:dyDescent="0.25">
      <c r="A159" s="59" t="s">
        <v>422</v>
      </c>
      <c r="B159" s="42">
        <v>7363</v>
      </c>
      <c r="C159" s="99" t="s">
        <v>82</v>
      </c>
      <c r="D159" s="60" t="s">
        <v>397</v>
      </c>
      <c r="E159" s="97">
        <v>0</v>
      </c>
      <c r="F159" s="97"/>
      <c r="G159" s="97"/>
      <c r="H159" s="97"/>
      <c r="I159" s="97"/>
      <c r="J159" s="97"/>
      <c r="K159" s="162" t="e">
        <f t="shared" si="75"/>
        <v>#DIV/0!</v>
      </c>
      <c r="L159" s="97">
        <f t="shared" si="73"/>
        <v>3580860</v>
      </c>
      <c r="M159" s="97">
        <v>3580860</v>
      </c>
      <c r="N159" s="97"/>
      <c r="O159" s="97"/>
      <c r="P159" s="97"/>
      <c r="Q159" s="97">
        <v>3580860</v>
      </c>
      <c r="R159" s="145">
        <f t="shared" si="74"/>
        <v>3385300</v>
      </c>
      <c r="S159" s="146">
        <v>3385300</v>
      </c>
      <c r="T159" s="146"/>
      <c r="U159" s="146"/>
      <c r="V159" s="146"/>
      <c r="W159" s="146">
        <v>3385300</v>
      </c>
      <c r="X159" s="161">
        <f t="shared" si="76"/>
        <v>94.538742089889013</v>
      </c>
      <c r="Y159" s="97">
        <f t="shared" si="77"/>
        <v>3385300</v>
      </c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</row>
    <row r="160" spans="1:510" s="24" customFormat="1" ht="47.25" x14ac:dyDescent="0.25">
      <c r="A160" s="82"/>
      <c r="B160" s="86"/>
      <c r="C160" s="86"/>
      <c r="D160" s="85" t="s">
        <v>387</v>
      </c>
      <c r="E160" s="98">
        <v>0</v>
      </c>
      <c r="F160" s="98"/>
      <c r="G160" s="98"/>
      <c r="H160" s="98"/>
      <c r="I160" s="98"/>
      <c r="J160" s="98"/>
      <c r="K160" s="164" t="e">
        <f t="shared" si="75"/>
        <v>#DIV/0!</v>
      </c>
      <c r="L160" s="98">
        <f t="shared" si="73"/>
        <v>3580860</v>
      </c>
      <c r="M160" s="98">
        <v>3580860</v>
      </c>
      <c r="N160" s="98"/>
      <c r="O160" s="98"/>
      <c r="P160" s="98"/>
      <c r="Q160" s="98">
        <v>3580860</v>
      </c>
      <c r="R160" s="155">
        <f t="shared" si="74"/>
        <v>3385300</v>
      </c>
      <c r="S160" s="147">
        <v>3385300</v>
      </c>
      <c r="T160" s="147"/>
      <c r="U160" s="147"/>
      <c r="V160" s="147"/>
      <c r="W160" s="147">
        <v>3385300</v>
      </c>
      <c r="X160" s="163">
        <f t="shared" si="76"/>
        <v>94.538742089889013</v>
      </c>
      <c r="Y160" s="98">
        <f t="shared" si="77"/>
        <v>3385300</v>
      </c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</row>
    <row r="161" spans="1:510" s="22" customFormat="1" ht="18.75" customHeight="1" x14ac:dyDescent="0.25">
      <c r="A161" s="59" t="s">
        <v>173</v>
      </c>
      <c r="B161" s="91" t="s">
        <v>2</v>
      </c>
      <c r="C161" s="91" t="s">
        <v>86</v>
      </c>
      <c r="D161" s="60" t="s">
        <v>417</v>
      </c>
      <c r="E161" s="97">
        <v>106500</v>
      </c>
      <c r="F161" s="97"/>
      <c r="G161" s="97"/>
      <c r="H161" s="97">
        <v>36900</v>
      </c>
      <c r="I161" s="97"/>
      <c r="J161" s="97"/>
      <c r="K161" s="161">
        <f t="shared" si="75"/>
        <v>34.647887323943664</v>
      </c>
      <c r="L161" s="97">
        <f t="shared" si="73"/>
        <v>6795310.1199999992</v>
      </c>
      <c r="M161" s="97">
        <v>6795310.1199999992</v>
      </c>
      <c r="N161" s="97"/>
      <c r="O161" s="97"/>
      <c r="P161" s="97"/>
      <c r="Q161" s="97">
        <v>6795310.1199999992</v>
      </c>
      <c r="R161" s="145">
        <f t="shared" si="74"/>
        <v>5281351.43</v>
      </c>
      <c r="S161" s="146">
        <v>5281351.43</v>
      </c>
      <c r="T161" s="146"/>
      <c r="U161" s="146"/>
      <c r="V161" s="146"/>
      <c r="W161" s="146">
        <v>5281351.43</v>
      </c>
      <c r="X161" s="161">
        <f t="shared" si="76"/>
        <v>77.720535733253641</v>
      </c>
      <c r="Y161" s="97">
        <f t="shared" si="77"/>
        <v>5318251.43</v>
      </c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</row>
    <row r="162" spans="1:510" s="24" customFormat="1" ht="15" customHeight="1" x14ac:dyDescent="0.25">
      <c r="A162" s="82"/>
      <c r="B162" s="107"/>
      <c r="C162" s="107"/>
      <c r="D162" s="83" t="s">
        <v>418</v>
      </c>
      <c r="E162" s="98">
        <v>0</v>
      </c>
      <c r="F162" s="98"/>
      <c r="G162" s="98"/>
      <c r="H162" s="98"/>
      <c r="I162" s="98"/>
      <c r="J162" s="98"/>
      <c r="K162" s="166" t="e">
        <f t="shared" si="75"/>
        <v>#DIV/0!</v>
      </c>
      <c r="L162" s="98">
        <f t="shared" si="73"/>
        <v>4662070.12</v>
      </c>
      <c r="M162" s="98">
        <v>4662070.12</v>
      </c>
      <c r="N162" s="98"/>
      <c r="O162" s="98"/>
      <c r="P162" s="98"/>
      <c r="Q162" s="98">
        <v>4662070.12</v>
      </c>
      <c r="R162" s="155">
        <f t="shared" si="74"/>
        <v>4662070.12</v>
      </c>
      <c r="S162" s="147">
        <v>4662070.12</v>
      </c>
      <c r="T162" s="147"/>
      <c r="U162" s="147"/>
      <c r="V162" s="147"/>
      <c r="W162" s="147">
        <v>4662070.12</v>
      </c>
      <c r="X162" s="165">
        <f t="shared" si="76"/>
        <v>100</v>
      </c>
      <c r="Y162" s="98">
        <f t="shared" si="77"/>
        <v>4662070.12</v>
      </c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</row>
    <row r="163" spans="1:510" s="22" customFormat="1" ht="45" hidden="1" customHeight="1" x14ac:dyDescent="0.25">
      <c r="A163" s="59" t="s">
        <v>360</v>
      </c>
      <c r="B163" s="91">
        <v>7700</v>
      </c>
      <c r="C163" s="59" t="s">
        <v>93</v>
      </c>
      <c r="D163" s="60" t="s">
        <v>361</v>
      </c>
      <c r="E163" s="97">
        <v>0</v>
      </c>
      <c r="F163" s="97"/>
      <c r="G163" s="97"/>
      <c r="H163" s="97"/>
      <c r="I163" s="97"/>
      <c r="J163" s="97"/>
      <c r="K163" s="160" t="e">
        <f t="shared" si="75"/>
        <v>#DIV/0!</v>
      </c>
      <c r="L163" s="97">
        <f t="shared" si="73"/>
        <v>0</v>
      </c>
      <c r="M163" s="97"/>
      <c r="N163" s="97"/>
      <c r="O163" s="97"/>
      <c r="P163" s="97"/>
      <c r="Q163" s="97">
        <v>0</v>
      </c>
      <c r="R163" s="145">
        <f t="shared" si="74"/>
        <v>0</v>
      </c>
      <c r="S163" s="146"/>
      <c r="T163" s="146"/>
      <c r="U163" s="146"/>
      <c r="V163" s="146"/>
      <c r="W163" s="146"/>
      <c r="X163" s="159" t="e">
        <f t="shared" si="76"/>
        <v>#DIV/0!</v>
      </c>
      <c r="Y163" s="97">
        <f t="shared" si="77"/>
        <v>0</v>
      </c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</row>
    <row r="164" spans="1:510" s="22" customFormat="1" ht="15.75" x14ac:dyDescent="0.25">
      <c r="A164" s="59" t="s">
        <v>431</v>
      </c>
      <c r="B164" s="91">
        <v>9770</v>
      </c>
      <c r="C164" s="59" t="s">
        <v>45</v>
      </c>
      <c r="D164" s="60" t="s">
        <v>432</v>
      </c>
      <c r="E164" s="97">
        <v>0</v>
      </c>
      <c r="F164" s="97"/>
      <c r="G164" s="97"/>
      <c r="H164" s="97"/>
      <c r="I164" s="97"/>
      <c r="J164" s="97"/>
      <c r="K164" s="162" t="e">
        <f t="shared" si="75"/>
        <v>#DIV/0!</v>
      </c>
      <c r="L164" s="97">
        <f t="shared" si="73"/>
        <v>2820231.4299999997</v>
      </c>
      <c r="M164" s="97">
        <v>2820231.4299999997</v>
      </c>
      <c r="N164" s="97"/>
      <c r="O164" s="97"/>
      <c r="P164" s="97"/>
      <c r="Q164" s="97">
        <v>2820231.4299999997</v>
      </c>
      <c r="R164" s="145">
        <f t="shared" si="74"/>
        <v>2820231.43</v>
      </c>
      <c r="S164" s="146">
        <v>2820231.43</v>
      </c>
      <c r="T164" s="146"/>
      <c r="U164" s="146"/>
      <c r="V164" s="146"/>
      <c r="W164" s="146">
        <v>2820231.43</v>
      </c>
      <c r="X164" s="161">
        <f t="shared" si="76"/>
        <v>100.00000000000003</v>
      </c>
      <c r="Y164" s="97">
        <f t="shared" si="77"/>
        <v>2820231.43</v>
      </c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</row>
    <row r="165" spans="1:510" s="27" customFormat="1" ht="36" customHeight="1" x14ac:dyDescent="0.25">
      <c r="A165" s="106" t="s">
        <v>178</v>
      </c>
      <c r="B165" s="108"/>
      <c r="C165" s="108"/>
      <c r="D165" s="103" t="s">
        <v>38</v>
      </c>
      <c r="E165" s="93">
        <f>E166</f>
        <v>198630104.35000002</v>
      </c>
      <c r="F165" s="93">
        <f t="shared" ref="F165:L165" si="78">F166</f>
        <v>60863900</v>
      </c>
      <c r="G165" s="93">
        <f t="shared" si="78"/>
        <v>1771829</v>
      </c>
      <c r="H165" s="93">
        <f t="shared" si="78"/>
        <v>192469714.14999995</v>
      </c>
      <c r="I165" s="93">
        <f t="shared" si="78"/>
        <v>60806646.050000004</v>
      </c>
      <c r="J165" s="93">
        <f t="shared" si="78"/>
        <v>1636928.0499999998</v>
      </c>
      <c r="K165" s="159">
        <f t="shared" si="75"/>
        <v>96.898561665584666</v>
      </c>
      <c r="L165" s="93">
        <f t="shared" si="78"/>
        <v>2926614.05</v>
      </c>
      <c r="M165" s="93">
        <f t="shared" ref="M165" si="79">M166</f>
        <v>2830414.05</v>
      </c>
      <c r="N165" s="93">
        <f t="shared" ref="N165" si="80">N166</f>
        <v>96200</v>
      </c>
      <c r="O165" s="93">
        <f t="shared" ref="O165" si="81">O166</f>
        <v>75000</v>
      </c>
      <c r="P165" s="93">
        <f t="shared" ref="P165" si="82">P166</f>
        <v>0</v>
      </c>
      <c r="Q165" s="93">
        <f t="shared" ref="Q165:W165" si="83">Q166</f>
        <v>2830414.05</v>
      </c>
      <c r="R165" s="93">
        <f t="shared" si="83"/>
        <v>4066312.74</v>
      </c>
      <c r="S165" s="93">
        <f t="shared" si="83"/>
        <v>2641929.0499999998</v>
      </c>
      <c r="T165" s="93">
        <f t="shared" si="83"/>
        <v>875841.53</v>
      </c>
      <c r="U165" s="93">
        <f t="shared" si="83"/>
        <v>36103.11</v>
      </c>
      <c r="V165" s="93">
        <f t="shared" si="83"/>
        <v>0</v>
      </c>
      <c r="W165" s="93">
        <f t="shared" si="83"/>
        <v>3190471.21</v>
      </c>
      <c r="X165" s="159">
        <f t="shared" si="76"/>
        <v>138.94256880233323</v>
      </c>
      <c r="Y165" s="93">
        <f t="shared" si="77"/>
        <v>196536026.88999996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  <c r="IW165" s="32"/>
      <c r="IX165" s="32"/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  <c r="JS165" s="32"/>
      <c r="JT165" s="32"/>
      <c r="JU165" s="32"/>
      <c r="JV165" s="32"/>
      <c r="JW165" s="32"/>
      <c r="JX165" s="32"/>
      <c r="JY165" s="32"/>
      <c r="JZ165" s="32"/>
      <c r="KA165" s="32"/>
      <c r="KB165" s="32"/>
      <c r="KC165" s="32"/>
      <c r="KD165" s="32"/>
      <c r="KE165" s="32"/>
      <c r="KF165" s="32"/>
      <c r="KG165" s="32"/>
      <c r="KH165" s="32"/>
      <c r="KI165" s="32"/>
      <c r="KJ165" s="32"/>
      <c r="KK165" s="32"/>
      <c r="KL165" s="32"/>
      <c r="KM165" s="32"/>
      <c r="KN165" s="32"/>
      <c r="KO165" s="32"/>
      <c r="KP165" s="32"/>
      <c r="KQ165" s="32"/>
      <c r="KR165" s="32"/>
      <c r="KS165" s="32"/>
      <c r="KT165" s="32"/>
      <c r="KU165" s="32"/>
      <c r="KV165" s="32"/>
      <c r="KW165" s="32"/>
      <c r="KX165" s="32"/>
      <c r="KY165" s="32"/>
      <c r="KZ165" s="32"/>
      <c r="LA165" s="32"/>
      <c r="LB165" s="32"/>
      <c r="LC165" s="32"/>
      <c r="LD165" s="32"/>
      <c r="LE165" s="32"/>
      <c r="LF165" s="32"/>
      <c r="LG165" s="32"/>
      <c r="LH165" s="32"/>
      <c r="LI165" s="32"/>
      <c r="LJ165" s="32"/>
      <c r="LK165" s="32"/>
      <c r="LL165" s="32"/>
      <c r="LM165" s="32"/>
      <c r="LN165" s="32"/>
      <c r="LO165" s="32"/>
      <c r="LP165" s="32"/>
      <c r="LQ165" s="32"/>
      <c r="LR165" s="32"/>
      <c r="LS165" s="32"/>
      <c r="LT165" s="32"/>
      <c r="LU165" s="32"/>
      <c r="LV165" s="32"/>
      <c r="LW165" s="32"/>
      <c r="LX165" s="32"/>
      <c r="LY165" s="32"/>
      <c r="LZ165" s="32"/>
      <c r="MA165" s="32"/>
      <c r="MB165" s="32"/>
      <c r="MC165" s="32"/>
      <c r="MD165" s="32"/>
      <c r="ME165" s="32"/>
      <c r="MF165" s="32"/>
      <c r="MG165" s="32"/>
      <c r="MH165" s="32"/>
      <c r="MI165" s="32"/>
      <c r="MJ165" s="32"/>
      <c r="MK165" s="32"/>
      <c r="ML165" s="32"/>
      <c r="MM165" s="32"/>
      <c r="MN165" s="32"/>
      <c r="MO165" s="32"/>
      <c r="MP165" s="32"/>
      <c r="MQ165" s="32"/>
      <c r="MR165" s="32"/>
      <c r="MS165" s="32"/>
      <c r="MT165" s="32"/>
      <c r="MU165" s="32"/>
      <c r="MV165" s="32"/>
      <c r="MW165" s="32"/>
      <c r="MX165" s="32"/>
      <c r="MY165" s="32"/>
      <c r="MZ165" s="32"/>
      <c r="NA165" s="32"/>
      <c r="NB165" s="32"/>
      <c r="NC165" s="32"/>
      <c r="ND165" s="32"/>
      <c r="NE165" s="32"/>
      <c r="NF165" s="32"/>
      <c r="NG165" s="32"/>
      <c r="NH165" s="32"/>
      <c r="NI165" s="32"/>
      <c r="NJ165" s="32"/>
      <c r="NK165" s="32"/>
      <c r="NL165" s="32"/>
      <c r="NM165" s="32"/>
      <c r="NN165" s="32"/>
      <c r="NO165" s="32"/>
      <c r="NP165" s="32"/>
      <c r="NQ165" s="32"/>
      <c r="NR165" s="32"/>
      <c r="NS165" s="32"/>
      <c r="NT165" s="32"/>
      <c r="NU165" s="32"/>
      <c r="NV165" s="32"/>
      <c r="NW165" s="32"/>
      <c r="NX165" s="32"/>
      <c r="NY165" s="32"/>
      <c r="NZ165" s="32"/>
      <c r="OA165" s="32"/>
      <c r="OB165" s="32"/>
      <c r="OC165" s="32"/>
      <c r="OD165" s="32"/>
      <c r="OE165" s="32"/>
      <c r="OF165" s="32"/>
      <c r="OG165" s="32"/>
      <c r="OH165" s="32"/>
      <c r="OI165" s="32"/>
      <c r="OJ165" s="32"/>
      <c r="OK165" s="32"/>
      <c r="OL165" s="32"/>
      <c r="OM165" s="32"/>
      <c r="ON165" s="32"/>
      <c r="OO165" s="32"/>
      <c r="OP165" s="32"/>
      <c r="OQ165" s="32"/>
      <c r="OR165" s="32"/>
      <c r="OS165" s="32"/>
      <c r="OT165" s="32"/>
      <c r="OU165" s="32"/>
      <c r="OV165" s="32"/>
      <c r="OW165" s="32"/>
      <c r="OX165" s="32"/>
      <c r="OY165" s="32"/>
      <c r="OZ165" s="32"/>
      <c r="PA165" s="32"/>
      <c r="PB165" s="32"/>
      <c r="PC165" s="32"/>
      <c r="PD165" s="32"/>
      <c r="PE165" s="32"/>
      <c r="PF165" s="32"/>
      <c r="PG165" s="32"/>
      <c r="PH165" s="32"/>
      <c r="PI165" s="32"/>
      <c r="PJ165" s="32"/>
      <c r="PK165" s="32"/>
      <c r="PL165" s="32"/>
      <c r="PM165" s="32"/>
      <c r="PN165" s="32"/>
      <c r="PO165" s="32"/>
      <c r="PP165" s="32"/>
      <c r="PQ165" s="32"/>
      <c r="PR165" s="32"/>
      <c r="PS165" s="32"/>
      <c r="PT165" s="32"/>
      <c r="PU165" s="32"/>
      <c r="PV165" s="32"/>
      <c r="PW165" s="32"/>
      <c r="PX165" s="32"/>
      <c r="PY165" s="32"/>
      <c r="PZ165" s="32"/>
      <c r="QA165" s="32"/>
      <c r="QB165" s="32"/>
      <c r="QC165" s="32"/>
      <c r="QD165" s="32"/>
      <c r="QE165" s="32"/>
      <c r="QF165" s="32"/>
      <c r="QG165" s="32"/>
      <c r="QH165" s="32"/>
      <c r="QI165" s="32"/>
      <c r="QJ165" s="32"/>
      <c r="QK165" s="32"/>
      <c r="QL165" s="32"/>
      <c r="QM165" s="32"/>
      <c r="QN165" s="32"/>
      <c r="QO165" s="32"/>
      <c r="QP165" s="32"/>
      <c r="QQ165" s="32"/>
      <c r="QR165" s="32"/>
      <c r="QS165" s="32"/>
      <c r="QT165" s="32"/>
      <c r="QU165" s="32"/>
      <c r="QV165" s="32"/>
      <c r="QW165" s="32"/>
      <c r="QX165" s="32"/>
      <c r="QY165" s="32"/>
      <c r="QZ165" s="32"/>
      <c r="RA165" s="32"/>
      <c r="RB165" s="32"/>
      <c r="RC165" s="32"/>
      <c r="RD165" s="32"/>
      <c r="RE165" s="32"/>
      <c r="RF165" s="32"/>
      <c r="RG165" s="32"/>
      <c r="RH165" s="32"/>
      <c r="RI165" s="32"/>
      <c r="RJ165" s="32"/>
      <c r="RK165" s="32"/>
      <c r="RL165" s="32"/>
      <c r="RM165" s="32"/>
      <c r="RN165" s="32"/>
      <c r="RO165" s="32"/>
      <c r="RP165" s="32"/>
      <c r="RQ165" s="32"/>
      <c r="RR165" s="32"/>
      <c r="RS165" s="32"/>
      <c r="RT165" s="32"/>
      <c r="RU165" s="32"/>
      <c r="RV165" s="32"/>
      <c r="RW165" s="32"/>
      <c r="RX165" s="32"/>
      <c r="RY165" s="32"/>
      <c r="RZ165" s="32"/>
      <c r="SA165" s="32"/>
      <c r="SB165" s="32"/>
      <c r="SC165" s="32"/>
      <c r="SD165" s="32"/>
      <c r="SE165" s="32"/>
      <c r="SF165" s="32"/>
      <c r="SG165" s="32"/>
      <c r="SH165" s="32"/>
      <c r="SI165" s="32"/>
      <c r="SJ165" s="32"/>
      <c r="SK165" s="32"/>
      <c r="SL165" s="32"/>
      <c r="SM165" s="32"/>
      <c r="SN165" s="32"/>
      <c r="SO165" s="32"/>
      <c r="SP165" s="32"/>
    </row>
    <row r="166" spans="1:510" s="34" customFormat="1" ht="32.25" customHeight="1" x14ac:dyDescent="0.25">
      <c r="A166" s="94" t="s">
        <v>179</v>
      </c>
      <c r="B166" s="105"/>
      <c r="C166" s="105"/>
      <c r="D166" s="75" t="s">
        <v>393</v>
      </c>
      <c r="E166" s="96">
        <f>E172+E173+E174+E175+E176+E178+E179+E180+E182+E184+E185+E186+E188+E190+E191+E192+E193+E194+E195+E197+E199+E201+E202+E204+E205</f>
        <v>198630104.35000002</v>
      </c>
      <c r="F166" s="96">
        <f t="shared" ref="F166:W166" si="84">F172+F173+F174+F175+F176+F178+F179+F180+F182+F184+F185+F186+F188+F190+F191+F192+F193+F194+F195+F197+F199+F201+F202+F204+F205</f>
        <v>60863900</v>
      </c>
      <c r="G166" s="96">
        <f t="shared" si="84"/>
        <v>1771829</v>
      </c>
      <c r="H166" s="96">
        <f t="shared" si="84"/>
        <v>192469714.14999995</v>
      </c>
      <c r="I166" s="96">
        <f t="shared" si="84"/>
        <v>60806646.050000004</v>
      </c>
      <c r="J166" s="96">
        <f t="shared" si="84"/>
        <v>1636928.0499999998</v>
      </c>
      <c r="K166" s="163">
        <f t="shared" si="75"/>
        <v>96.898561665584666</v>
      </c>
      <c r="L166" s="96">
        <f t="shared" si="84"/>
        <v>2926614.05</v>
      </c>
      <c r="M166" s="96">
        <f t="shared" si="84"/>
        <v>2830414.05</v>
      </c>
      <c r="N166" s="96">
        <f t="shared" si="84"/>
        <v>96200</v>
      </c>
      <c r="O166" s="96">
        <f t="shared" si="84"/>
        <v>75000</v>
      </c>
      <c r="P166" s="96">
        <f t="shared" si="84"/>
        <v>0</v>
      </c>
      <c r="Q166" s="96">
        <f t="shared" si="84"/>
        <v>2830414.05</v>
      </c>
      <c r="R166" s="96">
        <f t="shared" si="84"/>
        <v>4066312.74</v>
      </c>
      <c r="S166" s="96">
        <f t="shared" si="84"/>
        <v>2641929.0499999998</v>
      </c>
      <c r="T166" s="96">
        <f t="shared" si="84"/>
        <v>875841.53</v>
      </c>
      <c r="U166" s="96">
        <f t="shared" si="84"/>
        <v>36103.11</v>
      </c>
      <c r="V166" s="96">
        <f t="shared" si="84"/>
        <v>0</v>
      </c>
      <c r="W166" s="96">
        <f t="shared" si="84"/>
        <v>3190471.21</v>
      </c>
      <c r="X166" s="163">
        <f t="shared" si="76"/>
        <v>138.94256880233323</v>
      </c>
      <c r="Y166" s="96">
        <f t="shared" si="77"/>
        <v>196536026.88999996</v>
      </c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</row>
    <row r="167" spans="1:510" s="34" customFormat="1" ht="275.25" hidden="1" customHeight="1" x14ac:dyDescent="0.25">
      <c r="A167" s="94"/>
      <c r="B167" s="105"/>
      <c r="C167" s="105"/>
      <c r="D167" s="75" t="s">
        <v>443</v>
      </c>
      <c r="E167" s="96">
        <f>E196</f>
        <v>0</v>
      </c>
      <c r="F167" s="96">
        <f t="shared" ref="F167:W167" si="85">F196</f>
        <v>0</v>
      </c>
      <c r="G167" s="96">
        <f t="shared" si="85"/>
        <v>0</v>
      </c>
      <c r="H167" s="96">
        <f t="shared" si="85"/>
        <v>0</v>
      </c>
      <c r="I167" s="96">
        <f t="shared" si="85"/>
        <v>0</v>
      </c>
      <c r="J167" s="96">
        <f t="shared" si="85"/>
        <v>0</v>
      </c>
      <c r="K167" s="163" t="e">
        <f t="shared" si="75"/>
        <v>#DIV/0!</v>
      </c>
      <c r="L167" s="96">
        <f t="shared" si="85"/>
        <v>975480.06</v>
      </c>
      <c r="M167" s="96">
        <f t="shared" si="85"/>
        <v>975480.06</v>
      </c>
      <c r="N167" s="96">
        <f t="shared" si="85"/>
        <v>0</v>
      </c>
      <c r="O167" s="96">
        <f t="shared" si="85"/>
        <v>0</v>
      </c>
      <c r="P167" s="96">
        <f t="shared" si="85"/>
        <v>0</v>
      </c>
      <c r="Q167" s="96">
        <f t="shared" si="85"/>
        <v>975480.06</v>
      </c>
      <c r="R167" s="96">
        <f t="shared" si="85"/>
        <v>975480.06</v>
      </c>
      <c r="S167" s="96">
        <f t="shared" si="85"/>
        <v>975480.06</v>
      </c>
      <c r="T167" s="96">
        <f t="shared" si="85"/>
        <v>0</v>
      </c>
      <c r="U167" s="96">
        <f t="shared" si="85"/>
        <v>0</v>
      </c>
      <c r="V167" s="96">
        <f t="shared" si="85"/>
        <v>0</v>
      </c>
      <c r="W167" s="96">
        <f t="shared" si="85"/>
        <v>975480.06</v>
      </c>
      <c r="X167" s="163">
        <f t="shared" si="76"/>
        <v>100</v>
      </c>
      <c r="Y167" s="96">
        <f t="shared" si="77"/>
        <v>975480.06</v>
      </c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</row>
    <row r="168" spans="1:510" s="34" customFormat="1" ht="255" hidden="1" customHeight="1" x14ac:dyDescent="0.25">
      <c r="A168" s="94"/>
      <c r="B168" s="105"/>
      <c r="C168" s="105"/>
      <c r="D168" s="75" t="s">
        <v>442</v>
      </c>
      <c r="E168" s="96">
        <f>E200</f>
        <v>0</v>
      </c>
      <c r="F168" s="96">
        <f t="shared" ref="F168:W168" si="86">F200</f>
        <v>0</v>
      </c>
      <c r="G168" s="96">
        <f t="shared" si="86"/>
        <v>0</v>
      </c>
      <c r="H168" s="96">
        <f t="shared" si="86"/>
        <v>0</v>
      </c>
      <c r="I168" s="96">
        <f t="shared" si="86"/>
        <v>0</v>
      </c>
      <c r="J168" s="96">
        <f t="shared" si="86"/>
        <v>0</v>
      </c>
      <c r="K168" s="163" t="e">
        <f t="shared" si="75"/>
        <v>#DIV/0!</v>
      </c>
      <c r="L168" s="96">
        <f t="shared" si="86"/>
        <v>0</v>
      </c>
      <c r="M168" s="96">
        <f t="shared" si="86"/>
        <v>0</v>
      </c>
      <c r="N168" s="96">
        <f t="shared" si="86"/>
        <v>0</v>
      </c>
      <c r="O168" s="96">
        <f t="shared" si="86"/>
        <v>0</v>
      </c>
      <c r="P168" s="96">
        <f t="shared" si="86"/>
        <v>0</v>
      </c>
      <c r="Q168" s="96">
        <f t="shared" si="86"/>
        <v>0</v>
      </c>
      <c r="R168" s="96">
        <f t="shared" si="86"/>
        <v>0</v>
      </c>
      <c r="S168" s="96">
        <f t="shared" si="86"/>
        <v>0</v>
      </c>
      <c r="T168" s="96">
        <f t="shared" si="86"/>
        <v>0</v>
      </c>
      <c r="U168" s="96">
        <f t="shared" si="86"/>
        <v>0</v>
      </c>
      <c r="V168" s="96">
        <f t="shared" si="86"/>
        <v>0</v>
      </c>
      <c r="W168" s="96">
        <f t="shared" si="86"/>
        <v>0</v>
      </c>
      <c r="X168" s="163" t="e">
        <f t="shared" si="76"/>
        <v>#DIV/0!</v>
      </c>
      <c r="Y168" s="96">
        <f t="shared" si="77"/>
        <v>0</v>
      </c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</row>
    <row r="169" spans="1:510" s="34" customFormat="1" ht="15.75" x14ac:dyDescent="0.25">
      <c r="A169" s="94"/>
      <c r="B169" s="105"/>
      <c r="C169" s="105"/>
      <c r="D169" s="75" t="s">
        <v>394</v>
      </c>
      <c r="E169" s="96">
        <f>E177+E181+E183+E187+E189+E203</f>
        <v>7402508.2400000002</v>
      </c>
      <c r="F169" s="96">
        <f t="shared" ref="F169:W169" si="87">F177+F181+F183+F187+F189+F203</f>
        <v>0</v>
      </c>
      <c r="G169" s="96">
        <f t="shared" si="87"/>
        <v>0</v>
      </c>
      <c r="H169" s="96">
        <f t="shared" si="87"/>
        <v>5647712.2400000002</v>
      </c>
      <c r="I169" s="96">
        <f t="shared" si="87"/>
        <v>0</v>
      </c>
      <c r="J169" s="96">
        <f t="shared" si="87"/>
        <v>0</v>
      </c>
      <c r="K169" s="163">
        <f t="shared" si="75"/>
        <v>76.29457552620029</v>
      </c>
      <c r="L169" s="96">
        <f t="shared" si="87"/>
        <v>0</v>
      </c>
      <c r="M169" s="96">
        <f t="shared" si="87"/>
        <v>0</v>
      </c>
      <c r="N169" s="96">
        <f t="shared" si="87"/>
        <v>0</v>
      </c>
      <c r="O169" s="96">
        <f t="shared" si="87"/>
        <v>0</v>
      </c>
      <c r="P169" s="96">
        <f t="shared" si="87"/>
        <v>0</v>
      </c>
      <c r="Q169" s="96">
        <f t="shared" si="87"/>
        <v>0</v>
      </c>
      <c r="R169" s="96">
        <f t="shared" si="87"/>
        <v>0</v>
      </c>
      <c r="S169" s="96">
        <f t="shared" si="87"/>
        <v>0</v>
      </c>
      <c r="T169" s="96">
        <f t="shared" si="87"/>
        <v>0</v>
      </c>
      <c r="U169" s="96">
        <f t="shared" si="87"/>
        <v>0</v>
      </c>
      <c r="V169" s="96">
        <f t="shared" si="87"/>
        <v>0</v>
      </c>
      <c r="W169" s="96">
        <f t="shared" si="87"/>
        <v>0</v>
      </c>
      <c r="X169" s="164" t="e">
        <f t="shared" si="76"/>
        <v>#DIV/0!</v>
      </c>
      <c r="Y169" s="96">
        <f t="shared" si="77"/>
        <v>5647712.2400000002</v>
      </c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</row>
    <row r="170" spans="1:510" s="34" customFormat="1" ht="309.75" customHeight="1" x14ac:dyDescent="0.25">
      <c r="A170" s="94"/>
      <c r="B170" s="105"/>
      <c r="C170" s="105"/>
      <c r="D170" s="75" t="s">
        <v>569</v>
      </c>
      <c r="E170" s="96">
        <f>E196</f>
        <v>0</v>
      </c>
      <c r="F170" s="96">
        <f t="shared" ref="F170:W170" si="88">F196</f>
        <v>0</v>
      </c>
      <c r="G170" s="96">
        <f t="shared" si="88"/>
        <v>0</v>
      </c>
      <c r="H170" s="96">
        <f t="shared" si="88"/>
        <v>0</v>
      </c>
      <c r="I170" s="96">
        <f t="shared" si="88"/>
        <v>0</v>
      </c>
      <c r="J170" s="96">
        <f t="shared" si="88"/>
        <v>0</v>
      </c>
      <c r="K170" s="164" t="e">
        <f t="shared" si="75"/>
        <v>#DIV/0!</v>
      </c>
      <c r="L170" s="96">
        <f t="shared" si="88"/>
        <v>975480.06</v>
      </c>
      <c r="M170" s="96">
        <f t="shared" si="88"/>
        <v>975480.06</v>
      </c>
      <c r="N170" s="96">
        <f t="shared" si="88"/>
        <v>0</v>
      </c>
      <c r="O170" s="96">
        <f t="shared" si="88"/>
        <v>0</v>
      </c>
      <c r="P170" s="96">
        <f t="shared" si="88"/>
        <v>0</v>
      </c>
      <c r="Q170" s="96">
        <f t="shared" si="88"/>
        <v>975480.06</v>
      </c>
      <c r="R170" s="96">
        <f t="shared" si="88"/>
        <v>975480.06</v>
      </c>
      <c r="S170" s="96">
        <f t="shared" si="88"/>
        <v>975480.06</v>
      </c>
      <c r="T170" s="96">
        <f t="shared" si="88"/>
        <v>0</v>
      </c>
      <c r="U170" s="96">
        <f t="shared" si="88"/>
        <v>0</v>
      </c>
      <c r="V170" s="96">
        <f t="shared" si="88"/>
        <v>0</v>
      </c>
      <c r="W170" s="96">
        <f t="shared" si="88"/>
        <v>975480.06</v>
      </c>
      <c r="X170" s="163">
        <f t="shared" si="76"/>
        <v>100</v>
      </c>
      <c r="Y170" s="96">
        <f t="shared" si="77"/>
        <v>975480.06</v>
      </c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</row>
    <row r="171" spans="1:510" s="34" customFormat="1" ht="369.75" customHeight="1" x14ac:dyDescent="0.25">
      <c r="A171" s="94"/>
      <c r="B171" s="105"/>
      <c r="C171" s="105"/>
      <c r="D171" s="75" t="s">
        <v>594</v>
      </c>
      <c r="E171" s="96">
        <f>E198</f>
        <v>0</v>
      </c>
      <c r="F171" s="96">
        <f t="shared" ref="F171:W171" si="89">F198</f>
        <v>0</v>
      </c>
      <c r="G171" s="96">
        <f t="shared" si="89"/>
        <v>0</v>
      </c>
      <c r="H171" s="96">
        <f t="shared" si="89"/>
        <v>0</v>
      </c>
      <c r="I171" s="96">
        <f t="shared" si="89"/>
        <v>0</v>
      </c>
      <c r="J171" s="96">
        <f t="shared" si="89"/>
        <v>0</v>
      </c>
      <c r="K171" s="164" t="e">
        <f t="shared" si="75"/>
        <v>#DIV/0!</v>
      </c>
      <c r="L171" s="96">
        <f t="shared" si="89"/>
        <v>1176130.99</v>
      </c>
      <c r="M171" s="96">
        <f t="shared" si="89"/>
        <v>1176130.99</v>
      </c>
      <c r="N171" s="96">
        <f t="shared" si="89"/>
        <v>0</v>
      </c>
      <c r="O171" s="96">
        <f t="shared" si="89"/>
        <v>0</v>
      </c>
      <c r="P171" s="96">
        <f t="shared" si="89"/>
        <v>0</v>
      </c>
      <c r="Q171" s="96">
        <f t="shared" si="89"/>
        <v>1176130.99</v>
      </c>
      <c r="R171" s="96">
        <f t="shared" si="89"/>
        <v>1176130.99</v>
      </c>
      <c r="S171" s="96">
        <f t="shared" si="89"/>
        <v>1176130.99</v>
      </c>
      <c r="T171" s="96">
        <f t="shared" si="89"/>
        <v>0</v>
      </c>
      <c r="U171" s="96">
        <f t="shared" si="89"/>
        <v>0</v>
      </c>
      <c r="V171" s="96">
        <f t="shared" si="89"/>
        <v>0</v>
      </c>
      <c r="W171" s="96">
        <f t="shared" si="89"/>
        <v>1176130.99</v>
      </c>
      <c r="X171" s="163">
        <f t="shared" si="76"/>
        <v>100</v>
      </c>
      <c r="Y171" s="96">
        <f t="shared" si="77"/>
        <v>1176130.99</v>
      </c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</row>
    <row r="172" spans="1:510" s="22" customFormat="1" ht="50.25" customHeight="1" x14ac:dyDescent="0.25">
      <c r="A172" s="59" t="s">
        <v>180</v>
      </c>
      <c r="B172" s="91" t="s">
        <v>119</v>
      </c>
      <c r="C172" s="91" t="s">
        <v>46</v>
      </c>
      <c r="D172" s="36" t="s">
        <v>490</v>
      </c>
      <c r="E172" s="97">
        <v>55760954</v>
      </c>
      <c r="F172" s="97">
        <v>43197000</v>
      </c>
      <c r="G172" s="97">
        <v>988460</v>
      </c>
      <c r="H172" s="97">
        <v>55660506.350000001</v>
      </c>
      <c r="I172" s="97">
        <v>43196536.380000003</v>
      </c>
      <c r="J172" s="97">
        <v>901596.03</v>
      </c>
      <c r="K172" s="161">
        <f t="shared" si="75"/>
        <v>99.819860237685319</v>
      </c>
      <c r="L172" s="97">
        <f t="shared" ref="L172:L204" si="90">N172+Q172</f>
        <v>0</v>
      </c>
      <c r="M172" s="97">
        <v>0</v>
      </c>
      <c r="N172" s="97"/>
      <c r="O172" s="97"/>
      <c r="P172" s="97"/>
      <c r="Q172" s="97">
        <v>0</v>
      </c>
      <c r="R172" s="145">
        <f t="shared" ref="R172:R205" si="91">T172+W172</f>
        <v>1089781.08</v>
      </c>
      <c r="S172" s="146"/>
      <c r="T172" s="146">
        <v>541238.92000000004</v>
      </c>
      <c r="U172" s="146"/>
      <c r="V172" s="146"/>
      <c r="W172" s="146">
        <v>548542.16</v>
      </c>
      <c r="X172" s="162" t="e">
        <f t="shared" si="76"/>
        <v>#DIV/0!</v>
      </c>
      <c r="Y172" s="97">
        <f t="shared" si="77"/>
        <v>56750287.43</v>
      </c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</row>
    <row r="173" spans="1:510" s="22" customFormat="1" ht="23.25" customHeight="1" x14ac:dyDescent="0.25">
      <c r="A173" s="59" t="s">
        <v>530</v>
      </c>
      <c r="B173" s="59" t="s">
        <v>45</v>
      </c>
      <c r="C173" s="59" t="s">
        <v>93</v>
      </c>
      <c r="D173" s="36" t="s">
        <v>242</v>
      </c>
      <c r="E173" s="97">
        <v>39500</v>
      </c>
      <c r="F173" s="97"/>
      <c r="G173" s="97"/>
      <c r="H173" s="97">
        <v>39045.379999999997</v>
      </c>
      <c r="I173" s="97"/>
      <c r="J173" s="97"/>
      <c r="K173" s="161">
        <f t="shared" si="75"/>
        <v>98.849063291139245</v>
      </c>
      <c r="L173" s="97">
        <f t="shared" si="90"/>
        <v>0</v>
      </c>
      <c r="M173" s="97"/>
      <c r="N173" s="97"/>
      <c r="O173" s="97"/>
      <c r="P173" s="97"/>
      <c r="Q173" s="97"/>
      <c r="R173" s="145">
        <f t="shared" si="91"/>
        <v>0</v>
      </c>
      <c r="S173" s="146"/>
      <c r="T173" s="146"/>
      <c r="U173" s="146"/>
      <c r="V173" s="146"/>
      <c r="W173" s="146"/>
      <c r="X173" s="162" t="e">
        <f t="shared" si="76"/>
        <v>#DIV/0!</v>
      </c>
      <c r="Y173" s="97">
        <f t="shared" si="77"/>
        <v>39045.379999999997</v>
      </c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</row>
    <row r="174" spans="1:510" s="23" customFormat="1" ht="36" customHeight="1" x14ac:dyDescent="0.25">
      <c r="A174" s="59" t="s">
        <v>181</v>
      </c>
      <c r="B174" s="91" t="s">
        <v>98</v>
      </c>
      <c r="C174" s="91" t="s">
        <v>52</v>
      </c>
      <c r="D174" s="60" t="s">
        <v>123</v>
      </c>
      <c r="E174" s="97">
        <v>806663</v>
      </c>
      <c r="F174" s="97"/>
      <c r="G174" s="97"/>
      <c r="H174" s="97">
        <v>767766.92</v>
      </c>
      <c r="I174" s="97"/>
      <c r="J174" s="97"/>
      <c r="K174" s="161">
        <f t="shared" si="75"/>
        <v>95.178149983326378</v>
      </c>
      <c r="L174" s="97">
        <f t="shared" si="90"/>
        <v>0</v>
      </c>
      <c r="M174" s="97"/>
      <c r="N174" s="97"/>
      <c r="O174" s="97"/>
      <c r="P174" s="97"/>
      <c r="Q174" s="97"/>
      <c r="R174" s="145">
        <f t="shared" si="91"/>
        <v>0</v>
      </c>
      <c r="S174" s="146"/>
      <c r="T174" s="146"/>
      <c r="U174" s="146"/>
      <c r="V174" s="146"/>
      <c r="W174" s="146"/>
      <c r="X174" s="162" t="e">
        <f t="shared" si="76"/>
        <v>#DIV/0!</v>
      </c>
      <c r="Y174" s="97">
        <f t="shared" si="77"/>
        <v>767766.92</v>
      </c>
    </row>
    <row r="175" spans="1:510" s="23" customFormat="1" ht="33" customHeight="1" x14ac:dyDescent="0.25">
      <c r="A175" s="59" t="s">
        <v>182</v>
      </c>
      <c r="B175" s="91" t="s">
        <v>124</v>
      </c>
      <c r="C175" s="91" t="s">
        <v>54</v>
      </c>
      <c r="D175" s="60" t="s">
        <v>359</v>
      </c>
      <c r="E175" s="97">
        <v>900230</v>
      </c>
      <c r="F175" s="97"/>
      <c r="G175" s="97"/>
      <c r="H175" s="97">
        <v>882239.65</v>
      </c>
      <c r="I175" s="97"/>
      <c r="J175" s="97"/>
      <c r="K175" s="161">
        <f t="shared" si="75"/>
        <v>98.001582928807082</v>
      </c>
      <c r="L175" s="97">
        <f t="shared" si="90"/>
        <v>0</v>
      </c>
      <c r="M175" s="97"/>
      <c r="N175" s="97"/>
      <c r="O175" s="97"/>
      <c r="P175" s="97"/>
      <c r="Q175" s="97"/>
      <c r="R175" s="145">
        <f t="shared" si="91"/>
        <v>0</v>
      </c>
      <c r="S175" s="146"/>
      <c r="T175" s="146"/>
      <c r="U175" s="146"/>
      <c r="V175" s="146"/>
      <c r="W175" s="146"/>
      <c r="X175" s="162" t="e">
        <f t="shared" si="76"/>
        <v>#DIV/0!</v>
      </c>
      <c r="Y175" s="97">
        <f t="shared" si="77"/>
        <v>882239.65</v>
      </c>
    </row>
    <row r="176" spans="1:510" s="23" customFormat="1" ht="48.75" customHeight="1" x14ac:dyDescent="0.25">
      <c r="A176" s="59" t="s">
        <v>352</v>
      </c>
      <c r="B176" s="91" t="s">
        <v>99</v>
      </c>
      <c r="C176" s="91" t="s">
        <v>54</v>
      </c>
      <c r="D176" s="60" t="s">
        <v>584</v>
      </c>
      <c r="E176" s="97">
        <v>21876867.240000002</v>
      </c>
      <c r="F176" s="97"/>
      <c r="G176" s="97"/>
      <c r="H176" s="97">
        <v>19869189.07</v>
      </c>
      <c r="I176" s="97"/>
      <c r="J176" s="97"/>
      <c r="K176" s="161">
        <f t="shared" si="75"/>
        <v>90.822826010805002</v>
      </c>
      <c r="L176" s="97">
        <f t="shared" si="90"/>
        <v>0</v>
      </c>
      <c r="M176" s="97"/>
      <c r="N176" s="97"/>
      <c r="O176" s="97"/>
      <c r="P176" s="97"/>
      <c r="Q176" s="97"/>
      <c r="R176" s="145">
        <f t="shared" si="91"/>
        <v>0</v>
      </c>
      <c r="S176" s="146"/>
      <c r="T176" s="146"/>
      <c r="U176" s="146"/>
      <c r="V176" s="146"/>
      <c r="W176" s="146"/>
      <c r="X176" s="162" t="e">
        <f t="shared" si="76"/>
        <v>#DIV/0!</v>
      </c>
      <c r="Y176" s="97">
        <f t="shared" si="77"/>
        <v>19869189.07</v>
      </c>
    </row>
    <row r="177" spans="1:510" s="30" customFormat="1" ht="20.25" customHeight="1" x14ac:dyDescent="0.25">
      <c r="A177" s="82"/>
      <c r="B177" s="107"/>
      <c r="C177" s="107"/>
      <c r="D177" s="83" t="s">
        <v>392</v>
      </c>
      <c r="E177" s="98">
        <v>5943709.2400000002</v>
      </c>
      <c r="F177" s="98"/>
      <c r="G177" s="98"/>
      <c r="H177" s="98">
        <v>4371206.96</v>
      </c>
      <c r="I177" s="98"/>
      <c r="J177" s="98"/>
      <c r="K177" s="165">
        <f t="shared" si="75"/>
        <v>73.543418486601482</v>
      </c>
      <c r="L177" s="98">
        <f t="shared" si="90"/>
        <v>0</v>
      </c>
      <c r="M177" s="98"/>
      <c r="N177" s="98"/>
      <c r="O177" s="98"/>
      <c r="P177" s="98"/>
      <c r="Q177" s="98"/>
      <c r="R177" s="155">
        <f t="shared" si="91"/>
        <v>0</v>
      </c>
      <c r="S177" s="147"/>
      <c r="T177" s="147"/>
      <c r="U177" s="147"/>
      <c r="V177" s="147"/>
      <c r="W177" s="147"/>
      <c r="X177" s="166" t="e">
        <f t="shared" si="76"/>
        <v>#DIV/0!</v>
      </c>
      <c r="Y177" s="98">
        <f t="shared" si="77"/>
        <v>4371206.96</v>
      </c>
    </row>
    <row r="178" spans="1:510" s="23" customFormat="1" ht="47.25" x14ac:dyDescent="0.25">
      <c r="A178" s="59" t="s">
        <v>324</v>
      </c>
      <c r="B178" s="91" t="s">
        <v>323</v>
      </c>
      <c r="C178" s="91" t="s">
        <v>54</v>
      </c>
      <c r="D178" s="60" t="s">
        <v>322</v>
      </c>
      <c r="E178" s="97">
        <v>2000000</v>
      </c>
      <c r="F178" s="97"/>
      <c r="G178" s="97"/>
      <c r="H178" s="97">
        <v>2000000</v>
      </c>
      <c r="I178" s="97"/>
      <c r="J178" s="97"/>
      <c r="K178" s="161">
        <f t="shared" si="75"/>
        <v>100</v>
      </c>
      <c r="L178" s="97">
        <f t="shared" si="90"/>
        <v>0</v>
      </c>
      <c r="M178" s="97"/>
      <c r="N178" s="97"/>
      <c r="O178" s="97"/>
      <c r="P178" s="97"/>
      <c r="Q178" s="97"/>
      <c r="R178" s="145">
        <f t="shared" si="91"/>
        <v>0</v>
      </c>
      <c r="S178" s="146"/>
      <c r="T178" s="146"/>
      <c r="U178" s="146"/>
      <c r="V178" s="146"/>
      <c r="W178" s="146"/>
      <c r="X178" s="162" t="e">
        <f t="shared" si="76"/>
        <v>#DIV/0!</v>
      </c>
      <c r="Y178" s="97">
        <f t="shared" si="77"/>
        <v>2000000</v>
      </c>
    </row>
    <row r="179" spans="1:510" s="23" customFormat="1" ht="36" customHeight="1" x14ac:dyDescent="0.25">
      <c r="A179" s="59" t="s">
        <v>183</v>
      </c>
      <c r="B179" s="91" t="s">
        <v>125</v>
      </c>
      <c r="C179" s="91" t="s">
        <v>54</v>
      </c>
      <c r="D179" s="60" t="s">
        <v>19</v>
      </c>
      <c r="E179" s="97">
        <v>35575500</v>
      </c>
      <c r="F179" s="97"/>
      <c r="G179" s="97"/>
      <c r="H179" s="97">
        <v>35574710</v>
      </c>
      <c r="I179" s="97"/>
      <c r="J179" s="97"/>
      <c r="K179" s="161">
        <f t="shared" si="75"/>
        <v>99.997779370634291</v>
      </c>
      <c r="L179" s="97">
        <f t="shared" si="90"/>
        <v>0</v>
      </c>
      <c r="M179" s="97"/>
      <c r="N179" s="97"/>
      <c r="O179" s="97"/>
      <c r="P179" s="97"/>
      <c r="Q179" s="97"/>
      <c r="R179" s="145">
        <f t="shared" si="91"/>
        <v>0</v>
      </c>
      <c r="S179" s="146"/>
      <c r="T179" s="146"/>
      <c r="U179" s="146"/>
      <c r="V179" s="146"/>
      <c r="W179" s="146"/>
      <c r="X179" s="162" t="e">
        <f t="shared" si="76"/>
        <v>#DIV/0!</v>
      </c>
      <c r="Y179" s="97">
        <f t="shared" si="77"/>
        <v>35574710</v>
      </c>
    </row>
    <row r="180" spans="1:510" s="22" customFormat="1" ht="47.25" x14ac:dyDescent="0.25">
      <c r="A180" s="59" t="s">
        <v>350</v>
      </c>
      <c r="B180" s="91" t="s">
        <v>101</v>
      </c>
      <c r="C180" s="91" t="s">
        <v>54</v>
      </c>
      <c r="D180" s="60" t="s">
        <v>408</v>
      </c>
      <c r="E180" s="97">
        <v>667500</v>
      </c>
      <c r="F180" s="97"/>
      <c r="G180" s="97"/>
      <c r="H180" s="97">
        <v>667296.28</v>
      </c>
      <c r="I180" s="97"/>
      <c r="J180" s="97"/>
      <c r="K180" s="161">
        <f t="shared" si="75"/>
        <v>99.969480149812739</v>
      </c>
      <c r="L180" s="97">
        <f t="shared" si="90"/>
        <v>0</v>
      </c>
      <c r="M180" s="97"/>
      <c r="N180" s="97"/>
      <c r="O180" s="97"/>
      <c r="P180" s="97"/>
      <c r="Q180" s="97"/>
      <c r="R180" s="145">
        <f t="shared" si="91"/>
        <v>0</v>
      </c>
      <c r="S180" s="146"/>
      <c r="T180" s="146"/>
      <c r="U180" s="146"/>
      <c r="V180" s="146"/>
      <c r="W180" s="146"/>
      <c r="X180" s="162" t="e">
        <f t="shared" si="76"/>
        <v>#DIV/0!</v>
      </c>
      <c r="Y180" s="97">
        <f t="shared" si="77"/>
        <v>667296.28</v>
      </c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</row>
    <row r="181" spans="1:510" s="24" customFormat="1" ht="15.75" x14ac:dyDescent="0.25">
      <c r="A181" s="82"/>
      <c r="B181" s="107"/>
      <c r="C181" s="107"/>
      <c r="D181" s="83" t="s">
        <v>392</v>
      </c>
      <c r="E181" s="98">
        <v>667500</v>
      </c>
      <c r="F181" s="98"/>
      <c r="G181" s="98"/>
      <c r="H181" s="98">
        <v>667296.28</v>
      </c>
      <c r="I181" s="98"/>
      <c r="J181" s="98"/>
      <c r="K181" s="165">
        <f t="shared" si="75"/>
        <v>99.969480149812739</v>
      </c>
      <c r="L181" s="98">
        <f t="shared" si="90"/>
        <v>0</v>
      </c>
      <c r="M181" s="98"/>
      <c r="N181" s="98"/>
      <c r="O181" s="98"/>
      <c r="P181" s="98"/>
      <c r="Q181" s="98"/>
      <c r="R181" s="155">
        <f t="shared" si="91"/>
        <v>0</v>
      </c>
      <c r="S181" s="147"/>
      <c r="T181" s="147"/>
      <c r="U181" s="147"/>
      <c r="V181" s="147"/>
      <c r="W181" s="147"/>
      <c r="X181" s="166" t="e">
        <f t="shared" si="76"/>
        <v>#DIV/0!</v>
      </c>
      <c r="Y181" s="98">
        <f t="shared" si="77"/>
        <v>667296.28</v>
      </c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</row>
    <row r="182" spans="1:510" s="22" customFormat="1" ht="47.25" x14ac:dyDescent="0.25">
      <c r="A182" s="59" t="s">
        <v>351</v>
      </c>
      <c r="B182" s="91" t="s">
        <v>315</v>
      </c>
      <c r="C182" s="91" t="s">
        <v>52</v>
      </c>
      <c r="D182" s="60" t="s">
        <v>409</v>
      </c>
      <c r="E182" s="97">
        <v>245000</v>
      </c>
      <c r="F182" s="97"/>
      <c r="G182" s="97"/>
      <c r="H182" s="97">
        <v>127376.3</v>
      </c>
      <c r="I182" s="97"/>
      <c r="J182" s="97"/>
      <c r="K182" s="161">
        <f t="shared" si="75"/>
        <v>51.990326530612244</v>
      </c>
      <c r="L182" s="97">
        <f t="shared" si="90"/>
        <v>0</v>
      </c>
      <c r="M182" s="97"/>
      <c r="N182" s="97"/>
      <c r="O182" s="97"/>
      <c r="P182" s="97"/>
      <c r="Q182" s="97"/>
      <c r="R182" s="145">
        <f t="shared" si="91"/>
        <v>0</v>
      </c>
      <c r="S182" s="146"/>
      <c r="T182" s="146"/>
      <c r="U182" s="146"/>
      <c r="V182" s="146"/>
      <c r="W182" s="146"/>
      <c r="X182" s="162" t="e">
        <f t="shared" si="76"/>
        <v>#DIV/0!</v>
      </c>
      <c r="Y182" s="97">
        <f t="shared" si="77"/>
        <v>127376.3</v>
      </c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</row>
    <row r="183" spans="1:510" s="24" customFormat="1" ht="15.75" x14ac:dyDescent="0.25">
      <c r="A183" s="82"/>
      <c r="B183" s="107"/>
      <c r="C183" s="107"/>
      <c r="D183" s="83" t="s">
        <v>392</v>
      </c>
      <c r="E183" s="98">
        <v>245000</v>
      </c>
      <c r="F183" s="98"/>
      <c r="G183" s="98"/>
      <c r="H183" s="98">
        <v>127376.3</v>
      </c>
      <c r="I183" s="98"/>
      <c r="J183" s="98"/>
      <c r="K183" s="165">
        <f t="shared" si="75"/>
        <v>51.990326530612244</v>
      </c>
      <c r="L183" s="98">
        <f t="shared" si="90"/>
        <v>0</v>
      </c>
      <c r="M183" s="98"/>
      <c r="N183" s="98"/>
      <c r="O183" s="98"/>
      <c r="P183" s="98"/>
      <c r="Q183" s="98"/>
      <c r="R183" s="155">
        <f t="shared" si="91"/>
        <v>0</v>
      </c>
      <c r="S183" s="147"/>
      <c r="T183" s="147"/>
      <c r="U183" s="147"/>
      <c r="V183" s="147"/>
      <c r="W183" s="147"/>
      <c r="X183" s="166" t="e">
        <f t="shared" si="76"/>
        <v>#DIV/0!</v>
      </c>
      <c r="Y183" s="98">
        <f t="shared" si="77"/>
        <v>127376.3</v>
      </c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</row>
    <row r="184" spans="1:510" s="22" customFormat="1" ht="64.5" customHeight="1" x14ac:dyDescent="0.25">
      <c r="A184" s="59" t="s">
        <v>184</v>
      </c>
      <c r="B184" s="91" t="s">
        <v>102</v>
      </c>
      <c r="C184" s="91" t="s">
        <v>50</v>
      </c>
      <c r="D184" s="60" t="s">
        <v>30</v>
      </c>
      <c r="E184" s="97">
        <v>18402127.48</v>
      </c>
      <c r="F184" s="97">
        <v>14027514.66</v>
      </c>
      <c r="G184" s="97">
        <v>409914.4</v>
      </c>
      <c r="H184" s="97">
        <v>18341938.989999998</v>
      </c>
      <c r="I184" s="97">
        <v>14011634.68</v>
      </c>
      <c r="J184" s="97">
        <v>371502.6</v>
      </c>
      <c r="K184" s="161">
        <f t="shared" si="75"/>
        <v>99.672926458827021</v>
      </c>
      <c r="L184" s="97">
        <f t="shared" si="90"/>
        <v>96200</v>
      </c>
      <c r="M184" s="97"/>
      <c r="N184" s="97">
        <v>96200</v>
      </c>
      <c r="O184" s="97">
        <v>75000</v>
      </c>
      <c r="P184" s="97"/>
      <c r="Q184" s="97"/>
      <c r="R184" s="145">
        <f t="shared" si="91"/>
        <v>271115.78000000003</v>
      </c>
      <c r="S184" s="146"/>
      <c r="T184" s="146">
        <v>271115.78000000003</v>
      </c>
      <c r="U184" s="146">
        <v>36103.11</v>
      </c>
      <c r="V184" s="146"/>
      <c r="W184" s="146"/>
      <c r="X184" s="161">
        <f t="shared" si="76"/>
        <v>281.82513513513516</v>
      </c>
      <c r="Y184" s="97">
        <f t="shared" si="77"/>
        <v>18613054.77</v>
      </c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</row>
    <row r="185" spans="1:510" s="22" customFormat="1" ht="81.75" customHeight="1" x14ac:dyDescent="0.25">
      <c r="A185" s="59" t="s">
        <v>185</v>
      </c>
      <c r="B185" s="91" t="s">
        <v>109</v>
      </c>
      <c r="C185" s="91">
        <v>1010</v>
      </c>
      <c r="D185" s="60" t="s">
        <v>286</v>
      </c>
      <c r="E185" s="97">
        <v>4071000</v>
      </c>
      <c r="F185" s="97"/>
      <c r="G185" s="97"/>
      <c r="H185" s="97">
        <v>4033219.95</v>
      </c>
      <c r="I185" s="97"/>
      <c r="J185" s="97"/>
      <c r="K185" s="161">
        <f t="shared" si="75"/>
        <v>99.071971260132656</v>
      </c>
      <c r="L185" s="97">
        <f t="shared" si="90"/>
        <v>0</v>
      </c>
      <c r="M185" s="97"/>
      <c r="N185" s="97"/>
      <c r="O185" s="97"/>
      <c r="P185" s="97"/>
      <c r="Q185" s="97"/>
      <c r="R185" s="145">
        <f t="shared" si="91"/>
        <v>0</v>
      </c>
      <c r="S185" s="146"/>
      <c r="T185" s="146"/>
      <c r="U185" s="146"/>
      <c r="V185" s="146"/>
      <c r="W185" s="146"/>
      <c r="X185" s="162" t="e">
        <f t="shared" si="76"/>
        <v>#DIV/0!</v>
      </c>
      <c r="Y185" s="97">
        <f t="shared" si="77"/>
        <v>4033219.95</v>
      </c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</row>
    <row r="186" spans="1:510" s="22" customFormat="1" ht="63" x14ac:dyDescent="0.25">
      <c r="A186" s="59" t="s">
        <v>353</v>
      </c>
      <c r="B186" s="91" t="s">
        <v>316</v>
      </c>
      <c r="C186" s="91">
        <v>1010</v>
      </c>
      <c r="D186" s="60" t="s">
        <v>404</v>
      </c>
      <c r="E186" s="97">
        <v>198209</v>
      </c>
      <c r="F186" s="97"/>
      <c r="G186" s="97"/>
      <c r="H186" s="97">
        <v>178632.7</v>
      </c>
      <c r="I186" s="97"/>
      <c r="J186" s="97"/>
      <c r="K186" s="161">
        <f t="shared" si="75"/>
        <v>90.123405092604287</v>
      </c>
      <c r="L186" s="97">
        <f t="shared" si="90"/>
        <v>0</v>
      </c>
      <c r="M186" s="97"/>
      <c r="N186" s="97"/>
      <c r="O186" s="97"/>
      <c r="P186" s="97"/>
      <c r="Q186" s="97"/>
      <c r="R186" s="145">
        <f t="shared" si="91"/>
        <v>0</v>
      </c>
      <c r="S186" s="146"/>
      <c r="T186" s="146"/>
      <c r="U186" s="146"/>
      <c r="V186" s="146"/>
      <c r="W186" s="146"/>
      <c r="X186" s="162" t="e">
        <f t="shared" si="76"/>
        <v>#DIV/0!</v>
      </c>
      <c r="Y186" s="97">
        <f t="shared" si="77"/>
        <v>178632.7</v>
      </c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</row>
    <row r="187" spans="1:510" s="24" customFormat="1" ht="18" customHeight="1" x14ac:dyDescent="0.25">
      <c r="A187" s="82"/>
      <c r="B187" s="107"/>
      <c r="C187" s="107"/>
      <c r="D187" s="83" t="s">
        <v>392</v>
      </c>
      <c r="E187" s="98">
        <v>198209</v>
      </c>
      <c r="F187" s="98"/>
      <c r="G187" s="98"/>
      <c r="H187" s="98">
        <v>178632.7</v>
      </c>
      <c r="I187" s="98"/>
      <c r="J187" s="98"/>
      <c r="K187" s="165">
        <f t="shared" si="75"/>
        <v>90.123405092604287</v>
      </c>
      <c r="L187" s="98">
        <f t="shared" si="90"/>
        <v>0</v>
      </c>
      <c r="M187" s="98"/>
      <c r="N187" s="98"/>
      <c r="O187" s="98"/>
      <c r="P187" s="98"/>
      <c r="Q187" s="98"/>
      <c r="R187" s="155">
        <f t="shared" si="91"/>
        <v>0</v>
      </c>
      <c r="S187" s="147"/>
      <c r="T187" s="147"/>
      <c r="U187" s="147"/>
      <c r="V187" s="147"/>
      <c r="W187" s="147"/>
      <c r="X187" s="166" t="e">
        <f t="shared" si="76"/>
        <v>#DIV/0!</v>
      </c>
      <c r="Y187" s="98">
        <f t="shared" si="77"/>
        <v>178632.7</v>
      </c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</row>
    <row r="188" spans="1:510" s="22" customFormat="1" ht="31.5" x14ac:dyDescent="0.25">
      <c r="A188" s="59" t="s">
        <v>354</v>
      </c>
      <c r="B188" s="91" t="s">
        <v>317</v>
      </c>
      <c r="C188" s="91">
        <v>1010</v>
      </c>
      <c r="D188" s="60" t="s">
        <v>405</v>
      </c>
      <c r="E188" s="97">
        <v>90</v>
      </c>
      <c r="F188" s="97"/>
      <c r="G188" s="97"/>
      <c r="H188" s="97"/>
      <c r="I188" s="97"/>
      <c r="J188" s="97"/>
      <c r="K188" s="161">
        <f t="shared" si="75"/>
        <v>0</v>
      </c>
      <c r="L188" s="97">
        <f t="shared" si="90"/>
        <v>0</v>
      </c>
      <c r="M188" s="97"/>
      <c r="N188" s="97"/>
      <c r="O188" s="97"/>
      <c r="P188" s="97"/>
      <c r="Q188" s="97"/>
      <c r="R188" s="145">
        <f t="shared" si="91"/>
        <v>0</v>
      </c>
      <c r="S188" s="146"/>
      <c r="T188" s="146"/>
      <c r="U188" s="146"/>
      <c r="V188" s="146"/>
      <c r="W188" s="146"/>
      <c r="X188" s="162" t="e">
        <f t="shared" si="76"/>
        <v>#DIV/0!</v>
      </c>
      <c r="Y188" s="97">
        <f t="shared" si="77"/>
        <v>0</v>
      </c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</row>
    <row r="189" spans="1:510" s="24" customFormat="1" ht="15.75" x14ac:dyDescent="0.25">
      <c r="A189" s="82"/>
      <c r="B189" s="107"/>
      <c r="C189" s="107"/>
      <c r="D189" s="83" t="s">
        <v>392</v>
      </c>
      <c r="E189" s="98">
        <v>90</v>
      </c>
      <c r="F189" s="98"/>
      <c r="G189" s="98"/>
      <c r="H189" s="98"/>
      <c r="I189" s="98"/>
      <c r="J189" s="98"/>
      <c r="K189" s="165">
        <f t="shared" si="75"/>
        <v>0</v>
      </c>
      <c r="L189" s="98">
        <f t="shared" si="90"/>
        <v>0</v>
      </c>
      <c r="M189" s="98"/>
      <c r="N189" s="98"/>
      <c r="O189" s="98"/>
      <c r="P189" s="98"/>
      <c r="Q189" s="98"/>
      <c r="R189" s="155">
        <f t="shared" si="91"/>
        <v>0</v>
      </c>
      <c r="S189" s="147"/>
      <c r="T189" s="147"/>
      <c r="U189" s="147"/>
      <c r="V189" s="147"/>
      <c r="W189" s="147"/>
      <c r="X189" s="166" t="e">
        <f t="shared" si="76"/>
        <v>#DIV/0!</v>
      </c>
      <c r="Y189" s="98">
        <f t="shared" si="77"/>
        <v>0</v>
      </c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  <c r="LU189" s="30"/>
      <c r="LV189" s="30"/>
      <c r="LW189" s="30"/>
      <c r="LX189" s="30"/>
      <c r="LY189" s="30"/>
      <c r="LZ189" s="30"/>
      <c r="MA189" s="30"/>
      <c r="MB189" s="30"/>
      <c r="MC189" s="30"/>
      <c r="MD189" s="30"/>
      <c r="ME189" s="30"/>
      <c r="MF189" s="30"/>
      <c r="MG189" s="30"/>
      <c r="MH189" s="30"/>
      <c r="MI189" s="30"/>
      <c r="MJ189" s="30"/>
      <c r="MK189" s="30"/>
      <c r="ML189" s="30"/>
      <c r="MM189" s="30"/>
      <c r="MN189" s="30"/>
      <c r="MO189" s="30"/>
      <c r="MP189" s="30"/>
      <c r="MQ189" s="30"/>
      <c r="MR189" s="30"/>
      <c r="MS189" s="30"/>
      <c r="MT189" s="30"/>
      <c r="MU189" s="30"/>
      <c r="MV189" s="30"/>
      <c r="MW189" s="30"/>
      <c r="MX189" s="30"/>
      <c r="MY189" s="30"/>
      <c r="MZ189" s="30"/>
      <c r="NA189" s="30"/>
      <c r="NB189" s="30"/>
      <c r="NC189" s="30"/>
      <c r="ND189" s="30"/>
      <c r="NE189" s="30"/>
      <c r="NF189" s="30"/>
      <c r="NG189" s="30"/>
      <c r="NH189" s="30"/>
      <c r="NI189" s="30"/>
      <c r="NJ189" s="30"/>
      <c r="NK189" s="30"/>
      <c r="NL189" s="30"/>
      <c r="NM189" s="30"/>
      <c r="NN189" s="30"/>
      <c r="NO189" s="30"/>
      <c r="NP189" s="30"/>
      <c r="NQ189" s="30"/>
      <c r="NR189" s="30"/>
      <c r="NS189" s="30"/>
      <c r="NT189" s="30"/>
      <c r="NU189" s="30"/>
      <c r="NV189" s="30"/>
      <c r="NW189" s="30"/>
      <c r="NX189" s="30"/>
      <c r="NY189" s="30"/>
      <c r="NZ189" s="30"/>
      <c r="OA189" s="30"/>
      <c r="OB189" s="30"/>
      <c r="OC189" s="30"/>
      <c r="OD189" s="30"/>
      <c r="OE189" s="30"/>
      <c r="OF189" s="30"/>
      <c r="OG189" s="30"/>
      <c r="OH189" s="30"/>
      <c r="OI189" s="30"/>
      <c r="OJ189" s="30"/>
      <c r="OK189" s="30"/>
      <c r="OL189" s="30"/>
      <c r="OM189" s="30"/>
      <c r="ON189" s="30"/>
      <c r="OO189" s="30"/>
      <c r="OP189" s="30"/>
      <c r="OQ189" s="30"/>
      <c r="OR189" s="30"/>
      <c r="OS189" s="30"/>
      <c r="OT189" s="30"/>
      <c r="OU189" s="30"/>
      <c r="OV189" s="30"/>
      <c r="OW189" s="30"/>
      <c r="OX189" s="30"/>
      <c r="OY189" s="30"/>
      <c r="OZ189" s="30"/>
      <c r="PA189" s="30"/>
      <c r="PB189" s="30"/>
      <c r="PC189" s="30"/>
      <c r="PD189" s="30"/>
      <c r="PE189" s="30"/>
      <c r="PF189" s="30"/>
      <c r="PG189" s="30"/>
      <c r="PH189" s="30"/>
      <c r="PI189" s="30"/>
      <c r="PJ189" s="30"/>
      <c r="PK189" s="30"/>
      <c r="PL189" s="30"/>
      <c r="PM189" s="30"/>
      <c r="PN189" s="30"/>
      <c r="PO189" s="30"/>
      <c r="PP189" s="30"/>
      <c r="PQ189" s="30"/>
      <c r="PR189" s="30"/>
      <c r="PS189" s="30"/>
      <c r="PT189" s="30"/>
      <c r="PU189" s="30"/>
      <c r="PV189" s="30"/>
      <c r="PW189" s="30"/>
      <c r="PX189" s="30"/>
      <c r="PY189" s="30"/>
      <c r="PZ189" s="30"/>
      <c r="QA189" s="30"/>
      <c r="QB189" s="30"/>
      <c r="QC189" s="30"/>
      <c r="QD189" s="30"/>
      <c r="QE189" s="30"/>
      <c r="QF189" s="30"/>
      <c r="QG189" s="30"/>
      <c r="QH189" s="30"/>
      <c r="QI189" s="30"/>
      <c r="QJ189" s="30"/>
      <c r="QK189" s="30"/>
      <c r="QL189" s="30"/>
      <c r="QM189" s="30"/>
      <c r="QN189" s="30"/>
      <c r="QO189" s="30"/>
      <c r="QP189" s="30"/>
      <c r="QQ189" s="30"/>
      <c r="QR189" s="30"/>
      <c r="QS189" s="30"/>
      <c r="QT189" s="30"/>
      <c r="QU189" s="30"/>
      <c r="QV189" s="30"/>
      <c r="QW189" s="30"/>
      <c r="QX189" s="30"/>
      <c r="QY189" s="30"/>
      <c r="QZ189" s="30"/>
      <c r="RA189" s="30"/>
      <c r="RB189" s="30"/>
      <c r="RC189" s="30"/>
      <c r="RD189" s="30"/>
      <c r="RE189" s="30"/>
      <c r="RF189" s="30"/>
      <c r="RG189" s="30"/>
      <c r="RH189" s="30"/>
      <c r="RI189" s="30"/>
      <c r="RJ189" s="30"/>
      <c r="RK189" s="30"/>
      <c r="RL189" s="30"/>
      <c r="RM189" s="30"/>
      <c r="RN189" s="30"/>
      <c r="RO189" s="30"/>
      <c r="RP189" s="30"/>
      <c r="RQ189" s="30"/>
      <c r="RR189" s="30"/>
      <c r="RS189" s="30"/>
      <c r="RT189" s="30"/>
      <c r="RU189" s="30"/>
      <c r="RV189" s="30"/>
      <c r="RW189" s="30"/>
      <c r="RX189" s="30"/>
      <c r="RY189" s="30"/>
      <c r="RZ189" s="30"/>
      <c r="SA189" s="30"/>
      <c r="SB189" s="30"/>
      <c r="SC189" s="30"/>
      <c r="SD189" s="30"/>
      <c r="SE189" s="30"/>
      <c r="SF189" s="30"/>
      <c r="SG189" s="30"/>
      <c r="SH189" s="30"/>
      <c r="SI189" s="30"/>
      <c r="SJ189" s="30"/>
      <c r="SK189" s="30"/>
      <c r="SL189" s="30"/>
      <c r="SM189" s="30"/>
      <c r="SN189" s="30"/>
      <c r="SO189" s="30"/>
      <c r="SP189" s="30"/>
    </row>
    <row r="190" spans="1:510" s="22" customFormat="1" ht="78.75" x14ac:dyDescent="0.25">
      <c r="A190" s="59" t="s">
        <v>186</v>
      </c>
      <c r="B190" s="91" t="s">
        <v>104</v>
      </c>
      <c r="C190" s="91" t="s">
        <v>53</v>
      </c>
      <c r="D190" s="60" t="s">
        <v>341</v>
      </c>
      <c r="E190" s="97">
        <v>2505011</v>
      </c>
      <c r="F190" s="97"/>
      <c r="G190" s="97"/>
      <c r="H190" s="97">
        <v>2259251.64</v>
      </c>
      <c r="I190" s="97"/>
      <c r="J190" s="97"/>
      <c r="K190" s="161">
        <f t="shared" si="75"/>
        <v>90.189290186749687</v>
      </c>
      <c r="L190" s="97">
        <f t="shared" si="90"/>
        <v>0</v>
      </c>
      <c r="M190" s="97"/>
      <c r="N190" s="97"/>
      <c r="O190" s="97"/>
      <c r="P190" s="97"/>
      <c r="Q190" s="97"/>
      <c r="R190" s="145">
        <f t="shared" si="91"/>
        <v>0</v>
      </c>
      <c r="S190" s="146"/>
      <c r="T190" s="146"/>
      <c r="U190" s="146"/>
      <c r="V190" s="146"/>
      <c r="W190" s="146"/>
      <c r="X190" s="162" t="e">
        <f t="shared" si="76"/>
        <v>#DIV/0!</v>
      </c>
      <c r="Y190" s="97">
        <f t="shared" si="77"/>
        <v>2259251.64</v>
      </c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</row>
    <row r="191" spans="1:510" s="22" customFormat="1" ht="31.5" customHeight="1" x14ac:dyDescent="0.25">
      <c r="A191" s="59" t="s">
        <v>308</v>
      </c>
      <c r="B191" s="91" t="s">
        <v>287</v>
      </c>
      <c r="C191" s="91" t="s">
        <v>52</v>
      </c>
      <c r="D191" s="60" t="s">
        <v>18</v>
      </c>
      <c r="E191" s="97">
        <v>1890666</v>
      </c>
      <c r="F191" s="97"/>
      <c r="G191" s="97"/>
      <c r="H191" s="97">
        <v>1724556.16</v>
      </c>
      <c r="I191" s="97"/>
      <c r="J191" s="97"/>
      <c r="K191" s="161">
        <f t="shared" si="75"/>
        <v>91.214215519822105</v>
      </c>
      <c r="L191" s="97">
        <f t="shared" si="90"/>
        <v>0</v>
      </c>
      <c r="M191" s="97"/>
      <c r="N191" s="97"/>
      <c r="O191" s="97"/>
      <c r="P191" s="97"/>
      <c r="Q191" s="97"/>
      <c r="R191" s="145">
        <f t="shared" si="91"/>
        <v>0</v>
      </c>
      <c r="S191" s="146"/>
      <c r="T191" s="146"/>
      <c r="U191" s="146"/>
      <c r="V191" s="146"/>
      <c r="W191" s="146"/>
      <c r="X191" s="162" t="e">
        <f t="shared" si="76"/>
        <v>#DIV/0!</v>
      </c>
      <c r="Y191" s="97">
        <f t="shared" si="77"/>
        <v>1724556.16</v>
      </c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</row>
    <row r="192" spans="1:510" s="22" customFormat="1" ht="47.25" x14ac:dyDescent="0.25">
      <c r="A192" s="59" t="s">
        <v>309</v>
      </c>
      <c r="B192" s="91" t="s">
        <v>288</v>
      </c>
      <c r="C192" s="91" t="s">
        <v>52</v>
      </c>
      <c r="D192" s="60" t="s">
        <v>498</v>
      </c>
      <c r="E192" s="97">
        <v>2250688</v>
      </c>
      <c r="F192" s="97"/>
      <c r="G192" s="97"/>
      <c r="H192" s="97">
        <v>2083867.94</v>
      </c>
      <c r="I192" s="97"/>
      <c r="J192" s="97"/>
      <c r="K192" s="161">
        <f t="shared" si="75"/>
        <v>92.588041523303104</v>
      </c>
      <c r="L192" s="97">
        <f t="shared" si="90"/>
        <v>0</v>
      </c>
      <c r="M192" s="97"/>
      <c r="N192" s="97"/>
      <c r="O192" s="97"/>
      <c r="P192" s="97"/>
      <c r="Q192" s="97"/>
      <c r="R192" s="145">
        <f t="shared" si="91"/>
        <v>0</v>
      </c>
      <c r="S192" s="146"/>
      <c r="T192" s="146"/>
      <c r="U192" s="146"/>
      <c r="V192" s="146"/>
      <c r="W192" s="146"/>
      <c r="X192" s="162" t="e">
        <f t="shared" si="76"/>
        <v>#DIV/0!</v>
      </c>
      <c r="Y192" s="97">
        <f t="shared" si="77"/>
        <v>2083867.94</v>
      </c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</row>
    <row r="193" spans="1:510" s="22" customFormat="1" ht="34.5" customHeight="1" x14ac:dyDescent="0.25">
      <c r="A193" s="59" t="s">
        <v>187</v>
      </c>
      <c r="B193" s="91" t="s">
        <v>105</v>
      </c>
      <c r="C193" s="91" t="s">
        <v>56</v>
      </c>
      <c r="D193" s="60" t="s">
        <v>342</v>
      </c>
      <c r="E193" s="97">
        <v>92000</v>
      </c>
      <c r="F193" s="97"/>
      <c r="G193" s="97"/>
      <c r="H193" s="97">
        <v>86731.199999999997</v>
      </c>
      <c r="I193" s="97"/>
      <c r="J193" s="97"/>
      <c r="K193" s="161">
        <f t="shared" si="75"/>
        <v>94.27304347826086</v>
      </c>
      <c r="L193" s="97">
        <f t="shared" si="90"/>
        <v>0</v>
      </c>
      <c r="M193" s="97"/>
      <c r="N193" s="97"/>
      <c r="O193" s="97"/>
      <c r="P193" s="97"/>
      <c r="Q193" s="97"/>
      <c r="R193" s="145">
        <f t="shared" si="91"/>
        <v>0</v>
      </c>
      <c r="S193" s="146"/>
      <c r="T193" s="146"/>
      <c r="U193" s="146"/>
      <c r="V193" s="146"/>
      <c r="W193" s="146"/>
      <c r="X193" s="162" t="e">
        <f t="shared" si="76"/>
        <v>#DIV/0!</v>
      </c>
      <c r="Y193" s="97">
        <f t="shared" si="77"/>
        <v>86731.199999999997</v>
      </c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</row>
    <row r="194" spans="1:510" s="22" customFormat="1" ht="19.5" customHeight="1" x14ac:dyDescent="0.25">
      <c r="A194" s="99" t="s">
        <v>310</v>
      </c>
      <c r="B194" s="42" t="s">
        <v>289</v>
      </c>
      <c r="C194" s="42" t="s">
        <v>106</v>
      </c>
      <c r="D194" s="36" t="s">
        <v>37</v>
      </c>
      <c r="E194" s="97">
        <v>50000</v>
      </c>
      <c r="F194" s="97">
        <v>40900</v>
      </c>
      <c r="G194" s="97"/>
      <c r="H194" s="97"/>
      <c r="I194" s="97"/>
      <c r="J194" s="97"/>
      <c r="K194" s="161">
        <f t="shared" si="75"/>
        <v>0</v>
      </c>
      <c r="L194" s="97">
        <f t="shared" si="90"/>
        <v>0</v>
      </c>
      <c r="M194" s="97"/>
      <c r="N194" s="97"/>
      <c r="O194" s="97"/>
      <c r="P194" s="97"/>
      <c r="Q194" s="97"/>
      <c r="R194" s="145">
        <f t="shared" si="91"/>
        <v>0</v>
      </c>
      <c r="S194" s="146"/>
      <c r="T194" s="146"/>
      <c r="U194" s="146"/>
      <c r="V194" s="146"/>
      <c r="W194" s="146"/>
      <c r="X194" s="162" t="e">
        <f t="shared" si="76"/>
        <v>#DIV/0!</v>
      </c>
      <c r="Y194" s="97">
        <f t="shared" si="77"/>
        <v>0</v>
      </c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</row>
    <row r="195" spans="1:510" s="22" customFormat="1" ht="254.25" customHeight="1" x14ac:dyDescent="0.25">
      <c r="A195" s="99" t="s">
        <v>440</v>
      </c>
      <c r="B195" s="42">
        <v>3221</v>
      </c>
      <c r="C195" s="99" t="s">
        <v>53</v>
      </c>
      <c r="D195" s="36" t="s">
        <v>571</v>
      </c>
      <c r="E195" s="97">
        <v>0</v>
      </c>
      <c r="F195" s="97"/>
      <c r="G195" s="97"/>
      <c r="H195" s="97"/>
      <c r="I195" s="97"/>
      <c r="J195" s="97"/>
      <c r="K195" s="162" t="e">
        <f t="shared" si="75"/>
        <v>#DIV/0!</v>
      </c>
      <c r="L195" s="97">
        <f t="shared" si="90"/>
        <v>975480.06</v>
      </c>
      <c r="M195" s="97">
        <v>975480.06</v>
      </c>
      <c r="N195" s="97"/>
      <c r="O195" s="97"/>
      <c r="P195" s="97"/>
      <c r="Q195" s="97">
        <v>975480.06</v>
      </c>
      <c r="R195" s="145">
        <f t="shared" si="91"/>
        <v>975480.06</v>
      </c>
      <c r="S195" s="146">
        <v>975480.06</v>
      </c>
      <c r="T195" s="146"/>
      <c r="U195" s="146"/>
      <c r="V195" s="146"/>
      <c r="W195" s="146">
        <v>975480.06</v>
      </c>
      <c r="X195" s="161">
        <f t="shared" si="76"/>
        <v>100</v>
      </c>
      <c r="Y195" s="97">
        <f t="shared" si="77"/>
        <v>975480.06</v>
      </c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</row>
    <row r="196" spans="1:510" s="24" customFormat="1" ht="306.75" customHeight="1" x14ac:dyDescent="0.25">
      <c r="A196" s="101"/>
      <c r="B196" s="86"/>
      <c r="C196" s="101"/>
      <c r="D196" s="85" t="s">
        <v>569</v>
      </c>
      <c r="E196" s="98">
        <v>0</v>
      </c>
      <c r="F196" s="98"/>
      <c r="G196" s="98"/>
      <c r="H196" s="98"/>
      <c r="I196" s="98"/>
      <c r="J196" s="98"/>
      <c r="K196" s="166" t="e">
        <f t="shared" si="75"/>
        <v>#DIV/0!</v>
      </c>
      <c r="L196" s="98">
        <f t="shared" si="90"/>
        <v>975480.06</v>
      </c>
      <c r="M196" s="98">
        <v>975480.06</v>
      </c>
      <c r="N196" s="98"/>
      <c r="O196" s="98"/>
      <c r="P196" s="98"/>
      <c r="Q196" s="98">
        <v>975480.06</v>
      </c>
      <c r="R196" s="155">
        <f t="shared" si="91"/>
        <v>975480.06</v>
      </c>
      <c r="S196" s="147">
        <v>975480.06</v>
      </c>
      <c r="T196" s="147"/>
      <c r="U196" s="147"/>
      <c r="V196" s="147"/>
      <c r="W196" s="147">
        <v>975480.06</v>
      </c>
      <c r="X196" s="165">
        <f t="shared" si="76"/>
        <v>100</v>
      </c>
      <c r="Y196" s="98">
        <f t="shared" si="77"/>
        <v>975480.06</v>
      </c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</row>
    <row r="197" spans="1:510" s="22" customFormat="1" ht="324.75" customHeight="1" x14ac:dyDescent="0.25">
      <c r="A197" s="99" t="s">
        <v>557</v>
      </c>
      <c r="B197" s="42">
        <v>3222</v>
      </c>
      <c r="C197" s="99" t="s">
        <v>53</v>
      </c>
      <c r="D197" s="36" t="s">
        <v>604</v>
      </c>
      <c r="E197" s="97">
        <v>0</v>
      </c>
      <c r="F197" s="97"/>
      <c r="G197" s="97"/>
      <c r="H197" s="97"/>
      <c r="I197" s="97"/>
      <c r="J197" s="97"/>
      <c r="K197" s="162" t="e">
        <f t="shared" si="75"/>
        <v>#DIV/0!</v>
      </c>
      <c r="L197" s="97">
        <f t="shared" si="90"/>
        <v>1176130.99</v>
      </c>
      <c r="M197" s="97">
        <v>1176130.99</v>
      </c>
      <c r="N197" s="97"/>
      <c r="O197" s="97"/>
      <c r="P197" s="97"/>
      <c r="Q197" s="97">
        <v>1176130.99</v>
      </c>
      <c r="R197" s="145">
        <f t="shared" si="91"/>
        <v>1176130.99</v>
      </c>
      <c r="S197" s="146">
        <v>1176130.99</v>
      </c>
      <c r="T197" s="146"/>
      <c r="U197" s="146"/>
      <c r="V197" s="146"/>
      <c r="W197" s="146">
        <v>1176130.99</v>
      </c>
      <c r="X197" s="161">
        <f t="shared" si="76"/>
        <v>100</v>
      </c>
      <c r="Y197" s="97">
        <f t="shared" si="77"/>
        <v>1176130.99</v>
      </c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</row>
    <row r="198" spans="1:510" s="24" customFormat="1" ht="355.5" customHeight="1" x14ac:dyDescent="0.25">
      <c r="A198" s="101"/>
      <c r="B198" s="86"/>
      <c r="C198" s="101"/>
      <c r="D198" s="85" t="s">
        <v>594</v>
      </c>
      <c r="E198" s="98">
        <v>0</v>
      </c>
      <c r="F198" s="98"/>
      <c r="G198" s="98"/>
      <c r="H198" s="98"/>
      <c r="I198" s="98"/>
      <c r="J198" s="98"/>
      <c r="K198" s="166" t="e">
        <f t="shared" si="75"/>
        <v>#DIV/0!</v>
      </c>
      <c r="L198" s="98">
        <f t="shared" si="90"/>
        <v>1176130.99</v>
      </c>
      <c r="M198" s="98">
        <v>1176130.99</v>
      </c>
      <c r="N198" s="98"/>
      <c r="O198" s="98"/>
      <c r="P198" s="98"/>
      <c r="Q198" s="98">
        <v>1176130.99</v>
      </c>
      <c r="R198" s="155">
        <f t="shared" si="91"/>
        <v>1176130.99</v>
      </c>
      <c r="S198" s="147">
        <v>1176130.99</v>
      </c>
      <c r="T198" s="147"/>
      <c r="U198" s="147"/>
      <c r="V198" s="147"/>
      <c r="W198" s="147">
        <v>1176130.99</v>
      </c>
      <c r="X198" s="165">
        <f t="shared" si="76"/>
        <v>100</v>
      </c>
      <c r="Y198" s="98">
        <f t="shared" si="77"/>
        <v>1176130.99</v>
      </c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</row>
    <row r="199" spans="1:510" s="22" customFormat="1" ht="220.5" hidden="1" x14ac:dyDescent="0.25">
      <c r="A199" s="99" t="s">
        <v>439</v>
      </c>
      <c r="B199" s="42">
        <v>3223</v>
      </c>
      <c r="C199" s="99" t="s">
        <v>53</v>
      </c>
      <c r="D199" s="36" t="s">
        <v>441</v>
      </c>
      <c r="E199" s="97">
        <v>0</v>
      </c>
      <c r="F199" s="97"/>
      <c r="G199" s="97"/>
      <c r="H199" s="97"/>
      <c r="I199" s="97"/>
      <c r="J199" s="97"/>
      <c r="K199" s="159" t="e">
        <f t="shared" si="75"/>
        <v>#DIV/0!</v>
      </c>
      <c r="L199" s="97">
        <f t="shared" si="90"/>
        <v>0</v>
      </c>
      <c r="M199" s="97"/>
      <c r="N199" s="97"/>
      <c r="O199" s="97"/>
      <c r="P199" s="97"/>
      <c r="Q199" s="97"/>
      <c r="R199" s="145">
        <f t="shared" si="91"/>
        <v>0</v>
      </c>
      <c r="S199" s="146"/>
      <c r="T199" s="146"/>
      <c r="U199" s="146"/>
      <c r="V199" s="146"/>
      <c r="W199" s="146"/>
      <c r="X199" s="159" t="e">
        <f t="shared" si="76"/>
        <v>#DIV/0!</v>
      </c>
      <c r="Y199" s="97">
        <f t="shared" si="77"/>
        <v>0</v>
      </c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</row>
    <row r="200" spans="1:510" s="24" customFormat="1" ht="267.75" hidden="1" x14ac:dyDescent="0.25">
      <c r="A200" s="101"/>
      <c r="B200" s="86"/>
      <c r="C200" s="101"/>
      <c r="D200" s="85" t="s">
        <v>442</v>
      </c>
      <c r="E200" s="98">
        <v>0</v>
      </c>
      <c r="F200" s="98"/>
      <c r="G200" s="98"/>
      <c r="H200" s="98"/>
      <c r="I200" s="98"/>
      <c r="J200" s="98"/>
      <c r="K200" s="159" t="e">
        <f t="shared" si="75"/>
        <v>#DIV/0!</v>
      </c>
      <c r="L200" s="97">
        <f t="shared" si="90"/>
        <v>0</v>
      </c>
      <c r="M200" s="98"/>
      <c r="N200" s="98"/>
      <c r="O200" s="98"/>
      <c r="P200" s="98"/>
      <c r="Q200" s="98"/>
      <c r="R200" s="145">
        <f t="shared" si="91"/>
        <v>0</v>
      </c>
      <c r="S200" s="146"/>
      <c r="T200" s="147"/>
      <c r="U200" s="147"/>
      <c r="V200" s="147"/>
      <c r="W200" s="147"/>
      <c r="X200" s="159" t="e">
        <f t="shared" si="76"/>
        <v>#DIV/0!</v>
      </c>
      <c r="Y200" s="97">
        <f t="shared" si="77"/>
        <v>0</v>
      </c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</row>
    <row r="201" spans="1:510" s="22" customFormat="1" ht="31.5" customHeight="1" x14ac:dyDescent="0.25">
      <c r="A201" s="59" t="s">
        <v>307</v>
      </c>
      <c r="B201" s="91" t="s">
        <v>290</v>
      </c>
      <c r="C201" s="91" t="s">
        <v>56</v>
      </c>
      <c r="D201" s="60" t="s">
        <v>292</v>
      </c>
      <c r="E201" s="97">
        <v>6171670.0800000001</v>
      </c>
      <c r="F201" s="97">
        <v>3598485.34</v>
      </c>
      <c r="G201" s="97">
        <v>373454.6</v>
      </c>
      <c r="H201" s="97">
        <v>5987568.3399999999</v>
      </c>
      <c r="I201" s="97">
        <v>3598474.99</v>
      </c>
      <c r="J201" s="97">
        <v>363829.42</v>
      </c>
      <c r="K201" s="161">
        <f t="shared" si="75"/>
        <v>97.016986688957942</v>
      </c>
      <c r="L201" s="97">
        <f t="shared" si="90"/>
        <v>160800</v>
      </c>
      <c r="M201" s="97">
        <v>160800</v>
      </c>
      <c r="N201" s="97"/>
      <c r="O201" s="97"/>
      <c r="P201" s="97"/>
      <c r="Q201" s="97">
        <v>160800</v>
      </c>
      <c r="R201" s="145">
        <f t="shared" si="91"/>
        <v>224286.83000000002</v>
      </c>
      <c r="S201" s="146">
        <v>160800</v>
      </c>
      <c r="T201" s="146">
        <v>63486.83</v>
      </c>
      <c r="U201" s="146"/>
      <c r="V201" s="146"/>
      <c r="W201" s="146">
        <v>160800</v>
      </c>
      <c r="X201" s="161">
        <f t="shared" si="76"/>
        <v>139.48185945273633</v>
      </c>
      <c r="Y201" s="97">
        <f t="shared" si="77"/>
        <v>6211855.1699999999</v>
      </c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</row>
    <row r="202" spans="1:510" s="22" customFormat="1" ht="33" customHeight="1" x14ac:dyDescent="0.25">
      <c r="A202" s="59" t="s">
        <v>355</v>
      </c>
      <c r="B202" s="91" t="s">
        <v>291</v>
      </c>
      <c r="C202" s="91" t="s">
        <v>56</v>
      </c>
      <c r="D202" s="60" t="s">
        <v>512</v>
      </c>
      <c r="E202" s="97">
        <v>39895644.549999997</v>
      </c>
      <c r="F202" s="97"/>
      <c r="G202" s="97"/>
      <c r="H202" s="97">
        <v>39616325.280000001</v>
      </c>
      <c r="I202" s="97"/>
      <c r="J202" s="97"/>
      <c r="K202" s="161">
        <f t="shared" si="75"/>
        <v>99.299875279242741</v>
      </c>
      <c r="L202" s="97">
        <f t="shared" si="90"/>
        <v>57000</v>
      </c>
      <c r="M202" s="97">
        <v>57000</v>
      </c>
      <c r="N202" s="97"/>
      <c r="O202" s="97"/>
      <c r="P202" s="97"/>
      <c r="Q202" s="97">
        <v>57000</v>
      </c>
      <c r="R202" s="145">
        <f t="shared" si="91"/>
        <v>57000</v>
      </c>
      <c r="S202" s="146">
        <v>57000</v>
      </c>
      <c r="T202" s="146"/>
      <c r="U202" s="146"/>
      <c r="V202" s="146"/>
      <c r="W202" s="146">
        <v>57000</v>
      </c>
      <c r="X202" s="161">
        <f t="shared" si="76"/>
        <v>100</v>
      </c>
      <c r="Y202" s="97">
        <f t="shared" si="77"/>
        <v>39673325.280000001</v>
      </c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</row>
    <row r="203" spans="1:510" s="24" customFormat="1" ht="15" customHeight="1" x14ac:dyDescent="0.25">
      <c r="A203" s="82"/>
      <c r="B203" s="107"/>
      <c r="C203" s="107"/>
      <c r="D203" s="83" t="s">
        <v>392</v>
      </c>
      <c r="E203" s="98">
        <v>348000</v>
      </c>
      <c r="F203" s="98"/>
      <c r="G203" s="98"/>
      <c r="H203" s="98">
        <v>303200</v>
      </c>
      <c r="I203" s="98"/>
      <c r="J203" s="98"/>
      <c r="K203" s="165">
        <f t="shared" si="75"/>
        <v>87.1264367816092</v>
      </c>
      <c r="L203" s="98">
        <f t="shared" si="90"/>
        <v>0</v>
      </c>
      <c r="M203" s="98"/>
      <c r="N203" s="98"/>
      <c r="O203" s="98"/>
      <c r="P203" s="98"/>
      <c r="Q203" s="98"/>
      <c r="R203" s="155">
        <f t="shared" si="91"/>
        <v>0</v>
      </c>
      <c r="S203" s="147"/>
      <c r="T203" s="147"/>
      <c r="U203" s="147"/>
      <c r="V203" s="147"/>
      <c r="W203" s="147"/>
      <c r="X203" s="166" t="e">
        <f t="shared" si="76"/>
        <v>#DIV/0!</v>
      </c>
      <c r="Y203" s="98">
        <f t="shared" si="77"/>
        <v>303200</v>
      </c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</row>
    <row r="204" spans="1:510" s="22" customFormat="1" ht="18.75" x14ac:dyDescent="0.25">
      <c r="A204" s="59" t="s">
        <v>416</v>
      </c>
      <c r="B204" s="91">
        <v>7323</v>
      </c>
      <c r="C204" s="59" t="s">
        <v>111</v>
      </c>
      <c r="D204" s="119" t="s">
        <v>545</v>
      </c>
      <c r="E204" s="97">
        <v>0</v>
      </c>
      <c r="F204" s="97"/>
      <c r="G204" s="97"/>
      <c r="H204" s="97"/>
      <c r="I204" s="97"/>
      <c r="J204" s="97"/>
      <c r="K204" s="162" t="e">
        <f t="shared" si="75"/>
        <v>#DIV/0!</v>
      </c>
      <c r="L204" s="97">
        <f t="shared" si="90"/>
        <v>461003</v>
      </c>
      <c r="M204" s="97">
        <v>461003</v>
      </c>
      <c r="N204" s="97"/>
      <c r="O204" s="97"/>
      <c r="P204" s="97"/>
      <c r="Q204" s="97">
        <v>461003</v>
      </c>
      <c r="R204" s="145">
        <f t="shared" si="91"/>
        <v>272518</v>
      </c>
      <c r="S204" s="146">
        <v>272518</v>
      </c>
      <c r="T204" s="146"/>
      <c r="U204" s="146"/>
      <c r="V204" s="146"/>
      <c r="W204" s="146">
        <v>272518</v>
      </c>
      <c r="X204" s="161">
        <f t="shared" si="76"/>
        <v>59.114148931785692</v>
      </c>
      <c r="Y204" s="97">
        <f t="shared" si="77"/>
        <v>272518</v>
      </c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</row>
    <row r="205" spans="1:510" s="22" customFormat="1" ht="22.5" customHeight="1" x14ac:dyDescent="0.25">
      <c r="A205" s="59" t="s">
        <v>265</v>
      </c>
      <c r="B205" s="91" t="s">
        <v>14</v>
      </c>
      <c r="C205" s="91" t="s">
        <v>45</v>
      </c>
      <c r="D205" s="60" t="s">
        <v>356</v>
      </c>
      <c r="E205" s="97">
        <v>5230784</v>
      </c>
      <c r="F205" s="97"/>
      <c r="G205" s="97"/>
      <c r="H205" s="97">
        <v>2569492</v>
      </c>
      <c r="I205" s="97"/>
      <c r="J205" s="97"/>
      <c r="K205" s="161">
        <f t="shared" si="75"/>
        <v>49.122502477640062</v>
      </c>
      <c r="L205" s="97">
        <f>N205+Q205</f>
        <v>0</v>
      </c>
      <c r="M205" s="97"/>
      <c r="N205" s="97"/>
      <c r="O205" s="97"/>
      <c r="P205" s="97"/>
      <c r="Q205" s="97"/>
      <c r="R205" s="145">
        <f t="shared" si="91"/>
        <v>0</v>
      </c>
      <c r="S205" s="146"/>
      <c r="T205" s="146"/>
      <c r="U205" s="146"/>
      <c r="V205" s="146"/>
      <c r="W205" s="146"/>
      <c r="X205" s="162" t="e">
        <f t="shared" si="76"/>
        <v>#DIV/0!</v>
      </c>
      <c r="Y205" s="97">
        <f t="shared" si="77"/>
        <v>2569492</v>
      </c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</row>
    <row r="206" spans="1:510" s="27" customFormat="1" ht="31.5" x14ac:dyDescent="0.25">
      <c r="A206" s="102" t="s">
        <v>188</v>
      </c>
      <c r="B206" s="39"/>
      <c r="C206" s="39"/>
      <c r="D206" s="103" t="s">
        <v>362</v>
      </c>
      <c r="E206" s="93">
        <f>E207</f>
        <v>5902461</v>
      </c>
      <c r="F206" s="93">
        <f t="shared" ref="F206:L206" si="92">F207</f>
        <v>4512300</v>
      </c>
      <c r="G206" s="93">
        <f t="shared" si="92"/>
        <v>68181</v>
      </c>
      <c r="H206" s="93">
        <f t="shared" si="92"/>
        <v>5886039.5800000001</v>
      </c>
      <c r="I206" s="93">
        <f t="shared" si="92"/>
        <v>4508233.9400000004</v>
      </c>
      <c r="J206" s="93">
        <f t="shared" si="92"/>
        <v>64243.89</v>
      </c>
      <c r="K206" s="159">
        <f t="shared" si="75"/>
        <v>99.721786895330609</v>
      </c>
      <c r="L206" s="93">
        <f t="shared" si="92"/>
        <v>6169819</v>
      </c>
      <c r="M206" s="93">
        <f t="shared" ref="M206" si="93">M207</f>
        <v>6169819</v>
      </c>
      <c r="N206" s="93">
        <f t="shared" ref="N206" si="94">N207</f>
        <v>0</v>
      </c>
      <c r="O206" s="93">
        <f t="shared" ref="O206" si="95">O207</f>
        <v>0</v>
      </c>
      <c r="P206" s="93">
        <f t="shared" ref="P206" si="96">P207</f>
        <v>0</v>
      </c>
      <c r="Q206" s="93">
        <f t="shared" ref="Q206:W206" si="97">Q207</f>
        <v>6169819</v>
      </c>
      <c r="R206" s="93">
        <f t="shared" si="97"/>
        <v>5612151.5</v>
      </c>
      <c r="S206" s="93">
        <f t="shared" si="97"/>
        <v>5612151.5</v>
      </c>
      <c r="T206" s="93">
        <f t="shared" si="97"/>
        <v>0</v>
      </c>
      <c r="U206" s="93">
        <f t="shared" si="97"/>
        <v>0</v>
      </c>
      <c r="V206" s="93">
        <f t="shared" si="97"/>
        <v>0</v>
      </c>
      <c r="W206" s="93">
        <f t="shared" si="97"/>
        <v>5612151.5</v>
      </c>
      <c r="X206" s="159">
        <f t="shared" si="76"/>
        <v>90.96136369640665</v>
      </c>
      <c r="Y206" s="93">
        <f t="shared" si="77"/>
        <v>11498191.08</v>
      </c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  <c r="IU206" s="32"/>
      <c r="IV206" s="32"/>
      <c r="IW206" s="32"/>
      <c r="IX206" s="32"/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  <c r="JS206" s="32"/>
      <c r="JT206" s="32"/>
      <c r="JU206" s="32"/>
      <c r="JV206" s="32"/>
      <c r="JW206" s="32"/>
      <c r="JX206" s="32"/>
      <c r="JY206" s="32"/>
      <c r="JZ206" s="32"/>
      <c r="KA206" s="32"/>
      <c r="KB206" s="32"/>
      <c r="KC206" s="32"/>
      <c r="KD206" s="32"/>
      <c r="KE206" s="32"/>
      <c r="KF206" s="32"/>
      <c r="KG206" s="32"/>
      <c r="KH206" s="32"/>
      <c r="KI206" s="32"/>
      <c r="KJ206" s="32"/>
      <c r="KK206" s="32"/>
      <c r="KL206" s="32"/>
      <c r="KM206" s="32"/>
      <c r="KN206" s="32"/>
      <c r="KO206" s="32"/>
      <c r="KP206" s="32"/>
      <c r="KQ206" s="32"/>
      <c r="KR206" s="32"/>
      <c r="KS206" s="32"/>
      <c r="KT206" s="32"/>
      <c r="KU206" s="32"/>
      <c r="KV206" s="32"/>
      <c r="KW206" s="32"/>
      <c r="KX206" s="32"/>
      <c r="KY206" s="32"/>
      <c r="KZ206" s="32"/>
      <c r="LA206" s="32"/>
      <c r="LB206" s="32"/>
      <c r="LC206" s="32"/>
      <c r="LD206" s="32"/>
      <c r="LE206" s="32"/>
      <c r="LF206" s="32"/>
      <c r="LG206" s="32"/>
      <c r="LH206" s="32"/>
      <c r="LI206" s="32"/>
      <c r="LJ206" s="32"/>
      <c r="LK206" s="32"/>
      <c r="LL206" s="32"/>
      <c r="LM206" s="32"/>
      <c r="LN206" s="32"/>
      <c r="LO206" s="32"/>
      <c r="LP206" s="32"/>
      <c r="LQ206" s="32"/>
      <c r="LR206" s="32"/>
      <c r="LS206" s="32"/>
      <c r="LT206" s="32"/>
      <c r="LU206" s="32"/>
      <c r="LV206" s="32"/>
      <c r="LW206" s="32"/>
      <c r="LX206" s="32"/>
      <c r="LY206" s="32"/>
      <c r="LZ206" s="32"/>
      <c r="MA206" s="32"/>
      <c r="MB206" s="32"/>
      <c r="MC206" s="32"/>
      <c r="MD206" s="32"/>
      <c r="ME206" s="32"/>
      <c r="MF206" s="32"/>
      <c r="MG206" s="32"/>
      <c r="MH206" s="32"/>
      <c r="MI206" s="32"/>
      <c r="MJ206" s="32"/>
      <c r="MK206" s="32"/>
      <c r="ML206" s="32"/>
      <c r="MM206" s="32"/>
      <c r="MN206" s="32"/>
      <c r="MO206" s="32"/>
      <c r="MP206" s="32"/>
      <c r="MQ206" s="32"/>
      <c r="MR206" s="32"/>
      <c r="MS206" s="32"/>
      <c r="MT206" s="32"/>
      <c r="MU206" s="32"/>
      <c r="MV206" s="32"/>
      <c r="MW206" s="32"/>
      <c r="MX206" s="32"/>
      <c r="MY206" s="32"/>
      <c r="MZ206" s="32"/>
      <c r="NA206" s="32"/>
      <c r="NB206" s="32"/>
      <c r="NC206" s="32"/>
      <c r="ND206" s="32"/>
      <c r="NE206" s="32"/>
      <c r="NF206" s="32"/>
      <c r="NG206" s="32"/>
      <c r="NH206" s="32"/>
      <c r="NI206" s="32"/>
      <c r="NJ206" s="32"/>
      <c r="NK206" s="32"/>
      <c r="NL206" s="32"/>
      <c r="NM206" s="32"/>
      <c r="NN206" s="32"/>
      <c r="NO206" s="32"/>
      <c r="NP206" s="32"/>
      <c r="NQ206" s="32"/>
      <c r="NR206" s="32"/>
      <c r="NS206" s="32"/>
      <c r="NT206" s="32"/>
      <c r="NU206" s="32"/>
      <c r="NV206" s="32"/>
      <c r="NW206" s="32"/>
      <c r="NX206" s="32"/>
      <c r="NY206" s="32"/>
      <c r="NZ206" s="32"/>
      <c r="OA206" s="32"/>
      <c r="OB206" s="32"/>
      <c r="OC206" s="32"/>
      <c r="OD206" s="32"/>
      <c r="OE206" s="32"/>
      <c r="OF206" s="32"/>
      <c r="OG206" s="32"/>
      <c r="OH206" s="32"/>
      <c r="OI206" s="32"/>
      <c r="OJ206" s="32"/>
      <c r="OK206" s="32"/>
      <c r="OL206" s="32"/>
      <c r="OM206" s="32"/>
      <c r="ON206" s="32"/>
      <c r="OO206" s="32"/>
      <c r="OP206" s="32"/>
      <c r="OQ206" s="32"/>
      <c r="OR206" s="32"/>
      <c r="OS206" s="32"/>
      <c r="OT206" s="32"/>
      <c r="OU206" s="32"/>
      <c r="OV206" s="32"/>
      <c r="OW206" s="32"/>
      <c r="OX206" s="32"/>
      <c r="OY206" s="32"/>
      <c r="OZ206" s="32"/>
      <c r="PA206" s="32"/>
      <c r="PB206" s="32"/>
      <c r="PC206" s="32"/>
      <c r="PD206" s="32"/>
      <c r="PE206" s="32"/>
      <c r="PF206" s="32"/>
      <c r="PG206" s="32"/>
      <c r="PH206" s="32"/>
      <c r="PI206" s="32"/>
      <c r="PJ206" s="32"/>
      <c r="PK206" s="32"/>
      <c r="PL206" s="32"/>
      <c r="PM206" s="32"/>
      <c r="PN206" s="32"/>
      <c r="PO206" s="32"/>
      <c r="PP206" s="32"/>
      <c r="PQ206" s="32"/>
      <c r="PR206" s="32"/>
      <c r="PS206" s="32"/>
      <c r="PT206" s="32"/>
      <c r="PU206" s="32"/>
      <c r="PV206" s="32"/>
      <c r="PW206" s="32"/>
      <c r="PX206" s="32"/>
      <c r="PY206" s="32"/>
      <c r="PZ206" s="32"/>
      <c r="QA206" s="32"/>
      <c r="QB206" s="32"/>
      <c r="QC206" s="32"/>
      <c r="QD206" s="32"/>
      <c r="QE206" s="32"/>
      <c r="QF206" s="32"/>
      <c r="QG206" s="32"/>
      <c r="QH206" s="32"/>
      <c r="QI206" s="32"/>
      <c r="QJ206" s="32"/>
      <c r="QK206" s="32"/>
      <c r="QL206" s="32"/>
      <c r="QM206" s="32"/>
      <c r="QN206" s="32"/>
      <c r="QO206" s="32"/>
      <c r="QP206" s="32"/>
      <c r="QQ206" s="32"/>
      <c r="QR206" s="32"/>
      <c r="QS206" s="32"/>
      <c r="QT206" s="32"/>
      <c r="QU206" s="32"/>
      <c r="QV206" s="32"/>
      <c r="QW206" s="32"/>
      <c r="QX206" s="32"/>
      <c r="QY206" s="32"/>
      <c r="QZ206" s="32"/>
      <c r="RA206" s="32"/>
      <c r="RB206" s="32"/>
      <c r="RC206" s="32"/>
      <c r="RD206" s="32"/>
      <c r="RE206" s="32"/>
      <c r="RF206" s="32"/>
      <c r="RG206" s="32"/>
      <c r="RH206" s="32"/>
      <c r="RI206" s="32"/>
      <c r="RJ206" s="32"/>
      <c r="RK206" s="32"/>
      <c r="RL206" s="32"/>
      <c r="RM206" s="32"/>
      <c r="RN206" s="32"/>
      <c r="RO206" s="32"/>
      <c r="RP206" s="32"/>
      <c r="RQ206" s="32"/>
      <c r="RR206" s="32"/>
      <c r="RS206" s="32"/>
      <c r="RT206" s="32"/>
      <c r="RU206" s="32"/>
      <c r="RV206" s="32"/>
      <c r="RW206" s="32"/>
      <c r="RX206" s="32"/>
      <c r="RY206" s="32"/>
      <c r="RZ206" s="32"/>
      <c r="SA206" s="32"/>
      <c r="SB206" s="32"/>
      <c r="SC206" s="32"/>
      <c r="SD206" s="32"/>
      <c r="SE206" s="32"/>
      <c r="SF206" s="32"/>
      <c r="SG206" s="32"/>
      <c r="SH206" s="32"/>
      <c r="SI206" s="32"/>
      <c r="SJ206" s="32"/>
      <c r="SK206" s="32"/>
      <c r="SL206" s="32"/>
      <c r="SM206" s="32"/>
      <c r="SN206" s="32"/>
      <c r="SO206" s="32"/>
      <c r="SP206" s="32"/>
    </row>
    <row r="207" spans="1:510" s="34" customFormat="1" ht="31.5" x14ac:dyDescent="0.25">
      <c r="A207" s="104" t="s">
        <v>189</v>
      </c>
      <c r="B207" s="72"/>
      <c r="C207" s="72"/>
      <c r="D207" s="75" t="s">
        <v>362</v>
      </c>
      <c r="E207" s="96">
        <f>E209+E210+E211+E212</f>
        <v>5902461</v>
      </c>
      <c r="F207" s="96">
        <f t="shared" ref="F207:W207" si="98">F209+F210+F211+F212</f>
        <v>4512300</v>
      </c>
      <c r="G207" s="96">
        <f t="shared" si="98"/>
        <v>68181</v>
      </c>
      <c r="H207" s="96">
        <f t="shared" si="98"/>
        <v>5886039.5800000001</v>
      </c>
      <c r="I207" s="96">
        <f t="shared" si="98"/>
        <v>4508233.9400000004</v>
      </c>
      <c r="J207" s="96">
        <f t="shared" si="98"/>
        <v>64243.89</v>
      </c>
      <c r="K207" s="163">
        <f t="shared" si="75"/>
        <v>99.721786895330609</v>
      </c>
      <c r="L207" s="96">
        <f t="shared" si="98"/>
        <v>6169819</v>
      </c>
      <c r="M207" s="96">
        <f>M209+M210+M211+M212</f>
        <v>6169819</v>
      </c>
      <c r="N207" s="96">
        <f t="shared" si="98"/>
        <v>0</v>
      </c>
      <c r="O207" s="96">
        <f t="shared" si="98"/>
        <v>0</v>
      </c>
      <c r="P207" s="96">
        <f t="shared" si="98"/>
        <v>0</v>
      </c>
      <c r="Q207" s="96">
        <f t="shared" si="98"/>
        <v>6169819</v>
      </c>
      <c r="R207" s="96">
        <f t="shared" si="98"/>
        <v>5612151.5</v>
      </c>
      <c r="S207" s="96">
        <f t="shared" si="98"/>
        <v>5612151.5</v>
      </c>
      <c r="T207" s="96">
        <f t="shared" si="98"/>
        <v>0</v>
      </c>
      <c r="U207" s="96">
        <f t="shared" si="98"/>
        <v>0</v>
      </c>
      <c r="V207" s="96">
        <f t="shared" si="98"/>
        <v>0</v>
      </c>
      <c r="W207" s="96">
        <f t="shared" si="98"/>
        <v>5612151.5</v>
      </c>
      <c r="X207" s="163">
        <f t="shared" si="76"/>
        <v>90.96136369640665</v>
      </c>
      <c r="Y207" s="96">
        <f t="shared" si="77"/>
        <v>11498191.08</v>
      </c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</row>
    <row r="208" spans="1:510" s="34" customFormat="1" ht="141.75" x14ac:dyDescent="0.25">
      <c r="A208" s="104"/>
      <c r="B208" s="72"/>
      <c r="C208" s="72"/>
      <c r="D208" s="125" t="s">
        <v>605</v>
      </c>
      <c r="E208" s="96">
        <f>E213</f>
        <v>0</v>
      </c>
      <c r="F208" s="96">
        <f t="shared" ref="F208:W208" si="99">F213</f>
        <v>0</v>
      </c>
      <c r="G208" s="96">
        <f t="shared" si="99"/>
        <v>0</v>
      </c>
      <c r="H208" s="96">
        <f t="shared" si="99"/>
        <v>0</v>
      </c>
      <c r="I208" s="96">
        <f t="shared" si="99"/>
        <v>0</v>
      </c>
      <c r="J208" s="96">
        <f t="shared" si="99"/>
        <v>0</v>
      </c>
      <c r="K208" s="164" t="e">
        <f t="shared" si="75"/>
        <v>#DIV/0!</v>
      </c>
      <c r="L208" s="96">
        <f t="shared" si="99"/>
        <v>4438108.5</v>
      </c>
      <c r="M208" s="96">
        <f t="shared" si="99"/>
        <v>4438108.5</v>
      </c>
      <c r="N208" s="96">
        <f t="shared" si="99"/>
        <v>0</v>
      </c>
      <c r="O208" s="96">
        <f t="shared" si="99"/>
        <v>0</v>
      </c>
      <c r="P208" s="96">
        <f t="shared" si="99"/>
        <v>0</v>
      </c>
      <c r="Q208" s="96">
        <f t="shared" si="99"/>
        <v>4438108.5</v>
      </c>
      <c r="R208" s="96">
        <f t="shared" si="99"/>
        <v>4070665.5</v>
      </c>
      <c r="S208" s="96">
        <f t="shared" si="99"/>
        <v>4070665.5</v>
      </c>
      <c r="T208" s="96">
        <f t="shared" si="99"/>
        <v>0</v>
      </c>
      <c r="U208" s="96">
        <f t="shared" si="99"/>
        <v>0</v>
      </c>
      <c r="V208" s="96">
        <f t="shared" si="99"/>
        <v>0</v>
      </c>
      <c r="W208" s="96">
        <f t="shared" si="99"/>
        <v>4070665.5</v>
      </c>
      <c r="X208" s="163">
        <f t="shared" si="76"/>
        <v>91.720729675716584</v>
      </c>
      <c r="Y208" s="96">
        <f t="shared" si="77"/>
        <v>4070665.5</v>
      </c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</row>
    <row r="209" spans="1:510" s="22" customFormat="1" ht="47.25" x14ac:dyDescent="0.25">
      <c r="A209" s="59" t="s">
        <v>190</v>
      </c>
      <c r="B209" s="91" t="s">
        <v>119</v>
      </c>
      <c r="C209" s="91" t="s">
        <v>46</v>
      </c>
      <c r="D209" s="36" t="s">
        <v>490</v>
      </c>
      <c r="E209" s="97">
        <v>5718281</v>
      </c>
      <c r="F209" s="97">
        <v>4512300</v>
      </c>
      <c r="G209" s="97">
        <v>68181</v>
      </c>
      <c r="H209" s="97">
        <v>5710102.7000000002</v>
      </c>
      <c r="I209" s="97">
        <v>4508233.9400000004</v>
      </c>
      <c r="J209" s="97">
        <v>64243.89</v>
      </c>
      <c r="K209" s="161">
        <f t="shared" si="75"/>
        <v>99.856979746185957</v>
      </c>
      <c r="L209" s="97">
        <f t="shared" ref="L209:L213" si="100">N209+Q209</f>
        <v>0</v>
      </c>
      <c r="M209" s="97">
        <v>0</v>
      </c>
      <c r="N209" s="97"/>
      <c r="O209" s="97"/>
      <c r="P209" s="97"/>
      <c r="Q209" s="97">
        <v>0</v>
      </c>
      <c r="R209" s="145">
        <f t="shared" ref="R209:R213" si="101">T209+W209</f>
        <v>0</v>
      </c>
      <c r="S209" s="146"/>
      <c r="T209" s="146"/>
      <c r="U209" s="146"/>
      <c r="V209" s="146"/>
      <c r="W209" s="146"/>
      <c r="X209" s="162" t="e">
        <f t="shared" si="76"/>
        <v>#DIV/0!</v>
      </c>
      <c r="Y209" s="97">
        <f t="shared" si="77"/>
        <v>5710102.7000000002</v>
      </c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</row>
    <row r="210" spans="1:510" s="22" customFormat="1" ht="63" x14ac:dyDescent="0.25">
      <c r="A210" s="59" t="s">
        <v>334</v>
      </c>
      <c r="B210" s="91">
        <v>3111</v>
      </c>
      <c r="C210" s="91">
        <v>1040</v>
      </c>
      <c r="D210" s="36" t="s">
        <v>333</v>
      </c>
      <c r="E210" s="97">
        <v>91140</v>
      </c>
      <c r="F210" s="97"/>
      <c r="G210" s="97"/>
      <c r="H210" s="97">
        <v>90533</v>
      </c>
      <c r="I210" s="97"/>
      <c r="J210" s="97"/>
      <c r="K210" s="161">
        <f t="shared" si="75"/>
        <v>99.333991661180605</v>
      </c>
      <c r="L210" s="97">
        <f t="shared" si="100"/>
        <v>0</v>
      </c>
      <c r="M210" s="97">
        <v>0</v>
      </c>
      <c r="N210" s="97"/>
      <c r="O210" s="97"/>
      <c r="P210" s="97"/>
      <c r="Q210" s="97">
        <v>0</v>
      </c>
      <c r="R210" s="145">
        <f t="shared" si="101"/>
        <v>0</v>
      </c>
      <c r="S210" s="146"/>
      <c r="T210" s="146"/>
      <c r="U210" s="146"/>
      <c r="V210" s="146"/>
      <c r="W210" s="146"/>
      <c r="X210" s="162" t="e">
        <f t="shared" si="76"/>
        <v>#DIV/0!</v>
      </c>
      <c r="Y210" s="97">
        <f t="shared" si="77"/>
        <v>90533</v>
      </c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</row>
    <row r="211" spans="1:510" s="22" customFormat="1" ht="31.5" customHeight="1" x14ac:dyDescent="0.25">
      <c r="A211" s="59" t="s">
        <v>191</v>
      </c>
      <c r="B211" s="91" t="s">
        <v>103</v>
      </c>
      <c r="C211" s="91" t="s">
        <v>100</v>
      </c>
      <c r="D211" s="60" t="s">
        <v>31</v>
      </c>
      <c r="E211" s="97">
        <v>93040</v>
      </c>
      <c r="F211" s="97"/>
      <c r="G211" s="97"/>
      <c r="H211" s="97">
        <v>85403.88</v>
      </c>
      <c r="I211" s="97"/>
      <c r="J211" s="97"/>
      <c r="K211" s="161">
        <f t="shared" ref="K211:K274" si="102">H211/E211*100</f>
        <v>91.792648323301805</v>
      </c>
      <c r="L211" s="97">
        <f t="shared" si="100"/>
        <v>0</v>
      </c>
      <c r="M211" s="97"/>
      <c r="N211" s="97"/>
      <c r="O211" s="97"/>
      <c r="P211" s="97"/>
      <c r="Q211" s="97"/>
      <c r="R211" s="145">
        <f t="shared" si="101"/>
        <v>0</v>
      </c>
      <c r="S211" s="146"/>
      <c r="T211" s="146"/>
      <c r="U211" s="146"/>
      <c r="V211" s="146"/>
      <c r="W211" s="146"/>
      <c r="X211" s="162" t="e">
        <f t="shared" ref="X211:X274" si="103">R211/L211*100</f>
        <v>#DIV/0!</v>
      </c>
      <c r="Y211" s="97">
        <f t="shared" ref="Y211:Y274" si="104">H211+R211</f>
        <v>85403.88</v>
      </c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</row>
    <row r="212" spans="1:510" s="22" customFormat="1" ht="81.75" customHeight="1" x14ac:dyDescent="0.25">
      <c r="A212" s="59" t="s">
        <v>436</v>
      </c>
      <c r="B212" s="91">
        <v>6083</v>
      </c>
      <c r="C212" s="59" t="s">
        <v>68</v>
      </c>
      <c r="D212" s="11" t="s">
        <v>437</v>
      </c>
      <c r="E212" s="97">
        <v>0</v>
      </c>
      <c r="F212" s="97"/>
      <c r="G212" s="97"/>
      <c r="H212" s="97"/>
      <c r="I212" s="97"/>
      <c r="J212" s="97"/>
      <c r="K212" s="162" t="e">
        <f t="shared" si="102"/>
        <v>#DIV/0!</v>
      </c>
      <c r="L212" s="97">
        <f t="shared" si="100"/>
        <v>6169819</v>
      </c>
      <c r="M212" s="97">
        <v>6169819</v>
      </c>
      <c r="N212" s="97"/>
      <c r="O212" s="97"/>
      <c r="P212" s="97"/>
      <c r="Q212" s="97">
        <v>6169819</v>
      </c>
      <c r="R212" s="145">
        <f t="shared" si="101"/>
        <v>5612151.5</v>
      </c>
      <c r="S212" s="146">
        <v>5612151.5</v>
      </c>
      <c r="T212" s="146"/>
      <c r="U212" s="146"/>
      <c r="V212" s="146"/>
      <c r="W212" s="146">
        <v>5612151.5</v>
      </c>
      <c r="X212" s="161">
        <f t="shared" si="103"/>
        <v>90.96136369640665</v>
      </c>
      <c r="Y212" s="97">
        <f t="shared" si="104"/>
        <v>5612151.5</v>
      </c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</row>
    <row r="213" spans="1:510" s="24" customFormat="1" ht="131.25" customHeight="1" x14ac:dyDescent="0.25">
      <c r="A213" s="82"/>
      <c r="B213" s="107"/>
      <c r="C213" s="82"/>
      <c r="D213" s="88" t="s">
        <v>605</v>
      </c>
      <c r="E213" s="98">
        <v>0</v>
      </c>
      <c r="F213" s="98"/>
      <c r="G213" s="98"/>
      <c r="H213" s="98"/>
      <c r="I213" s="98"/>
      <c r="J213" s="98"/>
      <c r="K213" s="164" t="e">
        <f t="shared" si="102"/>
        <v>#DIV/0!</v>
      </c>
      <c r="L213" s="98">
        <f t="shared" si="100"/>
        <v>4438108.5</v>
      </c>
      <c r="M213" s="98">
        <v>4438108.5</v>
      </c>
      <c r="N213" s="98"/>
      <c r="O213" s="98"/>
      <c r="P213" s="98"/>
      <c r="Q213" s="98">
        <v>4438108.5</v>
      </c>
      <c r="R213" s="155">
        <f t="shared" si="101"/>
        <v>4070665.5</v>
      </c>
      <c r="S213" s="147">
        <v>4070665.5</v>
      </c>
      <c r="T213" s="147"/>
      <c r="U213" s="147"/>
      <c r="V213" s="147"/>
      <c r="W213" s="147">
        <v>4070665.5</v>
      </c>
      <c r="X213" s="163">
        <f t="shared" si="103"/>
        <v>91.720729675716584</v>
      </c>
      <c r="Y213" s="98">
        <f t="shared" si="104"/>
        <v>4070665.5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</row>
    <row r="214" spans="1:510" s="27" customFormat="1" ht="22.5" customHeight="1" x14ac:dyDescent="0.25">
      <c r="A214" s="106" t="s">
        <v>26</v>
      </c>
      <c r="B214" s="108"/>
      <c r="C214" s="108"/>
      <c r="D214" s="103" t="s">
        <v>335</v>
      </c>
      <c r="E214" s="93">
        <f t="shared" ref="E214:L214" si="105">E215</f>
        <v>82887057</v>
      </c>
      <c r="F214" s="93">
        <f t="shared" si="105"/>
        <v>62264330</v>
      </c>
      <c r="G214" s="93">
        <f t="shared" si="105"/>
        <v>2956627</v>
      </c>
      <c r="H214" s="93">
        <f t="shared" si="105"/>
        <v>81241368.260000005</v>
      </c>
      <c r="I214" s="93">
        <f t="shared" si="105"/>
        <v>61248668.079999998</v>
      </c>
      <c r="J214" s="93">
        <f t="shared" si="105"/>
        <v>2835355.73</v>
      </c>
      <c r="K214" s="159">
        <f t="shared" si="102"/>
        <v>98.014540750312804</v>
      </c>
      <c r="L214" s="93">
        <f t="shared" si="105"/>
        <v>5080600</v>
      </c>
      <c r="M214" s="93">
        <f t="shared" ref="M214" si="106">M215</f>
        <v>2320500</v>
      </c>
      <c r="N214" s="93">
        <f t="shared" ref="N214" si="107">N215</f>
        <v>2756970</v>
      </c>
      <c r="O214" s="93">
        <f t="shared" ref="O214" si="108">O215</f>
        <v>2239004</v>
      </c>
      <c r="P214" s="93">
        <f t="shared" ref="P214" si="109">P215</f>
        <v>3300</v>
      </c>
      <c r="Q214" s="93">
        <f t="shared" ref="Q214:W214" si="110">Q215</f>
        <v>2323630</v>
      </c>
      <c r="R214" s="93">
        <f t="shared" si="110"/>
        <v>5068140.91</v>
      </c>
      <c r="S214" s="93">
        <f t="shared" si="110"/>
        <v>2098011.9300000002</v>
      </c>
      <c r="T214" s="93">
        <f t="shared" si="110"/>
        <v>2699071</v>
      </c>
      <c r="U214" s="93">
        <f t="shared" si="110"/>
        <v>2164383.13</v>
      </c>
      <c r="V214" s="93">
        <f t="shared" si="110"/>
        <v>6560</v>
      </c>
      <c r="W214" s="93">
        <f t="shared" si="110"/>
        <v>2369069.91</v>
      </c>
      <c r="X214" s="159">
        <f t="shared" si="103"/>
        <v>99.754771286855885</v>
      </c>
      <c r="Y214" s="93">
        <f t="shared" si="104"/>
        <v>86309509.170000002</v>
      </c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  <c r="IU214" s="32"/>
      <c r="IV214" s="32"/>
      <c r="IW214" s="32"/>
      <c r="IX214" s="32"/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  <c r="JS214" s="32"/>
      <c r="JT214" s="32"/>
      <c r="JU214" s="32"/>
      <c r="JV214" s="32"/>
      <c r="JW214" s="32"/>
      <c r="JX214" s="32"/>
      <c r="JY214" s="32"/>
      <c r="JZ214" s="32"/>
      <c r="KA214" s="32"/>
      <c r="KB214" s="32"/>
      <c r="KC214" s="32"/>
      <c r="KD214" s="32"/>
      <c r="KE214" s="32"/>
      <c r="KF214" s="32"/>
      <c r="KG214" s="32"/>
      <c r="KH214" s="32"/>
      <c r="KI214" s="32"/>
      <c r="KJ214" s="32"/>
      <c r="KK214" s="32"/>
      <c r="KL214" s="32"/>
      <c r="KM214" s="32"/>
      <c r="KN214" s="32"/>
      <c r="KO214" s="32"/>
      <c r="KP214" s="32"/>
      <c r="KQ214" s="32"/>
      <c r="KR214" s="32"/>
      <c r="KS214" s="32"/>
      <c r="KT214" s="32"/>
      <c r="KU214" s="32"/>
      <c r="KV214" s="32"/>
      <c r="KW214" s="32"/>
      <c r="KX214" s="32"/>
      <c r="KY214" s="32"/>
      <c r="KZ214" s="32"/>
      <c r="LA214" s="32"/>
      <c r="LB214" s="32"/>
      <c r="LC214" s="32"/>
      <c r="LD214" s="32"/>
      <c r="LE214" s="32"/>
      <c r="LF214" s="32"/>
      <c r="LG214" s="32"/>
      <c r="LH214" s="32"/>
      <c r="LI214" s="32"/>
      <c r="LJ214" s="32"/>
      <c r="LK214" s="32"/>
      <c r="LL214" s="32"/>
      <c r="LM214" s="32"/>
      <c r="LN214" s="32"/>
      <c r="LO214" s="32"/>
      <c r="LP214" s="32"/>
      <c r="LQ214" s="32"/>
      <c r="LR214" s="32"/>
      <c r="LS214" s="32"/>
      <c r="LT214" s="32"/>
      <c r="LU214" s="32"/>
      <c r="LV214" s="32"/>
      <c r="LW214" s="32"/>
      <c r="LX214" s="32"/>
      <c r="LY214" s="32"/>
      <c r="LZ214" s="32"/>
      <c r="MA214" s="32"/>
      <c r="MB214" s="32"/>
      <c r="MC214" s="32"/>
      <c r="MD214" s="32"/>
      <c r="ME214" s="32"/>
      <c r="MF214" s="32"/>
      <c r="MG214" s="32"/>
      <c r="MH214" s="32"/>
      <c r="MI214" s="32"/>
      <c r="MJ214" s="32"/>
      <c r="MK214" s="32"/>
      <c r="ML214" s="32"/>
      <c r="MM214" s="32"/>
      <c r="MN214" s="32"/>
      <c r="MO214" s="32"/>
      <c r="MP214" s="32"/>
      <c r="MQ214" s="32"/>
      <c r="MR214" s="32"/>
      <c r="MS214" s="32"/>
      <c r="MT214" s="32"/>
      <c r="MU214" s="32"/>
      <c r="MV214" s="32"/>
      <c r="MW214" s="32"/>
      <c r="MX214" s="32"/>
      <c r="MY214" s="32"/>
      <c r="MZ214" s="32"/>
      <c r="NA214" s="32"/>
      <c r="NB214" s="32"/>
      <c r="NC214" s="32"/>
      <c r="ND214" s="32"/>
      <c r="NE214" s="32"/>
      <c r="NF214" s="32"/>
      <c r="NG214" s="32"/>
      <c r="NH214" s="32"/>
      <c r="NI214" s="32"/>
      <c r="NJ214" s="32"/>
      <c r="NK214" s="32"/>
      <c r="NL214" s="32"/>
      <c r="NM214" s="32"/>
      <c r="NN214" s="32"/>
      <c r="NO214" s="32"/>
      <c r="NP214" s="32"/>
      <c r="NQ214" s="32"/>
      <c r="NR214" s="32"/>
      <c r="NS214" s="32"/>
      <c r="NT214" s="32"/>
      <c r="NU214" s="32"/>
      <c r="NV214" s="32"/>
      <c r="NW214" s="32"/>
      <c r="NX214" s="32"/>
      <c r="NY214" s="32"/>
      <c r="NZ214" s="32"/>
      <c r="OA214" s="32"/>
      <c r="OB214" s="32"/>
      <c r="OC214" s="32"/>
      <c r="OD214" s="32"/>
      <c r="OE214" s="32"/>
      <c r="OF214" s="32"/>
      <c r="OG214" s="32"/>
      <c r="OH214" s="32"/>
      <c r="OI214" s="32"/>
      <c r="OJ214" s="32"/>
      <c r="OK214" s="32"/>
      <c r="OL214" s="32"/>
      <c r="OM214" s="32"/>
      <c r="ON214" s="32"/>
      <c r="OO214" s="32"/>
      <c r="OP214" s="32"/>
      <c r="OQ214" s="32"/>
      <c r="OR214" s="32"/>
      <c r="OS214" s="32"/>
      <c r="OT214" s="32"/>
      <c r="OU214" s="32"/>
      <c r="OV214" s="32"/>
      <c r="OW214" s="32"/>
      <c r="OX214" s="32"/>
      <c r="OY214" s="32"/>
      <c r="OZ214" s="32"/>
      <c r="PA214" s="32"/>
      <c r="PB214" s="32"/>
      <c r="PC214" s="32"/>
      <c r="PD214" s="32"/>
      <c r="PE214" s="32"/>
      <c r="PF214" s="32"/>
      <c r="PG214" s="32"/>
      <c r="PH214" s="32"/>
      <c r="PI214" s="32"/>
      <c r="PJ214" s="32"/>
      <c r="PK214" s="32"/>
      <c r="PL214" s="32"/>
      <c r="PM214" s="32"/>
      <c r="PN214" s="32"/>
      <c r="PO214" s="32"/>
      <c r="PP214" s="32"/>
      <c r="PQ214" s="32"/>
      <c r="PR214" s="32"/>
      <c r="PS214" s="32"/>
      <c r="PT214" s="32"/>
      <c r="PU214" s="32"/>
      <c r="PV214" s="32"/>
      <c r="PW214" s="32"/>
      <c r="PX214" s="32"/>
      <c r="PY214" s="32"/>
      <c r="PZ214" s="32"/>
      <c r="QA214" s="32"/>
      <c r="QB214" s="32"/>
      <c r="QC214" s="32"/>
      <c r="QD214" s="32"/>
      <c r="QE214" s="32"/>
      <c r="QF214" s="32"/>
      <c r="QG214" s="32"/>
      <c r="QH214" s="32"/>
      <c r="QI214" s="32"/>
      <c r="QJ214" s="32"/>
      <c r="QK214" s="32"/>
      <c r="QL214" s="32"/>
      <c r="QM214" s="32"/>
      <c r="QN214" s="32"/>
      <c r="QO214" s="32"/>
      <c r="QP214" s="32"/>
      <c r="QQ214" s="32"/>
      <c r="QR214" s="32"/>
      <c r="QS214" s="32"/>
      <c r="QT214" s="32"/>
      <c r="QU214" s="32"/>
      <c r="QV214" s="32"/>
      <c r="QW214" s="32"/>
      <c r="QX214" s="32"/>
      <c r="QY214" s="32"/>
      <c r="QZ214" s="32"/>
      <c r="RA214" s="32"/>
      <c r="RB214" s="32"/>
      <c r="RC214" s="32"/>
      <c r="RD214" s="32"/>
      <c r="RE214" s="32"/>
      <c r="RF214" s="32"/>
      <c r="RG214" s="32"/>
      <c r="RH214" s="32"/>
      <c r="RI214" s="32"/>
      <c r="RJ214" s="32"/>
      <c r="RK214" s="32"/>
      <c r="RL214" s="32"/>
      <c r="RM214" s="32"/>
      <c r="RN214" s="32"/>
      <c r="RO214" s="32"/>
      <c r="RP214" s="32"/>
      <c r="RQ214" s="32"/>
      <c r="RR214" s="32"/>
      <c r="RS214" s="32"/>
      <c r="RT214" s="32"/>
      <c r="RU214" s="32"/>
      <c r="RV214" s="32"/>
      <c r="RW214" s="32"/>
      <c r="RX214" s="32"/>
      <c r="RY214" s="32"/>
      <c r="RZ214" s="32"/>
      <c r="SA214" s="32"/>
      <c r="SB214" s="32"/>
      <c r="SC214" s="32"/>
      <c r="SD214" s="32"/>
      <c r="SE214" s="32"/>
      <c r="SF214" s="32"/>
      <c r="SG214" s="32"/>
      <c r="SH214" s="32"/>
      <c r="SI214" s="32"/>
      <c r="SJ214" s="32"/>
      <c r="SK214" s="32"/>
      <c r="SL214" s="32"/>
      <c r="SM214" s="32"/>
      <c r="SN214" s="32"/>
      <c r="SO214" s="32"/>
      <c r="SP214" s="32"/>
    </row>
    <row r="215" spans="1:510" s="34" customFormat="1" ht="21.75" customHeight="1" x14ac:dyDescent="0.25">
      <c r="A215" s="94" t="s">
        <v>192</v>
      </c>
      <c r="B215" s="105"/>
      <c r="C215" s="105"/>
      <c r="D215" s="75" t="s">
        <v>335</v>
      </c>
      <c r="E215" s="96">
        <f t="shared" ref="E215:J215" si="111">E216+E217+E218+E220+E221++E223+E219+E222+E224</f>
        <v>82887057</v>
      </c>
      <c r="F215" s="96">
        <f t="shared" si="111"/>
        <v>62264330</v>
      </c>
      <c r="G215" s="96">
        <f t="shared" si="111"/>
        <v>2956627</v>
      </c>
      <c r="H215" s="96">
        <f t="shared" si="111"/>
        <v>81241368.260000005</v>
      </c>
      <c r="I215" s="96">
        <f t="shared" si="111"/>
        <v>61248668.079999998</v>
      </c>
      <c r="J215" s="96">
        <f t="shared" si="111"/>
        <v>2835355.73</v>
      </c>
      <c r="K215" s="163">
        <f t="shared" si="102"/>
        <v>98.014540750312804</v>
      </c>
      <c r="L215" s="96">
        <f t="shared" ref="L215:W215" si="112">L216+L217+L218+L220+L221++L223+L219+L222+L224</f>
        <v>5080600</v>
      </c>
      <c r="M215" s="96">
        <f t="shared" si="112"/>
        <v>2320500</v>
      </c>
      <c r="N215" s="96">
        <f t="shared" si="112"/>
        <v>2756970</v>
      </c>
      <c r="O215" s="96">
        <f t="shared" si="112"/>
        <v>2239004</v>
      </c>
      <c r="P215" s="96">
        <f t="shared" si="112"/>
        <v>3300</v>
      </c>
      <c r="Q215" s="96">
        <f t="shared" si="112"/>
        <v>2323630</v>
      </c>
      <c r="R215" s="96">
        <f t="shared" si="112"/>
        <v>5068140.91</v>
      </c>
      <c r="S215" s="96">
        <f t="shared" si="112"/>
        <v>2098011.9300000002</v>
      </c>
      <c r="T215" s="96">
        <f t="shared" si="112"/>
        <v>2699071</v>
      </c>
      <c r="U215" s="96">
        <f t="shared" si="112"/>
        <v>2164383.13</v>
      </c>
      <c r="V215" s="96">
        <f t="shared" si="112"/>
        <v>6560</v>
      </c>
      <c r="W215" s="96">
        <f t="shared" si="112"/>
        <v>2369069.91</v>
      </c>
      <c r="X215" s="163">
        <f t="shared" si="103"/>
        <v>99.754771286855885</v>
      </c>
      <c r="Y215" s="96">
        <f t="shared" si="104"/>
        <v>86309509.170000002</v>
      </c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</row>
    <row r="216" spans="1:510" s="22" customFormat="1" ht="47.25" x14ac:dyDescent="0.25">
      <c r="A216" s="59" t="s">
        <v>139</v>
      </c>
      <c r="B216" s="91" t="s">
        <v>119</v>
      </c>
      <c r="C216" s="91" t="s">
        <v>46</v>
      </c>
      <c r="D216" s="36" t="s">
        <v>490</v>
      </c>
      <c r="E216" s="97">
        <v>2178335</v>
      </c>
      <c r="F216" s="97">
        <v>1695500</v>
      </c>
      <c r="G216" s="97">
        <v>32635</v>
      </c>
      <c r="H216" s="97">
        <v>2148736.1800000002</v>
      </c>
      <c r="I216" s="97">
        <v>1683117.15</v>
      </c>
      <c r="J216" s="97">
        <v>26135.82</v>
      </c>
      <c r="K216" s="161">
        <f t="shared" si="102"/>
        <v>98.641218178103927</v>
      </c>
      <c r="L216" s="97">
        <f t="shared" ref="L216:L223" si="113">N216+Q216</f>
        <v>0</v>
      </c>
      <c r="M216" s="97"/>
      <c r="N216" s="97"/>
      <c r="O216" s="97"/>
      <c r="P216" s="97"/>
      <c r="Q216" s="97"/>
      <c r="R216" s="145">
        <f t="shared" ref="R216:R223" si="114">T216+W216</f>
        <v>0</v>
      </c>
      <c r="S216" s="146"/>
      <c r="T216" s="146"/>
      <c r="U216" s="146"/>
      <c r="V216" s="146"/>
      <c r="W216" s="146"/>
      <c r="X216" s="162" t="e">
        <f t="shared" si="103"/>
        <v>#DIV/0!</v>
      </c>
      <c r="Y216" s="97">
        <f t="shared" si="104"/>
        <v>2148736.1800000002</v>
      </c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</row>
    <row r="217" spans="1:510" s="22" customFormat="1" ht="19.5" customHeight="1" x14ac:dyDescent="0.25">
      <c r="A217" s="59" t="s">
        <v>505</v>
      </c>
      <c r="B217" s="91">
        <v>1080</v>
      </c>
      <c r="C217" s="59" t="s">
        <v>57</v>
      </c>
      <c r="D217" s="60" t="s">
        <v>506</v>
      </c>
      <c r="E217" s="97">
        <v>51160475</v>
      </c>
      <c r="F217" s="97">
        <v>40594000</v>
      </c>
      <c r="G217" s="97">
        <v>990275</v>
      </c>
      <c r="H217" s="97">
        <v>50775139.43</v>
      </c>
      <c r="I217" s="97">
        <v>40482063.359999999</v>
      </c>
      <c r="J217" s="97">
        <v>944177.07</v>
      </c>
      <c r="K217" s="161">
        <f t="shared" si="102"/>
        <v>99.246810022776373</v>
      </c>
      <c r="L217" s="97">
        <f t="shared" si="113"/>
        <v>2729100</v>
      </c>
      <c r="M217" s="97"/>
      <c r="N217" s="97">
        <v>2725970</v>
      </c>
      <c r="O217" s="97">
        <v>2226904</v>
      </c>
      <c r="P217" s="97"/>
      <c r="Q217" s="97">
        <v>3130</v>
      </c>
      <c r="R217" s="145">
        <f t="shared" si="114"/>
        <v>2710014.46</v>
      </c>
      <c r="S217" s="146"/>
      <c r="T217" s="146">
        <v>2670374.96</v>
      </c>
      <c r="U217" s="146">
        <v>2164383.13</v>
      </c>
      <c r="V217" s="146"/>
      <c r="W217" s="146">
        <v>39639.5</v>
      </c>
      <c r="X217" s="161">
        <f t="shared" si="103"/>
        <v>99.300665420834704</v>
      </c>
      <c r="Y217" s="97">
        <f t="shared" si="104"/>
        <v>53485153.890000001</v>
      </c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</row>
    <row r="218" spans="1:510" s="22" customFormat="1" ht="21" customHeight="1" x14ac:dyDescent="0.25">
      <c r="A218" s="59" t="s">
        <v>193</v>
      </c>
      <c r="B218" s="91" t="s">
        <v>73</v>
      </c>
      <c r="C218" s="91" t="s">
        <v>74</v>
      </c>
      <c r="D218" s="60" t="s">
        <v>15</v>
      </c>
      <c r="E218" s="97">
        <v>23641974</v>
      </c>
      <c r="F218" s="97">
        <v>16756730</v>
      </c>
      <c r="G218" s="97">
        <v>1742744</v>
      </c>
      <c r="H218" s="97">
        <v>22541674.859999999</v>
      </c>
      <c r="I218" s="97">
        <v>15912139.699999999</v>
      </c>
      <c r="J218" s="97">
        <v>1704461.12</v>
      </c>
      <c r="K218" s="161">
        <f t="shared" si="102"/>
        <v>95.345992936122855</v>
      </c>
      <c r="L218" s="97">
        <f t="shared" si="113"/>
        <v>252500</v>
      </c>
      <c r="M218" s="97">
        <v>227500</v>
      </c>
      <c r="N218" s="97">
        <v>25000</v>
      </c>
      <c r="O218" s="97">
        <v>12100</v>
      </c>
      <c r="P218" s="97"/>
      <c r="Q218" s="97">
        <v>227500</v>
      </c>
      <c r="R218" s="145">
        <f t="shared" si="114"/>
        <v>467734.51999999996</v>
      </c>
      <c r="S218" s="146">
        <v>227419</v>
      </c>
      <c r="T218" s="146">
        <v>8897.0400000000009</v>
      </c>
      <c r="U218" s="146"/>
      <c r="V218" s="146"/>
      <c r="W218" s="146">
        <v>458837.48</v>
      </c>
      <c r="X218" s="161">
        <f t="shared" si="103"/>
        <v>185.24139405940591</v>
      </c>
      <c r="Y218" s="97">
        <f t="shared" si="104"/>
        <v>23009409.379999999</v>
      </c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</row>
    <row r="219" spans="1:510" s="22" customFormat="1" ht="48.75" customHeight="1" x14ac:dyDescent="0.25">
      <c r="A219" s="59">
        <v>1014060</v>
      </c>
      <c r="B219" s="91" t="s">
        <v>319</v>
      </c>
      <c r="C219" s="91" t="s">
        <v>320</v>
      </c>
      <c r="D219" s="60" t="s">
        <v>321</v>
      </c>
      <c r="E219" s="97">
        <v>2297816</v>
      </c>
      <c r="F219" s="97">
        <v>1529600</v>
      </c>
      <c r="G219" s="97">
        <v>141016</v>
      </c>
      <c r="H219" s="97">
        <v>2205565.7599999998</v>
      </c>
      <c r="I219" s="97">
        <v>1482848.31</v>
      </c>
      <c r="J219" s="97">
        <v>121109.83</v>
      </c>
      <c r="K219" s="161">
        <f t="shared" si="102"/>
        <v>95.985307787916867</v>
      </c>
      <c r="L219" s="97">
        <f t="shared" si="113"/>
        <v>6000</v>
      </c>
      <c r="M219" s="97">
        <v>0</v>
      </c>
      <c r="N219" s="97">
        <v>6000</v>
      </c>
      <c r="O219" s="97"/>
      <c r="P219" s="97">
        <v>3300</v>
      </c>
      <c r="Q219" s="97">
        <v>0</v>
      </c>
      <c r="R219" s="145">
        <f t="shared" si="114"/>
        <v>19799</v>
      </c>
      <c r="S219" s="146"/>
      <c r="T219" s="146">
        <v>19799</v>
      </c>
      <c r="U219" s="146"/>
      <c r="V219" s="146">
        <v>6560</v>
      </c>
      <c r="W219" s="146"/>
      <c r="X219" s="161">
        <f t="shared" si="103"/>
        <v>329.98333333333335</v>
      </c>
      <c r="Y219" s="97">
        <f t="shared" si="104"/>
        <v>2225364.7599999998</v>
      </c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</row>
    <row r="220" spans="1:510" s="24" customFormat="1" ht="33.75" customHeight="1" x14ac:dyDescent="0.25">
      <c r="A220" s="59">
        <v>1014081</v>
      </c>
      <c r="B220" s="91" t="s">
        <v>293</v>
      </c>
      <c r="C220" s="91" t="s">
        <v>75</v>
      </c>
      <c r="D220" s="60" t="s">
        <v>343</v>
      </c>
      <c r="E220" s="97">
        <v>2228457</v>
      </c>
      <c r="F220" s="97">
        <v>1688500</v>
      </c>
      <c r="G220" s="97">
        <v>49957</v>
      </c>
      <c r="H220" s="97">
        <v>2196167.0299999998</v>
      </c>
      <c r="I220" s="97">
        <v>1688499.56</v>
      </c>
      <c r="J220" s="97">
        <v>39471.89</v>
      </c>
      <c r="K220" s="161">
        <f t="shared" si="102"/>
        <v>98.55101669002363</v>
      </c>
      <c r="L220" s="97">
        <f t="shared" si="113"/>
        <v>23000</v>
      </c>
      <c r="M220" s="97">
        <v>23000</v>
      </c>
      <c r="N220" s="97"/>
      <c r="O220" s="97"/>
      <c r="P220" s="97"/>
      <c r="Q220" s="97">
        <v>23000</v>
      </c>
      <c r="R220" s="145">
        <f t="shared" si="114"/>
        <v>22980</v>
      </c>
      <c r="S220" s="146">
        <v>22980</v>
      </c>
      <c r="T220" s="147"/>
      <c r="U220" s="147"/>
      <c r="V220" s="147"/>
      <c r="W220" s="147">
        <v>22980</v>
      </c>
      <c r="X220" s="161">
        <f t="shared" si="103"/>
        <v>99.91304347826086</v>
      </c>
      <c r="Y220" s="97">
        <f t="shared" si="104"/>
        <v>2219147.0299999998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</row>
    <row r="221" spans="1:510" s="24" customFormat="1" ht="25.5" customHeight="1" x14ac:dyDescent="0.25">
      <c r="A221" s="59">
        <v>1014082</v>
      </c>
      <c r="B221" s="91" t="s">
        <v>294</v>
      </c>
      <c r="C221" s="91" t="s">
        <v>75</v>
      </c>
      <c r="D221" s="60" t="s">
        <v>295</v>
      </c>
      <c r="E221" s="97">
        <v>1380000</v>
      </c>
      <c r="F221" s="97"/>
      <c r="G221" s="97"/>
      <c r="H221" s="97">
        <v>1374085</v>
      </c>
      <c r="I221" s="97"/>
      <c r="J221" s="97"/>
      <c r="K221" s="161">
        <f t="shared" si="102"/>
        <v>99.571376811594206</v>
      </c>
      <c r="L221" s="97">
        <f t="shared" si="113"/>
        <v>0</v>
      </c>
      <c r="M221" s="97"/>
      <c r="N221" s="97"/>
      <c r="O221" s="97"/>
      <c r="P221" s="97"/>
      <c r="Q221" s="97"/>
      <c r="R221" s="145">
        <f t="shared" si="114"/>
        <v>0</v>
      </c>
      <c r="S221" s="146"/>
      <c r="T221" s="147"/>
      <c r="U221" s="147"/>
      <c r="V221" s="147"/>
      <c r="W221" s="147"/>
      <c r="X221" s="162" t="e">
        <f t="shared" si="103"/>
        <v>#DIV/0!</v>
      </c>
      <c r="Y221" s="97">
        <f t="shared" si="104"/>
        <v>1374085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</row>
    <row r="222" spans="1:510" s="24" customFormat="1" ht="21.75" customHeight="1" x14ac:dyDescent="0.25">
      <c r="A222" s="59" t="s">
        <v>452</v>
      </c>
      <c r="B222" s="59" t="s">
        <v>453</v>
      </c>
      <c r="C222" s="59" t="s">
        <v>111</v>
      </c>
      <c r="D222" s="6" t="s">
        <v>546</v>
      </c>
      <c r="E222" s="97">
        <v>0</v>
      </c>
      <c r="F222" s="97"/>
      <c r="G222" s="97"/>
      <c r="H222" s="97"/>
      <c r="I222" s="97"/>
      <c r="J222" s="97"/>
      <c r="K222" s="162" t="e">
        <f t="shared" si="102"/>
        <v>#DIV/0!</v>
      </c>
      <c r="L222" s="97">
        <f t="shared" si="113"/>
        <v>570000</v>
      </c>
      <c r="M222" s="97">
        <v>570000</v>
      </c>
      <c r="N222" s="97"/>
      <c r="O222" s="97"/>
      <c r="P222" s="97"/>
      <c r="Q222" s="97">
        <v>570000</v>
      </c>
      <c r="R222" s="145">
        <f t="shared" si="114"/>
        <v>485384.32</v>
      </c>
      <c r="S222" s="146">
        <v>485384.32</v>
      </c>
      <c r="T222" s="147"/>
      <c r="U222" s="147"/>
      <c r="V222" s="147"/>
      <c r="W222" s="147">
        <v>485384.32</v>
      </c>
      <c r="X222" s="161">
        <f t="shared" si="103"/>
        <v>85.155143859649129</v>
      </c>
      <c r="Y222" s="97">
        <f t="shared" si="104"/>
        <v>485384.32</v>
      </c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</row>
    <row r="223" spans="1:510" s="22" customFormat="1" ht="22.5" customHeight="1" x14ac:dyDescent="0.25">
      <c r="A223" s="59" t="s">
        <v>145</v>
      </c>
      <c r="B223" s="91" t="s">
        <v>2</v>
      </c>
      <c r="C223" s="91" t="s">
        <v>86</v>
      </c>
      <c r="D223" s="60" t="s">
        <v>421</v>
      </c>
      <c r="E223" s="97">
        <v>0</v>
      </c>
      <c r="F223" s="97"/>
      <c r="G223" s="97"/>
      <c r="H223" s="97"/>
      <c r="I223" s="97"/>
      <c r="J223" s="97"/>
      <c r="K223" s="162" t="e">
        <f t="shared" si="102"/>
        <v>#DIV/0!</v>
      </c>
      <c r="L223" s="97">
        <f t="shared" si="113"/>
        <v>1500000</v>
      </c>
      <c r="M223" s="97">
        <v>1500000</v>
      </c>
      <c r="N223" s="97"/>
      <c r="O223" s="97"/>
      <c r="P223" s="97"/>
      <c r="Q223" s="97">
        <v>1500000</v>
      </c>
      <c r="R223" s="145">
        <f t="shared" si="114"/>
        <v>1362228.61</v>
      </c>
      <c r="S223" s="146">
        <v>1362228.61</v>
      </c>
      <c r="T223" s="146"/>
      <c r="U223" s="146"/>
      <c r="V223" s="146"/>
      <c r="W223" s="146">
        <v>1362228.61</v>
      </c>
      <c r="X223" s="161">
        <f t="shared" si="103"/>
        <v>90.815240666666668</v>
      </c>
      <c r="Y223" s="97">
        <f t="shared" si="104"/>
        <v>1362228.61</v>
      </c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</row>
    <row r="224" spans="1:510" s="22" customFormat="1" ht="15.75" hidden="1" x14ac:dyDescent="0.25">
      <c r="A224" s="59"/>
      <c r="B224" s="91"/>
      <c r="C224" s="91"/>
      <c r="D224" s="109"/>
      <c r="E224" s="97"/>
      <c r="F224" s="97"/>
      <c r="G224" s="97"/>
      <c r="H224" s="97"/>
      <c r="I224" s="97"/>
      <c r="J224" s="97"/>
      <c r="K224" s="159" t="e">
        <f t="shared" si="102"/>
        <v>#DIV/0!</v>
      </c>
      <c r="L224" s="97"/>
      <c r="M224" s="97"/>
      <c r="N224" s="97"/>
      <c r="O224" s="97"/>
      <c r="P224" s="97"/>
      <c r="Q224" s="97"/>
      <c r="R224" s="135"/>
      <c r="S224" s="148"/>
      <c r="T224" s="146"/>
      <c r="U224" s="146"/>
      <c r="V224" s="146"/>
      <c r="W224" s="146"/>
      <c r="X224" s="159" t="e">
        <f t="shared" si="103"/>
        <v>#DIV/0!</v>
      </c>
      <c r="Y224" s="93">
        <f t="shared" si="104"/>
        <v>0</v>
      </c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</row>
    <row r="225" spans="1:510" s="27" customFormat="1" ht="34.5" customHeight="1" x14ac:dyDescent="0.25">
      <c r="A225" s="106" t="s">
        <v>194</v>
      </c>
      <c r="B225" s="108"/>
      <c r="C225" s="108"/>
      <c r="D225" s="103" t="s">
        <v>32</v>
      </c>
      <c r="E225" s="93">
        <f>E226</f>
        <v>307059470.62</v>
      </c>
      <c r="F225" s="93">
        <f t="shared" ref="F225:L225" si="115">F226</f>
        <v>11254400</v>
      </c>
      <c r="G225" s="93">
        <f t="shared" si="115"/>
        <v>37963801</v>
      </c>
      <c r="H225" s="93">
        <f t="shared" si="115"/>
        <v>300219003.15999997</v>
      </c>
      <c r="I225" s="93">
        <f t="shared" si="115"/>
        <v>10320771.460000001</v>
      </c>
      <c r="J225" s="93">
        <f t="shared" si="115"/>
        <v>34527897.940000005</v>
      </c>
      <c r="K225" s="159">
        <f t="shared" si="102"/>
        <v>97.772266249860948</v>
      </c>
      <c r="L225" s="93">
        <f t="shared" si="115"/>
        <v>198401474.81999999</v>
      </c>
      <c r="M225" s="93">
        <f t="shared" ref="M225" si="116">M226</f>
        <v>179274708.25</v>
      </c>
      <c r="N225" s="93">
        <f t="shared" ref="N225" si="117">N226</f>
        <v>15832686.57</v>
      </c>
      <c r="O225" s="93">
        <f t="shared" ref="O225" si="118">O226</f>
        <v>0</v>
      </c>
      <c r="P225" s="93">
        <f t="shared" ref="P225" si="119">P226</f>
        <v>0</v>
      </c>
      <c r="Q225" s="93">
        <f t="shared" ref="Q225:W225" si="120">Q226</f>
        <v>182568788.25</v>
      </c>
      <c r="R225" s="93">
        <f t="shared" si="120"/>
        <v>146616802.71000001</v>
      </c>
      <c r="S225" s="93">
        <f t="shared" si="120"/>
        <v>132115165.60000001</v>
      </c>
      <c r="T225" s="93">
        <f t="shared" si="120"/>
        <v>13886907.07</v>
      </c>
      <c r="U225" s="93">
        <f t="shared" si="120"/>
        <v>0</v>
      </c>
      <c r="V225" s="93">
        <f t="shared" si="120"/>
        <v>0</v>
      </c>
      <c r="W225" s="93">
        <f t="shared" si="120"/>
        <v>132729895.64000002</v>
      </c>
      <c r="X225" s="159">
        <f t="shared" si="103"/>
        <v>73.899048806476003</v>
      </c>
      <c r="Y225" s="93">
        <f t="shared" si="104"/>
        <v>446835805.87</v>
      </c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  <c r="RP225" s="32"/>
      <c r="RQ225" s="32"/>
      <c r="RR225" s="32"/>
      <c r="RS225" s="32"/>
      <c r="RT225" s="32"/>
      <c r="RU225" s="32"/>
      <c r="RV225" s="32"/>
      <c r="RW225" s="32"/>
      <c r="RX225" s="32"/>
      <c r="RY225" s="32"/>
      <c r="RZ225" s="32"/>
      <c r="SA225" s="32"/>
      <c r="SB225" s="32"/>
      <c r="SC225" s="32"/>
      <c r="SD225" s="32"/>
      <c r="SE225" s="32"/>
      <c r="SF225" s="32"/>
      <c r="SG225" s="32"/>
      <c r="SH225" s="32"/>
      <c r="SI225" s="32"/>
      <c r="SJ225" s="32"/>
      <c r="SK225" s="32"/>
      <c r="SL225" s="32"/>
      <c r="SM225" s="32"/>
      <c r="SN225" s="32"/>
      <c r="SO225" s="32"/>
      <c r="SP225" s="32"/>
    </row>
    <row r="226" spans="1:510" s="34" customFormat="1" ht="31.5" x14ac:dyDescent="0.25">
      <c r="A226" s="94" t="s">
        <v>195</v>
      </c>
      <c r="B226" s="105"/>
      <c r="C226" s="105"/>
      <c r="D226" s="75" t="s">
        <v>395</v>
      </c>
      <c r="E226" s="96">
        <f>E234+E235+E236+E237+E238+E239+E240+E241+E242+E243+E247+E248+E249+E251+E250+E253+E255+E260+E262+E263+E264+E266+E269+E270+E271+E252+E257+E268+E267+E245</f>
        <v>307059470.62</v>
      </c>
      <c r="F226" s="96">
        <f t="shared" ref="F226:W226" si="121">F234+F235+F236+F237+F238+F239+F240+F241+F242+F243+F247+F248+F249+F251+F250+F253+F255+F260+F262+F263+F264+F266+F269+F270+F271+F252+F257+F268+F267+F245</f>
        <v>11254400</v>
      </c>
      <c r="G226" s="96">
        <f t="shared" si="121"/>
        <v>37963801</v>
      </c>
      <c r="H226" s="96">
        <f t="shared" si="121"/>
        <v>300219003.15999997</v>
      </c>
      <c r="I226" s="96">
        <f t="shared" si="121"/>
        <v>10320771.460000001</v>
      </c>
      <c r="J226" s="96">
        <f t="shared" si="121"/>
        <v>34527897.940000005</v>
      </c>
      <c r="K226" s="163">
        <f t="shared" si="102"/>
        <v>97.772266249860948</v>
      </c>
      <c r="L226" s="96">
        <f t="shared" si="121"/>
        <v>198401474.81999999</v>
      </c>
      <c r="M226" s="96">
        <f t="shared" si="121"/>
        <v>179274708.25</v>
      </c>
      <c r="N226" s="96">
        <f t="shared" si="121"/>
        <v>15832686.57</v>
      </c>
      <c r="O226" s="96">
        <f t="shared" si="121"/>
        <v>0</v>
      </c>
      <c r="P226" s="96">
        <f t="shared" si="121"/>
        <v>0</v>
      </c>
      <c r="Q226" s="96">
        <f t="shared" si="121"/>
        <v>182568788.25</v>
      </c>
      <c r="R226" s="96">
        <f t="shared" si="121"/>
        <v>146616802.71000001</v>
      </c>
      <c r="S226" s="96">
        <f t="shared" si="121"/>
        <v>132115165.60000001</v>
      </c>
      <c r="T226" s="96">
        <f t="shared" si="121"/>
        <v>13886907.07</v>
      </c>
      <c r="U226" s="96">
        <f t="shared" si="121"/>
        <v>0</v>
      </c>
      <c r="V226" s="96">
        <f t="shared" si="121"/>
        <v>0</v>
      </c>
      <c r="W226" s="96">
        <f t="shared" si="121"/>
        <v>132729895.64000002</v>
      </c>
      <c r="X226" s="163">
        <f t="shared" si="103"/>
        <v>73.899048806476003</v>
      </c>
      <c r="Y226" s="96">
        <f t="shared" si="104"/>
        <v>446835805.87</v>
      </c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</row>
    <row r="227" spans="1:510" s="34" customFormat="1" ht="117.75" customHeight="1" x14ac:dyDescent="0.25">
      <c r="A227" s="94"/>
      <c r="B227" s="105"/>
      <c r="C227" s="105"/>
      <c r="D227" s="75" t="s">
        <v>396</v>
      </c>
      <c r="E227" s="96">
        <f>E258</f>
        <v>0</v>
      </c>
      <c r="F227" s="96">
        <f t="shared" ref="F227:W227" si="122">F258</f>
        <v>0</v>
      </c>
      <c r="G227" s="96">
        <f t="shared" si="122"/>
        <v>0</v>
      </c>
      <c r="H227" s="96">
        <f t="shared" si="122"/>
        <v>0</v>
      </c>
      <c r="I227" s="96">
        <f t="shared" si="122"/>
        <v>0</v>
      </c>
      <c r="J227" s="96">
        <f t="shared" si="122"/>
        <v>0</v>
      </c>
      <c r="K227" s="164" t="e">
        <f t="shared" si="102"/>
        <v>#DIV/0!</v>
      </c>
      <c r="L227" s="96">
        <f t="shared" si="122"/>
        <v>12100000</v>
      </c>
      <c r="M227" s="96">
        <f t="shared" si="122"/>
        <v>0</v>
      </c>
      <c r="N227" s="96">
        <f t="shared" si="122"/>
        <v>12100000</v>
      </c>
      <c r="O227" s="96">
        <f t="shared" si="122"/>
        <v>0</v>
      </c>
      <c r="P227" s="96">
        <f t="shared" si="122"/>
        <v>0</v>
      </c>
      <c r="Q227" s="96">
        <f t="shared" si="122"/>
        <v>0</v>
      </c>
      <c r="R227" s="96">
        <f t="shared" si="122"/>
        <v>12100000</v>
      </c>
      <c r="S227" s="96">
        <f t="shared" si="122"/>
        <v>0</v>
      </c>
      <c r="T227" s="96">
        <f t="shared" si="122"/>
        <v>12100000</v>
      </c>
      <c r="U227" s="96">
        <f t="shared" si="122"/>
        <v>0</v>
      </c>
      <c r="V227" s="96">
        <f t="shared" si="122"/>
        <v>0</v>
      </c>
      <c r="W227" s="96">
        <f t="shared" si="122"/>
        <v>0</v>
      </c>
      <c r="X227" s="163">
        <f t="shared" si="103"/>
        <v>100</v>
      </c>
      <c r="Y227" s="96">
        <f t="shared" si="104"/>
        <v>12100000</v>
      </c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</row>
    <row r="228" spans="1:510" s="34" customFormat="1" ht="77.25" customHeight="1" x14ac:dyDescent="0.25">
      <c r="A228" s="94"/>
      <c r="B228" s="105"/>
      <c r="C228" s="105"/>
      <c r="D228" s="75" t="s">
        <v>535</v>
      </c>
      <c r="E228" s="96">
        <f>E259</f>
        <v>1527346</v>
      </c>
      <c r="F228" s="96">
        <f t="shared" ref="F228:W228" si="123">F259</f>
        <v>0</v>
      </c>
      <c r="G228" s="96">
        <f t="shared" si="123"/>
        <v>0</v>
      </c>
      <c r="H228" s="96">
        <f t="shared" si="123"/>
        <v>1527346</v>
      </c>
      <c r="I228" s="96">
        <f t="shared" si="123"/>
        <v>0</v>
      </c>
      <c r="J228" s="96">
        <f t="shared" si="123"/>
        <v>0</v>
      </c>
      <c r="K228" s="163">
        <f t="shared" si="102"/>
        <v>100</v>
      </c>
      <c r="L228" s="96">
        <f t="shared" si="123"/>
        <v>0</v>
      </c>
      <c r="M228" s="96">
        <f t="shared" si="123"/>
        <v>0</v>
      </c>
      <c r="N228" s="96">
        <f t="shared" si="123"/>
        <v>0</v>
      </c>
      <c r="O228" s="96">
        <f t="shared" si="123"/>
        <v>0</v>
      </c>
      <c r="P228" s="96">
        <f t="shared" si="123"/>
        <v>0</v>
      </c>
      <c r="Q228" s="96">
        <f t="shared" si="123"/>
        <v>0</v>
      </c>
      <c r="R228" s="96">
        <f t="shared" si="123"/>
        <v>0</v>
      </c>
      <c r="S228" s="96">
        <f t="shared" si="123"/>
        <v>0</v>
      </c>
      <c r="T228" s="96">
        <f t="shared" si="123"/>
        <v>0</v>
      </c>
      <c r="U228" s="96">
        <f t="shared" si="123"/>
        <v>0</v>
      </c>
      <c r="V228" s="96">
        <f t="shared" si="123"/>
        <v>0</v>
      </c>
      <c r="W228" s="96">
        <f t="shared" si="123"/>
        <v>0</v>
      </c>
      <c r="X228" s="164" t="e">
        <f t="shared" si="103"/>
        <v>#DIV/0!</v>
      </c>
      <c r="Y228" s="96">
        <f t="shared" si="104"/>
        <v>1527346</v>
      </c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</row>
    <row r="229" spans="1:510" s="34" customFormat="1" ht="52.5" customHeight="1" x14ac:dyDescent="0.25">
      <c r="A229" s="94"/>
      <c r="B229" s="105"/>
      <c r="C229" s="105"/>
      <c r="D229" s="75" t="s">
        <v>387</v>
      </c>
      <c r="E229" s="96">
        <f>E254</f>
        <v>0</v>
      </c>
      <c r="F229" s="96">
        <f t="shared" ref="F229:W229" si="124">F254</f>
        <v>0</v>
      </c>
      <c r="G229" s="96">
        <f t="shared" si="124"/>
        <v>0</v>
      </c>
      <c r="H229" s="96">
        <f t="shared" si="124"/>
        <v>0</v>
      </c>
      <c r="I229" s="96">
        <f t="shared" si="124"/>
        <v>0</v>
      </c>
      <c r="J229" s="96">
        <f t="shared" si="124"/>
        <v>0</v>
      </c>
      <c r="K229" s="164" t="e">
        <f t="shared" si="102"/>
        <v>#DIV/0!</v>
      </c>
      <c r="L229" s="96">
        <f t="shared" si="124"/>
        <v>11377714</v>
      </c>
      <c r="M229" s="96">
        <f t="shared" si="124"/>
        <v>11377714</v>
      </c>
      <c r="N229" s="96">
        <f t="shared" si="124"/>
        <v>0</v>
      </c>
      <c r="O229" s="96">
        <f t="shared" si="124"/>
        <v>0</v>
      </c>
      <c r="P229" s="96">
        <f t="shared" si="124"/>
        <v>0</v>
      </c>
      <c r="Q229" s="96">
        <f t="shared" si="124"/>
        <v>11377714</v>
      </c>
      <c r="R229" s="96">
        <f t="shared" si="124"/>
        <v>3864849.2</v>
      </c>
      <c r="S229" s="96">
        <f t="shared" si="124"/>
        <v>3864849.2</v>
      </c>
      <c r="T229" s="96">
        <f t="shared" si="124"/>
        <v>0</v>
      </c>
      <c r="U229" s="96">
        <f t="shared" si="124"/>
        <v>0</v>
      </c>
      <c r="V229" s="96">
        <f t="shared" si="124"/>
        <v>0</v>
      </c>
      <c r="W229" s="96">
        <f t="shared" si="124"/>
        <v>3864849.2</v>
      </c>
      <c r="X229" s="163">
        <f t="shared" si="103"/>
        <v>33.968591581753593</v>
      </c>
      <c r="Y229" s="96">
        <f t="shared" si="104"/>
        <v>3864849.2</v>
      </c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3"/>
      <c r="KY229" s="33"/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3"/>
      <c r="LZ229" s="33"/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3"/>
      <c r="MZ229" s="33"/>
      <c r="NA229" s="33"/>
      <c r="NB229" s="33"/>
      <c r="NC229" s="33"/>
      <c r="ND229" s="33"/>
      <c r="NE229" s="33"/>
      <c r="NF229" s="33"/>
      <c r="NG229" s="33"/>
      <c r="NH229" s="33"/>
      <c r="NI229" s="33"/>
      <c r="NJ229" s="33"/>
      <c r="NK229" s="33"/>
      <c r="NL229" s="33"/>
      <c r="NM229" s="33"/>
      <c r="NN229" s="33"/>
      <c r="NO229" s="33"/>
      <c r="NP229" s="33"/>
      <c r="NQ229" s="33"/>
      <c r="NR229" s="33"/>
      <c r="NS229" s="33"/>
      <c r="NT229" s="33"/>
      <c r="NU229" s="33"/>
      <c r="NV229" s="33"/>
      <c r="NW229" s="33"/>
      <c r="NX229" s="33"/>
      <c r="NY229" s="33"/>
      <c r="NZ229" s="33"/>
      <c r="OA229" s="33"/>
      <c r="OB229" s="33"/>
      <c r="OC229" s="33"/>
      <c r="OD229" s="33"/>
      <c r="OE229" s="33"/>
      <c r="OF229" s="33"/>
      <c r="OG229" s="33"/>
      <c r="OH229" s="33"/>
      <c r="OI229" s="33"/>
      <c r="OJ229" s="33"/>
      <c r="OK229" s="33"/>
      <c r="OL229" s="33"/>
      <c r="OM229" s="33"/>
      <c r="ON229" s="33"/>
      <c r="OO229" s="33"/>
      <c r="OP229" s="33"/>
      <c r="OQ229" s="33"/>
      <c r="OR229" s="33"/>
      <c r="OS229" s="33"/>
      <c r="OT229" s="33"/>
      <c r="OU229" s="33"/>
      <c r="OV229" s="33"/>
      <c r="OW229" s="33"/>
      <c r="OX229" s="33"/>
      <c r="OY229" s="33"/>
      <c r="OZ229" s="33"/>
      <c r="PA229" s="33"/>
      <c r="PB229" s="33"/>
      <c r="PC229" s="33"/>
      <c r="PD229" s="33"/>
      <c r="PE229" s="33"/>
      <c r="PF229" s="33"/>
      <c r="PG229" s="33"/>
      <c r="PH229" s="33"/>
      <c r="PI229" s="33"/>
      <c r="PJ229" s="33"/>
      <c r="PK229" s="33"/>
      <c r="PL229" s="33"/>
      <c r="PM229" s="33"/>
      <c r="PN229" s="33"/>
      <c r="PO229" s="33"/>
      <c r="PP229" s="33"/>
      <c r="PQ229" s="33"/>
      <c r="PR229" s="33"/>
      <c r="PS229" s="33"/>
      <c r="PT229" s="33"/>
      <c r="PU229" s="33"/>
      <c r="PV229" s="33"/>
      <c r="PW229" s="33"/>
      <c r="PX229" s="33"/>
      <c r="PY229" s="33"/>
      <c r="PZ229" s="33"/>
      <c r="QA229" s="33"/>
      <c r="QB229" s="33"/>
      <c r="QC229" s="33"/>
      <c r="QD229" s="33"/>
      <c r="QE229" s="33"/>
      <c r="QF229" s="33"/>
      <c r="QG229" s="33"/>
      <c r="QH229" s="33"/>
      <c r="QI229" s="33"/>
      <c r="QJ229" s="33"/>
      <c r="QK229" s="33"/>
      <c r="QL229" s="33"/>
      <c r="QM229" s="33"/>
      <c r="QN229" s="33"/>
      <c r="QO229" s="33"/>
      <c r="QP229" s="33"/>
      <c r="QQ229" s="33"/>
      <c r="QR229" s="33"/>
      <c r="QS229" s="33"/>
      <c r="QT229" s="33"/>
      <c r="QU229" s="33"/>
      <c r="QV229" s="33"/>
      <c r="QW229" s="33"/>
      <c r="QX229" s="33"/>
      <c r="QY229" s="33"/>
      <c r="QZ229" s="33"/>
      <c r="RA229" s="33"/>
      <c r="RB229" s="33"/>
      <c r="RC229" s="33"/>
      <c r="RD229" s="33"/>
      <c r="RE229" s="33"/>
      <c r="RF229" s="33"/>
      <c r="RG229" s="33"/>
      <c r="RH229" s="33"/>
      <c r="RI229" s="33"/>
      <c r="RJ229" s="33"/>
      <c r="RK229" s="33"/>
      <c r="RL229" s="33"/>
      <c r="RM229" s="33"/>
      <c r="RN229" s="33"/>
      <c r="RO229" s="33"/>
      <c r="RP229" s="33"/>
      <c r="RQ229" s="33"/>
      <c r="RR229" s="33"/>
      <c r="RS229" s="33"/>
      <c r="RT229" s="33"/>
      <c r="RU229" s="33"/>
      <c r="RV229" s="33"/>
      <c r="RW229" s="33"/>
      <c r="RX229" s="33"/>
      <c r="RY229" s="33"/>
      <c r="RZ229" s="33"/>
      <c r="SA229" s="33"/>
      <c r="SB229" s="33"/>
      <c r="SC229" s="33"/>
      <c r="SD229" s="33"/>
      <c r="SE229" s="33"/>
      <c r="SF229" s="33"/>
      <c r="SG229" s="33"/>
      <c r="SH229" s="33"/>
      <c r="SI229" s="33"/>
      <c r="SJ229" s="33"/>
      <c r="SK229" s="33"/>
      <c r="SL229" s="33"/>
      <c r="SM229" s="33"/>
      <c r="SN229" s="33"/>
      <c r="SO229" s="33"/>
      <c r="SP229" s="33"/>
    </row>
    <row r="230" spans="1:510" s="34" customFormat="1" ht="141.75" hidden="1" x14ac:dyDescent="0.25">
      <c r="A230" s="94"/>
      <c r="B230" s="105"/>
      <c r="C230" s="105"/>
      <c r="D230" s="125" t="s">
        <v>613</v>
      </c>
      <c r="E230" s="96">
        <f>E245</f>
        <v>0</v>
      </c>
      <c r="F230" s="96">
        <f t="shared" ref="F230:W230" si="125">F245</f>
        <v>0</v>
      </c>
      <c r="G230" s="96">
        <f t="shared" si="125"/>
        <v>0</v>
      </c>
      <c r="H230" s="96">
        <f t="shared" si="125"/>
        <v>0</v>
      </c>
      <c r="I230" s="96">
        <f t="shared" si="125"/>
        <v>0</v>
      </c>
      <c r="J230" s="96">
        <f t="shared" si="125"/>
        <v>0</v>
      </c>
      <c r="K230" s="159" t="e">
        <f t="shared" si="102"/>
        <v>#DIV/0!</v>
      </c>
      <c r="L230" s="96">
        <f t="shared" si="125"/>
        <v>0</v>
      </c>
      <c r="M230" s="96">
        <f t="shared" si="125"/>
        <v>0</v>
      </c>
      <c r="N230" s="96">
        <f t="shared" si="125"/>
        <v>0</v>
      </c>
      <c r="O230" s="96">
        <f t="shared" si="125"/>
        <v>0</v>
      </c>
      <c r="P230" s="96">
        <f t="shared" si="125"/>
        <v>0</v>
      </c>
      <c r="Q230" s="96">
        <f t="shared" si="125"/>
        <v>0</v>
      </c>
      <c r="R230" s="96">
        <f t="shared" si="125"/>
        <v>0</v>
      </c>
      <c r="S230" s="96">
        <f t="shared" si="125"/>
        <v>0</v>
      </c>
      <c r="T230" s="96">
        <f t="shared" si="125"/>
        <v>0</v>
      </c>
      <c r="U230" s="96">
        <f t="shared" si="125"/>
        <v>0</v>
      </c>
      <c r="V230" s="96">
        <f t="shared" si="125"/>
        <v>0</v>
      </c>
      <c r="W230" s="96">
        <f t="shared" si="125"/>
        <v>0</v>
      </c>
      <c r="X230" s="159" t="e">
        <f t="shared" si="103"/>
        <v>#DIV/0!</v>
      </c>
      <c r="Y230" s="96">
        <f t="shared" si="104"/>
        <v>0</v>
      </c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</row>
    <row r="231" spans="1:510" s="34" customFormat="1" ht="141.75" hidden="1" x14ac:dyDescent="0.25">
      <c r="A231" s="94"/>
      <c r="B231" s="105"/>
      <c r="C231" s="105"/>
      <c r="D231" s="81" t="s">
        <v>612</v>
      </c>
      <c r="E231" s="96">
        <f>E244</f>
        <v>0</v>
      </c>
      <c r="F231" s="96">
        <f t="shared" ref="F231:W231" si="126">F244</f>
        <v>0</v>
      </c>
      <c r="G231" s="96">
        <f t="shared" si="126"/>
        <v>0</v>
      </c>
      <c r="H231" s="96">
        <f t="shared" si="126"/>
        <v>0</v>
      </c>
      <c r="I231" s="96">
        <f t="shared" si="126"/>
        <v>0</v>
      </c>
      <c r="J231" s="96">
        <f t="shared" si="126"/>
        <v>0</v>
      </c>
      <c r="K231" s="159" t="e">
        <f t="shared" si="102"/>
        <v>#DIV/0!</v>
      </c>
      <c r="L231" s="96">
        <f t="shared" si="126"/>
        <v>0</v>
      </c>
      <c r="M231" s="96">
        <f t="shared" si="126"/>
        <v>0</v>
      </c>
      <c r="N231" s="96">
        <f t="shared" si="126"/>
        <v>0</v>
      </c>
      <c r="O231" s="96">
        <f t="shared" si="126"/>
        <v>0</v>
      </c>
      <c r="P231" s="96">
        <f t="shared" si="126"/>
        <v>0</v>
      </c>
      <c r="Q231" s="96">
        <f t="shared" si="126"/>
        <v>0</v>
      </c>
      <c r="R231" s="96">
        <f t="shared" si="126"/>
        <v>0</v>
      </c>
      <c r="S231" s="96">
        <f t="shared" si="126"/>
        <v>0</v>
      </c>
      <c r="T231" s="96">
        <f t="shared" si="126"/>
        <v>0</v>
      </c>
      <c r="U231" s="96">
        <f t="shared" si="126"/>
        <v>0</v>
      </c>
      <c r="V231" s="96">
        <f t="shared" si="126"/>
        <v>0</v>
      </c>
      <c r="W231" s="96">
        <f t="shared" si="126"/>
        <v>0</v>
      </c>
      <c r="X231" s="159" t="e">
        <f t="shared" si="103"/>
        <v>#DIV/0!</v>
      </c>
      <c r="Y231" s="96">
        <f t="shared" si="104"/>
        <v>0</v>
      </c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3"/>
      <c r="KY231" s="33"/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3"/>
      <c r="LZ231" s="33"/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3"/>
      <c r="MZ231" s="33"/>
      <c r="NA231" s="33"/>
      <c r="NB231" s="33"/>
      <c r="NC231" s="33"/>
      <c r="ND231" s="33"/>
      <c r="NE231" s="33"/>
      <c r="NF231" s="33"/>
      <c r="NG231" s="33"/>
      <c r="NH231" s="33"/>
      <c r="NI231" s="33"/>
      <c r="NJ231" s="33"/>
      <c r="NK231" s="33"/>
      <c r="NL231" s="33"/>
      <c r="NM231" s="33"/>
      <c r="NN231" s="33"/>
      <c r="NO231" s="33"/>
      <c r="NP231" s="33"/>
      <c r="NQ231" s="33"/>
      <c r="NR231" s="33"/>
      <c r="NS231" s="33"/>
      <c r="NT231" s="33"/>
      <c r="NU231" s="33"/>
      <c r="NV231" s="33"/>
      <c r="NW231" s="33"/>
      <c r="NX231" s="33"/>
      <c r="NY231" s="33"/>
      <c r="NZ231" s="33"/>
      <c r="OA231" s="33"/>
      <c r="OB231" s="33"/>
      <c r="OC231" s="33"/>
      <c r="OD231" s="33"/>
      <c r="OE231" s="33"/>
      <c r="OF231" s="33"/>
      <c r="OG231" s="33"/>
      <c r="OH231" s="33"/>
      <c r="OI231" s="33"/>
      <c r="OJ231" s="33"/>
      <c r="OK231" s="33"/>
      <c r="OL231" s="33"/>
      <c r="OM231" s="33"/>
      <c r="ON231" s="33"/>
      <c r="OO231" s="33"/>
      <c r="OP231" s="33"/>
      <c r="OQ231" s="33"/>
      <c r="OR231" s="33"/>
      <c r="OS231" s="33"/>
      <c r="OT231" s="33"/>
      <c r="OU231" s="33"/>
      <c r="OV231" s="33"/>
      <c r="OW231" s="33"/>
      <c r="OX231" s="33"/>
      <c r="OY231" s="33"/>
      <c r="OZ231" s="33"/>
      <c r="PA231" s="33"/>
      <c r="PB231" s="33"/>
      <c r="PC231" s="33"/>
      <c r="PD231" s="33"/>
      <c r="PE231" s="33"/>
      <c r="PF231" s="33"/>
      <c r="PG231" s="33"/>
      <c r="PH231" s="33"/>
      <c r="PI231" s="33"/>
      <c r="PJ231" s="33"/>
      <c r="PK231" s="33"/>
      <c r="PL231" s="33"/>
      <c r="PM231" s="33"/>
      <c r="PN231" s="33"/>
      <c r="PO231" s="33"/>
      <c r="PP231" s="33"/>
      <c r="PQ231" s="33"/>
      <c r="PR231" s="33"/>
      <c r="PS231" s="33"/>
      <c r="PT231" s="33"/>
      <c r="PU231" s="33"/>
      <c r="PV231" s="33"/>
      <c r="PW231" s="33"/>
      <c r="PX231" s="33"/>
      <c r="PY231" s="33"/>
      <c r="PZ231" s="33"/>
      <c r="QA231" s="33"/>
      <c r="QB231" s="33"/>
      <c r="QC231" s="33"/>
      <c r="QD231" s="33"/>
      <c r="QE231" s="33"/>
      <c r="QF231" s="33"/>
      <c r="QG231" s="33"/>
      <c r="QH231" s="33"/>
      <c r="QI231" s="33"/>
      <c r="QJ231" s="33"/>
      <c r="QK231" s="33"/>
      <c r="QL231" s="33"/>
      <c r="QM231" s="33"/>
      <c r="QN231" s="33"/>
      <c r="QO231" s="33"/>
      <c r="QP231" s="33"/>
      <c r="QQ231" s="33"/>
      <c r="QR231" s="33"/>
      <c r="QS231" s="33"/>
      <c r="QT231" s="33"/>
      <c r="QU231" s="33"/>
      <c r="QV231" s="33"/>
      <c r="QW231" s="33"/>
      <c r="QX231" s="33"/>
      <c r="QY231" s="33"/>
      <c r="QZ231" s="33"/>
      <c r="RA231" s="33"/>
      <c r="RB231" s="33"/>
      <c r="RC231" s="33"/>
      <c r="RD231" s="33"/>
      <c r="RE231" s="33"/>
      <c r="RF231" s="33"/>
      <c r="RG231" s="33"/>
      <c r="RH231" s="33"/>
      <c r="RI231" s="33"/>
      <c r="RJ231" s="33"/>
      <c r="RK231" s="33"/>
      <c r="RL231" s="33"/>
      <c r="RM231" s="33"/>
      <c r="RN231" s="33"/>
      <c r="RO231" s="33"/>
      <c r="RP231" s="33"/>
      <c r="RQ231" s="33"/>
      <c r="RR231" s="33"/>
      <c r="RS231" s="33"/>
      <c r="RT231" s="33"/>
      <c r="RU231" s="33"/>
      <c r="RV231" s="33"/>
      <c r="RW231" s="33"/>
      <c r="RX231" s="33"/>
      <c r="RY231" s="33"/>
      <c r="RZ231" s="33"/>
      <c r="SA231" s="33"/>
      <c r="SB231" s="33"/>
      <c r="SC231" s="33"/>
      <c r="SD231" s="33"/>
      <c r="SE231" s="33"/>
      <c r="SF231" s="33"/>
      <c r="SG231" s="33"/>
      <c r="SH231" s="33"/>
      <c r="SI231" s="33"/>
      <c r="SJ231" s="33"/>
      <c r="SK231" s="33"/>
      <c r="SL231" s="33"/>
      <c r="SM231" s="33"/>
      <c r="SN231" s="33"/>
      <c r="SO231" s="33"/>
      <c r="SP231" s="33"/>
    </row>
    <row r="232" spans="1:510" s="34" customFormat="1" ht="15.75" x14ac:dyDescent="0.25">
      <c r="A232" s="94"/>
      <c r="B232" s="105"/>
      <c r="C232" s="105"/>
      <c r="D232" s="81" t="s">
        <v>392</v>
      </c>
      <c r="E232" s="96">
        <f>E256+E261</f>
        <v>200000</v>
      </c>
      <c r="F232" s="96">
        <f t="shared" ref="F232:W232" si="127">F256+F261</f>
        <v>0</v>
      </c>
      <c r="G232" s="96">
        <f t="shared" si="127"/>
        <v>0</v>
      </c>
      <c r="H232" s="96">
        <f t="shared" si="127"/>
        <v>200000</v>
      </c>
      <c r="I232" s="96">
        <f t="shared" si="127"/>
        <v>0</v>
      </c>
      <c r="J232" s="96">
        <f t="shared" si="127"/>
        <v>0</v>
      </c>
      <c r="K232" s="163">
        <f t="shared" si="102"/>
        <v>100</v>
      </c>
      <c r="L232" s="96">
        <f t="shared" si="127"/>
        <v>200000</v>
      </c>
      <c r="M232" s="96">
        <f t="shared" si="127"/>
        <v>200000</v>
      </c>
      <c r="N232" s="96">
        <f t="shared" si="127"/>
        <v>0</v>
      </c>
      <c r="O232" s="96">
        <f t="shared" si="127"/>
        <v>0</v>
      </c>
      <c r="P232" s="96">
        <f t="shared" si="127"/>
        <v>0</v>
      </c>
      <c r="Q232" s="96">
        <f t="shared" si="127"/>
        <v>200000</v>
      </c>
      <c r="R232" s="96">
        <f t="shared" si="127"/>
        <v>157730.23000000001</v>
      </c>
      <c r="S232" s="96">
        <f t="shared" si="127"/>
        <v>157730.23000000001</v>
      </c>
      <c r="T232" s="96">
        <f t="shared" si="127"/>
        <v>0</v>
      </c>
      <c r="U232" s="96">
        <f t="shared" si="127"/>
        <v>0</v>
      </c>
      <c r="V232" s="96">
        <f t="shared" si="127"/>
        <v>0</v>
      </c>
      <c r="W232" s="96">
        <f t="shared" si="127"/>
        <v>157730.23000000001</v>
      </c>
      <c r="X232" s="163">
        <f t="shared" si="103"/>
        <v>78.865115000000003</v>
      </c>
      <c r="Y232" s="96">
        <f t="shared" si="104"/>
        <v>357730.23</v>
      </c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3"/>
      <c r="KY232" s="33"/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3"/>
      <c r="LZ232" s="33"/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3"/>
      <c r="MZ232" s="33"/>
      <c r="NA232" s="33"/>
      <c r="NB232" s="33"/>
      <c r="NC232" s="33"/>
      <c r="ND232" s="33"/>
      <c r="NE232" s="33"/>
      <c r="NF232" s="33"/>
      <c r="NG232" s="33"/>
      <c r="NH232" s="33"/>
      <c r="NI232" s="33"/>
      <c r="NJ232" s="33"/>
      <c r="NK232" s="33"/>
      <c r="NL232" s="33"/>
      <c r="NM232" s="33"/>
      <c r="NN232" s="33"/>
      <c r="NO232" s="33"/>
      <c r="NP232" s="33"/>
      <c r="NQ232" s="33"/>
      <c r="NR232" s="33"/>
      <c r="NS232" s="33"/>
      <c r="NT232" s="33"/>
      <c r="NU232" s="33"/>
      <c r="NV232" s="33"/>
      <c r="NW232" s="33"/>
      <c r="NX232" s="33"/>
      <c r="NY232" s="33"/>
      <c r="NZ232" s="33"/>
      <c r="OA232" s="33"/>
      <c r="OB232" s="33"/>
      <c r="OC232" s="33"/>
      <c r="OD232" s="33"/>
      <c r="OE232" s="33"/>
      <c r="OF232" s="33"/>
      <c r="OG232" s="33"/>
      <c r="OH232" s="33"/>
      <c r="OI232" s="33"/>
      <c r="OJ232" s="33"/>
      <c r="OK232" s="33"/>
      <c r="OL232" s="33"/>
      <c r="OM232" s="33"/>
      <c r="ON232" s="33"/>
      <c r="OO232" s="33"/>
      <c r="OP232" s="33"/>
      <c r="OQ232" s="33"/>
      <c r="OR232" s="33"/>
      <c r="OS232" s="33"/>
      <c r="OT232" s="33"/>
      <c r="OU232" s="33"/>
      <c r="OV232" s="33"/>
      <c r="OW232" s="33"/>
      <c r="OX232" s="33"/>
      <c r="OY232" s="33"/>
      <c r="OZ232" s="33"/>
      <c r="PA232" s="33"/>
      <c r="PB232" s="33"/>
      <c r="PC232" s="33"/>
      <c r="PD232" s="33"/>
      <c r="PE232" s="33"/>
      <c r="PF232" s="33"/>
      <c r="PG232" s="33"/>
      <c r="PH232" s="33"/>
      <c r="PI232" s="33"/>
      <c r="PJ232" s="33"/>
      <c r="PK232" s="33"/>
      <c r="PL232" s="33"/>
      <c r="PM232" s="33"/>
      <c r="PN232" s="33"/>
      <c r="PO232" s="33"/>
      <c r="PP232" s="33"/>
      <c r="PQ232" s="33"/>
      <c r="PR232" s="33"/>
      <c r="PS232" s="33"/>
      <c r="PT232" s="33"/>
      <c r="PU232" s="33"/>
      <c r="PV232" s="33"/>
      <c r="PW232" s="33"/>
      <c r="PX232" s="33"/>
      <c r="PY232" s="33"/>
      <c r="PZ232" s="33"/>
      <c r="QA232" s="33"/>
      <c r="QB232" s="33"/>
      <c r="QC232" s="33"/>
      <c r="QD232" s="33"/>
      <c r="QE232" s="33"/>
      <c r="QF232" s="33"/>
      <c r="QG232" s="33"/>
      <c r="QH232" s="33"/>
      <c r="QI232" s="33"/>
      <c r="QJ232" s="33"/>
      <c r="QK232" s="33"/>
      <c r="QL232" s="33"/>
      <c r="QM232" s="33"/>
      <c r="QN232" s="33"/>
      <c r="QO232" s="33"/>
      <c r="QP232" s="33"/>
      <c r="QQ232" s="33"/>
      <c r="QR232" s="33"/>
      <c r="QS232" s="33"/>
      <c r="QT232" s="33"/>
      <c r="QU232" s="33"/>
      <c r="QV232" s="33"/>
      <c r="QW232" s="33"/>
      <c r="QX232" s="33"/>
      <c r="QY232" s="33"/>
      <c r="QZ232" s="33"/>
      <c r="RA232" s="33"/>
      <c r="RB232" s="33"/>
      <c r="RC232" s="33"/>
      <c r="RD232" s="33"/>
      <c r="RE232" s="33"/>
      <c r="RF232" s="33"/>
      <c r="RG232" s="33"/>
      <c r="RH232" s="33"/>
      <c r="RI232" s="33"/>
      <c r="RJ232" s="33"/>
      <c r="RK232" s="33"/>
      <c r="RL232" s="33"/>
      <c r="RM232" s="33"/>
      <c r="RN232" s="33"/>
      <c r="RO232" s="33"/>
      <c r="RP232" s="33"/>
      <c r="RQ232" s="33"/>
      <c r="RR232" s="33"/>
      <c r="RS232" s="33"/>
      <c r="RT232" s="33"/>
      <c r="RU232" s="33"/>
      <c r="RV232" s="33"/>
      <c r="RW232" s="33"/>
      <c r="RX232" s="33"/>
      <c r="RY232" s="33"/>
      <c r="RZ232" s="33"/>
      <c r="SA232" s="33"/>
      <c r="SB232" s="33"/>
      <c r="SC232" s="33"/>
      <c r="SD232" s="33"/>
      <c r="SE232" s="33"/>
      <c r="SF232" s="33"/>
      <c r="SG232" s="33"/>
      <c r="SH232" s="33"/>
      <c r="SI232" s="33"/>
      <c r="SJ232" s="33"/>
      <c r="SK232" s="33"/>
      <c r="SL232" s="33"/>
      <c r="SM232" s="33"/>
      <c r="SN232" s="33"/>
      <c r="SO232" s="33"/>
      <c r="SP232" s="33"/>
    </row>
    <row r="233" spans="1:510" s="34" customFormat="1" ht="15.75" x14ac:dyDescent="0.25">
      <c r="A233" s="94"/>
      <c r="B233" s="105"/>
      <c r="C233" s="105"/>
      <c r="D233" s="81" t="s">
        <v>418</v>
      </c>
      <c r="E233" s="96">
        <f>E265</f>
        <v>0</v>
      </c>
      <c r="F233" s="96">
        <f t="shared" ref="F233:W233" si="128">F265</f>
        <v>0</v>
      </c>
      <c r="G233" s="96">
        <f t="shared" si="128"/>
        <v>0</v>
      </c>
      <c r="H233" s="96">
        <f t="shared" si="128"/>
        <v>0</v>
      </c>
      <c r="I233" s="96">
        <f t="shared" si="128"/>
        <v>0</v>
      </c>
      <c r="J233" s="96">
        <f t="shared" si="128"/>
        <v>0</v>
      </c>
      <c r="K233" s="164" t="e">
        <f t="shared" si="102"/>
        <v>#DIV/0!</v>
      </c>
      <c r="L233" s="96">
        <f t="shared" si="128"/>
        <v>26250000</v>
      </c>
      <c r="M233" s="96">
        <f t="shared" si="128"/>
        <v>26250000</v>
      </c>
      <c r="N233" s="96">
        <f t="shared" si="128"/>
        <v>0</v>
      </c>
      <c r="O233" s="96">
        <f t="shared" si="128"/>
        <v>0</v>
      </c>
      <c r="P233" s="96">
        <f t="shared" si="128"/>
        <v>0</v>
      </c>
      <c r="Q233" s="96">
        <f t="shared" si="128"/>
        <v>26250000</v>
      </c>
      <c r="R233" s="96">
        <f t="shared" si="128"/>
        <v>0</v>
      </c>
      <c r="S233" s="96">
        <f t="shared" si="128"/>
        <v>0</v>
      </c>
      <c r="T233" s="96">
        <f t="shared" si="128"/>
        <v>0</v>
      </c>
      <c r="U233" s="96">
        <f t="shared" si="128"/>
        <v>0</v>
      </c>
      <c r="V233" s="96">
        <f t="shared" si="128"/>
        <v>0</v>
      </c>
      <c r="W233" s="96">
        <f t="shared" si="128"/>
        <v>0</v>
      </c>
      <c r="X233" s="163">
        <f t="shared" si="103"/>
        <v>0</v>
      </c>
      <c r="Y233" s="96">
        <f t="shared" si="104"/>
        <v>0</v>
      </c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</row>
    <row r="234" spans="1:510" s="22" customFormat="1" ht="47.25" x14ac:dyDescent="0.25">
      <c r="A234" s="59" t="s">
        <v>196</v>
      </c>
      <c r="B234" s="59" t="s">
        <v>119</v>
      </c>
      <c r="C234" s="59" t="s">
        <v>46</v>
      </c>
      <c r="D234" s="92" t="s">
        <v>490</v>
      </c>
      <c r="E234" s="97">
        <v>14495155</v>
      </c>
      <c r="F234" s="97">
        <v>11254400</v>
      </c>
      <c r="G234" s="97">
        <v>285275</v>
      </c>
      <c r="H234" s="97">
        <v>13234911.35</v>
      </c>
      <c r="I234" s="97">
        <v>10320771.460000001</v>
      </c>
      <c r="J234" s="97">
        <v>235606.07</v>
      </c>
      <c r="K234" s="161">
        <f t="shared" si="102"/>
        <v>91.305759407195026</v>
      </c>
      <c r="L234" s="97">
        <f t="shared" ref="L234:L271" si="129">N234+Q234</f>
        <v>0</v>
      </c>
      <c r="M234" s="97"/>
      <c r="N234" s="97"/>
      <c r="O234" s="97"/>
      <c r="P234" s="97"/>
      <c r="Q234" s="97"/>
      <c r="R234" s="145">
        <f t="shared" ref="R234:R271" si="130">T234+W234</f>
        <v>280</v>
      </c>
      <c r="S234" s="146"/>
      <c r="T234" s="146">
        <v>280</v>
      </c>
      <c r="U234" s="146"/>
      <c r="V234" s="146"/>
      <c r="W234" s="146"/>
      <c r="X234" s="162" t="e">
        <f t="shared" si="103"/>
        <v>#DIV/0!</v>
      </c>
      <c r="Y234" s="97">
        <f t="shared" si="104"/>
        <v>13235191.35</v>
      </c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</row>
    <row r="235" spans="1:510" s="22" customFormat="1" ht="23.25" customHeight="1" x14ac:dyDescent="0.25">
      <c r="A235" s="59" t="s">
        <v>538</v>
      </c>
      <c r="B235" s="59" t="s">
        <v>45</v>
      </c>
      <c r="C235" s="59" t="s">
        <v>93</v>
      </c>
      <c r="D235" s="92" t="s">
        <v>242</v>
      </c>
      <c r="E235" s="97">
        <v>600000</v>
      </c>
      <c r="F235" s="97"/>
      <c r="G235" s="97"/>
      <c r="H235" s="97"/>
      <c r="I235" s="97"/>
      <c r="J235" s="97"/>
      <c r="K235" s="161">
        <f t="shared" si="102"/>
        <v>0</v>
      </c>
      <c r="L235" s="97">
        <f t="shared" si="129"/>
        <v>0</v>
      </c>
      <c r="M235" s="97"/>
      <c r="N235" s="97"/>
      <c r="O235" s="97"/>
      <c r="P235" s="97"/>
      <c r="Q235" s="97"/>
      <c r="R235" s="145">
        <f t="shared" si="130"/>
        <v>0</v>
      </c>
      <c r="S235" s="146"/>
      <c r="T235" s="146"/>
      <c r="U235" s="146"/>
      <c r="V235" s="146"/>
      <c r="W235" s="146"/>
      <c r="X235" s="162" t="e">
        <f t="shared" si="103"/>
        <v>#DIV/0!</v>
      </c>
      <c r="Y235" s="97">
        <f t="shared" si="104"/>
        <v>0</v>
      </c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</row>
    <row r="236" spans="1:510" s="22" customFormat="1" ht="15.75" hidden="1" x14ac:dyDescent="0.25">
      <c r="A236" s="99" t="s">
        <v>302</v>
      </c>
      <c r="B236" s="42" t="s">
        <v>289</v>
      </c>
      <c r="C236" s="42" t="s">
        <v>106</v>
      </c>
      <c r="D236" s="36" t="s">
        <v>37</v>
      </c>
      <c r="E236" s="97">
        <v>0</v>
      </c>
      <c r="F236" s="97"/>
      <c r="G236" s="97"/>
      <c r="H236" s="97"/>
      <c r="I236" s="97"/>
      <c r="J236" s="97"/>
      <c r="K236" s="161" t="e">
        <f t="shared" si="102"/>
        <v>#DIV/0!</v>
      </c>
      <c r="L236" s="97">
        <f t="shared" si="129"/>
        <v>0</v>
      </c>
      <c r="M236" s="97"/>
      <c r="N236" s="97"/>
      <c r="O236" s="97"/>
      <c r="P236" s="97"/>
      <c r="Q236" s="97"/>
      <c r="R236" s="145">
        <f t="shared" si="130"/>
        <v>0</v>
      </c>
      <c r="S236" s="146"/>
      <c r="T236" s="146"/>
      <c r="U236" s="146"/>
      <c r="V236" s="146"/>
      <c r="W236" s="146"/>
      <c r="X236" s="161" t="e">
        <f t="shared" si="103"/>
        <v>#DIV/0!</v>
      </c>
      <c r="Y236" s="97">
        <f t="shared" si="104"/>
        <v>0</v>
      </c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</row>
    <row r="237" spans="1:510" s="22" customFormat="1" ht="33.75" customHeight="1" x14ac:dyDescent="0.25">
      <c r="A237" s="59" t="s">
        <v>197</v>
      </c>
      <c r="B237" s="91" t="s">
        <v>127</v>
      </c>
      <c r="C237" s="91" t="s">
        <v>68</v>
      </c>
      <c r="D237" s="60" t="s">
        <v>128</v>
      </c>
      <c r="E237" s="97">
        <v>0</v>
      </c>
      <c r="F237" s="97"/>
      <c r="G237" s="97"/>
      <c r="H237" s="97"/>
      <c r="I237" s="97"/>
      <c r="J237" s="97"/>
      <c r="K237" s="162" t="e">
        <f t="shared" si="102"/>
        <v>#DIV/0!</v>
      </c>
      <c r="L237" s="97">
        <f t="shared" si="129"/>
        <v>9020843.5199999996</v>
      </c>
      <c r="M237" s="97">
        <v>8984363.5199999996</v>
      </c>
      <c r="N237" s="97"/>
      <c r="O237" s="97"/>
      <c r="P237" s="97"/>
      <c r="Q237" s="97">
        <v>9020843.5199999996</v>
      </c>
      <c r="R237" s="145">
        <f t="shared" si="130"/>
        <v>6606819.8700000001</v>
      </c>
      <c r="S237" s="146">
        <v>6606819.8700000001</v>
      </c>
      <c r="T237" s="146"/>
      <c r="U237" s="146"/>
      <c r="V237" s="146"/>
      <c r="W237" s="146">
        <v>6606819.8700000001</v>
      </c>
      <c r="X237" s="161">
        <f t="shared" si="103"/>
        <v>73.239490911821079</v>
      </c>
      <c r="Y237" s="97">
        <f t="shared" si="104"/>
        <v>6606819.8700000001</v>
      </c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</row>
    <row r="238" spans="1:510" s="22" customFormat="1" ht="31.5" x14ac:dyDescent="0.25">
      <c r="A238" s="59" t="s">
        <v>198</v>
      </c>
      <c r="B238" s="91" t="s">
        <v>129</v>
      </c>
      <c r="C238" s="91" t="s">
        <v>70</v>
      </c>
      <c r="D238" s="60" t="s">
        <v>147</v>
      </c>
      <c r="E238" s="97">
        <v>29081568</v>
      </c>
      <c r="F238" s="97"/>
      <c r="G238" s="97"/>
      <c r="H238" s="97">
        <v>29080333.5</v>
      </c>
      <c r="I238" s="97"/>
      <c r="J238" s="97"/>
      <c r="K238" s="161">
        <f t="shared" si="102"/>
        <v>99.995755043194364</v>
      </c>
      <c r="L238" s="97">
        <f t="shared" si="129"/>
        <v>200000</v>
      </c>
      <c r="M238" s="97">
        <v>200000</v>
      </c>
      <c r="N238" s="97"/>
      <c r="O238" s="97"/>
      <c r="P238" s="97"/>
      <c r="Q238" s="97">
        <v>200000</v>
      </c>
      <c r="R238" s="145">
        <f t="shared" si="130"/>
        <v>199446.39</v>
      </c>
      <c r="S238" s="146">
        <v>199446.39</v>
      </c>
      <c r="T238" s="146"/>
      <c r="U238" s="146"/>
      <c r="V238" s="146"/>
      <c r="W238" s="146">
        <v>199446.39</v>
      </c>
      <c r="X238" s="161">
        <f t="shared" si="103"/>
        <v>99.723195000000004</v>
      </c>
      <c r="Y238" s="97">
        <f t="shared" si="104"/>
        <v>29279779.890000001</v>
      </c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</row>
    <row r="239" spans="1:510" s="22" customFormat="1" ht="33" customHeight="1" x14ac:dyDescent="0.25">
      <c r="A239" s="59" t="s">
        <v>259</v>
      </c>
      <c r="B239" s="91" t="s">
        <v>260</v>
      </c>
      <c r="C239" s="91" t="s">
        <v>70</v>
      </c>
      <c r="D239" s="60" t="s">
        <v>261</v>
      </c>
      <c r="E239" s="97">
        <v>71280</v>
      </c>
      <c r="F239" s="97"/>
      <c r="G239" s="97"/>
      <c r="H239" s="97">
        <v>51517.05</v>
      </c>
      <c r="I239" s="97"/>
      <c r="J239" s="97"/>
      <c r="K239" s="161">
        <f t="shared" si="102"/>
        <v>72.274200336700346</v>
      </c>
      <c r="L239" s="97">
        <f t="shared" si="129"/>
        <v>32295150</v>
      </c>
      <c r="M239" s="97">
        <v>32245150</v>
      </c>
      <c r="N239" s="97"/>
      <c r="O239" s="97"/>
      <c r="P239" s="97"/>
      <c r="Q239" s="97">
        <v>32295150</v>
      </c>
      <c r="R239" s="145">
        <f t="shared" si="130"/>
        <v>30573672.66</v>
      </c>
      <c r="S239" s="146">
        <v>30573672.66</v>
      </c>
      <c r="T239" s="146"/>
      <c r="U239" s="146"/>
      <c r="V239" s="146"/>
      <c r="W239" s="146">
        <v>30573672.66</v>
      </c>
      <c r="X239" s="161">
        <f t="shared" si="103"/>
        <v>94.669548399682299</v>
      </c>
      <c r="Y239" s="97">
        <f t="shared" si="104"/>
        <v>30625189.710000001</v>
      </c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</row>
    <row r="240" spans="1:510" s="22" customFormat="1" ht="32.25" customHeight="1" x14ac:dyDescent="0.25">
      <c r="A240" s="59" t="s">
        <v>262</v>
      </c>
      <c r="B240" s="91" t="s">
        <v>263</v>
      </c>
      <c r="C240" s="91" t="s">
        <v>70</v>
      </c>
      <c r="D240" s="60" t="s">
        <v>344</v>
      </c>
      <c r="E240" s="97">
        <v>100000</v>
      </c>
      <c r="F240" s="97"/>
      <c r="G240" s="97"/>
      <c r="H240" s="97">
        <v>99525.51</v>
      </c>
      <c r="I240" s="97"/>
      <c r="J240" s="97"/>
      <c r="K240" s="161">
        <f t="shared" si="102"/>
        <v>99.525509999999997</v>
      </c>
      <c r="L240" s="97">
        <f t="shared" si="129"/>
        <v>0</v>
      </c>
      <c r="M240" s="97"/>
      <c r="N240" s="97"/>
      <c r="O240" s="97"/>
      <c r="P240" s="97"/>
      <c r="Q240" s="97"/>
      <c r="R240" s="145">
        <f t="shared" si="130"/>
        <v>0</v>
      </c>
      <c r="S240" s="146"/>
      <c r="T240" s="146"/>
      <c r="U240" s="146"/>
      <c r="V240" s="146"/>
      <c r="W240" s="146"/>
      <c r="X240" s="162" t="e">
        <f t="shared" si="103"/>
        <v>#DIV/0!</v>
      </c>
      <c r="Y240" s="97">
        <f t="shared" si="104"/>
        <v>99525.51</v>
      </c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</row>
    <row r="241" spans="1:510" s="22" customFormat="1" ht="47.25" x14ac:dyDescent="0.25">
      <c r="A241" s="59" t="s">
        <v>199</v>
      </c>
      <c r="B241" s="91" t="s">
        <v>69</v>
      </c>
      <c r="C241" s="91" t="s">
        <v>70</v>
      </c>
      <c r="D241" s="60" t="s">
        <v>132</v>
      </c>
      <c r="E241" s="97">
        <v>2815132.48</v>
      </c>
      <c r="F241" s="97"/>
      <c r="G241" s="97"/>
      <c r="H241" s="97">
        <v>2813527.84</v>
      </c>
      <c r="I241" s="97"/>
      <c r="J241" s="97"/>
      <c r="K241" s="161">
        <f t="shared" si="102"/>
        <v>99.942999485409644</v>
      </c>
      <c r="L241" s="97">
        <f t="shared" si="129"/>
        <v>85000</v>
      </c>
      <c r="M241" s="97">
        <v>85000</v>
      </c>
      <c r="N241" s="97"/>
      <c r="O241" s="97"/>
      <c r="P241" s="97"/>
      <c r="Q241" s="97">
        <v>85000</v>
      </c>
      <c r="R241" s="145">
        <f t="shared" si="130"/>
        <v>47520</v>
      </c>
      <c r="S241" s="146">
        <v>47520</v>
      </c>
      <c r="T241" s="146"/>
      <c r="U241" s="146"/>
      <c r="V241" s="146"/>
      <c r="W241" s="146">
        <v>47520</v>
      </c>
      <c r="X241" s="161">
        <f t="shared" si="103"/>
        <v>55.90588235294117</v>
      </c>
      <c r="Y241" s="97">
        <f t="shared" si="104"/>
        <v>2861047.84</v>
      </c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</row>
    <row r="242" spans="1:510" s="22" customFormat="1" ht="24.75" customHeight="1" x14ac:dyDescent="0.25">
      <c r="A242" s="59" t="s">
        <v>200</v>
      </c>
      <c r="B242" s="91" t="s">
        <v>130</v>
      </c>
      <c r="C242" s="91" t="s">
        <v>70</v>
      </c>
      <c r="D242" s="60" t="s">
        <v>131</v>
      </c>
      <c r="E242" s="97">
        <v>240913355.25999999</v>
      </c>
      <c r="F242" s="97"/>
      <c r="G242" s="97">
        <v>37628936</v>
      </c>
      <c r="H242" s="97">
        <v>237044208.53999999</v>
      </c>
      <c r="I242" s="97"/>
      <c r="J242" s="97">
        <v>34243139.990000002</v>
      </c>
      <c r="K242" s="161">
        <f t="shared" si="102"/>
        <v>98.393967525866586</v>
      </c>
      <c r="L242" s="97">
        <f t="shared" si="129"/>
        <v>40200749.079999991</v>
      </c>
      <c r="M242" s="97">
        <v>40200749.079999991</v>
      </c>
      <c r="N242" s="97"/>
      <c r="O242" s="97"/>
      <c r="P242" s="97"/>
      <c r="Q242" s="97">
        <v>40200749.079999991</v>
      </c>
      <c r="R242" s="145">
        <f t="shared" si="130"/>
        <v>37620923.799999997</v>
      </c>
      <c r="S242" s="146">
        <v>37620923.799999997</v>
      </c>
      <c r="T242" s="146"/>
      <c r="U242" s="146"/>
      <c r="V242" s="146"/>
      <c r="W242" s="146">
        <v>37620923.799999997</v>
      </c>
      <c r="X242" s="161">
        <f t="shared" si="103"/>
        <v>93.582643759035165</v>
      </c>
      <c r="Y242" s="97">
        <f t="shared" si="104"/>
        <v>274665132.33999997</v>
      </c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</row>
    <row r="243" spans="1:510" s="22" customFormat="1" ht="126" hidden="1" x14ac:dyDescent="0.25">
      <c r="A243" s="59" t="s">
        <v>610</v>
      </c>
      <c r="B243" s="91">
        <v>6072</v>
      </c>
      <c r="C243" s="59" t="s">
        <v>312</v>
      </c>
      <c r="D243" s="60" t="s">
        <v>611</v>
      </c>
      <c r="E243" s="97">
        <v>0</v>
      </c>
      <c r="F243" s="97"/>
      <c r="G243" s="97"/>
      <c r="H243" s="97"/>
      <c r="I243" s="97"/>
      <c r="J243" s="97"/>
      <c r="K243" s="161" t="e">
        <f t="shared" si="102"/>
        <v>#DIV/0!</v>
      </c>
      <c r="L243" s="97">
        <f t="shared" si="129"/>
        <v>0</v>
      </c>
      <c r="M243" s="97"/>
      <c r="N243" s="97"/>
      <c r="O243" s="97"/>
      <c r="P243" s="97"/>
      <c r="Q243" s="97"/>
      <c r="R243" s="145">
        <f t="shared" si="130"/>
        <v>0</v>
      </c>
      <c r="S243" s="146"/>
      <c r="T243" s="146"/>
      <c r="U243" s="146"/>
      <c r="V243" s="146"/>
      <c r="W243" s="146"/>
      <c r="X243" s="161" t="e">
        <f t="shared" si="103"/>
        <v>#DIV/0!</v>
      </c>
      <c r="Y243" s="97">
        <f t="shared" si="104"/>
        <v>0</v>
      </c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</row>
    <row r="244" spans="1:510" s="24" customFormat="1" ht="141.75" hidden="1" x14ac:dyDescent="0.25">
      <c r="A244" s="82"/>
      <c r="B244" s="107"/>
      <c r="C244" s="107"/>
      <c r="D244" s="83" t="s">
        <v>612</v>
      </c>
      <c r="E244" s="98">
        <v>0</v>
      </c>
      <c r="F244" s="98"/>
      <c r="G244" s="98"/>
      <c r="H244" s="98"/>
      <c r="I244" s="98"/>
      <c r="J244" s="98"/>
      <c r="K244" s="161" t="e">
        <f t="shared" si="102"/>
        <v>#DIV/0!</v>
      </c>
      <c r="L244" s="97">
        <f t="shared" si="129"/>
        <v>0</v>
      </c>
      <c r="M244" s="98"/>
      <c r="N244" s="98"/>
      <c r="O244" s="98"/>
      <c r="P244" s="98"/>
      <c r="Q244" s="98"/>
      <c r="R244" s="145">
        <f t="shared" si="130"/>
        <v>0</v>
      </c>
      <c r="S244" s="147"/>
      <c r="T244" s="147"/>
      <c r="U244" s="147"/>
      <c r="V244" s="147"/>
      <c r="W244" s="147"/>
      <c r="X244" s="161" t="e">
        <f t="shared" si="103"/>
        <v>#DIV/0!</v>
      </c>
      <c r="Y244" s="97">
        <f t="shared" si="104"/>
        <v>0</v>
      </c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  <c r="SO244" s="30"/>
      <c r="SP244" s="30"/>
    </row>
    <row r="245" spans="1:510" s="22" customFormat="1" ht="94.5" hidden="1" x14ac:dyDescent="0.25">
      <c r="A245" s="59" t="s">
        <v>599</v>
      </c>
      <c r="B245" s="91">
        <v>6083</v>
      </c>
      <c r="C245" s="59" t="s">
        <v>68</v>
      </c>
      <c r="D245" s="11" t="s">
        <v>437</v>
      </c>
      <c r="E245" s="97">
        <v>0</v>
      </c>
      <c r="F245" s="97"/>
      <c r="G245" s="97"/>
      <c r="H245" s="97"/>
      <c r="I245" s="97"/>
      <c r="J245" s="97"/>
      <c r="K245" s="161" t="e">
        <f t="shared" si="102"/>
        <v>#DIV/0!</v>
      </c>
      <c r="L245" s="97">
        <f t="shared" si="129"/>
        <v>0</v>
      </c>
      <c r="M245" s="97">
        <v>0</v>
      </c>
      <c r="N245" s="97"/>
      <c r="O245" s="97"/>
      <c r="P245" s="97"/>
      <c r="Q245" s="97">
        <v>0</v>
      </c>
      <c r="R245" s="145">
        <f t="shared" si="130"/>
        <v>0</v>
      </c>
      <c r="S245" s="146"/>
      <c r="T245" s="146"/>
      <c r="U245" s="146"/>
      <c r="V245" s="146"/>
      <c r="W245" s="146"/>
      <c r="X245" s="161" t="e">
        <f t="shared" si="103"/>
        <v>#DIV/0!</v>
      </c>
      <c r="Y245" s="97">
        <f t="shared" si="104"/>
        <v>0</v>
      </c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</row>
    <row r="246" spans="1:510" s="22" customFormat="1" ht="141.75" hidden="1" x14ac:dyDescent="0.25">
      <c r="A246" s="82"/>
      <c r="B246" s="107"/>
      <c r="C246" s="82"/>
      <c r="D246" s="88" t="s">
        <v>605</v>
      </c>
      <c r="E246" s="97">
        <v>0</v>
      </c>
      <c r="F246" s="98"/>
      <c r="G246" s="98"/>
      <c r="H246" s="98"/>
      <c r="I246" s="98"/>
      <c r="J246" s="98"/>
      <c r="K246" s="161" t="e">
        <f t="shared" si="102"/>
        <v>#DIV/0!</v>
      </c>
      <c r="L246" s="97">
        <f t="shared" si="129"/>
        <v>0</v>
      </c>
      <c r="M246" s="98">
        <v>0</v>
      </c>
      <c r="N246" s="98"/>
      <c r="O246" s="98"/>
      <c r="P246" s="98"/>
      <c r="Q246" s="98">
        <v>0</v>
      </c>
      <c r="R246" s="145">
        <f t="shared" si="130"/>
        <v>0</v>
      </c>
      <c r="S246" s="146"/>
      <c r="T246" s="146"/>
      <c r="U246" s="146"/>
      <c r="V246" s="146"/>
      <c r="W246" s="146"/>
      <c r="X246" s="161" t="e">
        <f t="shared" si="103"/>
        <v>#DIV/0!</v>
      </c>
      <c r="Y246" s="97">
        <f t="shared" si="104"/>
        <v>0</v>
      </c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</row>
    <row r="247" spans="1:510" s="22" customFormat="1" ht="31.5" customHeight="1" x14ac:dyDescent="0.25">
      <c r="A247" s="59" t="s">
        <v>252</v>
      </c>
      <c r="B247" s="91" t="s">
        <v>141</v>
      </c>
      <c r="C247" s="91" t="s">
        <v>312</v>
      </c>
      <c r="D247" s="60" t="s">
        <v>142</v>
      </c>
      <c r="E247" s="97">
        <v>6243530.0099999998</v>
      </c>
      <c r="F247" s="97"/>
      <c r="G247" s="97">
        <v>49590</v>
      </c>
      <c r="H247" s="97">
        <v>5162729.76</v>
      </c>
      <c r="I247" s="97"/>
      <c r="J247" s="97">
        <v>49151.88</v>
      </c>
      <c r="K247" s="161">
        <f t="shared" si="102"/>
        <v>82.689275966177348</v>
      </c>
      <c r="L247" s="97">
        <f t="shared" si="129"/>
        <v>1785000</v>
      </c>
      <c r="M247" s="97"/>
      <c r="N247" s="97">
        <v>1785000</v>
      </c>
      <c r="O247" s="97"/>
      <c r="P247" s="97"/>
      <c r="Q247" s="97"/>
      <c r="R247" s="145">
        <f t="shared" si="130"/>
        <v>404761.64</v>
      </c>
      <c r="S247" s="146"/>
      <c r="T247" s="146">
        <v>404761.64</v>
      </c>
      <c r="U247" s="146"/>
      <c r="V247" s="146"/>
      <c r="W247" s="146"/>
      <c r="X247" s="161">
        <f t="shared" si="103"/>
        <v>22.675722128851543</v>
      </c>
      <c r="Y247" s="97">
        <f t="shared" si="104"/>
        <v>5567491.3999999994</v>
      </c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</row>
    <row r="248" spans="1:510" s="22" customFormat="1" ht="34.5" x14ac:dyDescent="0.25">
      <c r="A248" s="59" t="s">
        <v>271</v>
      </c>
      <c r="B248" s="91" t="s">
        <v>272</v>
      </c>
      <c r="C248" s="91" t="s">
        <v>111</v>
      </c>
      <c r="D248" s="6" t="s">
        <v>547</v>
      </c>
      <c r="E248" s="97">
        <v>0</v>
      </c>
      <c r="F248" s="97"/>
      <c r="G248" s="97"/>
      <c r="H248" s="97"/>
      <c r="I248" s="97"/>
      <c r="J248" s="97"/>
      <c r="K248" s="162" t="e">
        <f t="shared" si="102"/>
        <v>#DIV/0!</v>
      </c>
      <c r="L248" s="97">
        <f t="shared" si="129"/>
        <v>26134591.07</v>
      </c>
      <c r="M248" s="97">
        <v>26134591.07</v>
      </c>
      <c r="N248" s="97"/>
      <c r="O248" s="97"/>
      <c r="P248" s="97"/>
      <c r="Q248" s="97">
        <v>26134591.07</v>
      </c>
      <c r="R248" s="145">
        <f t="shared" si="130"/>
        <v>22333686.800000001</v>
      </c>
      <c r="S248" s="146">
        <v>22333686.800000001</v>
      </c>
      <c r="T248" s="146"/>
      <c r="U248" s="146"/>
      <c r="V248" s="146"/>
      <c r="W248" s="146">
        <v>22333686.800000001</v>
      </c>
      <c r="X248" s="161">
        <f t="shared" si="103"/>
        <v>85.456423405212291</v>
      </c>
      <c r="Y248" s="97">
        <f t="shared" si="104"/>
        <v>22333686.800000001</v>
      </c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</row>
    <row r="249" spans="1:510" s="22" customFormat="1" ht="21" customHeight="1" x14ac:dyDescent="0.25">
      <c r="A249" s="59" t="s">
        <v>273</v>
      </c>
      <c r="B249" s="91" t="s">
        <v>274</v>
      </c>
      <c r="C249" s="91" t="s">
        <v>111</v>
      </c>
      <c r="D249" s="6" t="s">
        <v>542</v>
      </c>
      <c r="E249" s="97">
        <v>0</v>
      </c>
      <c r="F249" s="97"/>
      <c r="G249" s="97"/>
      <c r="H249" s="97"/>
      <c r="I249" s="97"/>
      <c r="J249" s="97"/>
      <c r="K249" s="162" t="e">
        <f t="shared" si="102"/>
        <v>#DIV/0!</v>
      </c>
      <c r="L249" s="97">
        <f t="shared" si="129"/>
        <v>19402140.579999998</v>
      </c>
      <c r="M249" s="97">
        <v>19402140.579999998</v>
      </c>
      <c r="N249" s="97"/>
      <c r="O249" s="97"/>
      <c r="P249" s="97"/>
      <c r="Q249" s="97">
        <v>19402140.579999998</v>
      </c>
      <c r="R249" s="145">
        <f t="shared" si="130"/>
        <v>18119739.239999998</v>
      </c>
      <c r="S249" s="146">
        <v>18119739.239999998</v>
      </c>
      <c r="T249" s="146"/>
      <c r="U249" s="146"/>
      <c r="V249" s="146"/>
      <c r="W249" s="146">
        <v>18119739.239999998</v>
      </c>
      <c r="X249" s="161">
        <f t="shared" si="103"/>
        <v>93.390413110799145</v>
      </c>
      <c r="Y249" s="97">
        <f t="shared" si="104"/>
        <v>18119739.239999998</v>
      </c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</row>
    <row r="250" spans="1:510" s="22" customFormat="1" ht="33" customHeight="1" x14ac:dyDescent="0.25">
      <c r="A250" s="59" t="s">
        <v>201</v>
      </c>
      <c r="B250" s="91">
        <v>7340</v>
      </c>
      <c r="C250" s="91" t="s">
        <v>111</v>
      </c>
      <c r="D250" s="60" t="s">
        <v>1</v>
      </c>
      <c r="E250" s="97">
        <v>0</v>
      </c>
      <c r="F250" s="97"/>
      <c r="G250" s="97"/>
      <c r="H250" s="97"/>
      <c r="I250" s="97"/>
      <c r="J250" s="97"/>
      <c r="K250" s="162" t="e">
        <f t="shared" si="102"/>
        <v>#DIV/0!</v>
      </c>
      <c r="L250" s="97">
        <f t="shared" si="129"/>
        <v>3250000</v>
      </c>
      <c r="M250" s="97">
        <v>3250000</v>
      </c>
      <c r="N250" s="97"/>
      <c r="O250" s="97"/>
      <c r="P250" s="97"/>
      <c r="Q250" s="97">
        <v>3250000</v>
      </c>
      <c r="R250" s="145">
        <f t="shared" si="130"/>
        <v>1721270.43</v>
      </c>
      <c r="S250" s="146">
        <v>1721270.43</v>
      </c>
      <c r="T250" s="146"/>
      <c r="U250" s="146"/>
      <c r="V250" s="146"/>
      <c r="W250" s="146">
        <v>1721270.43</v>
      </c>
      <c r="X250" s="161">
        <f t="shared" si="103"/>
        <v>52.962167076923073</v>
      </c>
      <c r="Y250" s="97">
        <f t="shared" si="104"/>
        <v>1721270.43</v>
      </c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</row>
    <row r="251" spans="1:510" s="22" customFormat="1" ht="49.5" hidden="1" customHeight="1" x14ac:dyDescent="0.25">
      <c r="A251" s="59" t="s">
        <v>369</v>
      </c>
      <c r="B251" s="91">
        <v>7361</v>
      </c>
      <c r="C251" s="91" t="s">
        <v>82</v>
      </c>
      <c r="D251" s="60" t="s">
        <v>371</v>
      </c>
      <c r="E251" s="97">
        <v>0</v>
      </c>
      <c r="F251" s="97"/>
      <c r="G251" s="97"/>
      <c r="H251" s="97"/>
      <c r="I251" s="97"/>
      <c r="J251" s="97"/>
      <c r="K251" s="162" t="e">
        <f t="shared" si="102"/>
        <v>#DIV/0!</v>
      </c>
      <c r="L251" s="97">
        <f t="shared" si="129"/>
        <v>0</v>
      </c>
      <c r="M251" s="97"/>
      <c r="N251" s="97"/>
      <c r="O251" s="97"/>
      <c r="P251" s="97"/>
      <c r="Q251" s="97"/>
      <c r="R251" s="145">
        <f t="shared" si="130"/>
        <v>0</v>
      </c>
      <c r="S251" s="146"/>
      <c r="T251" s="146"/>
      <c r="U251" s="146"/>
      <c r="V251" s="146"/>
      <c r="W251" s="146"/>
      <c r="X251" s="161" t="e">
        <f t="shared" si="103"/>
        <v>#DIV/0!</v>
      </c>
      <c r="Y251" s="97">
        <f t="shared" si="104"/>
        <v>0</v>
      </c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</row>
    <row r="252" spans="1:510" s="22" customFormat="1" ht="30" hidden="1" customHeight="1" x14ac:dyDescent="0.25">
      <c r="A252" s="59">
        <v>1217362</v>
      </c>
      <c r="B252" s="91">
        <v>7362</v>
      </c>
      <c r="C252" s="91" t="s">
        <v>82</v>
      </c>
      <c r="D252" s="60" t="s">
        <v>363</v>
      </c>
      <c r="E252" s="97">
        <v>0</v>
      </c>
      <c r="F252" s="97"/>
      <c r="G252" s="97"/>
      <c r="H252" s="97"/>
      <c r="I252" s="97"/>
      <c r="J252" s="97"/>
      <c r="K252" s="162" t="e">
        <f t="shared" si="102"/>
        <v>#DIV/0!</v>
      </c>
      <c r="L252" s="97">
        <f t="shared" si="129"/>
        <v>0</v>
      </c>
      <c r="M252" s="97"/>
      <c r="N252" s="97"/>
      <c r="O252" s="97"/>
      <c r="P252" s="97"/>
      <c r="Q252" s="97"/>
      <c r="R252" s="145">
        <f t="shared" si="130"/>
        <v>0</v>
      </c>
      <c r="S252" s="146"/>
      <c r="T252" s="146"/>
      <c r="U252" s="146"/>
      <c r="V252" s="146"/>
      <c r="W252" s="146"/>
      <c r="X252" s="161" t="e">
        <f t="shared" si="103"/>
        <v>#DIV/0!</v>
      </c>
      <c r="Y252" s="97">
        <f t="shared" si="104"/>
        <v>0</v>
      </c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</row>
    <row r="253" spans="1:510" s="22" customFormat="1" ht="47.25" x14ac:dyDescent="0.25">
      <c r="A253" s="59" t="s">
        <v>367</v>
      </c>
      <c r="B253" s="91">
        <v>7363</v>
      </c>
      <c r="C253" s="37" t="s">
        <v>82</v>
      </c>
      <c r="D253" s="36" t="s">
        <v>397</v>
      </c>
      <c r="E253" s="97">
        <v>0</v>
      </c>
      <c r="F253" s="97"/>
      <c r="G253" s="97"/>
      <c r="H253" s="97"/>
      <c r="I253" s="97"/>
      <c r="J253" s="97"/>
      <c r="K253" s="162" t="e">
        <f t="shared" si="102"/>
        <v>#DIV/0!</v>
      </c>
      <c r="L253" s="97">
        <f t="shared" si="129"/>
        <v>15377714</v>
      </c>
      <c r="M253" s="97">
        <v>15377714</v>
      </c>
      <c r="N253" s="97"/>
      <c r="O253" s="97"/>
      <c r="P253" s="97"/>
      <c r="Q253" s="97">
        <v>15377714</v>
      </c>
      <c r="R253" s="145">
        <f t="shared" si="130"/>
        <v>7864656.1799999997</v>
      </c>
      <c r="S253" s="146">
        <v>7864656.1799999997</v>
      </c>
      <c r="T253" s="146"/>
      <c r="U253" s="146"/>
      <c r="V253" s="146"/>
      <c r="W253" s="146">
        <v>7864656.1799999997</v>
      </c>
      <c r="X253" s="161">
        <f t="shared" si="103"/>
        <v>51.14320750145307</v>
      </c>
      <c r="Y253" s="97">
        <f t="shared" si="104"/>
        <v>7864656.1799999997</v>
      </c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</row>
    <row r="254" spans="1:510" s="24" customFormat="1" ht="50.25" customHeight="1" x14ac:dyDescent="0.25">
      <c r="A254" s="82"/>
      <c r="B254" s="107"/>
      <c r="C254" s="107"/>
      <c r="D254" s="85" t="s">
        <v>387</v>
      </c>
      <c r="E254" s="98">
        <v>0</v>
      </c>
      <c r="F254" s="98"/>
      <c r="G254" s="98"/>
      <c r="H254" s="98"/>
      <c r="I254" s="98"/>
      <c r="J254" s="98"/>
      <c r="K254" s="164" t="e">
        <f t="shared" si="102"/>
        <v>#DIV/0!</v>
      </c>
      <c r="L254" s="98">
        <f t="shared" si="129"/>
        <v>11377714</v>
      </c>
      <c r="M254" s="98">
        <v>11377714</v>
      </c>
      <c r="N254" s="98"/>
      <c r="O254" s="98"/>
      <c r="P254" s="98"/>
      <c r="Q254" s="98">
        <v>11377714</v>
      </c>
      <c r="R254" s="155">
        <f t="shared" si="130"/>
        <v>3864849.2</v>
      </c>
      <c r="S254" s="147">
        <v>3864849.2</v>
      </c>
      <c r="T254" s="147"/>
      <c r="U254" s="147"/>
      <c r="V254" s="147"/>
      <c r="W254" s="147">
        <v>3864849.2</v>
      </c>
      <c r="X254" s="163">
        <f t="shared" si="103"/>
        <v>33.968591581753593</v>
      </c>
      <c r="Y254" s="98">
        <f t="shared" si="104"/>
        <v>3864849.2</v>
      </c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</row>
    <row r="255" spans="1:510" s="24" customFormat="1" ht="31.5" x14ac:dyDescent="0.25">
      <c r="A255" s="59" t="s">
        <v>577</v>
      </c>
      <c r="B255" s="91">
        <v>7368</v>
      </c>
      <c r="C255" s="37" t="s">
        <v>82</v>
      </c>
      <c r="D255" s="36" t="s">
        <v>578</v>
      </c>
      <c r="E255" s="97">
        <v>0</v>
      </c>
      <c r="F255" s="98"/>
      <c r="G255" s="98"/>
      <c r="H255" s="98"/>
      <c r="I255" s="98"/>
      <c r="J255" s="98"/>
      <c r="K255" s="162" t="e">
        <f t="shared" si="102"/>
        <v>#DIV/0!</v>
      </c>
      <c r="L255" s="97">
        <f t="shared" si="129"/>
        <v>200000</v>
      </c>
      <c r="M255" s="97">
        <v>200000</v>
      </c>
      <c r="N255" s="97"/>
      <c r="O255" s="97"/>
      <c r="P255" s="97"/>
      <c r="Q255" s="97">
        <v>200000</v>
      </c>
      <c r="R255" s="145">
        <f t="shared" si="130"/>
        <v>157730.23000000001</v>
      </c>
      <c r="S255" s="146">
        <v>157730.23000000001</v>
      </c>
      <c r="T255" s="147"/>
      <c r="U255" s="147"/>
      <c r="V255" s="147"/>
      <c r="W255" s="147">
        <v>157730.23000000001</v>
      </c>
      <c r="X255" s="161">
        <f t="shared" si="103"/>
        <v>78.865115000000003</v>
      </c>
      <c r="Y255" s="97">
        <f t="shared" si="104"/>
        <v>157730.23000000001</v>
      </c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</row>
    <row r="256" spans="1:510" s="24" customFormat="1" ht="15.75" x14ac:dyDescent="0.25">
      <c r="A256" s="82"/>
      <c r="B256" s="107"/>
      <c r="C256" s="107"/>
      <c r="D256" s="83" t="s">
        <v>392</v>
      </c>
      <c r="E256" s="98">
        <v>0</v>
      </c>
      <c r="F256" s="98"/>
      <c r="G256" s="98"/>
      <c r="H256" s="98"/>
      <c r="I256" s="98"/>
      <c r="J256" s="98"/>
      <c r="K256" s="164" t="e">
        <f t="shared" si="102"/>
        <v>#DIV/0!</v>
      </c>
      <c r="L256" s="98">
        <f t="shared" si="129"/>
        <v>200000</v>
      </c>
      <c r="M256" s="98">
        <v>200000</v>
      </c>
      <c r="N256" s="98"/>
      <c r="O256" s="98"/>
      <c r="P256" s="98"/>
      <c r="Q256" s="98">
        <v>200000</v>
      </c>
      <c r="R256" s="155">
        <f t="shared" si="130"/>
        <v>157730.23000000001</v>
      </c>
      <c r="S256" s="147">
        <v>157730.23000000001</v>
      </c>
      <c r="T256" s="147"/>
      <c r="U256" s="147"/>
      <c r="V256" s="147"/>
      <c r="W256" s="147">
        <v>157730.23000000001</v>
      </c>
      <c r="X256" s="163">
        <f t="shared" si="103"/>
        <v>78.865115000000003</v>
      </c>
      <c r="Y256" s="98">
        <f t="shared" si="104"/>
        <v>157730.23000000001</v>
      </c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  <c r="LU256" s="30"/>
      <c r="LV256" s="30"/>
      <c r="LW256" s="30"/>
      <c r="LX256" s="30"/>
      <c r="LY256" s="30"/>
      <c r="LZ256" s="30"/>
      <c r="MA256" s="30"/>
      <c r="MB256" s="30"/>
      <c r="MC256" s="30"/>
      <c r="MD256" s="30"/>
      <c r="ME256" s="30"/>
      <c r="MF256" s="30"/>
      <c r="MG256" s="30"/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30"/>
      <c r="MW256" s="30"/>
      <c r="MX256" s="30"/>
      <c r="MY256" s="30"/>
      <c r="MZ256" s="30"/>
      <c r="NA256" s="30"/>
      <c r="NB256" s="30"/>
      <c r="NC256" s="30"/>
      <c r="ND256" s="30"/>
      <c r="NE256" s="30"/>
      <c r="NF256" s="30"/>
      <c r="NG256" s="30"/>
      <c r="NH256" s="30"/>
      <c r="NI256" s="30"/>
      <c r="NJ256" s="30"/>
      <c r="NK256" s="30"/>
      <c r="NL256" s="30"/>
      <c r="NM256" s="30"/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30"/>
      <c r="NY256" s="30"/>
      <c r="NZ256" s="30"/>
      <c r="OA256" s="30"/>
      <c r="OB256" s="30"/>
      <c r="OC256" s="30"/>
      <c r="OD256" s="30"/>
      <c r="OE256" s="30"/>
      <c r="OF256" s="30"/>
      <c r="OG256" s="30"/>
      <c r="OH256" s="30"/>
      <c r="OI256" s="30"/>
      <c r="OJ256" s="30"/>
      <c r="OK256" s="30"/>
      <c r="OL256" s="30"/>
      <c r="OM256" s="30"/>
      <c r="ON256" s="30"/>
      <c r="OO256" s="30"/>
      <c r="OP256" s="30"/>
      <c r="OQ256" s="30"/>
      <c r="OR256" s="30"/>
      <c r="OS256" s="30"/>
      <c r="OT256" s="30"/>
      <c r="OU256" s="30"/>
      <c r="OV256" s="30"/>
      <c r="OW256" s="30"/>
      <c r="OX256" s="30"/>
      <c r="OY256" s="30"/>
      <c r="OZ256" s="30"/>
      <c r="PA256" s="30"/>
      <c r="PB256" s="30"/>
      <c r="PC256" s="30"/>
      <c r="PD256" s="30"/>
      <c r="PE256" s="30"/>
      <c r="PF256" s="30"/>
      <c r="PG256" s="30"/>
      <c r="PH256" s="30"/>
      <c r="PI256" s="30"/>
      <c r="PJ256" s="30"/>
      <c r="PK256" s="30"/>
      <c r="PL256" s="30"/>
      <c r="PM256" s="30"/>
      <c r="PN256" s="30"/>
      <c r="PO256" s="30"/>
      <c r="PP256" s="30"/>
      <c r="PQ256" s="30"/>
      <c r="PR256" s="30"/>
      <c r="PS256" s="30"/>
      <c r="PT256" s="30"/>
      <c r="PU256" s="30"/>
      <c r="PV256" s="30"/>
      <c r="PW256" s="30"/>
      <c r="PX256" s="30"/>
      <c r="PY256" s="30"/>
      <c r="PZ256" s="30"/>
      <c r="QA256" s="30"/>
      <c r="QB256" s="30"/>
      <c r="QC256" s="30"/>
      <c r="QD256" s="30"/>
      <c r="QE256" s="30"/>
      <c r="QF256" s="30"/>
      <c r="QG256" s="30"/>
      <c r="QH256" s="30"/>
      <c r="QI256" s="30"/>
      <c r="QJ256" s="30"/>
      <c r="QK256" s="30"/>
      <c r="QL256" s="30"/>
      <c r="QM256" s="30"/>
      <c r="QN256" s="30"/>
      <c r="QO256" s="30"/>
      <c r="QP256" s="30"/>
      <c r="QQ256" s="30"/>
      <c r="QR256" s="30"/>
      <c r="QS256" s="30"/>
      <c r="QT256" s="30"/>
      <c r="QU256" s="30"/>
      <c r="QV256" s="30"/>
      <c r="QW256" s="30"/>
      <c r="QX256" s="30"/>
      <c r="QY256" s="30"/>
      <c r="QZ256" s="30"/>
      <c r="RA256" s="30"/>
      <c r="RB256" s="30"/>
      <c r="RC256" s="30"/>
      <c r="RD256" s="30"/>
      <c r="RE256" s="30"/>
      <c r="RF256" s="30"/>
      <c r="RG256" s="30"/>
      <c r="RH256" s="30"/>
      <c r="RI256" s="30"/>
      <c r="RJ256" s="30"/>
      <c r="RK256" s="30"/>
      <c r="RL256" s="30"/>
      <c r="RM256" s="30"/>
      <c r="RN256" s="30"/>
      <c r="RO256" s="30"/>
      <c r="RP256" s="30"/>
      <c r="RQ256" s="30"/>
      <c r="RR256" s="30"/>
      <c r="RS256" s="30"/>
      <c r="RT256" s="30"/>
      <c r="RU256" s="30"/>
      <c r="RV256" s="30"/>
      <c r="RW256" s="30"/>
      <c r="RX256" s="30"/>
      <c r="RY256" s="30"/>
      <c r="RZ256" s="30"/>
      <c r="SA256" s="30"/>
      <c r="SB256" s="30"/>
      <c r="SC256" s="30"/>
      <c r="SD256" s="30"/>
      <c r="SE256" s="30"/>
      <c r="SF256" s="30"/>
      <c r="SG256" s="30"/>
      <c r="SH256" s="30"/>
      <c r="SI256" s="30"/>
      <c r="SJ256" s="30"/>
      <c r="SK256" s="30"/>
      <c r="SL256" s="30"/>
      <c r="SM256" s="30"/>
      <c r="SN256" s="30"/>
      <c r="SO256" s="30"/>
      <c r="SP256" s="30"/>
    </row>
    <row r="257" spans="1:510" s="22" customFormat="1" ht="47.25" x14ac:dyDescent="0.25">
      <c r="A257" s="59" t="s">
        <v>373</v>
      </c>
      <c r="B257" s="91">
        <v>7462</v>
      </c>
      <c r="C257" s="59" t="s">
        <v>399</v>
      </c>
      <c r="D257" s="109" t="s">
        <v>398</v>
      </c>
      <c r="E257" s="97">
        <v>1527346</v>
      </c>
      <c r="F257" s="97"/>
      <c r="G257" s="97"/>
      <c r="H257" s="97">
        <v>1527346</v>
      </c>
      <c r="I257" s="97"/>
      <c r="J257" s="97"/>
      <c r="K257" s="161">
        <f t="shared" si="102"/>
        <v>100</v>
      </c>
      <c r="L257" s="97">
        <f t="shared" si="129"/>
        <v>12100000</v>
      </c>
      <c r="M257" s="97"/>
      <c r="N257" s="97">
        <v>12100000</v>
      </c>
      <c r="O257" s="97"/>
      <c r="P257" s="97"/>
      <c r="Q257" s="97"/>
      <c r="R257" s="145">
        <f t="shared" si="130"/>
        <v>12100000</v>
      </c>
      <c r="S257" s="145"/>
      <c r="T257" s="145">
        <v>12100000</v>
      </c>
      <c r="U257" s="145"/>
      <c r="V257" s="145"/>
      <c r="W257" s="145"/>
      <c r="X257" s="161">
        <f t="shared" si="103"/>
        <v>100</v>
      </c>
      <c r="Y257" s="97">
        <f t="shared" si="104"/>
        <v>13627346</v>
      </c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</row>
    <row r="258" spans="1:510" s="24" customFormat="1" ht="110.25" x14ac:dyDescent="0.25">
      <c r="A258" s="82"/>
      <c r="B258" s="107"/>
      <c r="C258" s="107"/>
      <c r="D258" s="85" t="s">
        <v>396</v>
      </c>
      <c r="E258" s="98">
        <v>0</v>
      </c>
      <c r="F258" s="98"/>
      <c r="G258" s="98"/>
      <c r="H258" s="98"/>
      <c r="I258" s="98"/>
      <c r="J258" s="98"/>
      <c r="K258" s="166" t="e">
        <f t="shared" si="102"/>
        <v>#DIV/0!</v>
      </c>
      <c r="L258" s="98">
        <f t="shared" si="129"/>
        <v>12100000</v>
      </c>
      <c r="M258" s="98"/>
      <c r="N258" s="98">
        <v>12100000</v>
      </c>
      <c r="O258" s="98"/>
      <c r="P258" s="98"/>
      <c r="Q258" s="98"/>
      <c r="R258" s="154">
        <f t="shared" si="130"/>
        <v>12100000</v>
      </c>
      <c r="S258" s="154"/>
      <c r="T258" s="154">
        <v>12100000</v>
      </c>
      <c r="U258" s="154"/>
      <c r="V258" s="154"/>
      <c r="W258" s="154"/>
      <c r="X258" s="165">
        <f t="shared" si="103"/>
        <v>100</v>
      </c>
      <c r="Y258" s="98">
        <f t="shared" si="104"/>
        <v>12100000</v>
      </c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</row>
    <row r="259" spans="1:510" s="24" customFormat="1" ht="78.75" x14ac:dyDescent="0.25">
      <c r="A259" s="82"/>
      <c r="B259" s="107"/>
      <c r="C259" s="82"/>
      <c r="D259" s="85" t="s">
        <v>535</v>
      </c>
      <c r="E259" s="98">
        <v>1527346</v>
      </c>
      <c r="F259" s="98"/>
      <c r="G259" s="98"/>
      <c r="H259" s="98">
        <v>1527346</v>
      </c>
      <c r="I259" s="98"/>
      <c r="J259" s="98"/>
      <c r="K259" s="165">
        <f t="shared" si="102"/>
        <v>100</v>
      </c>
      <c r="L259" s="98">
        <f t="shared" si="129"/>
        <v>0</v>
      </c>
      <c r="M259" s="98"/>
      <c r="N259" s="98"/>
      <c r="O259" s="98"/>
      <c r="P259" s="98"/>
      <c r="Q259" s="98"/>
      <c r="R259" s="155">
        <f t="shared" si="130"/>
        <v>0</v>
      </c>
      <c r="S259" s="155"/>
      <c r="T259" s="155"/>
      <c r="U259" s="155"/>
      <c r="V259" s="155"/>
      <c r="W259" s="155"/>
      <c r="X259" s="166" t="e">
        <f t="shared" si="103"/>
        <v>#DIV/0!</v>
      </c>
      <c r="Y259" s="98">
        <f t="shared" si="104"/>
        <v>1527346</v>
      </c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</row>
    <row r="260" spans="1:510" s="24" customFormat="1" ht="47.25" x14ac:dyDescent="0.25">
      <c r="A260" s="59" t="s">
        <v>575</v>
      </c>
      <c r="B260" s="91">
        <v>7463</v>
      </c>
      <c r="C260" s="59" t="s">
        <v>399</v>
      </c>
      <c r="D260" s="109" t="s">
        <v>576</v>
      </c>
      <c r="E260" s="97">
        <v>200000</v>
      </c>
      <c r="F260" s="98"/>
      <c r="G260" s="98"/>
      <c r="H260" s="98">
        <v>200000</v>
      </c>
      <c r="I260" s="98"/>
      <c r="J260" s="98"/>
      <c r="K260" s="161">
        <f t="shared" si="102"/>
        <v>100</v>
      </c>
      <c r="L260" s="97">
        <f t="shared" si="129"/>
        <v>0</v>
      </c>
      <c r="M260" s="98"/>
      <c r="N260" s="98"/>
      <c r="O260" s="98"/>
      <c r="P260" s="98"/>
      <c r="Q260" s="98"/>
      <c r="R260" s="145">
        <f t="shared" si="130"/>
        <v>0</v>
      </c>
      <c r="S260" s="146"/>
      <c r="T260" s="147"/>
      <c r="U260" s="147"/>
      <c r="V260" s="147"/>
      <c r="W260" s="147"/>
      <c r="X260" s="162" t="e">
        <f t="shared" si="103"/>
        <v>#DIV/0!</v>
      </c>
      <c r="Y260" s="97">
        <f t="shared" si="104"/>
        <v>200000</v>
      </c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</row>
    <row r="261" spans="1:510" s="24" customFormat="1" ht="15.75" x14ac:dyDescent="0.25">
      <c r="A261" s="82"/>
      <c r="B261" s="107"/>
      <c r="C261" s="82"/>
      <c r="D261" s="83" t="s">
        <v>392</v>
      </c>
      <c r="E261" s="98">
        <v>200000</v>
      </c>
      <c r="F261" s="98"/>
      <c r="G261" s="98"/>
      <c r="H261" s="98">
        <v>200000</v>
      </c>
      <c r="I261" s="98"/>
      <c r="J261" s="98"/>
      <c r="K261" s="165">
        <f t="shared" si="102"/>
        <v>100</v>
      </c>
      <c r="L261" s="98">
        <f t="shared" si="129"/>
        <v>0</v>
      </c>
      <c r="M261" s="98"/>
      <c r="N261" s="98"/>
      <c r="O261" s="98"/>
      <c r="P261" s="98"/>
      <c r="Q261" s="98"/>
      <c r="R261" s="155">
        <f t="shared" si="130"/>
        <v>0</v>
      </c>
      <c r="S261" s="147"/>
      <c r="T261" s="147"/>
      <c r="U261" s="147"/>
      <c r="V261" s="147"/>
      <c r="W261" s="147"/>
      <c r="X261" s="166" t="e">
        <f t="shared" si="103"/>
        <v>#DIV/0!</v>
      </c>
      <c r="Y261" s="98">
        <f t="shared" si="104"/>
        <v>200000</v>
      </c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</row>
    <row r="262" spans="1:510" s="24" customFormat="1" ht="31.5" hidden="1" x14ac:dyDescent="0.25">
      <c r="A262" s="59" t="s">
        <v>428</v>
      </c>
      <c r="B262" s="91">
        <v>7530</v>
      </c>
      <c r="C262" s="59" t="s">
        <v>236</v>
      </c>
      <c r="D262" s="92" t="s">
        <v>234</v>
      </c>
      <c r="E262" s="97">
        <v>0</v>
      </c>
      <c r="F262" s="98"/>
      <c r="G262" s="98"/>
      <c r="H262" s="98"/>
      <c r="I262" s="98"/>
      <c r="J262" s="98"/>
      <c r="K262" s="159" t="e">
        <f t="shared" si="102"/>
        <v>#DIV/0!</v>
      </c>
      <c r="L262" s="97">
        <f t="shared" si="129"/>
        <v>0</v>
      </c>
      <c r="M262" s="97"/>
      <c r="N262" s="97"/>
      <c r="O262" s="97"/>
      <c r="P262" s="97"/>
      <c r="Q262" s="97"/>
      <c r="R262" s="145">
        <f t="shared" si="130"/>
        <v>0</v>
      </c>
      <c r="S262" s="146"/>
      <c r="T262" s="147"/>
      <c r="U262" s="147"/>
      <c r="V262" s="147"/>
      <c r="W262" s="147"/>
      <c r="X262" s="160" t="e">
        <f t="shared" si="103"/>
        <v>#DIV/0!</v>
      </c>
      <c r="Y262" s="97">
        <f t="shared" si="104"/>
        <v>0</v>
      </c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</row>
    <row r="263" spans="1:510" s="22" customFormat="1" ht="20.25" customHeight="1" x14ac:dyDescent="0.25">
      <c r="A263" s="59" t="s">
        <v>202</v>
      </c>
      <c r="B263" s="91" t="s">
        <v>2</v>
      </c>
      <c r="C263" s="59" t="s">
        <v>86</v>
      </c>
      <c r="D263" s="60" t="s">
        <v>421</v>
      </c>
      <c r="E263" s="97">
        <v>1784610</v>
      </c>
      <c r="F263" s="97"/>
      <c r="G263" s="97"/>
      <c r="H263" s="97">
        <v>1777409.74</v>
      </c>
      <c r="I263" s="97"/>
      <c r="J263" s="97"/>
      <c r="K263" s="161">
        <f t="shared" si="102"/>
        <v>99.596535937823944</v>
      </c>
      <c r="L263" s="97">
        <f t="shared" si="129"/>
        <v>0</v>
      </c>
      <c r="M263" s="97"/>
      <c r="N263" s="97"/>
      <c r="O263" s="97"/>
      <c r="P263" s="97"/>
      <c r="Q263" s="97"/>
      <c r="R263" s="145">
        <f t="shared" si="130"/>
        <v>0</v>
      </c>
      <c r="S263" s="146"/>
      <c r="T263" s="146"/>
      <c r="U263" s="146"/>
      <c r="V263" s="146"/>
      <c r="W263" s="146"/>
      <c r="X263" s="162" t="e">
        <f t="shared" si="103"/>
        <v>#DIV/0!</v>
      </c>
      <c r="Y263" s="97">
        <f t="shared" si="104"/>
        <v>1777409.74</v>
      </c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</row>
    <row r="264" spans="1:510" s="22" customFormat="1" ht="39" customHeight="1" x14ac:dyDescent="0.25">
      <c r="A264" s="59" t="s">
        <v>331</v>
      </c>
      <c r="B264" s="91" t="s">
        <v>5</v>
      </c>
      <c r="C264" s="59" t="s">
        <v>82</v>
      </c>
      <c r="D264" s="60" t="s">
        <v>463</v>
      </c>
      <c r="E264" s="97">
        <v>0</v>
      </c>
      <c r="F264" s="97"/>
      <c r="G264" s="97"/>
      <c r="H264" s="97"/>
      <c r="I264" s="97"/>
      <c r="J264" s="97"/>
      <c r="K264" s="162" t="e">
        <f t="shared" si="102"/>
        <v>#DIV/0!</v>
      </c>
      <c r="L264" s="97">
        <f t="shared" si="129"/>
        <v>26745000</v>
      </c>
      <c r="M264" s="97">
        <v>26745000</v>
      </c>
      <c r="N264" s="97"/>
      <c r="O264" s="97"/>
      <c r="P264" s="97"/>
      <c r="Q264" s="97">
        <v>26745000</v>
      </c>
      <c r="R264" s="145">
        <f t="shared" si="130"/>
        <v>419700</v>
      </c>
      <c r="S264" s="146">
        <v>419700</v>
      </c>
      <c r="T264" s="146"/>
      <c r="U264" s="146"/>
      <c r="V264" s="146"/>
      <c r="W264" s="146">
        <v>419700</v>
      </c>
      <c r="X264" s="161">
        <f t="shared" si="103"/>
        <v>1.5692652832305105</v>
      </c>
      <c r="Y264" s="97">
        <f t="shared" si="104"/>
        <v>419700</v>
      </c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</row>
    <row r="265" spans="1:510" s="24" customFormat="1" ht="18.75" customHeight="1" x14ac:dyDescent="0.25">
      <c r="A265" s="82"/>
      <c r="B265" s="107"/>
      <c r="C265" s="107"/>
      <c r="D265" s="83" t="s">
        <v>418</v>
      </c>
      <c r="E265" s="98">
        <v>0</v>
      </c>
      <c r="F265" s="98"/>
      <c r="G265" s="98"/>
      <c r="H265" s="98"/>
      <c r="I265" s="98"/>
      <c r="J265" s="98"/>
      <c r="K265" s="164" t="e">
        <f t="shared" si="102"/>
        <v>#DIV/0!</v>
      </c>
      <c r="L265" s="98">
        <f t="shared" si="129"/>
        <v>26250000</v>
      </c>
      <c r="M265" s="98">
        <v>26250000</v>
      </c>
      <c r="N265" s="98"/>
      <c r="O265" s="98"/>
      <c r="P265" s="98"/>
      <c r="Q265" s="98">
        <v>26250000</v>
      </c>
      <c r="R265" s="155">
        <f t="shared" si="130"/>
        <v>0</v>
      </c>
      <c r="S265" s="147"/>
      <c r="T265" s="147"/>
      <c r="U265" s="147"/>
      <c r="V265" s="147"/>
      <c r="W265" s="147"/>
      <c r="X265" s="163">
        <f t="shared" si="103"/>
        <v>0</v>
      </c>
      <c r="Y265" s="98">
        <f t="shared" si="104"/>
        <v>0</v>
      </c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</row>
    <row r="266" spans="1:510" s="22" customFormat="1" ht="117" customHeight="1" x14ac:dyDescent="0.25">
      <c r="A266" s="99" t="s">
        <v>300</v>
      </c>
      <c r="B266" s="42">
        <v>7691</v>
      </c>
      <c r="C266" s="42" t="s">
        <v>82</v>
      </c>
      <c r="D266" s="36" t="s">
        <v>314</v>
      </c>
      <c r="E266" s="97">
        <v>0</v>
      </c>
      <c r="F266" s="97"/>
      <c r="G266" s="97"/>
      <c r="H266" s="97"/>
      <c r="I266" s="97"/>
      <c r="J266" s="97"/>
      <c r="K266" s="162" t="e">
        <f t="shared" si="102"/>
        <v>#DIV/0!</v>
      </c>
      <c r="L266" s="97">
        <f t="shared" si="129"/>
        <v>2205686.5699999998</v>
      </c>
      <c r="M266" s="97"/>
      <c r="N266" s="97">
        <v>298086.57</v>
      </c>
      <c r="O266" s="97"/>
      <c r="P266" s="97"/>
      <c r="Q266" s="97">
        <v>1907600</v>
      </c>
      <c r="R266" s="145">
        <f t="shared" si="130"/>
        <v>614730.04</v>
      </c>
      <c r="S266" s="146"/>
      <c r="T266" s="146"/>
      <c r="U266" s="146"/>
      <c r="V266" s="146"/>
      <c r="W266" s="146">
        <v>614730.04</v>
      </c>
      <c r="X266" s="161">
        <f t="shared" si="103"/>
        <v>27.870235434221286</v>
      </c>
      <c r="Y266" s="97">
        <f t="shared" si="104"/>
        <v>614730.04</v>
      </c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</row>
    <row r="267" spans="1:510" s="22" customFormat="1" ht="31.5" x14ac:dyDescent="0.25">
      <c r="A267" s="99" t="s">
        <v>379</v>
      </c>
      <c r="B267" s="42" t="s">
        <v>7</v>
      </c>
      <c r="C267" s="42" t="s">
        <v>89</v>
      </c>
      <c r="D267" s="100" t="s">
        <v>297</v>
      </c>
      <c r="E267" s="97">
        <v>677493.87</v>
      </c>
      <c r="F267" s="97"/>
      <c r="G267" s="97"/>
      <c r="H267" s="97">
        <v>677493.87</v>
      </c>
      <c r="I267" s="97"/>
      <c r="J267" s="97"/>
      <c r="K267" s="161">
        <f t="shared" si="102"/>
        <v>100</v>
      </c>
      <c r="L267" s="97">
        <f t="shared" si="129"/>
        <v>0</v>
      </c>
      <c r="M267" s="97"/>
      <c r="N267" s="97"/>
      <c r="O267" s="97"/>
      <c r="P267" s="97"/>
      <c r="Q267" s="97"/>
      <c r="R267" s="145">
        <f t="shared" si="130"/>
        <v>0</v>
      </c>
      <c r="S267" s="146"/>
      <c r="T267" s="146"/>
      <c r="U267" s="146"/>
      <c r="V267" s="146"/>
      <c r="W267" s="146"/>
      <c r="X267" s="162" t="e">
        <f t="shared" si="103"/>
        <v>#DIV/0!</v>
      </c>
      <c r="Y267" s="97">
        <f t="shared" si="104"/>
        <v>677493.87</v>
      </c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</row>
    <row r="268" spans="1:510" s="22" customFormat="1" ht="15.75" hidden="1" customHeight="1" x14ac:dyDescent="0.25">
      <c r="A268" s="99" t="s">
        <v>378</v>
      </c>
      <c r="B268" s="42" t="s">
        <v>244</v>
      </c>
      <c r="C268" s="42" t="s">
        <v>245</v>
      </c>
      <c r="D268" s="100" t="s">
        <v>246</v>
      </c>
      <c r="E268" s="97">
        <v>0</v>
      </c>
      <c r="F268" s="97"/>
      <c r="G268" s="97"/>
      <c r="H268" s="97"/>
      <c r="I268" s="97"/>
      <c r="J268" s="97"/>
      <c r="K268" s="161" t="e">
        <f t="shared" si="102"/>
        <v>#DIV/0!</v>
      </c>
      <c r="L268" s="97">
        <f t="shared" si="129"/>
        <v>0</v>
      </c>
      <c r="M268" s="97"/>
      <c r="N268" s="97"/>
      <c r="O268" s="97"/>
      <c r="P268" s="97"/>
      <c r="Q268" s="97"/>
      <c r="R268" s="145">
        <f t="shared" si="130"/>
        <v>0</v>
      </c>
      <c r="S268" s="146"/>
      <c r="T268" s="146"/>
      <c r="U268" s="146"/>
      <c r="V268" s="146"/>
      <c r="W268" s="146"/>
      <c r="X268" s="161" t="e">
        <f t="shared" si="103"/>
        <v>#DIV/0!</v>
      </c>
      <c r="Y268" s="97">
        <f t="shared" si="104"/>
        <v>0</v>
      </c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</row>
    <row r="269" spans="1:510" s="22" customFormat="1" ht="35.25" customHeight="1" x14ac:dyDescent="0.25">
      <c r="A269" s="59" t="s">
        <v>203</v>
      </c>
      <c r="B269" s="91" t="s">
        <v>9</v>
      </c>
      <c r="C269" s="91" t="s">
        <v>92</v>
      </c>
      <c r="D269" s="60" t="s">
        <v>10</v>
      </c>
      <c r="E269" s="97">
        <v>0</v>
      </c>
      <c r="F269" s="97"/>
      <c r="G269" s="97"/>
      <c r="H269" s="97"/>
      <c r="I269" s="97"/>
      <c r="J269" s="97"/>
      <c r="K269" s="162" t="e">
        <f t="shared" si="102"/>
        <v>#DIV/0!</v>
      </c>
      <c r="L269" s="97">
        <f t="shared" si="129"/>
        <v>2949600</v>
      </c>
      <c r="M269" s="97"/>
      <c r="N269" s="97">
        <v>1649600</v>
      </c>
      <c r="O269" s="97"/>
      <c r="P269" s="97"/>
      <c r="Q269" s="97">
        <v>1300000</v>
      </c>
      <c r="R269" s="145">
        <f t="shared" si="130"/>
        <v>1381865.43</v>
      </c>
      <c r="S269" s="146"/>
      <c r="T269" s="146">
        <v>1381865.43</v>
      </c>
      <c r="U269" s="146"/>
      <c r="V269" s="146"/>
      <c r="W269" s="146"/>
      <c r="X269" s="161">
        <f t="shared" si="103"/>
        <v>46.849248372660696</v>
      </c>
      <c r="Y269" s="97">
        <f t="shared" si="104"/>
        <v>1381865.43</v>
      </c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</row>
    <row r="270" spans="1:510" s="22" customFormat="1" ht="78.75" hidden="1" x14ac:dyDescent="0.25">
      <c r="A270" s="59" t="s">
        <v>567</v>
      </c>
      <c r="B270" s="91">
        <v>9730</v>
      </c>
      <c r="C270" s="59" t="s">
        <v>45</v>
      </c>
      <c r="D270" s="60" t="s">
        <v>568</v>
      </c>
      <c r="E270" s="97">
        <v>0</v>
      </c>
      <c r="F270" s="97"/>
      <c r="G270" s="97"/>
      <c r="H270" s="97"/>
      <c r="I270" s="97"/>
      <c r="J270" s="97"/>
      <c r="K270" s="161" t="e">
        <f t="shared" si="102"/>
        <v>#DIV/0!</v>
      </c>
      <c r="L270" s="97">
        <f t="shared" si="129"/>
        <v>0</v>
      </c>
      <c r="M270" s="97"/>
      <c r="N270" s="97"/>
      <c r="O270" s="97"/>
      <c r="P270" s="97"/>
      <c r="Q270" s="97"/>
      <c r="R270" s="145">
        <f t="shared" si="130"/>
        <v>0</v>
      </c>
      <c r="S270" s="146"/>
      <c r="T270" s="146"/>
      <c r="U270" s="146"/>
      <c r="V270" s="146"/>
      <c r="W270" s="146"/>
      <c r="X270" s="161" t="e">
        <f t="shared" si="103"/>
        <v>#DIV/0!</v>
      </c>
      <c r="Y270" s="97">
        <f t="shared" si="104"/>
        <v>0</v>
      </c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</row>
    <row r="271" spans="1:510" s="22" customFormat="1" ht="20.25" customHeight="1" x14ac:dyDescent="0.25">
      <c r="A271" s="59" t="s">
        <v>204</v>
      </c>
      <c r="B271" s="91" t="s">
        <v>14</v>
      </c>
      <c r="C271" s="91" t="s">
        <v>45</v>
      </c>
      <c r="D271" s="60" t="s">
        <v>356</v>
      </c>
      <c r="E271" s="97">
        <v>8550000</v>
      </c>
      <c r="F271" s="97"/>
      <c r="G271" s="97"/>
      <c r="H271" s="97">
        <v>8550000</v>
      </c>
      <c r="I271" s="97"/>
      <c r="J271" s="97"/>
      <c r="K271" s="161">
        <f t="shared" si="102"/>
        <v>100</v>
      </c>
      <c r="L271" s="97">
        <f t="shared" si="129"/>
        <v>6450000</v>
      </c>
      <c r="M271" s="97">
        <v>6450000</v>
      </c>
      <c r="N271" s="97"/>
      <c r="O271" s="97"/>
      <c r="P271" s="97"/>
      <c r="Q271" s="97">
        <v>6450000</v>
      </c>
      <c r="R271" s="145">
        <f t="shared" si="130"/>
        <v>6450000</v>
      </c>
      <c r="S271" s="146">
        <v>6450000</v>
      </c>
      <c r="T271" s="146"/>
      <c r="U271" s="146"/>
      <c r="V271" s="146"/>
      <c r="W271" s="146">
        <v>6450000</v>
      </c>
      <c r="X271" s="161">
        <f t="shared" si="103"/>
        <v>100</v>
      </c>
      <c r="Y271" s="97">
        <f t="shared" si="104"/>
        <v>15000000</v>
      </c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</row>
    <row r="272" spans="1:510" s="27" customFormat="1" ht="33.75" customHeight="1" x14ac:dyDescent="0.25">
      <c r="A272" s="106" t="s">
        <v>27</v>
      </c>
      <c r="B272" s="108"/>
      <c r="C272" s="108"/>
      <c r="D272" s="103" t="s">
        <v>34</v>
      </c>
      <c r="E272" s="93">
        <f>E273</f>
        <v>6537039</v>
      </c>
      <c r="F272" s="93">
        <f t="shared" ref="F272:L273" si="131">F273</f>
        <v>5070500</v>
      </c>
      <c r="G272" s="93">
        <f t="shared" si="131"/>
        <v>120439</v>
      </c>
      <c r="H272" s="93">
        <f t="shared" si="131"/>
        <v>6506746.0199999996</v>
      </c>
      <c r="I272" s="93">
        <f t="shared" si="131"/>
        <v>5057603.59</v>
      </c>
      <c r="J272" s="93">
        <f t="shared" si="131"/>
        <v>117012.8</v>
      </c>
      <c r="K272" s="159">
        <f t="shared" si="102"/>
        <v>99.536594779379456</v>
      </c>
      <c r="L272" s="93">
        <f t="shared" si="131"/>
        <v>0</v>
      </c>
      <c r="M272" s="93">
        <f t="shared" ref="M272:M273" si="132">M273</f>
        <v>0</v>
      </c>
      <c r="N272" s="93">
        <f t="shared" ref="N272:N273" si="133">N273</f>
        <v>0</v>
      </c>
      <c r="O272" s="93">
        <f t="shared" ref="O272:O273" si="134">O273</f>
        <v>0</v>
      </c>
      <c r="P272" s="93">
        <f t="shared" ref="P272:P273" si="135">P273</f>
        <v>0</v>
      </c>
      <c r="Q272" s="93">
        <f t="shared" ref="Q272:W273" si="136">Q273</f>
        <v>0</v>
      </c>
      <c r="R272" s="93">
        <f t="shared" si="136"/>
        <v>0</v>
      </c>
      <c r="S272" s="93">
        <f t="shared" si="136"/>
        <v>0</v>
      </c>
      <c r="T272" s="93">
        <f t="shared" si="136"/>
        <v>0</v>
      </c>
      <c r="U272" s="93">
        <f t="shared" si="136"/>
        <v>0</v>
      </c>
      <c r="V272" s="93">
        <f t="shared" si="136"/>
        <v>0</v>
      </c>
      <c r="W272" s="93">
        <f t="shared" si="136"/>
        <v>0</v>
      </c>
      <c r="X272" s="160" t="e">
        <f t="shared" si="103"/>
        <v>#DIV/0!</v>
      </c>
      <c r="Y272" s="93">
        <f t="shared" si="104"/>
        <v>6506746.0199999996</v>
      </c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  <c r="IT272" s="32"/>
      <c r="IU272" s="32"/>
      <c r="IV272" s="32"/>
      <c r="IW272" s="32"/>
      <c r="IX272" s="32"/>
      <c r="IY272" s="32"/>
      <c r="IZ272" s="32"/>
      <c r="JA272" s="32"/>
      <c r="JB272" s="32"/>
      <c r="JC272" s="32"/>
      <c r="JD272" s="32"/>
      <c r="JE272" s="32"/>
      <c r="JF272" s="32"/>
      <c r="JG272" s="32"/>
      <c r="JH272" s="32"/>
      <c r="JI272" s="32"/>
      <c r="JJ272" s="32"/>
      <c r="JK272" s="32"/>
      <c r="JL272" s="32"/>
      <c r="JM272" s="32"/>
      <c r="JN272" s="32"/>
      <c r="JO272" s="32"/>
      <c r="JP272" s="32"/>
      <c r="JQ272" s="32"/>
      <c r="JR272" s="32"/>
      <c r="JS272" s="32"/>
      <c r="JT272" s="32"/>
      <c r="JU272" s="32"/>
      <c r="JV272" s="32"/>
      <c r="JW272" s="32"/>
      <c r="JX272" s="32"/>
      <c r="JY272" s="32"/>
      <c r="JZ272" s="32"/>
      <c r="KA272" s="32"/>
      <c r="KB272" s="32"/>
      <c r="KC272" s="32"/>
      <c r="KD272" s="32"/>
      <c r="KE272" s="32"/>
      <c r="KF272" s="32"/>
      <c r="KG272" s="32"/>
      <c r="KH272" s="32"/>
      <c r="KI272" s="32"/>
      <c r="KJ272" s="32"/>
      <c r="KK272" s="32"/>
      <c r="KL272" s="32"/>
      <c r="KM272" s="32"/>
      <c r="KN272" s="32"/>
      <c r="KO272" s="32"/>
      <c r="KP272" s="32"/>
      <c r="KQ272" s="32"/>
      <c r="KR272" s="32"/>
      <c r="KS272" s="32"/>
      <c r="KT272" s="32"/>
      <c r="KU272" s="32"/>
      <c r="KV272" s="32"/>
      <c r="KW272" s="32"/>
      <c r="KX272" s="32"/>
      <c r="KY272" s="32"/>
      <c r="KZ272" s="32"/>
      <c r="LA272" s="32"/>
      <c r="LB272" s="32"/>
      <c r="LC272" s="32"/>
      <c r="LD272" s="32"/>
      <c r="LE272" s="32"/>
      <c r="LF272" s="32"/>
      <c r="LG272" s="32"/>
      <c r="LH272" s="32"/>
      <c r="LI272" s="32"/>
      <c r="LJ272" s="32"/>
      <c r="LK272" s="32"/>
      <c r="LL272" s="32"/>
      <c r="LM272" s="32"/>
      <c r="LN272" s="32"/>
      <c r="LO272" s="32"/>
      <c r="LP272" s="32"/>
      <c r="LQ272" s="32"/>
      <c r="LR272" s="32"/>
      <c r="LS272" s="32"/>
      <c r="LT272" s="32"/>
      <c r="LU272" s="32"/>
      <c r="LV272" s="32"/>
      <c r="LW272" s="32"/>
      <c r="LX272" s="32"/>
      <c r="LY272" s="32"/>
      <c r="LZ272" s="32"/>
      <c r="MA272" s="32"/>
      <c r="MB272" s="32"/>
      <c r="MC272" s="32"/>
      <c r="MD272" s="32"/>
      <c r="ME272" s="32"/>
      <c r="MF272" s="32"/>
      <c r="MG272" s="32"/>
      <c r="MH272" s="32"/>
      <c r="MI272" s="32"/>
      <c r="MJ272" s="32"/>
      <c r="MK272" s="32"/>
      <c r="ML272" s="32"/>
      <c r="MM272" s="32"/>
      <c r="MN272" s="32"/>
      <c r="MO272" s="32"/>
      <c r="MP272" s="32"/>
      <c r="MQ272" s="32"/>
      <c r="MR272" s="32"/>
      <c r="MS272" s="32"/>
      <c r="MT272" s="32"/>
      <c r="MU272" s="32"/>
      <c r="MV272" s="32"/>
      <c r="MW272" s="32"/>
      <c r="MX272" s="32"/>
      <c r="MY272" s="32"/>
      <c r="MZ272" s="32"/>
      <c r="NA272" s="32"/>
      <c r="NB272" s="32"/>
      <c r="NC272" s="32"/>
      <c r="ND272" s="32"/>
      <c r="NE272" s="32"/>
      <c r="NF272" s="32"/>
      <c r="NG272" s="32"/>
      <c r="NH272" s="32"/>
      <c r="NI272" s="32"/>
      <c r="NJ272" s="32"/>
      <c r="NK272" s="32"/>
      <c r="NL272" s="32"/>
      <c r="NM272" s="32"/>
      <c r="NN272" s="32"/>
      <c r="NO272" s="32"/>
      <c r="NP272" s="32"/>
      <c r="NQ272" s="32"/>
      <c r="NR272" s="32"/>
      <c r="NS272" s="32"/>
      <c r="NT272" s="32"/>
      <c r="NU272" s="32"/>
      <c r="NV272" s="32"/>
      <c r="NW272" s="32"/>
      <c r="NX272" s="32"/>
      <c r="NY272" s="32"/>
      <c r="NZ272" s="32"/>
      <c r="OA272" s="32"/>
      <c r="OB272" s="32"/>
      <c r="OC272" s="32"/>
      <c r="OD272" s="32"/>
      <c r="OE272" s="32"/>
      <c r="OF272" s="32"/>
      <c r="OG272" s="32"/>
      <c r="OH272" s="32"/>
      <c r="OI272" s="32"/>
      <c r="OJ272" s="32"/>
      <c r="OK272" s="32"/>
      <c r="OL272" s="32"/>
      <c r="OM272" s="32"/>
      <c r="ON272" s="32"/>
      <c r="OO272" s="32"/>
      <c r="OP272" s="32"/>
      <c r="OQ272" s="32"/>
      <c r="OR272" s="32"/>
      <c r="OS272" s="32"/>
      <c r="OT272" s="32"/>
      <c r="OU272" s="32"/>
      <c r="OV272" s="32"/>
      <c r="OW272" s="32"/>
      <c r="OX272" s="32"/>
      <c r="OY272" s="32"/>
      <c r="OZ272" s="32"/>
      <c r="PA272" s="32"/>
      <c r="PB272" s="32"/>
      <c r="PC272" s="32"/>
      <c r="PD272" s="32"/>
      <c r="PE272" s="32"/>
      <c r="PF272" s="32"/>
      <c r="PG272" s="32"/>
      <c r="PH272" s="32"/>
      <c r="PI272" s="32"/>
      <c r="PJ272" s="32"/>
      <c r="PK272" s="32"/>
      <c r="PL272" s="32"/>
      <c r="PM272" s="32"/>
      <c r="PN272" s="32"/>
      <c r="PO272" s="32"/>
      <c r="PP272" s="32"/>
      <c r="PQ272" s="32"/>
      <c r="PR272" s="32"/>
      <c r="PS272" s="32"/>
      <c r="PT272" s="32"/>
      <c r="PU272" s="32"/>
      <c r="PV272" s="32"/>
      <c r="PW272" s="32"/>
      <c r="PX272" s="32"/>
      <c r="PY272" s="32"/>
      <c r="PZ272" s="32"/>
      <c r="QA272" s="32"/>
      <c r="QB272" s="32"/>
      <c r="QC272" s="32"/>
      <c r="QD272" s="32"/>
      <c r="QE272" s="32"/>
      <c r="QF272" s="32"/>
      <c r="QG272" s="32"/>
      <c r="QH272" s="32"/>
      <c r="QI272" s="32"/>
      <c r="QJ272" s="32"/>
      <c r="QK272" s="32"/>
      <c r="QL272" s="32"/>
      <c r="QM272" s="32"/>
      <c r="QN272" s="32"/>
      <c r="QO272" s="32"/>
      <c r="QP272" s="32"/>
      <c r="QQ272" s="32"/>
      <c r="QR272" s="32"/>
      <c r="QS272" s="32"/>
      <c r="QT272" s="32"/>
      <c r="QU272" s="32"/>
      <c r="QV272" s="32"/>
      <c r="QW272" s="32"/>
      <c r="QX272" s="32"/>
      <c r="QY272" s="32"/>
      <c r="QZ272" s="32"/>
      <c r="RA272" s="32"/>
      <c r="RB272" s="32"/>
      <c r="RC272" s="32"/>
      <c r="RD272" s="32"/>
      <c r="RE272" s="32"/>
      <c r="RF272" s="32"/>
      <c r="RG272" s="32"/>
      <c r="RH272" s="32"/>
      <c r="RI272" s="32"/>
      <c r="RJ272" s="32"/>
      <c r="RK272" s="32"/>
      <c r="RL272" s="32"/>
      <c r="RM272" s="32"/>
      <c r="RN272" s="32"/>
      <c r="RO272" s="32"/>
      <c r="RP272" s="32"/>
      <c r="RQ272" s="32"/>
      <c r="RR272" s="32"/>
      <c r="RS272" s="32"/>
      <c r="RT272" s="32"/>
      <c r="RU272" s="32"/>
      <c r="RV272" s="32"/>
      <c r="RW272" s="32"/>
      <c r="RX272" s="32"/>
      <c r="RY272" s="32"/>
      <c r="RZ272" s="32"/>
      <c r="SA272" s="32"/>
      <c r="SB272" s="32"/>
      <c r="SC272" s="32"/>
      <c r="SD272" s="32"/>
      <c r="SE272" s="32"/>
      <c r="SF272" s="32"/>
      <c r="SG272" s="32"/>
      <c r="SH272" s="32"/>
      <c r="SI272" s="32"/>
      <c r="SJ272" s="32"/>
      <c r="SK272" s="32"/>
      <c r="SL272" s="32"/>
      <c r="SM272" s="32"/>
      <c r="SN272" s="32"/>
      <c r="SO272" s="32"/>
      <c r="SP272" s="32"/>
    </row>
    <row r="273" spans="1:510" s="34" customFormat="1" ht="36.75" customHeight="1" x14ac:dyDescent="0.25">
      <c r="A273" s="94" t="s">
        <v>118</v>
      </c>
      <c r="B273" s="105"/>
      <c r="C273" s="105"/>
      <c r="D273" s="75" t="s">
        <v>34</v>
      </c>
      <c r="E273" s="96">
        <f>E274</f>
        <v>6537039</v>
      </c>
      <c r="F273" s="96">
        <f t="shared" si="131"/>
        <v>5070500</v>
      </c>
      <c r="G273" s="96">
        <f t="shared" si="131"/>
        <v>120439</v>
      </c>
      <c r="H273" s="96">
        <f t="shared" si="131"/>
        <v>6506746.0199999996</v>
      </c>
      <c r="I273" s="96">
        <f t="shared" si="131"/>
        <v>5057603.59</v>
      </c>
      <c r="J273" s="96">
        <f t="shared" si="131"/>
        <v>117012.8</v>
      </c>
      <c r="K273" s="159">
        <f t="shared" si="102"/>
        <v>99.536594779379456</v>
      </c>
      <c r="L273" s="96">
        <f t="shared" si="131"/>
        <v>0</v>
      </c>
      <c r="M273" s="96">
        <f t="shared" si="132"/>
        <v>0</v>
      </c>
      <c r="N273" s="96">
        <f t="shared" si="133"/>
        <v>0</v>
      </c>
      <c r="O273" s="96">
        <f t="shared" si="134"/>
        <v>0</v>
      </c>
      <c r="P273" s="96">
        <f t="shared" si="135"/>
        <v>0</v>
      </c>
      <c r="Q273" s="96">
        <f t="shared" si="136"/>
        <v>0</v>
      </c>
      <c r="R273" s="96">
        <f t="shared" si="136"/>
        <v>0</v>
      </c>
      <c r="S273" s="96">
        <f t="shared" si="136"/>
        <v>0</v>
      </c>
      <c r="T273" s="96">
        <f t="shared" si="136"/>
        <v>0</v>
      </c>
      <c r="U273" s="96">
        <f t="shared" si="136"/>
        <v>0</v>
      </c>
      <c r="V273" s="96">
        <f t="shared" si="136"/>
        <v>0</v>
      </c>
      <c r="W273" s="96">
        <f t="shared" si="136"/>
        <v>0</v>
      </c>
      <c r="X273" s="160" t="e">
        <f t="shared" si="103"/>
        <v>#DIV/0!</v>
      </c>
      <c r="Y273" s="96">
        <f t="shared" si="104"/>
        <v>6506746.0199999996</v>
      </c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  <c r="IW273" s="33"/>
      <c r="IX273" s="33"/>
      <c r="IY273" s="33"/>
      <c r="IZ273" s="33"/>
      <c r="JA273" s="33"/>
      <c r="JB273" s="33"/>
      <c r="JC273" s="33"/>
      <c r="JD273" s="33"/>
      <c r="JE273" s="33"/>
      <c r="JF273" s="33"/>
      <c r="JG273" s="33"/>
      <c r="JH273" s="33"/>
      <c r="JI273" s="33"/>
      <c r="JJ273" s="33"/>
      <c r="JK273" s="33"/>
      <c r="JL273" s="33"/>
      <c r="JM273" s="33"/>
      <c r="JN273" s="33"/>
      <c r="JO273" s="33"/>
      <c r="JP273" s="33"/>
      <c r="JQ273" s="33"/>
      <c r="JR273" s="33"/>
      <c r="JS273" s="33"/>
      <c r="JT273" s="33"/>
      <c r="JU273" s="33"/>
      <c r="JV273" s="33"/>
      <c r="JW273" s="33"/>
      <c r="JX273" s="33"/>
      <c r="JY273" s="33"/>
      <c r="JZ273" s="33"/>
      <c r="KA273" s="33"/>
      <c r="KB273" s="33"/>
      <c r="KC273" s="33"/>
      <c r="KD273" s="33"/>
      <c r="KE273" s="33"/>
      <c r="KF273" s="33"/>
      <c r="KG273" s="33"/>
      <c r="KH273" s="33"/>
      <c r="KI273" s="33"/>
      <c r="KJ273" s="33"/>
      <c r="KK273" s="33"/>
      <c r="KL273" s="33"/>
      <c r="KM273" s="33"/>
      <c r="KN273" s="33"/>
      <c r="KO273" s="33"/>
      <c r="KP273" s="33"/>
      <c r="KQ273" s="33"/>
      <c r="KR273" s="33"/>
      <c r="KS273" s="33"/>
      <c r="KT273" s="33"/>
      <c r="KU273" s="33"/>
      <c r="KV273" s="33"/>
      <c r="KW273" s="33"/>
      <c r="KX273" s="33"/>
      <c r="KY273" s="33"/>
      <c r="KZ273" s="33"/>
      <c r="LA273" s="33"/>
      <c r="LB273" s="33"/>
      <c r="LC273" s="33"/>
      <c r="LD273" s="33"/>
      <c r="LE273" s="33"/>
      <c r="LF273" s="33"/>
      <c r="LG273" s="33"/>
      <c r="LH273" s="33"/>
      <c r="LI273" s="33"/>
      <c r="LJ273" s="33"/>
      <c r="LK273" s="33"/>
      <c r="LL273" s="33"/>
      <c r="LM273" s="33"/>
      <c r="LN273" s="33"/>
      <c r="LO273" s="33"/>
      <c r="LP273" s="33"/>
      <c r="LQ273" s="33"/>
      <c r="LR273" s="33"/>
      <c r="LS273" s="33"/>
      <c r="LT273" s="33"/>
      <c r="LU273" s="33"/>
      <c r="LV273" s="33"/>
      <c r="LW273" s="33"/>
      <c r="LX273" s="33"/>
      <c r="LY273" s="33"/>
      <c r="LZ273" s="33"/>
      <c r="MA273" s="33"/>
      <c r="MB273" s="33"/>
      <c r="MC273" s="33"/>
      <c r="MD273" s="33"/>
      <c r="ME273" s="33"/>
      <c r="MF273" s="33"/>
      <c r="MG273" s="33"/>
      <c r="MH273" s="33"/>
      <c r="MI273" s="33"/>
      <c r="MJ273" s="33"/>
      <c r="MK273" s="33"/>
      <c r="ML273" s="33"/>
      <c r="MM273" s="33"/>
      <c r="MN273" s="33"/>
      <c r="MO273" s="33"/>
      <c r="MP273" s="33"/>
      <c r="MQ273" s="33"/>
      <c r="MR273" s="33"/>
      <c r="MS273" s="33"/>
      <c r="MT273" s="33"/>
      <c r="MU273" s="33"/>
      <c r="MV273" s="33"/>
      <c r="MW273" s="33"/>
      <c r="MX273" s="33"/>
      <c r="MY273" s="33"/>
      <c r="MZ273" s="33"/>
      <c r="NA273" s="33"/>
      <c r="NB273" s="33"/>
      <c r="NC273" s="33"/>
      <c r="ND273" s="33"/>
      <c r="NE273" s="33"/>
      <c r="NF273" s="33"/>
      <c r="NG273" s="33"/>
      <c r="NH273" s="33"/>
      <c r="NI273" s="33"/>
      <c r="NJ273" s="33"/>
      <c r="NK273" s="33"/>
      <c r="NL273" s="33"/>
      <c r="NM273" s="33"/>
      <c r="NN273" s="33"/>
      <c r="NO273" s="33"/>
      <c r="NP273" s="33"/>
      <c r="NQ273" s="33"/>
      <c r="NR273" s="33"/>
      <c r="NS273" s="33"/>
      <c r="NT273" s="33"/>
      <c r="NU273" s="33"/>
      <c r="NV273" s="33"/>
      <c r="NW273" s="33"/>
      <c r="NX273" s="33"/>
      <c r="NY273" s="33"/>
      <c r="NZ273" s="33"/>
      <c r="OA273" s="33"/>
      <c r="OB273" s="33"/>
      <c r="OC273" s="33"/>
      <c r="OD273" s="33"/>
      <c r="OE273" s="33"/>
      <c r="OF273" s="33"/>
      <c r="OG273" s="33"/>
      <c r="OH273" s="33"/>
      <c r="OI273" s="33"/>
      <c r="OJ273" s="33"/>
      <c r="OK273" s="33"/>
      <c r="OL273" s="33"/>
      <c r="OM273" s="33"/>
      <c r="ON273" s="33"/>
      <c r="OO273" s="33"/>
      <c r="OP273" s="33"/>
      <c r="OQ273" s="33"/>
      <c r="OR273" s="33"/>
      <c r="OS273" s="33"/>
      <c r="OT273" s="33"/>
      <c r="OU273" s="33"/>
      <c r="OV273" s="33"/>
      <c r="OW273" s="33"/>
      <c r="OX273" s="33"/>
      <c r="OY273" s="33"/>
      <c r="OZ273" s="33"/>
      <c r="PA273" s="33"/>
      <c r="PB273" s="33"/>
      <c r="PC273" s="33"/>
      <c r="PD273" s="33"/>
      <c r="PE273" s="33"/>
      <c r="PF273" s="33"/>
      <c r="PG273" s="33"/>
      <c r="PH273" s="33"/>
      <c r="PI273" s="33"/>
      <c r="PJ273" s="33"/>
      <c r="PK273" s="33"/>
      <c r="PL273" s="33"/>
      <c r="PM273" s="33"/>
      <c r="PN273" s="33"/>
      <c r="PO273" s="33"/>
      <c r="PP273" s="33"/>
      <c r="PQ273" s="33"/>
      <c r="PR273" s="33"/>
      <c r="PS273" s="33"/>
      <c r="PT273" s="33"/>
      <c r="PU273" s="33"/>
      <c r="PV273" s="33"/>
      <c r="PW273" s="33"/>
      <c r="PX273" s="33"/>
      <c r="PY273" s="33"/>
      <c r="PZ273" s="33"/>
      <c r="QA273" s="33"/>
      <c r="QB273" s="33"/>
      <c r="QC273" s="33"/>
      <c r="QD273" s="33"/>
      <c r="QE273" s="33"/>
      <c r="QF273" s="33"/>
      <c r="QG273" s="33"/>
      <c r="QH273" s="33"/>
      <c r="QI273" s="33"/>
      <c r="QJ273" s="33"/>
      <c r="QK273" s="33"/>
      <c r="QL273" s="33"/>
      <c r="QM273" s="33"/>
      <c r="QN273" s="33"/>
      <c r="QO273" s="33"/>
      <c r="QP273" s="33"/>
      <c r="QQ273" s="33"/>
      <c r="QR273" s="33"/>
      <c r="QS273" s="33"/>
      <c r="QT273" s="33"/>
      <c r="QU273" s="33"/>
      <c r="QV273" s="33"/>
      <c r="QW273" s="33"/>
      <c r="QX273" s="33"/>
      <c r="QY273" s="33"/>
      <c r="QZ273" s="33"/>
      <c r="RA273" s="33"/>
      <c r="RB273" s="33"/>
      <c r="RC273" s="33"/>
      <c r="RD273" s="33"/>
      <c r="RE273" s="33"/>
      <c r="RF273" s="33"/>
      <c r="RG273" s="33"/>
      <c r="RH273" s="33"/>
      <c r="RI273" s="33"/>
      <c r="RJ273" s="33"/>
      <c r="RK273" s="33"/>
      <c r="RL273" s="33"/>
      <c r="RM273" s="33"/>
      <c r="RN273" s="33"/>
      <c r="RO273" s="33"/>
      <c r="RP273" s="33"/>
      <c r="RQ273" s="33"/>
      <c r="RR273" s="33"/>
      <c r="RS273" s="33"/>
      <c r="RT273" s="33"/>
      <c r="RU273" s="33"/>
      <c r="RV273" s="33"/>
      <c r="RW273" s="33"/>
      <c r="RX273" s="33"/>
      <c r="RY273" s="33"/>
      <c r="RZ273" s="33"/>
      <c r="SA273" s="33"/>
      <c r="SB273" s="33"/>
      <c r="SC273" s="33"/>
      <c r="SD273" s="33"/>
      <c r="SE273" s="33"/>
      <c r="SF273" s="33"/>
      <c r="SG273" s="33"/>
      <c r="SH273" s="33"/>
      <c r="SI273" s="33"/>
      <c r="SJ273" s="33"/>
      <c r="SK273" s="33"/>
      <c r="SL273" s="33"/>
      <c r="SM273" s="33"/>
      <c r="SN273" s="33"/>
      <c r="SO273" s="33"/>
      <c r="SP273" s="33"/>
    </row>
    <row r="274" spans="1:510" s="22" customFormat="1" ht="34.5" customHeight="1" x14ac:dyDescent="0.25">
      <c r="A274" s="59" t="s">
        <v>0</v>
      </c>
      <c r="B274" s="91" t="s">
        <v>119</v>
      </c>
      <c r="C274" s="91" t="s">
        <v>46</v>
      </c>
      <c r="D274" s="36" t="s">
        <v>490</v>
      </c>
      <c r="E274" s="97">
        <v>6537039</v>
      </c>
      <c r="F274" s="97">
        <v>5070500</v>
      </c>
      <c r="G274" s="97">
        <v>120439</v>
      </c>
      <c r="H274" s="97">
        <v>6506746.0199999996</v>
      </c>
      <c r="I274" s="97">
        <v>5057603.59</v>
      </c>
      <c r="J274" s="97">
        <v>117012.8</v>
      </c>
      <c r="K274" s="161">
        <f t="shared" si="102"/>
        <v>99.536594779379456</v>
      </c>
      <c r="L274" s="97">
        <f>N274+Q274</f>
        <v>0</v>
      </c>
      <c r="M274" s="97">
        <v>0</v>
      </c>
      <c r="N274" s="97"/>
      <c r="O274" s="97"/>
      <c r="P274" s="97"/>
      <c r="Q274" s="97">
        <v>0</v>
      </c>
      <c r="R274" s="145">
        <f>T274+W274</f>
        <v>0</v>
      </c>
      <c r="S274" s="146"/>
      <c r="T274" s="146"/>
      <c r="U274" s="146"/>
      <c r="V274" s="146"/>
      <c r="W274" s="146"/>
      <c r="X274" s="162" t="e">
        <f t="shared" si="103"/>
        <v>#DIV/0!</v>
      </c>
      <c r="Y274" s="97">
        <f t="shared" si="104"/>
        <v>6506746.0199999996</v>
      </c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</row>
    <row r="275" spans="1:510" s="27" customFormat="1" ht="39" customHeight="1" x14ac:dyDescent="0.25">
      <c r="A275" s="106" t="s">
        <v>28</v>
      </c>
      <c r="B275" s="108"/>
      <c r="C275" s="108"/>
      <c r="D275" s="103" t="s">
        <v>33</v>
      </c>
      <c r="E275" s="93">
        <f>E276</f>
        <v>3721421.1500000004</v>
      </c>
      <c r="F275" s="93">
        <f t="shared" ref="F275:L275" si="137">F276</f>
        <v>2559400</v>
      </c>
      <c r="G275" s="93">
        <f t="shared" si="137"/>
        <v>0</v>
      </c>
      <c r="H275" s="93">
        <f t="shared" si="137"/>
        <v>3485265.55</v>
      </c>
      <c r="I275" s="93">
        <f t="shared" si="137"/>
        <v>2518386.46</v>
      </c>
      <c r="J275" s="93">
        <f t="shared" si="137"/>
        <v>0</v>
      </c>
      <c r="K275" s="159">
        <f t="shared" ref="K275:K334" si="138">H275/E275*100</f>
        <v>93.654155483047091</v>
      </c>
      <c r="L275" s="93">
        <f t="shared" si="137"/>
        <v>285199104.5</v>
      </c>
      <c r="M275" s="93">
        <f t="shared" ref="M275" si="139">M276</f>
        <v>271753821.85000002</v>
      </c>
      <c r="N275" s="93">
        <f t="shared" ref="N275" si="140">N276</f>
        <v>1900000</v>
      </c>
      <c r="O275" s="93">
        <f t="shared" ref="O275" si="141">O276</f>
        <v>1332000</v>
      </c>
      <c r="P275" s="93">
        <f t="shared" ref="P275" si="142">P276</f>
        <v>71500</v>
      </c>
      <c r="Q275" s="93">
        <f t="shared" ref="Q275:W275" si="143">Q276</f>
        <v>283299104.5</v>
      </c>
      <c r="R275" s="93">
        <f t="shared" si="143"/>
        <v>190122416.53</v>
      </c>
      <c r="S275" s="93">
        <f t="shared" si="143"/>
        <v>170755245.09</v>
      </c>
      <c r="T275" s="93">
        <f t="shared" si="143"/>
        <v>3231370.44</v>
      </c>
      <c r="U275" s="93">
        <f t="shared" si="143"/>
        <v>2405853.06</v>
      </c>
      <c r="V275" s="93">
        <f t="shared" si="143"/>
        <v>101806.04</v>
      </c>
      <c r="W275" s="93">
        <f t="shared" si="143"/>
        <v>186891046.09</v>
      </c>
      <c r="X275" s="159">
        <f t="shared" ref="X275:X334" si="144">R275/L275*100</f>
        <v>66.663048210938541</v>
      </c>
      <c r="Y275" s="93">
        <f t="shared" ref="Y275:Y334" si="145">H275+R275</f>
        <v>193607682.08000001</v>
      </c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</row>
    <row r="276" spans="1:510" s="34" customFormat="1" ht="47.25" x14ac:dyDescent="0.25">
      <c r="A276" s="94" t="s">
        <v>29</v>
      </c>
      <c r="B276" s="105"/>
      <c r="C276" s="105"/>
      <c r="D276" s="75" t="s">
        <v>419</v>
      </c>
      <c r="E276" s="96">
        <f t="shared" ref="E276:Q276" si="146">SUM(E279+E280+E281+E282+E283+E284+E285+E287+E288+E289+E290+E292+E293+E286+E295+E296)</f>
        <v>3721421.1500000004</v>
      </c>
      <c r="F276" s="96">
        <f t="shared" si="146"/>
        <v>2559400</v>
      </c>
      <c r="G276" s="96">
        <f t="shared" si="146"/>
        <v>0</v>
      </c>
      <c r="H276" s="96">
        <f t="shared" ref="H276:J276" si="147">SUM(H279+H280+H281+H282+H283+H284+H285+H287+H288+H289+H290+H292+H293+H286+H295+H296)</f>
        <v>3485265.55</v>
      </c>
      <c r="I276" s="96">
        <f t="shared" si="147"/>
        <v>2518386.46</v>
      </c>
      <c r="J276" s="96">
        <f t="shared" si="147"/>
        <v>0</v>
      </c>
      <c r="K276" s="163">
        <f t="shared" si="138"/>
        <v>93.654155483047091</v>
      </c>
      <c r="L276" s="96">
        <f t="shared" si="146"/>
        <v>285199104.5</v>
      </c>
      <c r="M276" s="96">
        <f t="shared" si="146"/>
        <v>271753821.85000002</v>
      </c>
      <c r="N276" s="96">
        <f t="shared" si="146"/>
        <v>1900000</v>
      </c>
      <c r="O276" s="96">
        <f t="shared" si="146"/>
        <v>1332000</v>
      </c>
      <c r="P276" s="96">
        <f t="shared" si="146"/>
        <v>71500</v>
      </c>
      <c r="Q276" s="96">
        <f t="shared" si="146"/>
        <v>283299104.5</v>
      </c>
      <c r="R276" s="96">
        <f t="shared" ref="R276:W276" si="148">SUM(R279+R280+R281+R282+R283+R284+R285+R287+R288+R289+R290+R292+R293+R286+R295+R296)</f>
        <v>190122416.53</v>
      </c>
      <c r="S276" s="96">
        <f t="shared" si="148"/>
        <v>170755245.09</v>
      </c>
      <c r="T276" s="96">
        <f t="shared" si="148"/>
        <v>3231370.44</v>
      </c>
      <c r="U276" s="96">
        <f t="shared" si="148"/>
        <v>2405853.06</v>
      </c>
      <c r="V276" s="96">
        <f t="shared" si="148"/>
        <v>101806.04</v>
      </c>
      <c r="W276" s="96">
        <f t="shared" si="148"/>
        <v>186891046.09</v>
      </c>
      <c r="X276" s="163">
        <f t="shared" si="144"/>
        <v>66.663048210938541</v>
      </c>
      <c r="Y276" s="96">
        <f t="shared" si="145"/>
        <v>193607682.08000001</v>
      </c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  <c r="IW276" s="33"/>
      <c r="IX276" s="33"/>
      <c r="IY276" s="33"/>
      <c r="IZ276" s="33"/>
      <c r="JA276" s="33"/>
      <c r="JB276" s="33"/>
      <c r="JC276" s="33"/>
      <c r="JD276" s="33"/>
      <c r="JE276" s="33"/>
      <c r="JF276" s="33"/>
      <c r="JG276" s="33"/>
      <c r="JH276" s="33"/>
      <c r="JI276" s="33"/>
      <c r="JJ276" s="33"/>
      <c r="JK276" s="33"/>
      <c r="JL276" s="33"/>
      <c r="JM276" s="33"/>
      <c r="JN276" s="33"/>
      <c r="JO276" s="33"/>
      <c r="JP276" s="33"/>
      <c r="JQ276" s="33"/>
      <c r="JR276" s="33"/>
      <c r="JS276" s="33"/>
      <c r="JT276" s="33"/>
      <c r="JU276" s="33"/>
      <c r="JV276" s="33"/>
      <c r="JW276" s="33"/>
      <c r="JX276" s="33"/>
      <c r="JY276" s="33"/>
      <c r="JZ276" s="33"/>
      <c r="KA276" s="33"/>
      <c r="KB276" s="33"/>
      <c r="KC276" s="33"/>
      <c r="KD276" s="33"/>
      <c r="KE276" s="33"/>
      <c r="KF276" s="33"/>
      <c r="KG276" s="33"/>
      <c r="KH276" s="33"/>
      <c r="KI276" s="33"/>
      <c r="KJ276" s="33"/>
      <c r="KK276" s="33"/>
      <c r="KL276" s="33"/>
      <c r="KM276" s="33"/>
      <c r="KN276" s="33"/>
      <c r="KO276" s="33"/>
      <c r="KP276" s="33"/>
      <c r="KQ276" s="33"/>
      <c r="KR276" s="33"/>
      <c r="KS276" s="33"/>
      <c r="KT276" s="33"/>
      <c r="KU276" s="33"/>
      <c r="KV276" s="33"/>
      <c r="KW276" s="33"/>
      <c r="KX276" s="33"/>
      <c r="KY276" s="33"/>
      <c r="KZ276" s="33"/>
      <c r="LA276" s="33"/>
      <c r="LB276" s="33"/>
      <c r="LC276" s="33"/>
      <c r="LD276" s="33"/>
      <c r="LE276" s="33"/>
      <c r="LF276" s="33"/>
      <c r="LG276" s="33"/>
      <c r="LH276" s="33"/>
      <c r="LI276" s="33"/>
      <c r="LJ276" s="33"/>
      <c r="LK276" s="33"/>
      <c r="LL276" s="33"/>
      <c r="LM276" s="33"/>
      <c r="LN276" s="33"/>
      <c r="LO276" s="33"/>
      <c r="LP276" s="33"/>
      <c r="LQ276" s="33"/>
      <c r="LR276" s="33"/>
      <c r="LS276" s="33"/>
      <c r="LT276" s="33"/>
      <c r="LU276" s="33"/>
      <c r="LV276" s="33"/>
      <c r="LW276" s="33"/>
      <c r="LX276" s="33"/>
      <c r="LY276" s="33"/>
      <c r="LZ276" s="33"/>
      <c r="MA276" s="33"/>
      <c r="MB276" s="33"/>
      <c r="MC276" s="33"/>
      <c r="MD276" s="33"/>
      <c r="ME276" s="33"/>
      <c r="MF276" s="33"/>
      <c r="MG276" s="33"/>
      <c r="MH276" s="33"/>
      <c r="MI276" s="33"/>
      <c r="MJ276" s="33"/>
      <c r="MK276" s="33"/>
      <c r="ML276" s="33"/>
      <c r="MM276" s="33"/>
      <c r="MN276" s="33"/>
      <c r="MO276" s="33"/>
      <c r="MP276" s="33"/>
      <c r="MQ276" s="33"/>
      <c r="MR276" s="33"/>
      <c r="MS276" s="33"/>
      <c r="MT276" s="33"/>
      <c r="MU276" s="33"/>
      <c r="MV276" s="33"/>
      <c r="MW276" s="33"/>
      <c r="MX276" s="33"/>
      <c r="MY276" s="33"/>
      <c r="MZ276" s="33"/>
      <c r="NA276" s="33"/>
      <c r="NB276" s="33"/>
      <c r="NC276" s="33"/>
      <c r="ND276" s="33"/>
      <c r="NE276" s="33"/>
      <c r="NF276" s="33"/>
      <c r="NG276" s="33"/>
      <c r="NH276" s="33"/>
      <c r="NI276" s="33"/>
      <c r="NJ276" s="33"/>
      <c r="NK276" s="33"/>
      <c r="NL276" s="33"/>
      <c r="NM276" s="33"/>
      <c r="NN276" s="33"/>
      <c r="NO276" s="33"/>
      <c r="NP276" s="33"/>
      <c r="NQ276" s="33"/>
      <c r="NR276" s="33"/>
      <c r="NS276" s="33"/>
      <c r="NT276" s="33"/>
      <c r="NU276" s="33"/>
      <c r="NV276" s="33"/>
      <c r="NW276" s="33"/>
      <c r="NX276" s="33"/>
      <c r="NY276" s="33"/>
      <c r="NZ276" s="33"/>
      <c r="OA276" s="33"/>
      <c r="OB276" s="33"/>
      <c r="OC276" s="33"/>
      <c r="OD276" s="33"/>
      <c r="OE276" s="33"/>
      <c r="OF276" s="33"/>
      <c r="OG276" s="33"/>
      <c r="OH276" s="33"/>
      <c r="OI276" s="33"/>
      <c r="OJ276" s="33"/>
      <c r="OK276" s="33"/>
      <c r="OL276" s="33"/>
      <c r="OM276" s="33"/>
      <c r="ON276" s="33"/>
      <c r="OO276" s="33"/>
      <c r="OP276" s="33"/>
      <c r="OQ276" s="33"/>
      <c r="OR276" s="33"/>
      <c r="OS276" s="33"/>
      <c r="OT276" s="33"/>
      <c r="OU276" s="33"/>
      <c r="OV276" s="33"/>
      <c r="OW276" s="33"/>
      <c r="OX276" s="33"/>
      <c r="OY276" s="33"/>
      <c r="OZ276" s="33"/>
      <c r="PA276" s="33"/>
      <c r="PB276" s="33"/>
      <c r="PC276" s="33"/>
      <c r="PD276" s="33"/>
      <c r="PE276" s="33"/>
      <c r="PF276" s="33"/>
      <c r="PG276" s="33"/>
      <c r="PH276" s="33"/>
      <c r="PI276" s="33"/>
      <c r="PJ276" s="33"/>
      <c r="PK276" s="33"/>
      <c r="PL276" s="33"/>
      <c r="PM276" s="33"/>
      <c r="PN276" s="33"/>
      <c r="PO276" s="33"/>
      <c r="PP276" s="33"/>
      <c r="PQ276" s="33"/>
      <c r="PR276" s="33"/>
      <c r="PS276" s="33"/>
      <c r="PT276" s="33"/>
      <c r="PU276" s="33"/>
      <c r="PV276" s="33"/>
      <c r="PW276" s="33"/>
      <c r="PX276" s="33"/>
      <c r="PY276" s="33"/>
      <c r="PZ276" s="33"/>
      <c r="QA276" s="33"/>
      <c r="QB276" s="33"/>
      <c r="QC276" s="33"/>
      <c r="QD276" s="33"/>
      <c r="QE276" s="33"/>
      <c r="QF276" s="33"/>
      <c r="QG276" s="33"/>
      <c r="QH276" s="33"/>
      <c r="QI276" s="33"/>
      <c r="QJ276" s="33"/>
      <c r="QK276" s="33"/>
      <c r="QL276" s="33"/>
      <c r="QM276" s="33"/>
      <c r="QN276" s="33"/>
      <c r="QO276" s="33"/>
      <c r="QP276" s="33"/>
      <c r="QQ276" s="33"/>
      <c r="QR276" s="33"/>
      <c r="QS276" s="33"/>
      <c r="QT276" s="33"/>
      <c r="QU276" s="33"/>
      <c r="QV276" s="33"/>
      <c r="QW276" s="33"/>
      <c r="QX276" s="33"/>
      <c r="QY276" s="33"/>
      <c r="QZ276" s="33"/>
      <c r="RA276" s="33"/>
      <c r="RB276" s="33"/>
      <c r="RC276" s="33"/>
      <c r="RD276" s="33"/>
      <c r="RE276" s="33"/>
      <c r="RF276" s="33"/>
      <c r="RG276" s="33"/>
      <c r="RH276" s="33"/>
      <c r="RI276" s="33"/>
      <c r="RJ276" s="33"/>
      <c r="RK276" s="33"/>
      <c r="RL276" s="33"/>
      <c r="RM276" s="33"/>
      <c r="RN276" s="33"/>
      <c r="RO276" s="33"/>
      <c r="RP276" s="33"/>
      <c r="RQ276" s="33"/>
      <c r="RR276" s="33"/>
      <c r="RS276" s="33"/>
      <c r="RT276" s="33"/>
      <c r="RU276" s="33"/>
      <c r="RV276" s="33"/>
      <c r="RW276" s="33"/>
      <c r="RX276" s="33"/>
      <c r="RY276" s="33"/>
      <c r="RZ276" s="33"/>
      <c r="SA276" s="33"/>
      <c r="SB276" s="33"/>
      <c r="SC276" s="33"/>
      <c r="SD276" s="33"/>
      <c r="SE276" s="33"/>
      <c r="SF276" s="33"/>
      <c r="SG276" s="33"/>
      <c r="SH276" s="33"/>
      <c r="SI276" s="33"/>
      <c r="SJ276" s="33"/>
      <c r="SK276" s="33"/>
      <c r="SL276" s="33"/>
      <c r="SM276" s="33"/>
      <c r="SN276" s="33"/>
      <c r="SO276" s="33"/>
      <c r="SP276" s="33"/>
    </row>
    <row r="277" spans="1:510" s="34" customFormat="1" ht="54" customHeight="1" x14ac:dyDescent="0.25">
      <c r="A277" s="94"/>
      <c r="B277" s="105"/>
      <c r="C277" s="105"/>
      <c r="D277" s="75" t="s">
        <v>387</v>
      </c>
      <c r="E277" s="96">
        <f>E291</f>
        <v>0</v>
      </c>
      <c r="F277" s="96">
        <f t="shared" ref="F277:W277" si="149">F291</f>
        <v>0</v>
      </c>
      <c r="G277" s="96">
        <f t="shared" si="149"/>
        <v>0</v>
      </c>
      <c r="H277" s="96">
        <f t="shared" si="149"/>
        <v>0</v>
      </c>
      <c r="I277" s="96">
        <f t="shared" si="149"/>
        <v>0</v>
      </c>
      <c r="J277" s="96">
        <f t="shared" si="149"/>
        <v>0</v>
      </c>
      <c r="K277" s="164" t="e">
        <f t="shared" si="138"/>
        <v>#DIV/0!</v>
      </c>
      <c r="L277" s="96">
        <f>L291</f>
        <v>1200000</v>
      </c>
      <c r="M277" s="96">
        <f t="shared" si="149"/>
        <v>1200000</v>
      </c>
      <c r="N277" s="96">
        <f t="shared" si="149"/>
        <v>0</v>
      </c>
      <c r="O277" s="96">
        <f t="shared" si="149"/>
        <v>0</v>
      </c>
      <c r="P277" s="96">
        <f t="shared" si="149"/>
        <v>0</v>
      </c>
      <c r="Q277" s="96">
        <f t="shared" si="149"/>
        <v>1200000</v>
      </c>
      <c r="R277" s="96">
        <f t="shared" si="149"/>
        <v>0</v>
      </c>
      <c r="S277" s="96">
        <f t="shared" si="149"/>
        <v>0</v>
      </c>
      <c r="T277" s="96">
        <f t="shared" si="149"/>
        <v>0</v>
      </c>
      <c r="U277" s="96">
        <f t="shared" si="149"/>
        <v>0</v>
      </c>
      <c r="V277" s="96">
        <f t="shared" si="149"/>
        <v>0</v>
      </c>
      <c r="W277" s="96">
        <f t="shared" si="149"/>
        <v>0</v>
      </c>
      <c r="X277" s="163">
        <f t="shared" si="144"/>
        <v>0</v>
      </c>
      <c r="Y277" s="96">
        <f t="shared" si="145"/>
        <v>0</v>
      </c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3"/>
      <c r="JD277" s="33"/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  <c r="KJ277" s="33"/>
      <c r="KK277" s="33"/>
      <c r="KL277" s="33"/>
      <c r="KM277" s="33"/>
      <c r="KN277" s="33"/>
      <c r="KO277" s="33"/>
      <c r="KP277" s="33"/>
      <c r="KQ277" s="33"/>
      <c r="KR277" s="33"/>
      <c r="KS277" s="33"/>
      <c r="KT277" s="33"/>
      <c r="KU277" s="33"/>
      <c r="KV277" s="33"/>
      <c r="KW277" s="33"/>
      <c r="KX277" s="33"/>
      <c r="KY277" s="33"/>
      <c r="KZ277" s="33"/>
      <c r="LA277" s="33"/>
      <c r="LB277" s="33"/>
      <c r="LC277" s="33"/>
      <c r="LD277" s="33"/>
      <c r="LE277" s="33"/>
      <c r="LF277" s="33"/>
      <c r="LG277" s="33"/>
      <c r="LH277" s="33"/>
      <c r="LI277" s="33"/>
      <c r="LJ277" s="33"/>
      <c r="LK277" s="33"/>
      <c r="LL277" s="33"/>
      <c r="LM277" s="33"/>
      <c r="LN277" s="33"/>
      <c r="LO277" s="33"/>
      <c r="LP277" s="33"/>
      <c r="LQ277" s="33"/>
      <c r="LR277" s="33"/>
      <c r="LS277" s="33"/>
      <c r="LT277" s="33"/>
      <c r="LU277" s="33"/>
      <c r="LV277" s="33"/>
      <c r="LW277" s="33"/>
      <c r="LX277" s="33"/>
      <c r="LY277" s="33"/>
      <c r="LZ277" s="33"/>
      <c r="MA277" s="33"/>
      <c r="MB277" s="33"/>
      <c r="MC277" s="33"/>
      <c r="MD277" s="33"/>
      <c r="ME277" s="33"/>
      <c r="MF277" s="33"/>
      <c r="MG277" s="33"/>
      <c r="MH277" s="33"/>
      <c r="MI277" s="33"/>
      <c r="MJ277" s="33"/>
      <c r="MK277" s="33"/>
      <c r="ML277" s="33"/>
      <c r="MM277" s="33"/>
      <c r="MN277" s="33"/>
      <c r="MO277" s="33"/>
      <c r="MP277" s="33"/>
      <c r="MQ277" s="33"/>
      <c r="MR277" s="33"/>
      <c r="MS277" s="33"/>
      <c r="MT277" s="33"/>
      <c r="MU277" s="33"/>
      <c r="MV277" s="33"/>
      <c r="MW277" s="33"/>
      <c r="MX277" s="33"/>
      <c r="MY277" s="33"/>
      <c r="MZ277" s="33"/>
      <c r="NA277" s="33"/>
      <c r="NB277" s="33"/>
      <c r="NC277" s="33"/>
      <c r="ND277" s="33"/>
      <c r="NE277" s="33"/>
      <c r="NF277" s="33"/>
      <c r="NG277" s="33"/>
      <c r="NH277" s="33"/>
      <c r="NI277" s="33"/>
      <c r="NJ277" s="33"/>
      <c r="NK277" s="33"/>
      <c r="NL277" s="33"/>
      <c r="NM277" s="33"/>
      <c r="NN277" s="33"/>
      <c r="NO277" s="33"/>
      <c r="NP277" s="33"/>
      <c r="NQ277" s="33"/>
      <c r="NR277" s="33"/>
      <c r="NS277" s="33"/>
      <c r="NT277" s="33"/>
      <c r="NU277" s="33"/>
      <c r="NV277" s="33"/>
      <c r="NW277" s="33"/>
      <c r="NX277" s="33"/>
      <c r="NY277" s="33"/>
      <c r="NZ277" s="33"/>
      <c r="OA277" s="33"/>
      <c r="OB277" s="33"/>
      <c r="OC277" s="33"/>
      <c r="OD277" s="33"/>
      <c r="OE277" s="33"/>
      <c r="OF277" s="33"/>
      <c r="OG277" s="33"/>
      <c r="OH277" s="33"/>
      <c r="OI277" s="33"/>
      <c r="OJ277" s="33"/>
      <c r="OK277" s="33"/>
      <c r="OL277" s="33"/>
      <c r="OM277" s="33"/>
      <c r="ON277" s="33"/>
      <c r="OO277" s="33"/>
      <c r="OP277" s="33"/>
      <c r="OQ277" s="33"/>
      <c r="OR277" s="33"/>
      <c r="OS277" s="33"/>
      <c r="OT277" s="33"/>
      <c r="OU277" s="33"/>
      <c r="OV277" s="33"/>
      <c r="OW277" s="33"/>
      <c r="OX277" s="33"/>
      <c r="OY277" s="33"/>
      <c r="OZ277" s="33"/>
      <c r="PA277" s="33"/>
      <c r="PB277" s="33"/>
      <c r="PC277" s="33"/>
      <c r="PD277" s="33"/>
      <c r="PE277" s="33"/>
      <c r="PF277" s="33"/>
      <c r="PG277" s="33"/>
      <c r="PH277" s="33"/>
      <c r="PI277" s="33"/>
      <c r="PJ277" s="33"/>
      <c r="PK277" s="33"/>
      <c r="PL277" s="33"/>
      <c r="PM277" s="33"/>
      <c r="PN277" s="33"/>
      <c r="PO277" s="33"/>
      <c r="PP277" s="33"/>
      <c r="PQ277" s="33"/>
      <c r="PR277" s="33"/>
      <c r="PS277" s="33"/>
      <c r="PT277" s="33"/>
      <c r="PU277" s="33"/>
      <c r="PV277" s="33"/>
      <c r="PW277" s="33"/>
      <c r="PX277" s="33"/>
      <c r="PY277" s="33"/>
      <c r="PZ277" s="33"/>
      <c r="QA277" s="33"/>
      <c r="QB277" s="33"/>
      <c r="QC277" s="33"/>
      <c r="QD277" s="33"/>
      <c r="QE277" s="33"/>
      <c r="QF277" s="33"/>
      <c r="QG277" s="33"/>
      <c r="QH277" s="33"/>
      <c r="QI277" s="33"/>
      <c r="QJ277" s="33"/>
      <c r="QK277" s="33"/>
      <c r="QL277" s="33"/>
      <c r="QM277" s="33"/>
      <c r="QN277" s="33"/>
      <c r="QO277" s="33"/>
      <c r="QP277" s="33"/>
      <c r="QQ277" s="33"/>
      <c r="QR277" s="33"/>
      <c r="QS277" s="33"/>
      <c r="QT277" s="33"/>
      <c r="QU277" s="33"/>
      <c r="QV277" s="33"/>
      <c r="QW277" s="33"/>
      <c r="QX277" s="33"/>
      <c r="QY277" s="33"/>
      <c r="QZ277" s="33"/>
      <c r="RA277" s="33"/>
      <c r="RB277" s="33"/>
      <c r="RC277" s="33"/>
      <c r="RD277" s="33"/>
      <c r="RE277" s="33"/>
      <c r="RF277" s="33"/>
      <c r="RG277" s="33"/>
      <c r="RH277" s="33"/>
      <c r="RI277" s="33"/>
      <c r="RJ277" s="33"/>
      <c r="RK277" s="33"/>
      <c r="RL277" s="33"/>
      <c r="RM277" s="33"/>
      <c r="RN277" s="33"/>
      <c r="RO277" s="33"/>
      <c r="RP277" s="33"/>
      <c r="RQ277" s="33"/>
      <c r="RR277" s="33"/>
      <c r="RS277" s="33"/>
      <c r="RT277" s="33"/>
      <c r="RU277" s="33"/>
      <c r="RV277" s="33"/>
      <c r="RW277" s="33"/>
      <c r="RX277" s="33"/>
      <c r="RY277" s="33"/>
      <c r="RZ277" s="33"/>
      <c r="SA277" s="33"/>
      <c r="SB277" s="33"/>
      <c r="SC277" s="33"/>
      <c r="SD277" s="33"/>
      <c r="SE277" s="33"/>
      <c r="SF277" s="33"/>
      <c r="SG277" s="33"/>
      <c r="SH277" s="33"/>
      <c r="SI277" s="33"/>
      <c r="SJ277" s="33"/>
      <c r="SK277" s="33"/>
      <c r="SL277" s="33"/>
      <c r="SM277" s="33"/>
      <c r="SN277" s="33"/>
      <c r="SO277" s="33"/>
      <c r="SP277" s="33"/>
    </row>
    <row r="278" spans="1:510" s="34" customFormat="1" ht="17.25" customHeight="1" x14ac:dyDescent="0.25">
      <c r="A278" s="94"/>
      <c r="B278" s="105"/>
      <c r="C278" s="105"/>
      <c r="D278" s="81" t="s">
        <v>418</v>
      </c>
      <c r="E278" s="96">
        <f>E294</f>
        <v>0</v>
      </c>
      <c r="F278" s="96">
        <f t="shared" ref="F278:W278" si="150">F294</f>
        <v>0</v>
      </c>
      <c r="G278" s="96">
        <f t="shared" si="150"/>
        <v>0</v>
      </c>
      <c r="H278" s="96">
        <f t="shared" si="150"/>
        <v>0</v>
      </c>
      <c r="I278" s="96">
        <f t="shared" si="150"/>
        <v>0</v>
      </c>
      <c r="J278" s="96">
        <f t="shared" si="150"/>
        <v>0</v>
      </c>
      <c r="K278" s="164" t="e">
        <f t="shared" si="138"/>
        <v>#DIV/0!</v>
      </c>
      <c r="L278" s="96">
        <f t="shared" si="150"/>
        <v>96859595</v>
      </c>
      <c r="M278" s="96">
        <f t="shared" si="150"/>
        <v>96859595</v>
      </c>
      <c r="N278" s="96">
        <f t="shared" si="150"/>
        <v>0</v>
      </c>
      <c r="O278" s="96">
        <f t="shared" si="150"/>
        <v>0</v>
      </c>
      <c r="P278" s="96">
        <f t="shared" si="150"/>
        <v>0</v>
      </c>
      <c r="Q278" s="96">
        <f t="shared" si="150"/>
        <v>96859595</v>
      </c>
      <c r="R278" s="96">
        <f t="shared" si="150"/>
        <v>0</v>
      </c>
      <c r="S278" s="96">
        <f t="shared" si="150"/>
        <v>0</v>
      </c>
      <c r="T278" s="96">
        <f t="shared" si="150"/>
        <v>0</v>
      </c>
      <c r="U278" s="96">
        <f t="shared" si="150"/>
        <v>0</v>
      </c>
      <c r="V278" s="96">
        <f t="shared" si="150"/>
        <v>0</v>
      </c>
      <c r="W278" s="96">
        <f t="shared" si="150"/>
        <v>0</v>
      </c>
      <c r="X278" s="163">
        <f t="shared" si="144"/>
        <v>0</v>
      </c>
      <c r="Y278" s="96">
        <f t="shared" si="145"/>
        <v>0</v>
      </c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  <c r="IW278" s="33"/>
      <c r="IX278" s="33"/>
      <c r="IY278" s="33"/>
      <c r="IZ278" s="33"/>
      <c r="JA278" s="33"/>
      <c r="JB278" s="33"/>
      <c r="JC278" s="33"/>
      <c r="JD278" s="33"/>
      <c r="JE278" s="33"/>
      <c r="JF278" s="33"/>
      <c r="JG278" s="33"/>
      <c r="JH278" s="33"/>
      <c r="JI278" s="33"/>
      <c r="JJ278" s="33"/>
      <c r="JK278" s="33"/>
      <c r="JL278" s="33"/>
      <c r="JM278" s="33"/>
      <c r="JN278" s="33"/>
      <c r="JO278" s="33"/>
      <c r="JP278" s="33"/>
      <c r="JQ278" s="33"/>
      <c r="JR278" s="33"/>
      <c r="JS278" s="33"/>
      <c r="JT278" s="33"/>
      <c r="JU278" s="33"/>
      <c r="JV278" s="33"/>
      <c r="JW278" s="33"/>
      <c r="JX278" s="33"/>
      <c r="JY278" s="33"/>
      <c r="JZ278" s="33"/>
      <c r="KA278" s="33"/>
      <c r="KB278" s="33"/>
      <c r="KC278" s="33"/>
      <c r="KD278" s="33"/>
      <c r="KE278" s="33"/>
      <c r="KF278" s="33"/>
      <c r="KG278" s="33"/>
      <c r="KH278" s="33"/>
      <c r="KI278" s="33"/>
      <c r="KJ278" s="33"/>
      <c r="KK278" s="33"/>
      <c r="KL278" s="33"/>
      <c r="KM278" s="33"/>
      <c r="KN278" s="33"/>
      <c r="KO278" s="33"/>
      <c r="KP278" s="33"/>
      <c r="KQ278" s="33"/>
      <c r="KR278" s="33"/>
      <c r="KS278" s="33"/>
      <c r="KT278" s="33"/>
      <c r="KU278" s="33"/>
      <c r="KV278" s="33"/>
      <c r="KW278" s="33"/>
      <c r="KX278" s="33"/>
      <c r="KY278" s="33"/>
      <c r="KZ278" s="33"/>
      <c r="LA278" s="33"/>
      <c r="LB278" s="33"/>
      <c r="LC278" s="33"/>
      <c r="LD278" s="33"/>
      <c r="LE278" s="33"/>
      <c r="LF278" s="33"/>
      <c r="LG278" s="33"/>
      <c r="LH278" s="33"/>
      <c r="LI278" s="33"/>
      <c r="LJ278" s="33"/>
      <c r="LK278" s="33"/>
      <c r="LL278" s="33"/>
      <c r="LM278" s="33"/>
      <c r="LN278" s="33"/>
      <c r="LO278" s="33"/>
      <c r="LP278" s="33"/>
      <c r="LQ278" s="33"/>
      <c r="LR278" s="33"/>
      <c r="LS278" s="33"/>
      <c r="LT278" s="33"/>
      <c r="LU278" s="33"/>
      <c r="LV278" s="33"/>
      <c r="LW278" s="33"/>
      <c r="LX278" s="33"/>
      <c r="LY278" s="33"/>
      <c r="LZ278" s="33"/>
      <c r="MA278" s="33"/>
      <c r="MB278" s="33"/>
      <c r="MC278" s="33"/>
      <c r="MD278" s="33"/>
      <c r="ME278" s="33"/>
      <c r="MF278" s="33"/>
      <c r="MG278" s="33"/>
      <c r="MH278" s="33"/>
      <c r="MI278" s="33"/>
      <c r="MJ278" s="33"/>
      <c r="MK278" s="33"/>
      <c r="ML278" s="33"/>
      <c r="MM278" s="33"/>
      <c r="MN278" s="33"/>
      <c r="MO278" s="33"/>
      <c r="MP278" s="33"/>
      <c r="MQ278" s="33"/>
      <c r="MR278" s="33"/>
      <c r="MS278" s="33"/>
      <c r="MT278" s="33"/>
      <c r="MU278" s="33"/>
      <c r="MV278" s="33"/>
      <c r="MW278" s="33"/>
      <c r="MX278" s="33"/>
      <c r="MY278" s="33"/>
      <c r="MZ278" s="33"/>
      <c r="NA278" s="33"/>
      <c r="NB278" s="33"/>
      <c r="NC278" s="33"/>
      <c r="ND278" s="33"/>
      <c r="NE278" s="33"/>
      <c r="NF278" s="33"/>
      <c r="NG278" s="33"/>
      <c r="NH278" s="33"/>
      <c r="NI278" s="33"/>
      <c r="NJ278" s="33"/>
      <c r="NK278" s="33"/>
      <c r="NL278" s="33"/>
      <c r="NM278" s="33"/>
      <c r="NN278" s="33"/>
      <c r="NO278" s="33"/>
      <c r="NP278" s="33"/>
      <c r="NQ278" s="33"/>
      <c r="NR278" s="33"/>
      <c r="NS278" s="33"/>
      <c r="NT278" s="33"/>
      <c r="NU278" s="33"/>
      <c r="NV278" s="33"/>
      <c r="NW278" s="33"/>
      <c r="NX278" s="33"/>
      <c r="NY278" s="33"/>
      <c r="NZ278" s="33"/>
      <c r="OA278" s="33"/>
      <c r="OB278" s="33"/>
      <c r="OC278" s="33"/>
      <c r="OD278" s="33"/>
      <c r="OE278" s="33"/>
      <c r="OF278" s="33"/>
      <c r="OG278" s="33"/>
      <c r="OH278" s="33"/>
      <c r="OI278" s="33"/>
      <c r="OJ278" s="33"/>
      <c r="OK278" s="33"/>
      <c r="OL278" s="33"/>
      <c r="OM278" s="33"/>
      <c r="ON278" s="33"/>
      <c r="OO278" s="33"/>
      <c r="OP278" s="33"/>
      <c r="OQ278" s="33"/>
      <c r="OR278" s="33"/>
      <c r="OS278" s="33"/>
      <c r="OT278" s="33"/>
      <c r="OU278" s="33"/>
      <c r="OV278" s="33"/>
      <c r="OW278" s="33"/>
      <c r="OX278" s="33"/>
      <c r="OY278" s="33"/>
      <c r="OZ278" s="33"/>
      <c r="PA278" s="33"/>
      <c r="PB278" s="33"/>
      <c r="PC278" s="33"/>
      <c r="PD278" s="33"/>
      <c r="PE278" s="33"/>
      <c r="PF278" s="33"/>
      <c r="PG278" s="33"/>
      <c r="PH278" s="33"/>
      <c r="PI278" s="33"/>
      <c r="PJ278" s="33"/>
      <c r="PK278" s="33"/>
      <c r="PL278" s="33"/>
      <c r="PM278" s="33"/>
      <c r="PN278" s="33"/>
      <c r="PO278" s="33"/>
      <c r="PP278" s="33"/>
      <c r="PQ278" s="33"/>
      <c r="PR278" s="33"/>
      <c r="PS278" s="33"/>
      <c r="PT278" s="33"/>
      <c r="PU278" s="33"/>
      <c r="PV278" s="33"/>
      <c r="PW278" s="33"/>
      <c r="PX278" s="33"/>
      <c r="PY278" s="33"/>
      <c r="PZ278" s="33"/>
      <c r="QA278" s="33"/>
      <c r="QB278" s="33"/>
      <c r="QC278" s="33"/>
      <c r="QD278" s="33"/>
      <c r="QE278" s="33"/>
      <c r="QF278" s="33"/>
      <c r="QG278" s="33"/>
      <c r="QH278" s="33"/>
      <c r="QI278" s="33"/>
      <c r="QJ278" s="33"/>
      <c r="QK278" s="33"/>
      <c r="QL278" s="33"/>
      <c r="QM278" s="33"/>
      <c r="QN278" s="33"/>
      <c r="QO278" s="33"/>
      <c r="QP278" s="33"/>
      <c r="QQ278" s="33"/>
      <c r="QR278" s="33"/>
      <c r="QS278" s="33"/>
      <c r="QT278" s="33"/>
      <c r="QU278" s="33"/>
      <c r="QV278" s="33"/>
      <c r="QW278" s="33"/>
      <c r="QX278" s="33"/>
      <c r="QY278" s="33"/>
      <c r="QZ278" s="33"/>
      <c r="RA278" s="33"/>
      <c r="RB278" s="33"/>
      <c r="RC278" s="33"/>
      <c r="RD278" s="33"/>
      <c r="RE278" s="33"/>
      <c r="RF278" s="33"/>
      <c r="RG278" s="33"/>
      <c r="RH278" s="33"/>
      <c r="RI278" s="33"/>
      <c r="RJ278" s="33"/>
      <c r="RK278" s="33"/>
      <c r="RL278" s="33"/>
      <c r="RM278" s="33"/>
      <c r="RN278" s="33"/>
      <c r="RO278" s="33"/>
      <c r="RP278" s="33"/>
      <c r="RQ278" s="33"/>
      <c r="RR278" s="33"/>
      <c r="RS278" s="33"/>
      <c r="RT278" s="33"/>
      <c r="RU278" s="33"/>
      <c r="RV278" s="33"/>
      <c r="RW278" s="33"/>
      <c r="RX278" s="33"/>
      <c r="RY278" s="33"/>
      <c r="RZ278" s="33"/>
      <c r="SA278" s="33"/>
      <c r="SB278" s="33"/>
      <c r="SC278" s="33"/>
      <c r="SD278" s="33"/>
      <c r="SE278" s="33"/>
      <c r="SF278" s="33"/>
      <c r="SG278" s="33"/>
      <c r="SH278" s="33"/>
      <c r="SI278" s="33"/>
      <c r="SJ278" s="33"/>
      <c r="SK278" s="33"/>
      <c r="SL278" s="33"/>
      <c r="SM278" s="33"/>
      <c r="SN278" s="33"/>
      <c r="SO278" s="33"/>
      <c r="SP278" s="33"/>
    </row>
    <row r="279" spans="1:510" s="22" customFormat="1" ht="37.5" customHeight="1" x14ac:dyDescent="0.25">
      <c r="A279" s="59" t="s">
        <v>140</v>
      </c>
      <c r="B279" s="91" t="s">
        <v>119</v>
      </c>
      <c r="C279" s="91" t="s">
        <v>46</v>
      </c>
      <c r="D279" s="36" t="s">
        <v>490</v>
      </c>
      <c r="E279" s="97">
        <v>3109000</v>
      </c>
      <c r="F279" s="97">
        <v>2559400</v>
      </c>
      <c r="G279" s="97"/>
      <c r="H279" s="97">
        <v>3029455.57</v>
      </c>
      <c r="I279" s="97">
        <v>2518386.46</v>
      </c>
      <c r="J279" s="97"/>
      <c r="K279" s="161">
        <f t="shared" si="138"/>
        <v>97.441478610485674</v>
      </c>
      <c r="L279" s="97">
        <f t="shared" ref="L279:L296" si="151">N279+Q279</f>
        <v>1900000</v>
      </c>
      <c r="M279" s="97"/>
      <c r="N279" s="97">
        <v>1900000</v>
      </c>
      <c r="O279" s="97">
        <v>1332000</v>
      </c>
      <c r="P279" s="97">
        <v>71500</v>
      </c>
      <c r="Q279" s="97"/>
      <c r="R279" s="145">
        <f t="shared" ref="R279:R296" si="152">T279+W279</f>
        <v>3231370.44</v>
      </c>
      <c r="S279" s="146"/>
      <c r="T279" s="146">
        <v>3231370.44</v>
      </c>
      <c r="U279" s="146">
        <v>2405853.06</v>
      </c>
      <c r="V279" s="146">
        <v>101806.04</v>
      </c>
      <c r="W279" s="146"/>
      <c r="X279" s="161">
        <f t="shared" si="144"/>
        <v>170.07212842105264</v>
      </c>
      <c r="Y279" s="97">
        <f t="shared" si="145"/>
        <v>6260826.0099999998</v>
      </c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</row>
    <row r="280" spans="1:510" s="22" customFormat="1" ht="18" customHeight="1" x14ac:dyDescent="0.25">
      <c r="A280" s="59" t="s">
        <v>205</v>
      </c>
      <c r="B280" s="91" t="s">
        <v>130</v>
      </c>
      <c r="C280" s="91" t="s">
        <v>70</v>
      </c>
      <c r="D280" s="60" t="s">
        <v>131</v>
      </c>
      <c r="E280" s="97">
        <v>0</v>
      </c>
      <c r="F280" s="97"/>
      <c r="G280" s="97"/>
      <c r="H280" s="97"/>
      <c r="I280" s="97"/>
      <c r="J280" s="97"/>
      <c r="K280" s="162" t="e">
        <f t="shared" si="138"/>
        <v>#DIV/0!</v>
      </c>
      <c r="L280" s="97">
        <f t="shared" si="151"/>
        <v>59717919</v>
      </c>
      <c r="M280" s="97">
        <v>59717919</v>
      </c>
      <c r="N280" s="97"/>
      <c r="O280" s="97"/>
      <c r="P280" s="97"/>
      <c r="Q280" s="97">
        <v>59717919</v>
      </c>
      <c r="R280" s="145">
        <f t="shared" si="152"/>
        <v>59039854</v>
      </c>
      <c r="S280" s="146">
        <v>59039854</v>
      </c>
      <c r="T280" s="146"/>
      <c r="U280" s="146"/>
      <c r="V280" s="146"/>
      <c r="W280" s="146">
        <v>59039854</v>
      </c>
      <c r="X280" s="161">
        <f t="shared" si="144"/>
        <v>98.86455353543046</v>
      </c>
      <c r="Y280" s="97">
        <f t="shared" si="145"/>
        <v>59039854</v>
      </c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</row>
    <row r="281" spans="1:510" s="22" customFormat="1" ht="65.25" customHeight="1" x14ac:dyDescent="0.25">
      <c r="A281" s="59" t="s">
        <v>206</v>
      </c>
      <c r="B281" s="91" t="s">
        <v>134</v>
      </c>
      <c r="C281" s="91" t="s">
        <v>68</v>
      </c>
      <c r="D281" s="60" t="s">
        <v>527</v>
      </c>
      <c r="E281" s="97">
        <v>0</v>
      </c>
      <c r="F281" s="97"/>
      <c r="G281" s="97"/>
      <c r="H281" s="97"/>
      <c r="I281" s="97"/>
      <c r="J281" s="97"/>
      <c r="K281" s="162" t="e">
        <f t="shared" si="138"/>
        <v>#DIV/0!</v>
      </c>
      <c r="L281" s="97">
        <f t="shared" si="151"/>
        <v>71348.649999999994</v>
      </c>
      <c r="M281" s="97"/>
      <c r="N281" s="97"/>
      <c r="O281" s="97"/>
      <c r="P281" s="97"/>
      <c r="Q281" s="97">
        <v>71348.649999999994</v>
      </c>
      <c r="R281" s="145">
        <f t="shared" si="152"/>
        <v>0</v>
      </c>
      <c r="S281" s="146"/>
      <c r="T281" s="146"/>
      <c r="U281" s="146"/>
      <c r="V281" s="146"/>
      <c r="W281" s="146"/>
      <c r="X281" s="161">
        <f t="shared" si="144"/>
        <v>0</v>
      </c>
      <c r="Y281" s="97">
        <f t="shared" si="145"/>
        <v>0</v>
      </c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</row>
    <row r="282" spans="1:510" s="22" customFormat="1" ht="31.5" x14ac:dyDescent="0.25">
      <c r="A282" s="59" t="s">
        <v>275</v>
      </c>
      <c r="B282" s="91" t="s">
        <v>272</v>
      </c>
      <c r="C282" s="91" t="s">
        <v>111</v>
      </c>
      <c r="D282" s="60" t="s">
        <v>616</v>
      </c>
      <c r="E282" s="97">
        <v>0</v>
      </c>
      <c r="F282" s="97"/>
      <c r="G282" s="97"/>
      <c r="H282" s="97"/>
      <c r="I282" s="97"/>
      <c r="J282" s="97"/>
      <c r="K282" s="162" t="e">
        <f t="shared" si="138"/>
        <v>#DIV/0!</v>
      </c>
      <c r="L282" s="97">
        <f t="shared" si="151"/>
        <v>23385.4</v>
      </c>
      <c r="M282" s="97">
        <v>23385.4</v>
      </c>
      <c r="N282" s="97"/>
      <c r="O282" s="97"/>
      <c r="P282" s="97"/>
      <c r="Q282" s="97">
        <v>23385.4</v>
      </c>
      <c r="R282" s="145">
        <f t="shared" si="152"/>
        <v>21385.4</v>
      </c>
      <c r="S282" s="146">
        <v>21385.4</v>
      </c>
      <c r="T282" s="146"/>
      <c r="U282" s="146"/>
      <c r="V282" s="146"/>
      <c r="W282" s="146">
        <v>21385.4</v>
      </c>
      <c r="X282" s="161">
        <f t="shared" si="144"/>
        <v>91.447655374720981</v>
      </c>
      <c r="Y282" s="97">
        <f t="shared" si="145"/>
        <v>21385.4</v>
      </c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  <c r="IW282" s="23"/>
      <c r="IX282" s="23"/>
      <c r="IY282" s="23"/>
      <c r="IZ282" s="23"/>
      <c r="JA282" s="23"/>
      <c r="JB282" s="23"/>
      <c r="JC282" s="23"/>
      <c r="JD282" s="23"/>
      <c r="JE282" s="23"/>
      <c r="JF282" s="23"/>
      <c r="JG282" s="23"/>
      <c r="JH282" s="23"/>
      <c r="JI282" s="23"/>
      <c r="JJ282" s="23"/>
      <c r="JK282" s="23"/>
      <c r="JL282" s="23"/>
      <c r="JM282" s="23"/>
      <c r="JN282" s="23"/>
      <c r="JO282" s="23"/>
      <c r="JP282" s="23"/>
      <c r="JQ282" s="23"/>
      <c r="JR282" s="23"/>
      <c r="JS282" s="23"/>
      <c r="JT282" s="23"/>
      <c r="JU282" s="23"/>
      <c r="JV282" s="23"/>
      <c r="JW282" s="23"/>
      <c r="JX282" s="23"/>
      <c r="JY282" s="23"/>
      <c r="JZ282" s="23"/>
      <c r="KA282" s="23"/>
      <c r="KB282" s="23"/>
      <c r="KC282" s="23"/>
      <c r="KD282" s="23"/>
      <c r="KE282" s="23"/>
      <c r="KF282" s="23"/>
      <c r="KG282" s="23"/>
      <c r="KH282" s="23"/>
      <c r="KI282" s="23"/>
      <c r="KJ282" s="23"/>
      <c r="KK282" s="23"/>
      <c r="KL282" s="23"/>
      <c r="KM282" s="23"/>
      <c r="KN282" s="23"/>
      <c r="KO282" s="23"/>
      <c r="KP282" s="23"/>
      <c r="KQ282" s="23"/>
      <c r="KR282" s="23"/>
      <c r="KS282" s="23"/>
      <c r="KT282" s="23"/>
      <c r="KU282" s="23"/>
      <c r="KV282" s="23"/>
      <c r="KW282" s="23"/>
      <c r="KX282" s="23"/>
      <c r="KY282" s="23"/>
      <c r="KZ282" s="23"/>
      <c r="LA282" s="23"/>
      <c r="LB282" s="23"/>
      <c r="LC282" s="23"/>
      <c r="LD282" s="23"/>
      <c r="LE282" s="23"/>
      <c r="LF282" s="23"/>
      <c r="LG282" s="23"/>
      <c r="LH282" s="23"/>
      <c r="LI282" s="23"/>
      <c r="LJ282" s="23"/>
      <c r="LK282" s="23"/>
      <c r="LL282" s="23"/>
      <c r="LM282" s="23"/>
      <c r="LN282" s="23"/>
      <c r="LO282" s="23"/>
      <c r="LP282" s="23"/>
      <c r="LQ282" s="23"/>
      <c r="LR282" s="23"/>
      <c r="LS282" s="23"/>
      <c r="LT282" s="23"/>
      <c r="LU282" s="23"/>
      <c r="LV282" s="23"/>
      <c r="LW282" s="23"/>
      <c r="LX282" s="23"/>
      <c r="LY282" s="23"/>
      <c r="LZ282" s="23"/>
      <c r="MA282" s="23"/>
      <c r="MB282" s="23"/>
      <c r="MC282" s="23"/>
      <c r="MD282" s="23"/>
      <c r="ME282" s="23"/>
      <c r="MF282" s="23"/>
      <c r="MG282" s="23"/>
      <c r="MH282" s="23"/>
      <c r="MI282" s="23"/>
      <c r="MJ282" s="23"/>
      <c r="MK282" s="23"/>
      <c r="ML282" s="23"/>
      <c r="MM282" s="23"/>
      <c r="MN282" s="23"/>
      <c r="MO282" s="23"/>
      <c r="MP282" s="23"/>
      <c r="MQ282" s="23"/>
      <c r="MR282" s="23"/>
      <c r="MS282" s="23"/>
      <c r="MT282" s="23"/>
      <c r="MU282" s="23"/>
      <c r="MV282" s="23"/>
      <c r="MW282" s="23"/>
      <c r="MX282" s="23"/>
      <c r="MY282" s="23"/>
      <c r="MZ282" s="23"/>
      <c r="NA282" s="23"/>
      <c r="NB282" s="23"/>
      <c r="NC282" s="23"/>
      <c r="ND282" s="23"/>
      <c r="NE282" s="23"/>
      <c r="NF282" s="23"/>
      <c r="NG282" s="23"/>
      <c r="NH282" s="23"/>
      <c r="NI282" s="23"/>
      <c r="NJ282" s="23"/>
      <c r="NK282" s="23"/>
      <c r="NL282" s="23"/>
      <c r="NM282" s="23"/>
      <c r="NN282" s="23"/>
      <c r="NO282" s="23"/>
      <c r="NP282" s="23"/>
      <c r="NQ282" s="23"/>
      <c r="NR282" s="23"/>
      <c r="NS282" s="23"/>
      <c r="NT282" s="23"/>
      <c r="NU282" s="23"/>
      <c r="NV282" s="23"/>
      <c r="NW282" s="23"/>
      <c r="NX282" s="23"/>
      <c r="NY282" s="23"/>
      <c r="NZ282" s="23"/>
      <c r="OA282" s="23"/>
      <c r="OB282" s="23"/>
      <c r="OC282" s="23"/>
      <c r="OD282" s="23"/>
      <c r="OE282" s="23"/>
      <c r="OF282" s="23"/>
      <c r="OG282" s="23"/>
      <c r="OH282" s="23"/>
      <c r="OI282" s="23"/>
      <c r="OJ282" s="23"/>
      <c r="OK282" s="23"/>
      <c r="OL282" s="23"/>
      <c r="OM282" s="23"/>
      <c r="ON282" s="23"/>
      <c r="OO282" s="23"/>
      <c r="OP282" s="23"/>
      <c r="OQ282" s="23"/>
      <c r="OR282" s="23"/>
      <c r="OS282" s="23"/>
      <c r="OT282" s="23"/>
      <c r="OU282" s="23"/>
      <c r="OV282" s="23"/>
      <c r="OW282" s="23"/>
      <c r="OX282" s="23"/>
      <c r="OY282" s="23"/>
      <c r="OZ282" s="23"/>
      <c r="PA282" s="23"/>
      <c r="PB282" s="23"/>
      <c r="PC282" s="23"/>
      <c r="PD282" s="23"/>
      <c r="PE282" s="23"/>
      <c r="PF282" s="23"/>
      <c r="PG282" s="23"/>
      <c r="PH282" s="23"/>
      <c r="PI282" s="23"/>
      <c r="PJ282" s="23"/>
      <c r="PK282" s="23"/>
      <c r="PL282" s="23"/>
      <c r="PM282" s="23"/>
      <c r="PN282" s="23"/>
      <c r="PO282" s="23"/>
      <c r="PP282" s="23"/>
      <c r="PQ282" s="23"/>
      <c r="PR282" s="23"/>
      <c r="PS282" s="23"/>
      <c r="PT282" s="23"/>
      <c r="PU282" s="23"/>
      <c r="PV282" s="23"/>
      <c r="PW282" s="23"/>
      <c r="PX282" s="23"/>
      <c r="PY282" s="23"/>
      <c r="PZ282" s="23"/>
      <c r="QA282" s="23"/>
      <c r="QB282" s="23"/>
      <c r="QC282" s="23"/>
      <c r="QD282" s="23"/>
      <c r="QE282" s="23"/>
      <c r="QF282" s="23"/>
      <c r="QG282" s="23"/>
      <c r="QH282" s="23"/>
      <c r="QI282" s="23"/>
      <c r="QJ282" s="23"/>
      <c r="QK282" s="23"/>
      <c r="QL282" s="23"/>
      <c r="QM282" s="23"/>
      <c r="QN282" s="23"/>
      <c r="QO282" s="23"/>
      <c r="QP282" s="23"/>
      <c r="QQ282" s="23"/>
      <c r="QR282" s="23"/>
      <c r="QS282" s="23"/>
      <c r="QT282" s="23"/>
      <c r="QU282" s="23"/>
      <c r="QV282" s="23"/>
      <c r="QW282" s="23"/>
      <c r="QX282" s="23"/>
      <c r="QY282" s="23"/>
      <c r="QZ282" s="23"/>
      <c r="RA282" s="23"/>
      <c r="RB282" s="23"/>
      <c r="RC282" s="23"/>
      <c r="RD282" s="23"/>
      <c r="RE282" s="23"/>
      <c r="RF282" s="23"/>
      <c r="RG282" s="23"/>
      <c r="RH282" s="23"/>
      <c r="RI282" s="23"/>
      <c r="RJ282" s="23"/>
      <c r="RK282" s="23"/>
      <c r="RL282" s="23"/>
      <c r="RM282" s="23"/>
      <c r="RN282" s="23"/>
      <c r="RO282" s="23"/>
      <c r="RP282" s="23"/>
      <c r="RQ282" s="23"/>
      <c r="RR282" s="23"/>
      <c r="RS282" s="23"/>
      <c r="RT282" s="23"/>
      <c r="RU282" s="23"/>
      <c r="RV282" s="23"/>
      <c r="RW282" s="23"/>
      <c r="RX282" s="23"/>
      <c r="RY282" s="23"/>
      <c r="RZ282" s="23"/>
      <c r="SA282" s="23"/>
      <c r="SB282" s="23"/>
      <c r="SC282" s="23"/>
      <c r="SD282" s="23"/>
      <c r="SE282" s="23"/>
      <c r="SF282" s="23"/>
      <c r="SG282" s="23"/>
      <c r="SH282" s="23"/>
      <c r="SI282" s="23"/>
      <c r="SJ282" s="23"/>
      <c r="SK282" s="23"/>
      <c r="SL282" s="23"/>
      <c r="SM282" s="23"/>
      <c r="SN282" s="23"/>
      <c r="SO282" s="23"/>
      <c r="SP282" s="23"/>
    </row>
    <row r="283" spans="1:510" s="22" customFormat="1" ht="18.75" x14ac:dyDescent="0.25">
      <c r="A283" s="59" t="s">
        <v>276</v>
      </c>
      <c r="B283" s="91" t="s">
        <v>277</v>
      </c>
      <c r="C283" s="91" t="s">
        <v>111</v>
      </c>
      <c r="D283" s="6" t="s">
        <v>543</v>
      </c>
      <c r="E283" s="97">
        <v>0</v>
      </c>
      <c r="F283" s="97"/>
      <c r="G283" s="97"/>
      <c r="H283" s="97"/>
      <c r="I283" s="97"/>
      <c r="J283" s="97"/>
      <c r="K283" s="162" t="e">
        <f t="shared" si="138"/>
        <v>#DIV/0!</v>
      </c>
      <c r="L283" s="97">
        <f t="shared" si="151"/>
        <v>7270560</v>
      </c>
      <c r="M283" s="97">
        <v>7270560</v>
      </c>
      <c r="N283" s="97"/>
      <c r="O283" s="97"/>
      <c r="P283" s="97"/>
      <c r="Q283" s="97">
        <v>7270560</v>
      </c>
      <c r="R283" s="145">
        <f t="shared" si="152"/>
        <v>7188081</v>
      </c>
      <c r="S283" s="146">
        <v>7188081</v>
      </c>
      <c r="T283" s="146"/>
      <c r="U283" s="146"/>
      <c r="V283" s="146"/>
      <c r="W283" s="146">
        <v>7188081</v>
      </c>
      <c r="X283" s="161">
        <f t="shared" si="144"/>
        <v>98.865575691556089</v>
      </c>
      <c r="Y283" s="97">
        <f t="shared" si="145"/>
        <v>7188081</v>
      </c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</row>
    <row r="284" spans="1:510" s="22" customFormat="1" ht="18.75" x14ac:dyDescent="0.25">
      <c r="A284" s="59" t="s">
        <v>278</v>
      </c>
      <c r="B284" s="91" t="s">
        <v>279</v>
      </c>
      <c r="C284" s="91" t="s">
        <v>111</v>
      </c>
      <c r="D284" s="6" t="s">
        <v>544</v>
      </c>
      <c r="E284" s="97">
        <v>0</v>
      </c>
      <c r="F284" s="97"/>
      <c r="G284" s="97"/>
      <c r="H284" s="97"/>
      <c r="I284" s="97"/>
      <c r="J284" s="97"/>
      <c r="K284" s="162" t="e">
        <f t="shared" si="138"/>
        <v>#DIV/0!</v>
      </c>
      <c r="L284" s="97">
        <f t="shared" si="151"/>
        <v>10269864</v>
      </c>
      <c r="M284" s="97">
        <v>10269864</v>
      </c>
      <c r="N284" s="97"/>
      <c r="O284" s="97"/>
      <c r="P284" s="97"/>
      <c r="Q284" s="97">
        <v>10269864</v>
      </c>
      <c r="R284" s="145">
        <f t="shared" si="152"/>
        <v>10238019</v>
      </c>
      <c r="S284" s="146">
        <v>10238019</v>
      </c>
      <c r="T284" s="146"/>
      <c r="U284" s="146"/>
      <c r="V284" s="146"/>
      <c r="W284" s="146">
        <v>10238019</v>
      </c>
      <c r="X284" s="161">
        <f t="shared" si="144"/>
        <v>99.689917996966656</v>
      </c>
      <c r="Y284" s="97">
        <f t="shared" si="145"/>
        <v>10238019</v>
      </c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</row>
    <row r="285" spans="1:510" s="22" customFormat="1" ht="18.75" x14ac:dyDescent="0.25">
      <c r="A285" s="59" t="s">
        <v>556</v>
      </c>
      <c r="B285" s="91">
        <v>7324</v>
      </c>
      <c r="C285" s="91">
        <v>443</v>
      </c>
      <c r="D285" s="6" t="s">
        <v>546</v>
      </c>
      <c r="E285" s="97">
        <v>0</v>
      </c>
      <c r="F285" s="97"/>
      <c r="G285" s="97"/>
      <c r="H285" s="97"/>
      <c r="I285" s="97"/>
      <c r="J285" s="97"/>
      <c r="K285" s="162" t="e">
        <f t="shared" si="138"/>
        <v>#DIV/0!</v>
      </c>
      <c r="L285" s="97">
        <f t="shared" si="151"/>
        <v>165000</v>
      </c>
      <c r="M285" s="97">
        <v>165000</v>
      </c>
      <c r="N285" s="97"/>
      <c r="O285" s="97"/>
      <c r="P285" s="97"/>
      <c r="Q285" s="97">
        <v>165000</v>
      </c>
      <c r="R285" s="145">
        <f t="shared" si="152"/>
        <v>96663</v>
      </c>
      <c r="S285" s="146">
        <v>96663</v>
      </c>
      <c r="T285" s="146"/>
      <c r="U285" s="146"/>
      <c r="V285" s="146"/>
      <c r="W285" s="146">
        <v>96663</v>
      </c>
      <c r="X285" s="161">
        <f t="shared" si="144"/>
        <v>58.583636363636359</v>
      </c>
      <c r="Y285" s="97">
        <f t="shared" si="145"/>
        <v>96663</v>
      </c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</row>
    <row r="286" spans="1:510" s="22" customFormat="1" ht="34.5" x14ac:dyDescent="0.25">
      <c r="A286" s="59" t="s">
        <v>358</v>
      </c>
      <c r="B286" s="91">
        <v>7325</v>
      </c>
      <c r="C286" s="59" t="s">
        <v>111</v>
      </c>
      <c r="D286" s="6" t="s">
        <v>541</v>
      </c>
      <c r="E286" s="97">
        <v>0</v>
      </c>
      <c r="F286" s="97"/>
      <c r="G286" s="97"/>
      <c r="H286" s="97"/>
      <c r="I286" s="97"/>
      <c r="J286" s="97"/>
      <c r="K286" s="162" t="e">
        <f t="shared" si="138"/>
        <v>#DIV/0!</v>
      </c>
      <c r="L286" s="97">
        <f t="shared" si="151"/>
        <v>2849440</v>
      </c>
      <c r="M286" s="97">
        <v>2849440</v>
      </c>
      <c r="N286" s="97"/>
      <c r="O286" s="97"/>
      <c r="P286" s="97"/>
      <c r="Q286" s="97">
        <v>2849440</v>
      </c>
      <c r="R286" s="145">
        <f t="shared" si="152"/>
        <v>2134840</v>
      </c>
      <c r="S286" s="146">
        <v>2134840</v>
      </c>
      <c r="T286" s="146"/>
      <c r="U286" s="146"/>
      <c r="V286" s="146"/>
      <c r="W286" s="146">
        <v>2134840</v>
      </c>
      <c r="X286" s="161">
        <f t="shared" si="144"/>
        <v>74.921388062215726</v>
      </c>
      <c r="Y286" s="97">
        <f t="shared" si="145"/>
        <v>2134840</v>
      </c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</row>
    <row r="287" spans="1:510" s="22" customFormat="1" ht="18" customHeight="1" x14ac:dyDescent="0.25">
      <c r="A287" s="59" t="s">
        <v>280</v>
      </c>
      <c r="B287" s="91" t="s">
        <v>274</v>
      </c>
      <c r="C287" s="91" t="s">
        <v>111</v>
      </c>
      <c r="D287" s="6" t="s">
        <v>542</v>
      </c>
      <c r="E287" s="97">
        <v>0</v>
      </c>
      <c r="F287" s="97"/>
      <c r="G287" s="97"/>
      <c r="H287" s="97"/>
      <c r="I287" s="97"/>
      <c r="J287" s="97"/>
      <c r="K287" s="162" t="e">
        <f t="shared" si="138"/>
        <v>#DIV/0!</v>
      </c>
      <c r="L287" s="97">
        <f t="shared" si="151"/>
        <v>11797276</v>
      </c>
      <c r="M287" s="97">
        <v>11797276</v>
      </c>
      <c r="N287" s="97"/>
      <c r="O287" s="97"/>
      <c r="P287" s="97"/>
      <c r="Q287" s="97">
        <v>11797276</v>
      </c>
      <c r="R287" s="145">
        <f t="shared" si="152"/>
        <v>10608409</v>
      </c>
      <c r="S287" s="146">
        <v>10608409</v>
      </c>
      <c r="T287" s="146"/>
      <c r="U287" s="146"/>
      <c r="V287" s="146"/>
      <c r="W287" s="146">
        <v>10608409</v>
      </c>
      <c r="X287" s="161">
        <f t="shared" si="144"/>
        <v>89.922529573776188</v>
      </c>
      <c r="Y287" s="97">
        <f t="shared" si="145"/>
        <v>10608409</v>
      </c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</row>
    <row r="288" spans="1:510" s="22" customFormat="1" ht="31.5" x14ac:dyDescent="0.25">
      <c r="A288" s="59" t="s">
        <v>427</v>
      </c>
      <c r="B288" s="91">
        <v>7340</v>
      </c>
      <c r="C288" s="59" t="s">
        <v>111</v>
      </c>
      <c r="D288" s="60" t="s">
        <v>1</v>
      </c>
      <c r="E288" s="97">
        <v>0</v>
      </c>
      <c r="F288" s="97"/>
      <c r="G288" s="97"/>
      <c r="H288" s="97"/>
      <c r="I288" s="97"/>
      <c r="J288" s="97"/>
      <c r="K288" s="162" t="e">
        <f t="shared" si="138"/>
        <v>#DIV/0!</v>
      </c>
      <c r="L288" s="97">
        <f t="shared" si="151"/>
        <v>883608</v>
      </c>
      <c r="M288" s="97">
        <v>883608</v>
      </c>
      <c r="N288" s="97"/>
      <c r="O288" s="97"/>
      <c r="P288" s="97"/>
      <c r="Q288" s="97">
        <v>883608</v>
      </c>
      <c r="R288" s="145">
        <f t="shared" si="152"/>
        <v>821443.8</v>
      </c>
      <c r="S288" s="146">
        <v>821443.8</v>
      </c>
      <c r="T288" s="146"/>
      <c r="U288" s="146"/>
      <c r="V288" s="146"/>
      <c r="W288" s="146">
        <v>821443.8</v>
      </c>
      <c r="X288" s="161">
        <f t="shared" si="144"/>
        <v>92.964730966673017</v>
      </c>
      <c r="Y288" s="97">
        <f t="shared" si="145"/>
        <v>821443.8</v>
      </c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</row>
    <row r="289" spans="1:510" s="22" customFormat="1" ht="53.25" customHeight="1" x14ac:dyDescent="0.25">
      <c r="A289" s="59" t="s">
        <v>370</v>
      </c>
      <c r="B289" s="91">
        <v>7361</v>
      </c>
      <c r="C289" s="91" t="s">
        <v>82</v>
      </c>
      <c r="D289" s="60" t="s">
        <v>371</v>
      </c>
      <c r="E289" s="97">
        <v>0</v>
      </c>
      <c r="F289" s="97"/>
      <c r="G289" s="97"/>
      <c r="H289" s="97"/>
      <c r="I289" s="97"/>
      <c r="J289" s="97"/>
      <c r="K289" s="162" t="e">
        <f t="shared" si="138"/>
        <v>#DIV/0!</v>
      </c>
      <c r="L289" s="97">
        <f t="shared" si="151"/>
        <v>67184673</v>
      </c>
      <c r="M289" s="97">
        <v>67184673</v>
      </c>
      <c r="N289" s="97"/>
      <c r="O289" s="97"/>
      <c r="P289" s="97"/>
      <c r="Q289" s="97">
        <v>67184673</v>
      </c>
      <c r="R289" s="145">
        <f t="shared" si="152"/>
        <v>67134260.599999994</v>
      </c>
      <c r="S289" s="146">
        <v>67134260.599999994</v>
      </c>
      <c r="T289" s="146"/>
      <c r="U289" s="146"/>
      <c r="V289" s="146"/>
      <c r="W289" s="146">
        <v>67134260.599999994</v>
      </c>
      <c r="X289" s="161">
        <f t="shared" si="144"/>
        <v>99.924964433480227</v>
      </c>
      <c r="Y289" s="97">
        <f t="shared" si="145"/>
        <v>67134260.599999994</v>
      </c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</row>
    <row r="290" spans="1:510" s="22" customFormat="1" ht="47.25" x14ac:dyDescent="0.25">
      <c r="A290" s="59" t="s">
        <v>365</v>
      </c>
      <c r="B290" s="91">
        <v>7363</v>
      </c>
      <c r="C290" s="59" t="s">
        <v>82</v>
      </c>
      <c r="D290" s="60" t="s">
        <v>397</v>
      </c>
      <c r="E290" s="97">
        <v>0</v>
      </c>
      <c r="F290" s="97"/>
      <c r="G290" s="97"/>
      <c r="H290" s="97"/>
      <c r="I290" s="97"/>
      <c r="J290" s="97"/>
      <c r="K290" s="162" t="e">
        <f t="shared" si="138"/>
        <v>#DIV/0!</v>
      </c>
      <c r="L290" s="97">
        <f t="shared" si="151"/>
        <v>1200000</v>
      </c>
      <c r="M290" s="97">
        <v>1200000</v>
      </c>
      <c r="N290" s="97"/>
      <c r="O290" s="97"/>
      <c r="P290" s="97"/>
      <c r="Q290" s="97">
        <v>1200000</v>
      </c>
      <c r="R290" s="145">
        <f t="shared" si="152"/>
        <v>0</v>
      </c>
      <c r="S290" s="146"/>
      <c r="T290" s="146"/>
      <c r="U290" s="146"/>
      <c r="V290" s="146"/>
      <c r="W290" s="146"/>
      <c r="X290" s="161">
        <f t="shared" si="144"/>
        <v>0</v>
      </c>
      <c r="Y290" s="97">
        <f t="shared" si="145"/>
        <v>0</v>
      </c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</row>
    <row r="291" spans="1:510" s="24" customFormat="1" ht="51.75" customHeight="1" x14ac:dyDescent="0.25">
      <c r="A291" s="82"/>
      <c r="B291" s="107"/>
      <c r="C291" s="82"/>
      <c r="D291" s="85" t="s">
        <v>387</v>
      </c>
      <c r="E291" s="98">
        <v>0</v>
      </c>
      <c r="F291" s="98"/>
      <c r="G291" s="98"/>
      <c r="H291" s="98"/>
      <c r="I291" s="98"/>
      <c r="J291" s="98"/>
      <c r="K291" s="164" t="e">
        <f t="shared" si="138"/>
        <v>#DIV/0!</v>
      </c>
      <c r="L291" s="98">
        <f t="shared" si="151"/>
        <v>1200000</v>
      </c>
      <c r="M291" s="98">
        <v>1200000</v>
      </c>
      <c r="N291" s="98"/>
      <c r="O291" s="98"/>
      <c r="P291" s="98"/>
      <c r="Q291" s="98">
        <v>1200000</v>
      </c>
      <c r="R291" s="155">
        <f t="shared" si="152"/>
        <v>0</v>
      </c>
      <c r="S291" s="147"/>
      <c r="T291" s="147"/>
      <c r="U291" s="147"/>
      <c r="V291" s="147"/>
      <c r="W291" s="147"/>
      <c r="X291" s="163">
        <f t="shared" si="144"/>
        <v>0</v>
      </c>
      <c r="Y291" s="98">
        <f t="shared" si="145"/>
        <v>0</v>
      </c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  <c r="LU291" s="30"/>
      <c r="LV291" s="30"/>
      <c r="LW291" s="30"/>
      <c r="LX291" s="30"/>
      <c r="LY291" s="30"/>
      <c r="LZ291" s="30"/>
      <c r="MA291" s="30"/>
      <c r="MB291" s="30"/>
      <c r="MC291" s="30"/>
      <c r="MD291" s="30"/>
      <c r="ME291" s="30"/>
      <c r="MF291" s="30"/>
      <c r="MG291" s="30"/>
      <c r="MH291" s="30"/>
      <c r="MI291" s="30"/>
      <c r="MJ291" s="30"/>
      <c r="MK291" s="30"/>
      <c r="ML291" s="30"/>
      <c r="MM291" s="30"/>
      <c r="MN291" s="30"/>
      <c r="MO291" s="30"/>
      <c r="MP291" s="30"/>
      <c r="MQ291" s="30"/>
      <c r="MR291" s="30"/>
      <c r="MS291" s="30"/>
      <c r="MT291" s="30"/>
      <c r="MU291" s="30"/>
      <c r="MV291" s="30"/>
      <c r="MW291" s="30"/>
      <c r="MX291" s="30"/>
      <c r="MY291" s="30"/>
      <c r="MZ291" s="30"/>
      <c r="NA291" s="30"/>
      <c r="NB291" s="30"/>
      <c r="NC291" s="30"/>
      <c r="ND291" s="30"/>
      <c r="NE291" s="30"/>
      <c r="NF291" s="30"/>
      <c r="NG291" s="30"/>
      <c r="NH291" s="30"/>
      <c r="NI291" s="30"/>
      <c r="NJ291" s="30"/>
      <c r="NK291" s="30"/>
      <c r="NL291" s="30"/>
      <c r="NM291" s="30"/>
      <c r="NN291" s="30"/>
      <c r="NO291" s="30"/>
      <c r="NP291" s="30"/>
      <c r="NQ291" s="30"/>
      <c r="NR291" s="30"/>
      <c r="NS291" s="30"/>
      <c r="NT291" s="30"/>
      <c r="NU291" s="30"/>
      <c r="NV291" s="30"/>
      <c r="NW291" s="30"/>
      <c r="NX291" s="30"/>
      <c r="NY291" s="30"/>
      <c r="NZ291" s="30"/>
      <c r="OA291" s="30"/>
      <c r="OB291" s="30"/>
      <c r="OC291" s="30"/>
      <c r="OD291" s="30"/>
      <c r="OE291" s="30"/>
      <c r="OF291" s="30"/>
      <c r="OG291" s="30"/>
      <c r="OH291" s="30"/>
      <c r="OI291" s="30"/>
      <c r="OJ291" s="30"/>
      <c r="OK291" s="30"/>
      <c r="OL291" s="30"/>
      <c r="OM291" s="30"/>
      <c r="ON291" s="30"/>
      <c r="OO291" s="30"/>
      <c r="OP291" s="30"/>
      <c r="OQ291" s="30"/>
      <c r="OR291" s="30"/>
      <c r="OS291" s="30"/>
      <c r="OT291" s="30"/>
      <c r="OU291" s="30"/>
      <c r="OV291" s="30"/>
      <c r="OW291" s="30"/>
      <c r="OX291" s="30"/>
      <c r="OY291" s="30"/>
      <c r="OZ291" s="30"/>
      <c r="PA291" s="30"/>
      <c r="PB291" s="30"/>
      <c r="PC291" s="30"/>
      <c r="PD291" s="30"/>
      <c r="PE291" s="30"/>
      <c r="PF291" s="30"/>
      <c r="PG291" s="30"/>
      <c r="PH291" s="30"/>
      <c r="PI291" s="30"/>
      <c r="PJ291" s="30"/>
      <c r="PK291" s="30"/>
      <c r="PL291" s="30"/>
      <c r="PM291" s="30"/>
      <c r="PN291" s="30"/>
      <c r="PO291" s="30"/>
      <c r="PP291" s="30"/>
      <c r="PQ291" s="30"/>
      <c r="PR291" s="30"/>
      <c r="PS291" s="30"/>
      <c r="PT291" s="30"/>
      <c r="PU291" s="30"/>
      <c r="PV291" s="30"/>
      <c r="PW291" s="30"/>
      <c r="PX291" s="30"/>
      <c r="PY291" s="30"/>
      <c r="PZ291" s="30"/>
      <c r="QA291" s="30"/>
      <c r="QB291" s="30"/>
      <c r="QC291" s="30"/>
      <c r="QD291" s="30"/>
      <c r="QE291" s="30"/>
      <c r="QF291" s="30"/>
      <c r="QG291" s="30"/>
      <c r="QH291" s="30"/>
      <c r="QI291" s="30"/>
      <c r="QJ291" s="30"/>
      <c r="QK291" s="30"/>
      <c r="QL291" s="30"/>
      <c r="QM291" s="30"/>
      <c r="QN291" s="30"/>
      <c r="QO291" s="30"/>
      <c r="QP291" s="30"/>
      <c r="QQ291" s="30"/>
      <c r="QR291" s="30"/>
      <c r="QS291" s="30"/>
      <c r="QT291" s="30"/>
      <c r="QU291" s="30"/>
      <c r="QV291" s="30"/>
      <c r="QW291" s="30"/>
      <c r="QX291" s="30"/>
      <c r="QY291" s="30"/>
      <c r="QZ291" s="30"/>
      <c r="RA291" s="30"/>
      <c r="RB291" s="30"/>
      <c r="RC291" s="30"/>
      <c r="RD291" s="30"/>
      <c r="RE291" s="30"/>
      <c r="RF291" s="30"/>
      <c r="RG291" s="30"/>
      <c r="RH291" s="30"/>
      <c r="RI291" s="30"/>
      <c r="RJ291" s="30"/>
      <c r="RK291" s="30"/>
      <c r="RL291" s="30"/>
      <c r="RM291" s="30"/>
      <c r="RN291" s="30"/>
      <c r="RO291" s="30"/>
      <c r="RP291" s="30"/>
      <c r="RQ291" s="30"/>
      <c r="RR291" s="30"/>
      <c r="RS291" s="30"/>
      <c r="RT291" s="30"/>
      <c r="RU291" s="30"/>
      <c r="RV291" s="30"/>
      <c r="RW291" s="30"/>
      <c r="RX291" s="30"/>
      <c r="RY291" s="30"/>
      <c r="RZ291" s="30"/>
      <c r="SA291" s="30"/>
      <c r="SB291" s="30"/>
      <c r="SC291" s="30"/>
      <c r="SD291" s="30"/>
      <c r="SE291" s="30"/>
      <c r="SF291" s="30"/>
      <c r="SG291" s="30"/>
      <c r="SH291" s="30"/>
      <c r="SI291" s="30"/>
      <c r="SJ291" s="30"/>
      <c r="SK291" s="30"/>
      <c r="SL291" s="30"/>
      <c r="SM291" s="30"/>
      <c r="SN291" s="30"/>
      <c r="SO291" s="30"/>
      <c r="SP291" s="30"/>
    </row>
    <row r="292" spans="1:510" s="22" customFormat="1" ht="31.5" x14ac:dyDescent="0.25">
      <c r="A292" s="59" t="s">
        <v>429</v>
      </c>
      <c r="B292" s="91">
        <v>7370</v>
      </c>
      <c r="C292" s="59" t="s">
        <v>82</v>
      </c>
      <c r="D292" s="60" t="s">
        <v>430</v>
      </c>
      <c r="E292" s="97">
        <v>81034.600000000006</v>
      </c>
      <c r="F292" s="97"/>
      <c r="G292" s="97"/>
      <c r="H292" s="97">
        <v>31326</v>
      </c>
      <c r="I292" s="97"/>
      <c r="J292" s="97"/>
      <c r="K292" s="161">
        <f t="shared" si="138"/>
        <v>38.657561091188207</v>
      </c>
      <c r="L292" s="97">
        <f t="shared" si="151"/>
        <v>0</v>
      </c>
      <c r="M292" s="97"/>
      <c r="N292" s="97"/>
      <c r="O292" s="97"/>
      <c r="P292" s="97"/>
      <c r="Q292" s="97"/>
      <c r="R292" s="145">
        <f t="shared" si="152"/>
        <v>0</v>
      </c>
      <c r="S292" s="146"/>
      <c r="T292" s="146"/>
      <c r="U292" s="146"/>
      <c r="V292" s="146"/>
      <c r="W292" s="146"/>
      <c r="X292" s="162" t="e">
        <f t="shared" si="144"/>
        <v>#DIV/0!</v>
      </c>
      <c r="Y292" s="97">
        <f t="shared" si="145"/>
        <v>31326</v>
      </c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</row>
    <row r="293" spans="1:510" s="22" customFormat="1" ht="21.75" customHeight="1" x14ac:dyDescent="0.25">
      <c r="A293" s="59" t="s">
        <v>146</v>
      </c>
      <c r="B293" s="91" t="s">
        <v>2</v>
      </c>
      <c r="C293" s="91" t="s">
        <v>86</v>
      </c>
      <c r="D293" s="60" t="s">
        <v>464</v>
      </c>
      <c r="E293" s="97">
        <v>531386.55000000005</v>
      </c>
      <c r="F293" s="97"/>
      <c r="G293" s="97"/>
      <c r="H293" s="97">
        <v>424483.98</v>
      </c>
      <c r="I293" s="97"/>
      <c r="J293" s="97"/>
      <c r="K293" s="161">
        <f t="shared" si="138"/>
        <v>79.882334244252135</v>
      </c>
      <c r="L293" s="97">
        <f t="shared" si="151"/>
        <v>121780030.44999999</v>
      </c>
      <c r="M293" s="97">
        <v>110306096.45</v>
      </c>
      <c r="N293" s="97"/>
      <c r="O293" s="97"/>
      <c r="P293" s="97"/>
      <c r="Q293" s="97">
        <v>121780030.44999999</v>
      </c>
      <c r="R293" s="145">
        <f t="shared" si="152"/>
        <v>29543092</v>
      </c>
      <c r="S293" s="146">
        <v>13407291</v>
      </c>
      <c r="T293" s="146"/>
      <c r="U293" s="146"/>
      <c r="V293" s="146"/>
      <c r="W293" s="146">
        <v>29543092</v>
      </c>
      <c r="X293" s="161">
        <f t="shared" si="144"/>
        <v>24.259389565623156</v>
      </c>
      <c r="Y293" s="97">
        <f t="shared" si="145"/>
        <v>29967575.98</v>
      </c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</row>
    <row r="294" spans="1:510" s="24" customFormat="1" ht="17.25" customHeight="1" x14ac:dyDescent="0.25">
      <c r="A294" s="82"/>
      <c r="B294" s="107"/>
      <c r="C294" s="107"/>
      <c r="D294" s="83" t="s">
        <v>418</v>
      </c>
      <c r="E294" s="98">
        <v>0</v>
      </c>
      <c r="F294" s="98"/>
      <c r="G294" s="98"/>
      <c r="H294" s="98"/>
      <c r="I294" s="98"/>
      <c r="J294" s="98"/>
      <c r="K294" s="164" t="e">
        <f t="shared" si="138"/>
        <v>#DIV/0!</v>
      </c>
      <c r="L294" s="98">
        <f t="shared" si="151"/>
        <v>96859595</v>
      </c>
      <c r="M294" s="98">
        <v>96859595</v>
      </c>
      <c r="N294" s="98"/>
      <c r="O294" s="98"/>
      <c r="P294" s="98"/>
      <c r="Q294" s="98">
        <v>96859595</v>
      </c>
      <c r="R294" s="155">
        <f t="shared" si="152"/>
        <v>0</v>
      </c>
      <c r="S294" s="147"/>
      <c r="T294" s="147"/>
      <c r="U294" s="147"/>
      <c r="V294" s="147"/>
      <c r="W294" s="147"/>
      <c r="X294" s="163">
        <f t="shared" si="144"/>
        <v>0</v>
      </c>
      <c r="Y294" s="98">
        <f t="shared" si="145"/>
        <v>0</v>
      </c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30"/>
      <c r="KD294" s="30"/>
      <c r="KE294" s="30"/>
      <c r="KF294" s="30"/>
      <c r="KG294" s="30"/>
      <c r="KH294" s="30"/>
      <c r="KI294" s="30"/>
      <c r="KJ294" s="30"/>
      <c r="KK294" s="30"/>
      <c r="KL294" s="30"/>
      <c r="KM294" s="30"/>
      <c r="KN294" s="30"/>
      <c r="KO294" s="30"/>
      <c r="KP294" s="30"/>
      <c r="KQ294" s="30"/>
      <c r="KR294" s="30"/>
      <c r="KS294" s="30"/>
      <c r="KT294" s="30"/>
      <c r="KU294" s="30"/>
      <c r="KV294" s="30"/>
      <c r="KW294" s="30"/>
      <c r="KX294" s="30"/>
      <c r="KY294" s="30"/>
      <c r="KZ294" s="30"/>
      <c r="LA294" s="30"/>
      <c r="LB294" s="30"/>
      <c r="LC294" s="30"/>
      <c r="LD294" s="30"/>
      <c r="LE294" s="30"/>
      <c r="LF294" s="30"/>
      <c r="LG294" s="30"/>
      <c r="LH294" s="30"/>
      <c r="LI294" s="30"/>
      <c r="LJ294" s="30"/>
      <c r="LK294" s="30"/>
      <c r="LL294" s="30"/>
      <c r="LM294" s="30"/>
      <c r="LN294" s="30"/>
      <c r="LO294" s="30"/>
      <c r="LP294" s="30"/>
      <c r="LQ294" s="30"/>
      <c r="LR294" s="30"/>
      <c r="LS294" s="30"/>
      <c r="LT294" s="30"/>
      <c r="LU294" s="30"/>
      <c r="LV294" s="30"/>
      <c r="LW294" s="30"/>
      <c r="LX294" s="30"/>
      <c r="LY294" s="30"/>
      <c r="LZ294" s="30"/>
      <c r="MA294" s="30"/>
      <c r="MB294" s="30"/>
      <c r="MC294" s="30"/>
      <c r="MD294" s="30"/>
      <c r="ME294" s="30"/>
      <c r="MF294" s="30"/>
      <c r="MG294" s="30"/>
      <c r="MH294" s="30"/>
      <c r="MI294" s="30"/>
      <c r="MJ294" s="30"/>
      <c r="MK294" s="30"/>
      <c r="ML294" s="30"/>
      <c r="MM294" s="30"/>
      <c r="MN294" s="30"/>
      <c r="MO294" s="30"/>
      <c r="MP294" s="30"/>
      <c r="MQ294" s="30"/>
      <c r="MR294" s="30"/>
      <c r="MS294" s="30"/>
      <c r="MT294" s="30"/>
      <c r="MU294" s="30"/>
      <c r="MV294" s="30"/>
      <c r="MW294" s="30"/>
      <c r="MX294" s="30"/>
      <c r="MY294" s="30"/>
      <c r="MZ294" s="30"/>
      <c r="NA294" s="30"/>
      <c r="NB294" s="30"/>
      <c r="NC294" s="30"/>
      <c r="ND294" s="30"/>
      <c r="NE294" s="30"/>
      <c r="NF294" s="30"/>
      <c r="NG294" s="30"/>
      <c r="NH294" s="30"/>
      <c r="NI294" s="30"/>
      <c r="NJ294" s="30"/>
      <c r="NK294" s="30"/>
      <c r="NL294" s="30"/>
      <c r="NM294" s="30"/>
      <c r="NN294" s="30"/>
      <c r="NO294" s="30"/>
      <c r="NP294" s="30"/>
      <c r="NQ294" s="30"/>
      <c r="NR294" s="30"/>
      <c r="NS294" s="30"/>
      <c r="NT294" s="30"/>
      <c r="NU294" s="30"/>
      <c r="NV294" s="30"/>
      <c r="NW294" s="30"/>
      <c r="NX294" s="30"/>
      <c r="NY294" s="30"/>
      <c r="NZ294" s="30"/>
      <c r="OA294" s="30"/>
      <c r="OB294" s="30"/>
      <c r="OC294" s="30"/>
      <c r="OD294" s="30"/>
      <c r="OE294" s="30"/>
      <c r="OF294" s="30"/>
      <c r="OG294" s="30"/>
      <c r="OH294" s="30"/>
      <c r="OI294" s="30"/>
      <c r="OJ294" s="30"/>
      <c r="OK294" s="30"/>
      <c r="OL294" s="30"/>
      <c r="OM294" s="30"/>
      <c r="ON294" s="30"/>
      <c r="OO294" s="30"/>
      <c r="OP294" s="30"/>
      <c r="OQ294" s="30"/>
      <c r="OR294" s="30"/>
      <c r="OS294" s="30"/>
      <c r="OT294" s="30"/>
      <c r="OU294" s="30"/>
      <c r="OV294" s="30"/>
      <c r="OW294" s="30"/>
      <c r="OX294" s="30"/>
      <c r="OY294" s="30"/>
      <c r="OZ294" s="30"/>
      <c r="PA294" s="30"/>
      <c r="PB294" s="30"/>
      <c r="PC294" s="30"/>
      <c r="PD294" s="30"/>
      <c r="PE294" s="30"/>
      <c r="PF294" s="30"/>
      <c r="PG294" s="30"/>
      <c r="PH294" s="30"/>
      <c r="PI294" s="30"/>
      <c r="PJ294" s="30"/>
      <c r="PK294" s="30"/>
      <c r="PL294" s="30"/>
      <c r="PM294" s="30"/>
      <c r="PN294" s="30"/>
      <c r="PO294" s="30"/>
      <c r="PP294" s="30"/>
      <c r="PQ294" s="30"/>
      <c r="PR294" s="30"/>
      <c r="PS294" s="30"/>
      <c r="PT294" s="30"/>
      <c r="PU294" s="30"/>
      <c r="PV294" s="30"/>
      <c r="PW294" s="30"/>
      <c r="PX294" s="30"/>
      <c r="PY294" s="30"/>
      <c r="PZ294" s="30"/>
      <c r="QA294" s="30"/>
      <c r="QB294" s="30"/>
      <c r="QC294" s="30"/>
      <c r="QD294" s="30"/>
      <c r="QE294" s="30"/>
      <c r="QF294" s="30"/>
      <c r="QG294" s="30"/>
      <c r="QH294" s="30"/>
      <c r="QI294" s="30"/>
      <c r="QJ294" s="30"/>
      <c r="QK294" s="30"/>
      <c r="QL294" s="30"/>
      <c r="QM294" s="30"/>
      <c r="QN294" s="30"/>
      <c r="QO294" s="30"/>
      <c r="QP294" s="30"/>
      <c r="QQ294" s="30"/>
      <c r="QR294" s="30"/>
      <c r="QS294" s="30"/>
      <c r="QT294" s="30"/>
      <c r="QU294" s="30"/>
      <c r="QV294" s="30"/>
      <c r="QW294" s="30"/>
      <c r="QX294" s="30"/>
      <c r="QY294" s="30"/>
      <c r="QZ294" s="30"/>
      <c r="RA294" s="30"/>
      <c r="RB294" s="30"/>
      <c r="RC294" s="30"/>
      <c r="RD294" s="30"/>
      <c r="RE294" s="30"/>
      <c r="RF294" s="30"/>
      <c r="RG294" s="30"/>
      <c r="RH294" s="30"/>
      <c r="RI294" s="30"/>
      <c r="RJ294" s="30"/>
      <c r="RK294" s="30"/>
      <c r="RL294" s="30"/>
      <c r="RM294" s="30"/>
      <c r="RN294" s="30"/>
      <c r="RO294" s="30"/>
      <c r="RP294" s="30"/>
      <c r="RQ294" s="30"/>
      <c r="RR294" s="30"/>
      <c r="RS294" s="30"/>
      <c r="RT294" s="30"/>
      <c r="RU294" s="30"/>
      <c r="RV294" s="30"/>
      <c r="RW294" s="30"/>
      <c r="RX294" s="30"/>
      <c r="RY294" s="30"/>
      <c r="RZ294" s="30"/>
      <c r="SA294" s="30"/>
      <c r="SB294" s="30"/>
      <c r="SC294" s="30"/>
      <c r="SD294" s="30"/>
      <c r="SE294" s="30"/>
      <c r="SF294" s="30"/>
      <c r="SG294" s="30"/>
      <c r="SH294" s="30"/>
      <c r="SI294" s="30"/>
      <c r="SJ294" s="30"/>
      <c r="SK294" s="30"/>
      <c r="SL294" s="30"/>
      <c r="SM294" s="30"/>
      <c r="SN294" s="30"/>
      <c r="SO294" s="30"/>
      <c r="SP294" s="30"/>
    </row>
    <row r="295" spans="1:510" s="22" customFormat="1" ht="126" hidden="1" customHeight="1" x14ac:dyDescent="0.25">
      <c r="A295" s="59" t="s">
        <v>368</v>
      </c>
      <c r="B295" s="91">
        <v>7691</v>
      </c>
      <c r="C295" s="37" t="s">
        <v>82</v>
      </c>
      <c r="D295" s="60" t="s">
        <v>314</v>
      </c>
      <c r="E295" s="97">
        <v>0</v>
      </c>
      <c r="F295" s="97"/>
      <c r="G295" s="97"/>
      <c r="H295" s="97"/>
      <c r="I295" s="97"/>
      <c r="J295" s="97"/>
      <c r="K295" s="159" t="e">
        <f t="shared" si="138"/>
        <v>#DIV/0!</v>
      </c>
      <c r="L295" s="97">
        <f t="shared" si="151"/>
        <v>0</v>
      </c>
      <c r="M295" s="97"/>
      <c r="N295" s="97"/>
      <c r="O295" s="97"/>
      <c r="P295" s="97"/>
      <c r="Q295" s="97"/>
      <c r="R295" s="145">
        <f t="shared" si="152"/>
        <v>0</v>
      </c>
      <c r="S295" s="146"/>
      <c r="T295" s="146"/>
      <c r="U295" s="146"/>
      <c r="V295" s="146"/>
      <c r="W295" s="146"/>
      <c r="X295" s="159" t="e">
        <f t="shared" si="144"/>
        <v>#DIV/0!</v>
      </c>
      <c r="Y295" s="97">
        <f t="shared" si="145"/>
        <v>0</v>
      </c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</row>
    <row r="296" spans="1:510" s="22" customFormat="1" ht="33.75" customHeight="1" x14ac:dyDescent="0.25">
      <c r="A296" s="59" t="s">
        <v>524</v>
      </c>
      <c r="B296" s="91">
        <v>9750</v>
      </c>
      <c r="C296" s="59" t="s">
        <v>45</v>
      </c>
      <c r="D296" s="60" t="s">
        <v>525</v>
      </c>
      <c r="E296" s="97">
        <v>0</v>
      </c>
      <c r="F296" s="97"/>
      <c r="G296" s="97"/>
      <c r="H296" s="97"/>
      <c r="I296" s="97"/>
      <c r="J296" s="97"/>
      <c r="K296" s="162" t="e">
        <f t="shared" si="138"/>
        <v>#DIV/0!</v>
      </c>
      <c r="L296" s="97">
        <f t="shared" si="151"/>
        <v>86000</v>
      </c>
      <c r="M296" s="97">
        <v>86000</v>
      </c>
      <c r="N296" s="97"/>
      <c r="O296" s="97"/>
      <c r="P296" s="97"/>
      <c r="Q296" s="97">
        <v>86000</v>
      </c>
      <c r="R296" s="145">
        <f t="shared" si="152"/>
        <v>64998.29</v>
      </c>
      <c r="S296" s="146">
        <v>64998.29</v>
      </c>
      <c r="T296" s="146"/>
      <c r="U296" s="146"/>
      <c r="V296" s="146"/>
      <c r="W296" s="146">
        <v>64998.29</v>
      </c>
      <c r="X296" s="161">
        <f t="shared" si="144"/>
        <v>75.579406976744195</v>
      </c>
      <c r="Y296" s="97">
        <f t="shared" si="145"/>
        <v>64998.29</v>
      </c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</row>
    <row r="297" spans="1:510" s="27" customFormat="1" ht="30.75" customHeight="1" x14ac:dyDescent="0.25">
      <c r="A297" s="106" t="s">
        <v>207</v>
      </c>
      <c r="B297" s="108"/>
      <c r="C297" s="108"/>
      <c r="D297" s="103" t="s">
        <v>40</v>
      </c>
      <c r="E297" s="93">
        <f>E298</f>
        <v>11950107</v>
      </c>
      <c r="F297" s="93">
        <f t="shared" ref="F297:L297" si="153">F298</f>
        <v>7340700</v>
      </c>
      <c r="G297" s="93">
        <f t="shared" si="153"/>
        <v>137522</v>
      </c>
      <c r="H297" s="93">
        <f t="shared" si="153"/>
        <v>11847611.119999999</v>
      </c>
      <c r="I297" s="93">
        <f t="shared" si="153"/>
        <v>7340695.6699999999</v>
      </c>
      <c r="J297" s="93">
        <f t="shared" si="153"/>
        <v>121434.21</v>
      </c>
      <c r="K297" s="159">
        <f t="shared" si="138"/>
        <v>99.14230157102358</v>
      </c>
      <c r="L297" s="93">
        <f t="shared" si="153"/>
        <v>2596250.2999999998</v>
      </c>
      <c r="M297" s="93">
        <f t="shared" ref="M297" si="154">M298</f>
        <v>0</v>
      </c>
      <c r="N297" s="93">
        <f t="shared" ref="N297" si="155">N298</f>
        <v>2596250.2999999998</v>
      </c>
      <c r="O297" s="93">
        <f t="shared" ref="O297" si="156">O298</f>
        <v>0</v>
      </c>
      <c r="P297" s="93">
        <f t="shared" ref="P297" si="157">P298</f>
        <v>0</v>
      </c>
      <c r="Q297" s="93">
        <f t="shared" ref="Q297:W297" si="158">Q298</f>
        <v>0</v>
      </c>
      <c r="R297" s="93">
        <f t="shared" si="158"/>
        <v>2381290.8199999998</v>
      </c>
      <c r="S297" s="93">
        <f t="shared" si="158"/>
        <v>0</v>
      </c>
      <c r="T297" s="93">
        <f t="shared" si="158"/>
        <v>2381290.8199999998</v>
      </c>
      <c r="U297" s="93">
        <f t="shared" si="158"/>
        <v>0</v>
      </c>
      <c r="V297" s="93">
        <f t="shared" si="158"/>
        <v>0</v>
      </c>
      <c r="W297" s="93">
        <f t="shared" si="158"/>
        <v>0</v>
      </c>
      <c r="X297" s="159">
        <f t="shared" si="144"/>
        <v>91.720386897981285</v>
      </c>
      <c r="Y297" s="93">
        <f t="shared" si="145"/>
        <v>14228901.939999999</v>
      </c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</row>
    <row r="298" spans="1:510" s="34" customFormat="1" ht="35.25" customHeight="1" x14ac:dyDescent="0.25">
      <c r="A298" s="94" t="s">
        <v>208</v>
      </c>
      <c r="B298" s="105"/>
      <c r="C298" s="105"/>
      <c r="D298" s="75" t="s">
        <v>40</v>
      </c>
      <c r="E298" s="96">
        <f>E299+E300+E301+E302+E303</f>
        <v>11950107</v>
      </c>
      <c r="F298" s="96">
        <f t="shared" ref="F298:W298" si="159">F299+F300+F301+F302+F303</f>
        <v>7340700</v>
      </c>
      <c r="G298" s="96">
        <f t="shared" si="159"/>
        <v>137522</v>
      </c>
      <c r="H298" s="96">
        <f t="shared" si="159"/>
        <v>11847611.119999999</v>
      </c>
      <c r="I298" s="96">
        <f t="shared" si="159"/>
        <v>7340695.6699999999</v>
      </c>
      <c r="J298" s="96">
        <f t="shared" si="159"/>
        <v>121434.21</v>
      </c>
      <c r="K298" s="163">
        <f t="shared" si="138"/>
        <v>99.14230157102358</v>
      </c>
      <c r="L298" s="96">
        <f t="shared" si="159"/>
        <v>2596250.2999999998</v>
      </c>
      <c r="M298" s="96">
        <f t="shared" si="159"/>
        <v>0</v>
      </c>
      <c r="N298" s="96">
        <f t="shared" si="159"/>
        <v>2596250.2999999998</v>
      </c>
      <c r="O298" s="96">
        <f t="shared" si="159"/>
        <v>0</v>
      </c>
      <c r="P298" s="96">
        <f t="shared" si="159"/>
        <v>0</v>
      </c>
      <c r="Q298" s="96">
        <f t="shared" si="159"/>
        <v>0</v>
      </c>
      <c r="R298" s="96">
        <f t="shared" si="159"/>
        <v>2381290.8199999998</v>
      </c>
      <c r="S298" s="96">
        <f t="shared" si="159"/>
        <v>0</v>
      </c>
      <c r="T298" s="96">
        <f t="shared" si="159"/>
        <v>2381290.8199999998</v>
      </c>
      <c r="U298" s="96">
        <f t="shared" si="159"/>
        <v>0</v>
      </c>
      <c r="V298" s="96">
        <f t="shared" si="159"/>
        <v>0</v>
      </c>
      <c r="W298" s="96">
        <f t="shared" si="159"/>
        <v>0</v>
      </c>
      <c r="X298" s="163">
        <f t="shared" si="144"/>
        <v>91.720386897981285</v>
      </c>
      <c r="Y298" s="96">
        <f t="shared" si="145"/>
        <v>14228901.939999999</v>
      </c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  <c r="QA298" s="33"/>
      <c r="QB298" s="33"/>
      <c r="QC298" s="33"/>
      <c r="QD298" s="33"/>
      <c r="QE298" s="33"/>
      <c r="QF298" s="33"/>
      <c r="QG298" s="33"/>
      <c r="QH298" s="33"/>
      <c r="QI298" s="33"/>
      <c r="QJ298" s="33"/>
      <c r="QK298" s="33"/>
      <c r="QL298" s="33"/>
      <c r="QM298" s="33"/>
      <c r="QN298" s="33"/>
      <c r="QO298" s="33"/>
      <c r="QP298" s="33"/>
      <c r="QQ298" s="33"/>
      <c r="QR298" s="33"/>
      <c r="QS298" s="33"/>
      <c r="QT298" s="33"/>
      <c r="QU298" s="33"/>
      <c r="QV298" s="33"/>
      <c r="QW298" s="33"/>
      <c r="QX298" s="33"/>
      <c r="QY298" s="33"/>
      <c r="QZ298" s="33"/>
      <c r="RA298" s="33"/>
      <c r="RB298" s="33"/>
      <c r="RC298" s="33"/>
      <c r="RD298" s="33"/>
      <c r="RE298" s="33"/>
      <c r="RF298" s="33"/>
      <c r="RG298" s="33"/>
      <c r="RH298" s="33"/>
      <c r="RI298" s="33"/>
      <c r="RJ298" s="33"/>
      <c r="RK298" s="33"/>
      <c r="RL298" s="33"/>
      <c r="RM298" s="33"/>
      <c r="RN298" s="33"/>
      <c r="RO298" s="33"/>
      <c r="RP298" s="33"/>
      <c r="RQ298" s="33"/>
      <c r="RR298" s="33"/>
      <c r="RS298" s="33"/>
      <c r="RT298" s="33"/>
      <c r="RU298" s="33"/>
      <c r="RV298" s="33"/>
      <c r="RW298" s="33"/>
      <c r="RX298" s="33"/>
      <c r="RY298" s="33"/>
      <c r="RZ298" s="33"/>
      <c r="SA298" s="33"/>
      <c r="SB298" s="33"/>
      <c r="SC298" s="33"/>
      <c r="SD298" s="33"/>
      <c r="SE298" s="33"/>
      <c r="SF298" s="33"/>
      <c r="SG298" s="33"/>
      <c r="SH298" s="33"/>
      <c r="SI298" s="33"/>
      <c r="SJ298" s="33"/>
      <c r="SK298" s="33"/>
      <c r="SL298" s="33"/>
      <c r="SM298" s="33"/>
      <c r="SN298" s="33"/>
      <c r="SO298" s="33"/>
      <c r="SP298" s="33"/>
    </row>
    <row r="299" spans="1:510" s="22" customFormat="1" ht="47.25" x14ac:dyDescent="0.25">
      <c r="A299" s="59" t="s">
        <v>209</v>
      </c>
      <c r="B299" s="91" t="s">
        <v>119</v>
      </c>
      <c r="C299" s="91" t="s">
        <v>46</v>
      </c>
      <c r="D299" s="36" t="s">
        <v>490</v>
      </c>
      <c r="E299" s="97">
        <v>9514841</v>
      </c>
      <c r="F299" s="97">
        <v>7340700</v>
      </c>
      <c r="G299" s="97">
        <v>137522</v>
      </c>
      <c r="H299" s="97">
        <v>9449075.9199999999</v>
      </c>
      <c r="I299" s="97">
        <v>7340695.6699999999</v>
      </c>
      <c r="J299" s="97">
        <v>121434.21</v>
      </c>
      <c r="K299" s="161">
        <f t="shared" si="138"/>
        <v>99.308815775271498</v>
      </c>
      <c r="L299" s="97">
        <f t="shared" ref="L299:L303" si="160">N299+Q299</f>
        <v>0</v>
      </c>
      <c r="M299" s="97"/>
      <c r="N299" s="97"/>
      <c r="O299" s="97"/>
      <c r="P299" s="97"/>
      <c r="Q299" s="97"/>
      <c r="R299" s="145">
        <f t="shared" ref="R299:R303" si="161">T299+W299</f>
        <v>0</v>
      </c>
      <c r="S299" s="146"/>
      <c r="T299" s="146"/>
      <c r="U299" s="146"/>
      <c r="V299" s="146"/>
      <c r="W299" s="146"/>
      <c r="X299" s="162" t="e">
        <f t="shared" si="144"/>
        <v>#DIV/0!</v>
      </c>
      <c r="Y299" s="97">
        <f t="shared" si="145"/>
        <v>9449075.9199999999</v>
      </c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</row>
    <row r="300" spans="1:510" s="22" customFormat="1" ht="31.5" x14ac:dyDescent="0.25">
      <c r="A300" s="59" t="s">
        <v>311</v>
      </c>
      <c r="B300" s="91" t="s">
        <v>141</v>
      </c>
      <c r="C300" s="91" t="s">
        <v>312</v>
      </c>
      <c r="D300" s="60" t="s">
        <v>142</v>
      </c>
      <c r="E300" s="97">
        <v>175000</v>
      </c>
      <c r="F300" s="97"/>
      <c r="G300" s="97"/>
      <c r="H300" s="97">
        <v>138269.20000000001</v>
      </c>
      <c r="I300" s="97"/>
      <c r="J300" s="97"/>
      <c r="K300" s="161">
        <f t="shared" si="138"/>
        <v>79.010971428571423</v>
      </c>
      <c r="L300" s="97">
        <f t="shared" si="160"/>
        <v>0</v>
      </c>
      <c r="M300" s="97"/>
      <c r="N300" s="97"/>
      <c r="O300" s="97"/>
      <c r="P300" s="97"/>
      <c r="Q300" s="97"/>
      <c r="R300" s="145">
        <f t="shared" si="161"/>
        <v>0</v>
      </c>
      <c r="S300" s="146"/>
      <c r="T300" s="146"/>
      <c r="U300" s="146"/>
      <c r="V300" s="146"/>
      <c r="W300" s="146"/>
      <c r="X300" s="162" t="e">
        <f t="shared" si="144"/>
        <v>#DIV/0!</v>
      </c>
      <c r="Y300" s="97">
        <f t="shared" si="145"/>
        <v>138269.20000000001</v>
      </c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</row>
    <row r="301" spans="1:510" s="22" customFormat="1" ht="31.5" hidden="1" x14ac:dyDescent="0.25">
      <c r="A301" s="59" t="s">
        <v>454</v>
      </c>
      <c r="B301" s="59" t="s">
        <v>455</v>
      </c>
      <c r="C301" s="59" t="s">
        <v>111</v>
      </c>
      <c r="D301" s="60" t="s">
        <v>456</v>
      </c>
      <c r="E301" s="97">
        <v>0</v>
      </c>
      <c r="F301" s="97"/>
      <c r="G301" s="97"/>
      <c r="H301" s="97"/>
      <c r="I301" s="97"/>
      <c r="J301" s="97"/>
      <c r="K301" s="161" t="e">
        <f t="shared" si="138"/>
        <v>#DIV/0!</v>
      </c>
      <c r="L301" s="97">
        <f t="shared" si="160"/>
        <v>0</v>
      </c>
      <c r="M301" s="97">
        <v>0</v>
      </c>
      <c r="N301" s="97"/>
      <c r="O301" s="97"/>
      <c r="P301" s="97"/>
      <c r="Q301" s="97">
        <v>0</v>
      </c>
      <c r="R301" s="145">
        <f t="shared" si="161"/>
        <v>0</v>
      </c>
      <c r="S301" s="146"/>
      <c r="T301" s="146"/>
      <c r="U301" s="146"/>
      <c r="V301" s="146"/>
      <c r="W301" s="146"/>
      <c r="X301" s="162" t="e">
        <f t="shared" si="144"/>
        <v>#DIV/0!</v>
      </c>
      <c r="Y301" s="97">
        <f t="shared" si="145"/>
        <v>0</v>
      </c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</row>
    <row r="302" spans="1:510" s="22" customFormat="1" ht="31.5" x14ac:dyDescent="0.25">
      <c r="A302" s="59" t="s">
        <v>549</v>
      </c>
      <c r="B302" s="59" t="s">
        <v>550</v>
      </c>
      <c r="C302" s="59" t="s">
        <v>82</v>
      </c>
      <c r="D302" s="60" t="s">
        <v>430</v>
      </c>
      <c r="E302" s="97">
        <v>2260266</v>
      </c>
      <c r="F302" s="97"/>
      <c r="G302" s="97"/>
      <c r="H302" s="97">
        <v>2260266</v>
      </c>
      <c r="I302" s="97"/>
      <c r="J302" s="97"/>
      <c r="K302" s="161">
        <f t="shared" si="138"/>
        <v>100</v>
      </c>
      <c r="L302" s="97">
        <f t="shared" si="160"/>
        <v>0</v>
      </c>
      <c r="M302" s="97"/>
      <c r="N302" s="97"/>
      <c r="O302" s="97"/>
      <c r="P302" s="97"/>
      <c r="Q302" s="97"/>
      <c r="R302" s="145">
        <f t="shared" si="161"/>
        <v>0</v>
      </c>
      <c r="S302" s="146"/>
      <c r="T302" s="146"/>
      <c r="U302" s="146"/>
      <c r="V302" s="146"/>
      <c r="W302" s="146"/>
      <c r="X302" s="162" t="e">
        <f t="shared" si="144"/>
        <v>#DIV/0!</v>
      </c>
      <c r="Y302" s="97">
        <f t="shared" si="145"/>
        <v>2260266</v>
      </c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  <c r="IW302" s="23"/>
      <c r="IX302" s="23"/>
      <c r="IY302" s="23"/>
      <c r="IZ302" s="23"/>
      <c r="JA302" s="23"/>
      <c r="JB302" s="23"/>
      <c r="JC302" s="23"/>
      <c r="JD302" s="23"/>
      <c r="JE302" s="23"/>
      <c r="JF302" s="23"/>
      <c r="JG302" s="23"/>
      <c r="JH302" s="23"/>
      <c r="JI302" s="23"/>
      <c r="JJ302" s="23"/>
      <c r="JK302" s="23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  <c r="JZ302" s="23"/>
      <c r="KA302" s="23"/>
      <c r="KB302" s="23"/>
      <c r="KC302" s="23"/>
      <c r="KD302" s="23"/>
      <c r="KE302" s="23"/>
      <c r="KF302" s="23"/>
      <c r="KG302" s="23"/>
      <c r="KH302" s="23"/>
      <c r="KI302" s="23"/>
      <c r="KJ302" s="23"/>
      <c r="KK302" s="23"/>
      <c r="KL302" s="23"/>
      <c r="KM302" s="23"/>
      <c r="KN302" s="23"/>
      <c r="KO302" s="23"/>
      <c r="KP302" s="23"/>
      <c r="KQ302" s="23"/>
      <c r="KR302" s="23"/>
      <c r="KS302" s="23"/>
      <c r="KT302" s="23"/>
      <c r="KU302" s="23"/>
      <c r="KV302" s="23"/>
      <c r="KW302" s="23"/>
      <c r="KX302" s="23"/>
      <c r="KY302" s="23"/>
      <c r="KZ302" s="23"/>
      <c r="LA302" s="23"/>
      <c r="LB302" s="23"/>
      <c r="LC302" s="23"/>
      <c r="LD302" s="23"/>
      <c r="LE302" s="23"/>
      <c r="LF302" s="23"/>
      <c r="LG302" s="23"/>
      <c r="LH302" s="23"/>
      <c r="LI302" s="23"/>
      <c r="LJ302" s="23"/>
      <c r="LK302" s="23"/>
      <c r="LL302" s="23"/>
      <c r="LM302" s="23"/>
      <c r="LN302" s="23"/>
      <c r="LO302" s="23"/>
      <c r="LP302" s="23"/>
      <c r="LQ302" s="23"/>
      <c r="LR302" s="23"/>
      <c r="LS302" s="23"/>
      <c r="LT302" s="23"/>
      <c r="LU302" s="23"/>
      <c r="LV302" s="23"/>
      <c r="LW302" s="23"/>
      <c r="LX302" s="23"/>
      <c r="LY302" s="23"/>
      <c r="LZ302" s="23"/>
      <c r="MA302" s="23"/>
      <c r="MB302" s="23"/>
      <c r="MC302" s="23"/>
      <c r="MD302" s="23"/>
      <c r="ME302" s="23"/>
      <c r="MF302" s="23"/>
      <c r="MG302" s="23"/>
      <c r="MH302" s="23"/>
      <c r="MI302" s="23"/>
      <c r="MJ302" s="23"/>
      <c r="MK302" s="23"/>
      <c r="ML302" s="23"/>
      <c r="MM302" s="23"/>
      <c r="MN302" s="23"/>
      <c r="MO302" s="23"/>
      <c r="MP302" s="23"/>
      <c r="MQ302" s="23"/>
      <c r="MR302" s="23"/>
      <c r="MS302" s="23"/>
      <c r="MT302" s="23"/>
      <c r="MU302" s="23"/>
      <c r="MV302" s="23"/>
      <c r="MW302" s="23"/>
      <c r="MX302" s="23"/>
      <c r="MY302" s="23"/>
      <c r="MZ302" s="23"/>
      <c r="NA302" s="23"/>
      <c r="NB302" s="23"/>
      <c r="NC302" s="23"/>
      <c r="ND302" s="23"/>
      <c r="NE302" s="23"/>
      <c r="NF302" s="23"/>
      <c r="NG302" s="23"/>
      <c r="NH302" s="23"/>
      <c r="NI302" s="23"/>
      <c r="NJ302" s="23"/>
      <c r="NK302" s="23"/>
      <c r="NL302" s="23"/>
      <c r="NM302" s="23"/>
      <c r="NN302" s="23"/>
      <c r="NO302" s="23"/>
      <c r="NP302" s="23"/>
      <c r="NQ302" s="23"/>
      <c r="NR302" s="23"/>
      <c r="NS302" s="23"/>
      <c r="NT302" s="23"/>
      <c r="NU302" s="23"/>
      <c r="NV302" s="23"/>
      <c r="NW302" s="23"/>
      <c r="NX302" s="23"/>
      <c r="NY302" s="23"/>
      <c r="NZ302" s="23"/>
      <c r="OA302" s="23"/>
      <c r="OB302" s="23"/>
      <c r="OC302" s="23"/>
      <c r="OD302" s="23"/>
      <c r="OE302" s="23"/>
      <c r="OF302" s="23"/>
      <c r="OG302" s="23"/>
      <c r="OH302" s="23"/>
      <c r="OI302" s="23"/>
      <c r="OJ302" s="23"/>
      <c r="OK302" s="23"/>
      <c r="OL302" s="23"/>
      <c r="OM302" s="23"/>
      <c r="ON302" s="23"/>
      <c r="OO302" s="23"/>
      <c r="OP302" s="23"/>
      <c r="OQ302" s="23"/>
      <c r="OR302" s="23"/>
      <c r="OS302" s="23"/>
      <c r="OT302" s="23"/>
      <c r="OU302" s="23"/>
      <c r="OV302" s="23"/>
      <c r="OW302" s="23"/>
      <c r="OX302" s="23"/>
      <c r="OY302" s="23"/>
      <c r="OZ302" s="23"/>
      <c r="PA302" s="23"/>
      <c r="PB302" s="23"/>
      <c r="PC302" s="23"/>
      <c r="PD302" s="23"/>
      <c r="PE302" s="23"/>
      <c r="PF302" s="23"/>
      <c r="PG302" s="23"/>
      <c r="PH302" s="23"/>
      <c r="PI302" s="23"/>
      <c r="PJ302" s="23"/>
      <c r="PK302" s="23"/>
      <c r="PL302" s="23"/>
      <c r="PM302" s="23"/>
      <c r="PN302" s="23"/>
      <c r="PO302" s="23"/>
      <c r="PP302" s="23"/>
      <c r="PQ302" s="23"/>
      <c r="PR302" s="23"/>
      <c r="PS302" s="23"/>
      <c r="PT302" s="23"/>
      <c r="PU302" s="23"/>
      <c r="PV302" s="23"/>
      <c r="PW302" s="23"/>
      <c r="PX302" s="23"/>
      <c r="PY302" s="23"/>
      <c r="PZ302" s="23"/>
      <c r="QA302" s="23"/>
      <c r="QB302" s="23"/>
      <c r="QC302" s="23"/>
      <c r="QD302" s="23"/>
      <c r="QE302" s="23"/>
      <c r="QF302" s="23"/>
      <c r="QG302" s="23"/>
      <c r="QH302" s="23"/>
      <c r="QI302" s="23"/>
      <c r="QJ302" s="23"/>
      <c r="QK302" s="23"/>
      <c r="QL302" s="23"/>
      <c r="QM302" s="23"/>
      <c r="QN302" s="23"/>
      <c r="QO302" s="23"/>
      <c r="QP302" s="23"/>
      <c r="QQ302" s="23"/>
      <c r="QR302" s="23"/>
      <c r="QS302" s="23"/>
      <c r="QT302" s="23"/>
      <c r="QU302" s="23"/>
      <c r="QV302" s="23"/>
      <c r="QW302" s="23"/>
      <c r="QX302" s="23"/>
      <c r="QY302" s="23"/>
      <c r="QZ302" s="23"/>
      <c r="RA302" s="23"/>
      <c r="RB302" s="23"/>
      <c r="RC302" s="23"/>
      <c r="RD302" s="23"/>
      <c r="RE302" s="23"/>
      <c r="RF302" s="23"/>
      <c r="RG302" s="23"/>
      <c r="RH302" s="23"/>
      <c r="RI302" s="23"/>
      <c r="RJ302" s="23"/>
      <c r="RK302" s="23"/>
      <c r="RL302" s="23"/>
      <c r="RM302" s="23"/>
      <c r="RN302" s="23"/>
      <c r="RO302" s="23"/>
      <c r="RP302" s="23"/>
      <c r="RQ302" s="23"/>
      <c r="RR302" s="23"/>
      <c r="RS302" s="23"/>
      <c r="RT302" s="23"/>
      <c r="RU302" s="23"/>
      <c r="RV302" s="23"/>
      <c r="RW302" s="23"/>
      <c r="RX302" s="23"/>
      <c r="RY302" s="23"/>
      <c r="RZ302" s="23"/>
      <c r="SA302" s="23"/>
      <c r="SB302" s="23"/>
      <c r="SC302" s="23"/>
      <c r="SD302" s="23"/>
      <c r="SE302" s="23"/>
      <c r="SF302" s="23"/>
      <c r="SG302" s="23"/>
      <c r="SH302" s="23"/>
      <c r="SI302" s="23"/>
      <c r="SJ302" s="23"/>
      <c r="SK302" s="23"/>
      <c r="SL302" s="23"/>
      <c r="SM302" s="23"/>
      <c r="SN302" s="23"/>
      <c r="SO302" s="23"/>
      <c r="SP302" s="23"/>
    </row>
    <row r="303" spans="1:510" s="22" customFormat="1" ht="123.75" customHeight="1" x14ac:dyDescent="0.25">
      <c r="A303" s="99" t="s">
        <v>299</v>
      </c>
      <c r="B303" s="42" t="s">
        <v>296</v>
      </c>
      <c r="C303" s="42" t="s">
        <v>82</v>
      </c>
      <c r="D303" s="36" t="s">
        <v>314</v>
      </c>
      <c r="E303" s="97">
        <v>0</v>
      </c>
      <c r="F303" s="97"/>
      <c r="G303" s="97"/>
      <c r="H303" s="97"/>
      <c r="I303" s="97"/>
      <c r="J303" s="97"/>
      <c r="K303" s="162" t="e">
        <f t="shared" si="138"/>
        <v>#DIV/0!</v>
      </c>
      <c r="L303" s="97">
        <f t="shared" si="160"/>
        <v>2596250.2999999998</v>
      </c>
      <c r="M303" s="97"/>
      <c r="N303" s="97">
        <v>2596250.2999999998</v>
      </c>
      <c r="O303" s="97"/>
      <c r="P303" s="97"/>
      <c r="Q303" s="97"/>
      <c r="R303" s="145">
        <f t="shared" si="161"/>
        <v>2381290.8199999998</v>
      </c>
      <c r="S303" s="146"/>
      <c r="T303" s="146">
        <v>2381290.8199999998</v>
      </c>
      <c r="U303" s="146"/>
      <c r="V303" s="146"/>
      <c r="W303" s="146"/>
      <c r="X303" s="161">
        <f t="shared" si="144"/>
        <v>91.720386897981285</v>
      </c>
      <c r="Y303" s="97">
        <f t="shared" si="145"/>
        <v>2381290.8199999998</v>
      </c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</row>
    <row r="304" spans="1:510" s="27" customFormat="1" ht="36.75" customHeight="1" x14ac:dyDescent="0.25">
      <c r="A304" s="106" t="s">
        <v>212</v>
      </c>
      <c r="B304" s="108"/>
      <c r="C304" s="108"/>
      <c r="D304" s="103" t="s">
        <v>42</v>
      </c>
      <c r="E304" s="93">
        <f>E305</f>
        <v>4340725</v>
      </c>
      <c r="F304" s="93">
        <f t="shared" ref="F304:L305" si="162">F305</f>
        <v>3301600</v>
      </c>
      <c r="G304" s="93">
        <f t="shared" si="162"/>
        <v>70725</v>
      </c>
      <c r="H304" s="93">
        <f t="shared" si="162"/>
        <v>4307051.34</v>
      </c>
      <c r="I304" s="93">
        <f t="shared" si="162"/>
        <v>3298362.27</v>
      </c>
      <c r="J304" s="93">
        <f t="shared" si="162"/>
        <v>66048.5</v>
      </c>
      <c r="K304" s="159">
        <f t="shared" si="138"/>
        <v>99.22423880803322</v>
      </c>
      <c r="L304" s="93">
        <f t="shared" si="162"/>
        <v>0</v>
      </c>
      <c r="M304" s="93">
        <f t="shared" ref="M304:M305" si="163">M305</f>
        <v>0</v>
      </c>
      <c r="N304" s="93">
        <f t="shared" ref="N304:N305" si="164">N305</f>
        <v>0</v>
      </c>
      <c r="O304" s="93">
        <f t="shared" ref="O304:O305" si="165">O305</f>
        <v>0</v>
      </c>
      <c r="P304" s="93">
        <f t="shared" ref="P304:P305" si="166">P305</f>
        <v>0</v>
      </c>
      <c r="Q304" s="93">
        <f t="shared" ref="Q304:W305" si="167">Q305</f>
        <v>0</v>
      </c>
      <c r="R304" s="93">
        <f t="shared" si="167"/>
        <v>0</v>
      </c>
      <c r="S304" s="93">
        <f t="shared" si="167"/>
        <v>0</v>
      </c>
      <c r="T304" s="93">
        <f t="shared" si="167"/>
        <v>0</v>
      </c>
      <c r="U304" s="93">
        <f t="shared" si="167"/>
        <v>0</v>
      </c>
      <c r="V304" s="93">
        <f t="shared" si="167"/>
        <v>0</v>
      </c>
      <c r="W304" s="93">
        <f t="shared" si="167"/>
        <v>0</v>
      </c>
      <c r="X304" s="160" t="e">
        <f t="shared" si="144"/>
        <v>#DIV/0!</v>
      </c>
      <c r="Y304" s="93">
        <f t="shared" si="145"/>
        <v>4307051.34</v>
      </c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  <c r="IU304" s="32"/>
      <c r="IV304" s="32"/>
      <c r="IW304" s="32"/>
      <c r="IX304" s="32"/>
      <c r="IY304" s="32"/>
      <c r="IZ304" s="32"/>
      <c r="JA304" s="32"/>
      <c r="JB304" s="32"/>
      <c r="JC304" s="32"/>
      <c r="JD304" s="32"/>
      <c r="JE304" s="32"/>
      <c r="JF304" s="32"/>
      <c r="JG304" s="32"/>
      <c r="JH304" s="32"/>
      <c r="JI304" s="32"/>
      <c r="JJ304" s="32"/>
      <c r="JK304" s="32"/>
      <c r="JL304" s="32"/>
      <c r="JM304" s="32"/>
      <c r="JN304" s="32"/>
      <c r="JO304" s="32"/>
      <c r="JP304" s="32"/>
      <c r="JQ304" s="32"/>
      <c r="JR304" s="32"/>
      <c r="JS304" s="32"/>
      <c r="JT304" s="32"/>
      <c r="JU304" s="32"/>
      <c r="JV304" s="32"/>
      <c r="JW304" s="32"/>
      <c r="JX304" s="32"/>
      <c r="JY304" s="32"/>
      <c r="JZ304" s="32"/>
      <c r="KA304" s="32"/>
      <c r="KB304" s="32"/>
      <c r="KC304" s="32"/>
      <c r="KD304" s="32"/>
      <c r="KE304" s="32"/>
      <c r="KF304" s="32"/>
      <c r="KG304" s="32"/>
      <c r="KH304" s="32"/>
      <c r="KI304" s="32"/>
      <c r="KJ304" s="32"/>
      <c r="KK304" s="32"/>
      <c r="KL304" s="32"/>
      <c r="KM304" s="32"/>
      <c r="KN304" s="32"/>
      <c r="KO304" s="32"/>
      <c r="KP304" s="32"/>
      <c r="KQ304" s="32"/>
      <c r="KR304" s="32"/>
      <c r="KS304" s="32"/>
      <c r="KT304" s="32"/>
      <c r="KU304" s="32"/>
      <c r="KV304" s="32"/>
      <c r="KW304" s="32"/>
      <c r="KX304" s="32"/>
      <c r="KY304" s="32"/>
      <c r="KZ304" s="32"/>
      <c r="LA304" s="32"/>
      <c r="LB304" s="32"/>
      <c r="LC304" s="32"/>
      <c r="LD304" s="32"/>
      <c r="LE304" s="32"/>
      <c r="LF304" s="32"/>
      <c r="LG304" s="32"/>
      <c r="LH304" s="32"/>
      <c r="LI304" s="32"/>
      <c r="LJ304" s="32"/>
      <c r="LK304" s="32"/>
      <c r="LL304" s="32"/>
      <c r="LM304" s="32"/>
      <c r="LN304" s="32"/>
      <c r="LO304" s="32"/>
      <c r="LP304" s="32"/>
      <c r="LQ304" s="32"/>
      <c r="LR304" s="32"/>
      <c r="LS304" s="32"/>
      <c r="LT304" s="32"/>
      <c r="LU304" s="32"/>
      <c r="LV304" s="32"/>
      <c r="LW304" s="32"/>
      <c r="LX304" s="32"/>
      <c r="LY304" s="32"/>
      <c r="LZ304" s="32"/>
      <c r="MA304" s="32"/>
      <c r="MB304" s="32"/>
      <c r="MC304" s="32"/>
      <c r="MD304" s="32"/>
      <c r="ME304" s="32"/>
      <c r="MF304" s="32"/>
      <c r="MG304" s="32"/>
      <c r="MH304" s="32"/>
      <c r="MI304" s="32"/>
      <c r="MJ304" s="32"/>
      <c r="MK304" s="32"/>
      <c r="ML304" s="32"/>
      <c r="MM304" s="32"/>
      <c r="MN304" s="32"/>
      <c r="MO304" s="32"/>
      <c r="MP304" s="32"/>
      <c r="MQ304" s="32"/>
      <c r="MR304" s="32"/>
      <c r="MS304" s="32"/>
      <c r="MT304" s="32"/>
      <c r="MU304" s="32"/>
      <c r="MV304" s="32"/>
      <c r="MW304" s="32"/>
      <c r="MX304" s="32"/>
      <c r="MY304" s="32"/>
      <c r="MZ304" s="32"/>
      <c r="NA304" s="32"/>
      <c r="NB304" s="32"/>
      <c r="NC304" s="32"/>
      <c r="ND304" s="32"/>
      <c r="NE304" s="32"/>
      <c r="NF304" s="32"/>
      <c r="NG304" s="32"/>
      <c r="NH304" s="32"/>
      <c r="NI304" s="32"/>
      <c r="NJ304" s="32"/>
      <c r="NK304" s="32"/>
      <c r="NL304" s="32"/>
      <c r="NM304" s="32"/>
      <c r="NN304" s="32"/>
      <c r="NO304" s="32"/>
      <c r="NP304" s="32"/>
      <c r="NQ304" s="32"/>
      <c r="NR304" s="32"/>
      <c r="NS304" s="32"/>
      <c r="NT304" s="32"/>
      <c r="NU304" s="32"/>
      <c r="NV304" s="32"/>
      <c r="NW304" s="32"/>
      <c r="NX304" s="32"/>
      <c r="NY304" s="32"/>
      <c r="NZ304" s="32"/>
      <c r="OA304" s="32"/>
      <c r="OB304" s="32"/>
      <c r="OC304" s="32"/>
      <c r="OD304" s="32"/>
      <c r="OE304" s="32"/>
      <c r="OF304" s="32"/>
      <c r="OG304" s="32"/>
      <c r="OH304" s="32"/>
      <c r="OI304" s="32"/>
      <c r="OJ304" s="32"/>
      <c r="OK304" s="32"/>
      <c r="OL304" s="32"/>
      <c r="OM304" s="32"/>
      <c r="ON304" s="32"/>
      <c r="OO304" s="32"/>
      <c r="OP304" s="32"/>
      <c r="OQ304" s="32"/>
      <c r="OR304" s="32"/>
      <c r="OS304" s="32"/>
      <c r="OT304" s="32"/>
      <c r="OU304" s="32"/>
      <c r="OV304" s="32"/>
      <c r="OW304" s="32"/>
      <c r="OX304" s="32"/>
      <c r="OY304" s="32"/>
      <c r="OZ304" s="32"/>
      <c r="PA304" s="32"/>
      <c r="PB304" s="32"/>
      <c r="PC304" s="32"/>
      <c r="PD304" s="32"/>
      <c r="PE304" s="32"/>
      <c r="PF304" s="32"/>
      <c r="PG304" s="32"/>
      <c r="PH304" s="32"/>
      <c r="PI304" s="32"/>
      <c r="PJ304" s="32"/>
      <c r="PK304" s="32"/>
      <c r="PL304" s="32"/>
      <c r="PM304" s="32"/>
      <c r="PN304" s="32"/>
      <c r="PO304" s="32"/>
      <c r="PP304" s="32"/>
      <c r="PQ304" s="32"/>
      <c r="PR304" s="32"/>
      <c r="PS304" s="32"/>
      <c r="PT304" s="32"/>
      <c r="PU304" s="32"/>
      <c r="PV304" s="32"/>
      <c r="PW304" s="32"/>
      <c r="PX304" s="32"/>
      <c r="PY304" s="32"/>
      <c r="PZ304" s="32"/>
      <c r="QA304" s="32"/>
      <c r="QB304" s="32"/>
      <c r="QC304" s="32"/>
      <c r="QD304" s="32"/>
      <c r="QE304" s="32"/>
      <c r="QF304" s="32"/>
      <c r="QG304" s="32"/>
      <c r="QH304" s="32"/>
      <c r="QI304" s="32"/>
      <c r="QJ304" s="32"/>
      <c r="QK304" s="32"/>
      <c r="QL304" s="32"/>
      <c r="QM304" s="32"/>
      <c r="QN304" s="32"/>
      <c r="QO304" s="32"/>
      <c r="QP304" s="32"/>
      <c r="QQ304" s="32"/>
      <c r="QR304" s="32"/>
      <c r="QS304" s="32"/>
      <c r="QT304" s="32"/>
      <c r="QU304" s="32"/>
      <c r="QV304" s="32"/>
      <c r="QW304" s="32"/>
      <c r="QX304" s="32"/>
      <c r="QY304" s="32"/>
      <c r="QZ304" s="32"/>
      <c r="RA304" s="32"/>
      <c r="RB304" s="32"/>
      <c r="RC304" s="32"/>
      <c r="RD304" s="32"/>
      <c r="RE304" s="32"/>
      <c r="RF304" s="32"/>
      <c r="RG304" s="32"/>
      <c r="RH304" s="32"/>
      <c r="RI304" s="32"/>
      <c r="RJ304" s="32"/>
      <c r="RK304" s="32"/>
      <c r="RL304" s="32"/>
      <c r="RM304" s="32"/>
      <c r="RN304" s="32"/>
      <c r="RO304" s="32"/>
      <c r="RP304" s="32"/>
      <c r="RQ304" s="32"/>
      <c r="RR304" s="32"/>
      <c r="RS304" s="32"/>
      <c r="RT304" s="32"/>
      <c r="RU304" s="32"/>
      <c r="RV304" s="32"/>
      <c r="RW304" s="32"/>
      <c r="RX304" s="32"/>
      <c r="RY304" s="32"/>
      <c r="RZ304" s="32"/>
      <c r="SA304" s="32"/>
      <c r="SB304" s="32"/>
      <c r="SC304" s="32"/>
      <c r="SD304" s="32"/>
      <c r="SE304" s="32"/>
      <c r="SF304" s="32"/>
      <c r="SG304" s="32"/>
      <c r="SH304" s="32"/>
      <c r="SI304" s="32"/>
      <c r="SJ304" s="32"/>
      <c r="SK304" s="32"/>
      <c r="SL304" s="32"/>
      <c r="SM304" s="32"/>
      <c r="SN304" s="32"/>
      <c r="SO304" s="32"/>
      <c r="SP304" s="32"/>
    </row>
    <row r="305" spans="1:510" s="34" customFormat="1" ht="35.25" customHeight="1" x14ac:dyDescent="0.25">
      <c r="A305" s="94" t="s">
        <v>210</v>
      </c>
      <c r="B305" s="105"/>
      <c r="C305" s="105"/>
      <c r="D305" s="75" t="s">
        <v>42</v>
      </c>
      <c r="E305" s="96">
        <f>E306</f>
        <v>4340725</v>
      </c>
      <c r="F305" s="96">
        <f t="shared" si="162"/>
        <v>3301600</v>
      </c>
      <c r="G305" s="96">
        <f t="shared" si="162"/>
        <v>70725</v>
      </c>
      <c r="H305" s="96">
        <f t="shared" si="162"/>
        <v>4307051.34</v>
      </c>
      <c r="I305" s="96">
        <f t="shared" si="162"/>
        <v>3298362.27</v>
      </c>
      <c r="J305" s="96">
        <f t="shared" si="162"/>
        <v>66048.5</v>
      </c>
      <c r="K305" s="163">
        <f t="shared" si="138"/>
        <v>99.22423880803322</v>
      </c>
      <c r="L305" s="96">
        <f t="shared" si="162"/>
        <v>0</v>
      </c>
      <c r="M305" s="96">
        <f t="shared" si="163"/>
        <v>0</v>
      </c>
      <c r="N305" s="96">
        <f t="shared" si="164"/>
        <v>0</v>
      </c>
      <c r="O305" s="96">
        <f t="shared" si="165"/>
        <v>0</v>
      </c>
      <c r="P305" s="96">
        <f t="shared" si="166"/>
        <v>0</v>
      </c>
      <c r="Q305" s="96">
        <f t="shared" si="167"/>
        <v>0</v>
      </c>
      <c r="R305" s="96">
        <f t="shared" si="167"/>
        <v>0</v>
      </c>
      <c r="S305" s="96">
        <f t="shared" si="167"/>
        <v>0</v>
      </c>
      <c r="T305" s="96">
        <f t="shared" si="167"/>
        <v>0</v>
      </c>
      <c r="U305" s="96">
        <f t="shared" si="167"/>
        <v>0</v>
      </c>
      <c r="V305" s="96">
        <f t="shared" si="167"/>
        <v>0</v>
      </c>
      <c r="W305" s="96">
        <f t="shared" si="167"/>
        <v>0</v>
      </c>
      <c r="X305" s="164" t="e">
        <f t="shared" si="144"/>
        <v>#DIV/0!</v>
      </c>
      <c r="Y305" s="96">
        <f t="shared" si="145"/>
        <v>4307051.34</v>
      </c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  <c r="IW305" s="33"/>
      <c r="IX305" s="33"/>
      <c r="IY305" s="33"/>
      <c r="IZ305" s="33"/>
      <c r="JA305" s="33"/>
      <c r="JB305" s="33"/>
      <c r="JC305" s="33"/>
      <c r="JD305" s="33"/>
      <c r="JE305" s="33"/>
      <c r="JF305" s="33"/>
      <c r="JG305" s="33"/>
      <c r="JH305" s="33"/>
      <c r="JI305" s="33"/>
      <c r="JJ305" s="33"/>
      <c r="JK305" s="33"/>
      <c r="JL305" s="33"/>
      <c r="JM305" s="33"/>
      <c r="JN305" s="33"/>
      <c r="JO305" s="33"/>
      <c r="JP305" s="33"/>
      <c r="JQ305" s="33"/>
      <c r="JR305" s="33"/>
      <c r="JS305" s="33"/>
      <c r="JT305" s="33"/>
      <c r="JU305" s="33"/>
      <c r="JV305" s="33"/>
      <c r="JW305" s="33"/>
      <c r="JX305" s="33"/>
      <c r="JY305" s="33"/>
      <c r="JZ305" s="33"/>
      <c r="KA305" s="33"/>
      <c r="KB305" s="33"/>
      <c r="KC305" s="33"/>
      <c r="KD305" s="33"/>
      <c r="KE305" s="33"/>
      <c r="KF305" s="33"/>
      <c r="KG305" s="33"/>
      <c r="KH305" s="33"/>
      <c r="KI305" s="33"/>
      <c r="KJ305" s="33"/>
      <c r="KK305" s="33"/>
      <c r="KL305" s="33"/>
      <c r="KM305" s="33"/>
      <c r="KN305" s="33"/>
      <c r="KO305" s="33"/>
      <c r="KP305" s="33"/>
      <c r="KQ305" s="33"/>
      <c r="KR305" s="33"/>
      <c r="KS305" s="33"/>
      <c r="KT305" s="33"/>
      <c r="KU305" s="33"/>
      <c r="KV305" s="33"/>
      <c r="KW305" s="33"/>
      <c r="KX305" s="33"/>
      <c r="KY305" s="33"/>
      <c r="KZ305" s="33"/>
      <c r="LA305" s="33"/>
      <c r="LB305" s="33"/>
      <c r="LC305" s="33"/>
      <c r="LD305" s="33"/>
      <c r="LE305" s="33"/>
      <c r="LF305" s="33"/>
      <c r="LG305" s="33"/>
      <c r="LH305" s="33"/>
      <c r="LI305" s="33"/>
      <c r="LJ305" s="33"/>
      <c r="LK305" s="33"/>
      <c r="LL305" s="33"/>
      <c r="LM305" s="33"/>
      <c r="LN305" s="33"/>
      <c r="LO305" s="33"/>
      <c r="LP305" s="33"/>
      <c r="LQ305" s="33"/>
      <c r="LR305" s="33"/>
      <c r="LS305" s="33"/>
      <c r="LT305" s="33"/>
      <c r="LU305" s="33"/>
      <c r="LV305" s="33"/>
      <c r="LW305" s="33"/>
      <c r="LX305" s="33"/>
      <c r="LY305" s="33"/>
      <c r="LZ305" s="33"/>
      <c r="MA305" s="33"/>
      <c r="MB305" s="33"/>
      <c r="MC305" s="33"/>
      <c r="MD305" s="33"/>
      <c r="ME305" s="33"/>
      <c r="MF305" s="33"/>
      <c r="MG305" s="33"/>
      <c r="MH305" s="33"/>
      <c r="MI305" s="33"/>
      <c r="MJ305" s="33"/>
      <c r="MK305" s="33"/>
      <c r="ML305" s="33"/>
      <c r="MM305" s="33"/>
      <c r="MN305" s="33"/>
      <c r="MO305" s="33"/>
      <c r="MP305" s="33"/>
      <c r="MQ305" s="33"/>
      <c r="MR305" s="33"/>
      <c r="MS305" s="33"/>
      <c r="MT305" s="33"/>
      <c r="MU305" s="33"/>
      <c r="MV305" s="33"/>
      <c r="MW305" s="33"/>
      <c r="MX305" s="33"/>
      <c r="MY305" s="33"/>
      <c r="MZ305" s="33"/>
      <c r="NA305" s="33"/>
      <c r="NB305" s="33"/>
      <c r="NC305" s="33"/>
      <c r="ND305" s="33"/>
      <c r="NE305" s="33"/>
      <c r="NF305" s="33"/>
      <c r="NG305" s="33"/>
      <c r="NH305" s="33"/>
      <c r="NI305" s="33"/>
      <c r="NJ305" s="33"/>
      <c r="NK305" s="33"/>
      <c r="NL305" s="33"/>
      <c r="NM305" s="33"/>
      <c r="NN305" s="33"/>
      <c r="NO305" s="33"/>
      <c r="NP305" s="33"/>
      <c r="NQ305" s="33"/>
      <c r="NR305" s="33"/>
      <c r="NS305" s="33"/>
      <c r="NT305" s="33"/>
      <c r="NU305" s="33"/>
      <c r="NV305" s="33"/>
      <c r="NW305" s="33"/>
      <c r="NX305" s="33"/>
      <c r="NY305" s="33"/>
      <c r="NZ305" s="33"/>
      <c r="OA305" s="33"/>
      <c r="OB305" s="33"/>
      <c r="OC305" s="33"/>
      <c r="OD305" s="33"/>
      <c r="OE305" s="33"/>
      <c r="OF305" s="33"/>
      <c r="OG305" s="33"/>
      <c r="OH305" s="33"/>
      <c r="OI305" s="33"/>
      <c r="OJ305" s="33"/>
      <c r="OK305" s="33"/>
      <c r="OL305" s="33"/>
      <c r="OM305" s="33"/>
      <c r="ON305" s="33"/>
      <c r="OO305" s="33"/>
      <c r="OP305" s="33"/>
      <c r="OQ305" s="33"/>
      <c r="OR305" s="33"/>
      <c r="OS305" s="33"/>
      <c r="OT305" s="33"/>
      <c r="OU305" s="33"/>
      <c r="OV305" s="33"/>
      <c r="OW305" s="33"/>
      <c r="OX305" s="33"/>
      <c r="OY305" s="33"/>
      <c r="OZ305" s="33"/>
      <c r="PA305" s="33"/>
      <c r="PB305" s="33"/>
      <c r="PC305" s="33"/>
      <c r="PD305" s="33"/>
      <c r="PE305" s="33"/>
      <c r="PF305" s="33"/>
      <c r="PG305" s="33"/>
      <c r="PH305" s="33"/>
      <c r="PI305" s="33"/>
      <c r="PJ305" s="33"/>
      <c r="PK305" s="33"/>
      <c r="PL305" s="33"/>
      <c r="PM305" s="33"/>
      <c r="PN305" s="33"/>
      <c r="PO305" s="33"/>
      <c r="PP305" s="33"/>
      <c r="PQ305" s="33"/>
      <c r="PR305" s="33"/>
      <c r="PS305" s="33"/>
      <c r="PT305" s="33"/>
      <c r="PU305" s="33"/>
      <c r="PV305" s="33"/>
      <c r="PW305" s="33"/>
      <c r="PX305" s="33"/>
      <c r="PY305" s="33"/>
      <c r="PZ305" s="33"/>
      <c r="QA305" s="33"/>
      <c r="QB305" s="33"/>
      <c r="QC305" s="33"/>
      <c r="QD305" s="33"/>
      <c r="QE305" s="33"/>
      <c r="QF305" s="33"/>
      <c r="QG305" s="33"/>
      <c r="QH305" s="33"/>
      <c r="QI305" s="33"/>
      <c r="QJ305" s="33"/>
      <c r="QK305" s="33"/>
      <c r="QL305" s="33"/>
      <c r="QM305" s="33"/>
      <c r="QN305" s="33"/>
      <c r="QO305" s="33"/>
      <c r="QP305" s="33"/>
      <c r="QQ305" s="33"/>
      <c r="QR305" s="33"/>
      <c r="QS305" s="33"/>
      <c r="QT305" s="33"/>
      <c r="QU305" s="33"/>
      <c r="QV305" s="33"/>
      <c r="QW305" s="33"/>
      <c r="QX305" s="33"/>
      <c r="QY305" s="33"/>
      <c r="QZ305" s="33"/>
      <c r="RA305" s="33"/>
      <c r="RB305" s="33"/>
      <c r="RC305" s="33"/>
      <c r="RD305" s="33"/>
      <c r="RE305" s="33"/>
      <c r="RF305" s="33"/>
      <c r="RG305" s="33"/>
      <c r="RH305" s="33"/>
      <c r="RI305" s="33"/>
      <c r="RJ305" s="33"/>
      <c r="RK305" s="33"/>
      <c r="RL305" s="33"/>
      <c r="RM305" s="33"/>
      <c r="RN305" s="33"/>
      <c r="RO305" s="33"/>
      <c r="RP305" s="33"/>
      <c r="RQ305" s="33"/>
      <c r="RR305" s="33"/>
      <c r="RS305" s="33"/>
      <c r="RT305" s="33"/>
      <c r="RU305" s="33"/>
      <c r="RV305" s="33"/>
      <c r="RW305" s="33"/>
      <c r="RX305" s="33"/>
      <c r="RY305" s="33"/>
      <c r="RZ305" s="33"/>
      <c r="SA305" s="33"/>
      <c r="SB305" s="33"/>
      <c r="SC305" s="33"/>
      <c r="SD305" s="33"/>
      <c r="SE305" s="33"/>
      <c r="SF305" s="33"/>
      <c r="SG305" s="33"/>
      <c r="SH305" s="33"/>
      <c r="SI305" s="33"/>
      <c r="SJ305" s="33"/>
      <c r="SK305" s="33"/>
      <c r="SL305" s="33"/>
      <c r="SM305" s="33"/>
      <c r="SN305" s="33"/>
      <c r="SO305" s="33"/>
      <c r="SP305" s="33"/>
    </row>
    <row r="306" spans="1:510" s="22" customFormat="1" ht="36.75" customHeight="1" x14ac:dyDescent="0.25">
      <c r="A306" s="59" t="s">
        <v>211</v>
      </c>
      <c r="B306" s="91" t="s">
        <v>119</v>
      </c>
      <c r="C306" s="91" t="s">
        <v>46</v>
      </c>
      <c r="D306" s="36" t="s">
        <v>490</v>
      </c>
      <c r="E306" s="97">
        <v>4340725</v>
      </c>
      <c r="F306" s="97">
        <v>3301600</v>
      </c>
      <c r="G306" s="97">
        <v>70725</v>
      </c>
      <c r="H306" s="97">
        <v>4307051.34</v>
      </c>
      <c r="I306" s="97">
        <v>3298362.27</v>
      </c>
      <c r="J306" s="97">
        <v>66048.5</v>
      </c>
      <c r="K306" s="161">
        <f t="shared" si="138"/>
        <v>99.22423880803322</v>
      </c>
      <c r="L306" s="97">
        <f>N306+Q306</f>
        <v>0</v>
      </c>
      <c r="M306" s="97"/>
      <c r="N306" s="97"/>
      <c r="O306" s="97"/>
      <c r="P306" s="97"/>
      <c r="Q306" s="97"/>
      <c r="R306" s="145">
        <f>T306+W306</f>
        <v>0</v>
      </c>
      <c r="S306" s="146"/>
      <c r="T306" s="146"/>
      <c r="U306" s="146"/>
      <c r="V306" s="146"/>
      <c r="W306" s="146"/>
      <c r="X306" s="162" t="e">
        <f t="shared" si="144"/>
        <v>#DIV/0!</v>
      </c>
      <c r="Y306" s="97">
        <f t="shared" si="145"/>
        <v>4307051.34</v>
      </c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</row>
    <row r="307" spans="1:510" s="27" customFormat="1" ht="37.5" customHeight="1" x14ac:dyDescent="0.25">
      <c r="A307" s="106" t="s">
        <v>213</v>
      </c>
      <c r="B307" s="108"/>
      <c r="C307" s="108"/>
      <c r="D307" s="103" t="s">
        <v>39</v>
      </c>
      <c r="E307" s="93">
        <f>E308</f>
        <v>21083978</v>
      </c>
      <c r="F307" s="93">
        <f t="shared" ref="F307:L307" si="168">F308</f>
        <v>14932200</v>
      </c>
      <c r="G307" s="93">
        <f t="shared" si="168"/>
        <v>409278</v>
      </c>
      <c r="H307" s="93">
        <f t="shared" si="168"/>
        <v>20791450.239999998</v>
      </c>
      <c r="I307" s="93">
        <f t="shared" si="168"/>
        <v>14932034.529999999</v>
      </c>
      <c r="J307" s="93">
        <f t="shared" si="168"/>
        <v>409263.38</v>
      </c>
      <c r="K307" s="159">
        <f t="shared" si="138"/>
        <v>98.612558977248028</v>
      </c>
      <c r="L307" s="93">
        <f t="shared" si="168"/>
        <v>665000</v>
      </c>
      <c r="M307" s="93">
        <f t="shared" ref="M307" si="169">M308</f>
        <v>665000</v>
      </c>
      <c r="N307" s="93">
        <f t="shared" ref="N307" si="170">N308</f>
        <v>0</v>
      </c>
      <c r="O307" s="93">
        <f t="shared" ref="O307" si="171">O308</f>
        <v>0</v>
      </c>
      <c r="P307" s="93">
        <f t="shared" ref="P307" si="172">P308</f>
        <v>0</v>
      </c>
      <c r="Q307" s="93">
        <f t="shared" ref="Q307:W307" si="173">Q308</f>
        <v>665000</v>
      </c>
      <c r="R307" s="93">
        <f t="shared" si="173"/>
        <v>607660</v>
      </c>
      <c r="S307" s="93">
        <f t="shared" si="173"/>
        <v>603360</v>
      </c>
      <c r="T307" s="93">
        <f t="shared" si="173"/>
        <v>4300</v>
      </c>
      <c r="U307" s="93">
        <f t="shared" si="173"/>
        <v>0</v>
      </c>
      <c r="V307" s="93">
        <f t="shared" si="173"/>
        <v>0</v>
      </c>
      <c r="W307" s="93">
        <f t="shared" si="173"/>
        <v>603360</v>
      </c>
      <c r="X307" s="159">
        <f t="shared" si="144"/>
        <v>91.377443609022563</v>
      </c>
      <c r="Y307" s="93">
        <f t="shared" si="145"/>
        <v>21399110.239999998</v>
      </c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  <c r="IU307" s="32"/>
      <c r="IV307" s="32"/>
      <c r="IW307" s="32"/>
      <c r="IX307" s="32"/>
      <c r="IY307" s="32"/>
      <c r="IZ307" s="32"/>
      <c r="JA307" s="32"/>
      <c r="JB307" s="32"/>
      <c r="JC307" s="32"/>
      <c r="JD307" s="32"/>
      <c r="JE307" s="32"/>
      <c r="JF307" s="32"/>
      <c r="JG307" s="32"/>
      <c r="JH307" s="32"/>
      <c r="JI307" s="32"/>
      <c r="JJ307" s="32"/>
      <c r="JK307" s="32"/>
      <c r="JL307" s="32"/>
      <c r="JM307" s="32"/>
      <c r="JN307" s="32"/>
      <c r="JO307" s="32"/>
      <c r="JP307" s="32"/>
      <c r="JQ307" s="32"/>
      <c r="JR307" s="32"/>
      <c r="JS307" s="32"/>
      <c r="JT307" s="32"/>
      <c r="JU307" s="32"/>
      <c r="JV307" s="32"/>
      <c r="JW307" s="32"/>
      <c r="JX307" s="32"/>
      <c r="JY307" s="32"/>
      <c r="JZ307" s="32"/>
      <c r="KA307" s="32"/>
      <c r="KB307" s="32"/>
      <c r="KC307" s="32"/>
      <c r="KD307" s="32"/>
      <c r="KE307" s="32"/>
      <c r="KF307" s="32"/>
      <c r="KG307" s="32"/>
      <c r="KH307" s="32"/>
      <c r="KI307" s="32"/>
      <c r="KJ307" s="32"/>
      <c r="KK307" s="32"/>
      <c r="KL307" s="32"/>
      <c r="KM307" s="32"/>
      <c r="KN307" s="32"/>
      <c r="KO307" s="32"/>
      <c r="KP307" s="32"/>
      <c r="KQ307" s="32"/>
      <c r="KR307" s="32"/>
      <c r="KS307" s="32"/>
      <c r="KT307" s="32"/>
      <c r="KU307" s="32"/>
      <c r="KV307" s="32"/>
      <c r="KW307" s="32"/>
      <c r="KX307" s="32"/>
      <c r="KY307" s="32"/>
      <c r="KZ307" s="32"/>
      <c r="LA307" s="32"/>
      <c r="LB307" s="32"/>
      <c r="LC307" s="32"/>
      <c r="LD307" s="32"/>
      <c r="LE307" s="32"/>
      <c r="LF307" s="32"/>
      <c r="LG307" s="32"/>
      <c r="LH307" s="32"/>
      <c r="LI307" s="32"/>
      <c r="LJ307" s="32"/>
      <c r="LK307" s="32"/>
      <c r="LL307" s="32"/>
      <c r="LM307" s="32"/>
      <c r="LN307" s="32"/>
      <c r="LO307" s="32"/>
      <c r="LP307" s="32"/>
      <c r="LQ307" s="32"/>
      <c r="LR307" s="32"/>
      <c r="LS307" s="32"/>
      <c r="LT307" s="32"/>
      <c r="LU307" s="32"/>
      <c r="LV307" s="32"/>
      <c r="LW307" s="32"/>
      <c r="LX307" s="32"/>
      <c r="LY307" s="32"/>
      <c r="LZ307" s="32"/>
      <c r="MA307" s="32"/>
      <c r="MB307" s="32"/>
      <c r="MC307" s="32"/>
      <c r="MD307" s="32"/>
      <c r="ME307" s="32"/>
      <c r="MF307" s="32"/>
      <c r="MG307" s="32"/>
      <c r="MH307" s="32"/>
      <c r="MI307" s="32"/>
      <c r="MJ307" s="32"/>
      <c r="MK307" s="32"/>
      <c r="ML307" s="32"/>
      <c r="MM307" s="32"/>
      <c r="MN307" s="32"/>
      <c r="MO307" s="32"/>
      <c r="MP307" s="32"/>
      <c r="MQ307" s="32"/>
      <c r="MR307" s="32"/>
      <c r="MS307" s="32"/>
      <c r="MT307" s="32"/>
      <c r="MU307" s="32"/>
      <c r="MV307" s="32"/>
      <c r="MW307" s="32"/>
      <c r="MX307" s="32"/>
      <c r="MY307" s="32"/>
      <c r="MZ307" s="32"/>
      <c r="NA307" s="32"/>
      <c r="NB307" s="32"/>
      <c r="NC307" s="32"/>
      <c r="ND307" s="32"/>
      <c r="NE307" s="32"/>
      <c r="NF307" s="32"/>
      <c r="NG307" s="32"/>
      <c r="NH307" s="32"/>
      <c r="NI307" s="32"/>
      <c r="NJ307" s="32"/>
      <c r="NK307" s="32"/>
      <c r="NL307" s="32"/>
      <c r="NM307" s="32"/>
      <c r="NN307" s="32"/>
      <c r="NO307" s="32"/>
      <c r="NP307" s="32"/>
      <c r="NQ307" s="32"/>
      <c r="NR307" s="32"/>
      <c r="NS307" s="32"/>
      <c r="NT307" s="32"/>
      <c r="NU307" s="32"/>
      <c r="NV307" s="32"/>
      <c r="NW307" s="32"/>
      <c r="NX307" s="32"/>
      <c r="NY307" s="32"/>
      <c r="NZ307" s="32"/>
      <c r="OA307" s="32"/>
      <c r="OB307" s="32"/>
      <c r="OC307" s="32"/>
      <c r="OD307" s="32"/>
      <c r="OE307" s="32"/>
      <c r="OF307" s="32"/>
      <c r="OG307" s="32"/>
      <c r="OH307" s="32"/>
      <c r="OI307" s="32"/>
      <c r="OJ307" s="32"/>
      <c r="OK307" s="32"/>
      <c r="OL307" s="32"/>
      <c r="OM307" s="32"/>
      <c r="ON307" s="32"/>
      <c r="OO307" s="32"/>
      <c r="OP307" s="32"/>
      <c r="OQ307" s="32"/>
      <c r="OR307" s="32"/>
      <c r="OS307" s="32"/>
      <c r="OT307" s="32"/>
      <c r="OU307" s="32"/>
      <c r="OV307" s="32"/>
      <c r="OW307" s="32"/>
      <c r="OX307" s="32"/>
      <c r="OY307" s="32"/>
      <c r="OZ307" s="32"/>
      <c r="PA307" s="32"/>
      <c r="PB307" s="32"/>
      <c r="PC307" s="32"/>
      <c r="PD307" s="32"/>
      <c r="PE307" s="32"/>
      <c r="PF307" s="32"/>
      <c r="PG307" s="32"/>
      <c r="PH307" s="32"/>
      <c r="PI307" s="32"/>
      <c r="PJ307" s="32"/>
      <c r="PK307" s="32"/>
      <c r="PL307" s="32"/>
      <c r="PM307" s="32"/>
      <c r="PN307" s="32"/>
      <c r="PO307" s="32"/>
      <c r="PP307" s="32"/>
      <c r="PQ307" s="32"/>
      <c r="PR307" s="32"/>
      <c r="PS307" s="32"/>
      <c r="PT307" s="32"/>
      <c r="PU307" s="32"/>
      <c r="PV307" s="32"/>
      <c r="PW307" s="32"/>
      <c r="PX307" s="32"/>
      <c r="PY307" s="32"/>
      <c r="PZ307" s="32"/>
      <c r="QA307" s="32"/>
      <c r="QB307" s="32"/>
      <c r="QC307" s="32"/>
      <c r="QD307" s="32"/>
      <c r="QE307" s="32"/>
      <c r="QF307" s="32"/>
      <c r="QG307" s="32"/>
      <c r="QH307" s="32"/>
      <c r="QI307" s="32"/>
      <c r="QJ307" s="32"/>
      <c r="QK307" s="32"/>
      <c r="QL307" s="32"/>
      <c r="QM307" s="32"/>
      <c r="QN307" s="32"/>
      <c r="QO307" s="32"/>
      <c r="QP307" s="32"/>
      <c r="QQ307" s="32"/>
      <c r="QR307" s="32"/>
      <c r="QS307" s="32"/>
      <c r="QT307" s="32"/>
      <c r="QU307" s="32"/>
      <c r="QV307" s="32"/>
      <c r="QW307" s="32"/>
      <c r="QX307" s="32"/>
      <c r="QY307" s="32"/>
      <c r="QZ307" s="32"/>
      <c r="RA307" s="32"/>
      <c r="RB307" s="32"/>
      <c r="RC307" s="32"/>
      <c r="RD307" s="32"/>
      <c r="RE307" s="32"/>
      <c r="RF307" s="32"/>
      <c r="RG307" s="32"/>
      <c r="RH307" s="32"/>
      <c r="RI307" s="32"/>
      <c r="RJ307" s="32"/>
      <c r="RK307" s="32"/>
      <c r="RL307" s="32"/>
      <c r="RM307" s="32"/>
      <c r="RN307" s="32"/>
      <c r="RO307" s="32"/>
      <c r="RP307" s="32"/>
      <c r="RQ307" s="32"/>
      <c r="RR307" s="32"/>
      <c r="RS307" s="32"/>
      <c r="RT307" s="32"/>
      <c r="RU307" s="32"/>
      <c r="RV307" s="32"/>
      <c r="RW307" s="32"/>
      <c r="RX307" s="32"/>
      <c r="RY307" s="32"/>
      <c r="RZ307" s="32"/>
      <c r="SA307" s="32"/>
      <c r="SB307" s="32"/>
      <c r="SC307" s="32"/>
      <c r="SD307" s="32"/>
      <c r="SE307" s="32"/>
      <c r="SF307" s="32"/>
      <c r="SG307" s="32"/>
      <c r="SH307" s="32"/>
      <c r="SI307" s="32"/>
      <c r="SJ307" s="32"/>
      <c r="SK307" s="32"/>
      <c r="SL307" s="32"/>
      <c r="SM307" s="32"/>
      <c r="SN307" s="32"/>
      <c r="SO307" s="32"/>
      <c r="SP307" s="32"/>
    </row>
    <row r="308" spans="1:510" s="34" customFormat="1" ht="33.75" customHeight="1" x14ac:dyDescent="0.25">
      <c r="A308" s="94" t="s">
        <v>214</v>
      </c>
      <c r="B308" s="105"/>
      <c r="C308" s="105"/>
      <c r="D308" s="75" t="s">
        <v>39</v>
      </c>
      <c r="E308" s="96">
        <f>E309+E310++E311+E312+E313+E314</f>
        <v>21083978</v>
      </c>
      <c r="F308" s="96">
        <f t="shared" ref="F308:W308" si="174">F309+F310++F311+F312+F313+F314</f>
        <v>14932200</v>
      </c>
      <c r="G308" s="96">
        <f t="shared" si="174"/>
        <v>409278</v>
      </c>
      <c r="H308" s="96">
        <f t="shared" si="174"/>
        <v>20791450.239999998</v>
      </c>
      <c r="I308" s="96">
        <f t="shared" si="174"/>
        <v>14932034.529999999</v>
      </c>
      <c r="J308" s="96">
        <f t="shared" si="174"/>
        <v>409263.38</v>
      </c>
      <c r="K308" s="163">
        <f t="shared" si="138"/>
        <v>98.612558977248028</v>
      </c>
      <c r="L308" s="96">
        <f t="shared" si="174"/>
        <v>665000</v>
      </c>
      <c r="M308" s="96">
        <f>M309+M310++M311+M312+M313+M314</f>
        <v>665000</v>
      </c>
      <c r="N308" s="96">
        <f t="shared" si="174"/>
        <v>0</v>
      </c>
      <c r="O308" s="96">
        <f t="shared" si="174"/>
        <v>0</v>
      </c>
      <c r="P308" s="96">
        <f t="shared" si="174"/>
        <v>0</v>
      </c>
      <c r="Q308" s="96">
        <f t="shared" si="174"/>
        <v>665000</v>
      </c>
      <c r="R308" s="96">
        <f t="shared" si="174"/>
        <v>607660</v>
      </c>
      <c r="S308" s="96">
        <f t="shared" si="174"/>
        <v>603360</v>
      </c>
      <c r="T308" s="96">
        <f t="shared" si="174"/>
        <v>4300</v>
      </c>
      <c r="U308" s="96">
        <f t="shared" si="174"/>
        <v>0</v>
      </c>
      <c r="V308" s="96">
        <f t="shared" si="174"/>
        <v>0</v>
      </c>
      <c r="W308" s="96">
        <f t="shared" si="174"/>
        <v>603360</v>
      </c>
      <c r="X308" s="163">
        <f t="shared" si="144"/>
        <v>91.377443609022563</v>
      </c>
      <c r="Y308" s="96">
        <f t="shared" si="145"/>
        <v>21399110.239999998</v>
      </c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  <c r="IW308" s="33"/>
      <c r="IX308" s="33"/>
      <c r="IY308" s="33"/>
      <c r="IZ308" s="33"/>
      <c r="JA308" s="33"/>
      <c r="JB308" s="33"/>
      <c r="JC308" s="33"/>
      <c r="JD308" s="33"/>
      <c r="JE308" s="33"/>
      <c r="JF308" s="33"/>
      <c r="JG308" s="33"/>
      <c r="JH308" s="33"/>
      <c r="JI308" s="33"/>
      <c r="JJ308" s="33"/>
      <c r="JK308" s="33"/>
      <c r="JL308" s="33"/>
      <c r="JM308" s="33"/>
      <c r="JN308" s="33"/>
      <c r="JO308" s="33"/>
      <c r="JP308" s="33"/>
      <c r="JQ308" s="33"/>
      <c r="JR308" s="33"/>
      <c r="JS308" s="33"/>
      <c r="JT308" s="33"/>
      <c r="JU308" s="33"/>
      <c r="JV308" s="33"/>
      <c r="JW308" s="33"/>
      <c r="JX308" s="33"/>
      <c r="JY308" s="33"/>
      <c r="JZ308" s="33"/>
      <c r="KA308" s="33"/>
      <c r="KB308" s="33"/>
      <c r="KC308" s="33"/>
      <c r="KD308" s="33"/>
      <c r="KE308" s="33"/>
      <c r="KF308" s="33"/>
      <c r="KG308" s="33"/>
      <c r="KH308" s="33"/>
      <c r="KI308" s="33"/>
      <c r="KJ308" s="33"/>
      <c r="KK308" s="33"/>
      <c r="KL308" s="33"/>
      <c r="KM308" s="33"/>
      <c r="KN308" s="33"/>
      <c r="KO308" s="33"/>
      <c r="KP308" s="33"/>
      <c r="KQ308" s="33"/>
      <c r="KR308" s="33"/>
      <c r="KS308" s="33"/>
      <c r="KT308" s="33"/>
      <c r="KU308" s="33"/>
      <c r="KV308" s="33"/>
      <c r="KW308" s="33"/>
      <c r="KX308" s="33"/>
      <c r="KY308" s="33"/>
      <c r="KZ308" s="33"/>
      <c r="LA308" s="33"/>
      <c r="LB308" s="33"/>
      <c r="LC308" s="33"/>
      <c r="LD308" s="33"/>
      <c r="LE308" s="33"/>
      <c r="LF308" s="33"/>
      <c r="LG308" s="33"/>
      <c r="LH308" s="33"/>
      <c r="LI308" s="33"/>
      <c r="LJ308" s="33"/>
      <c r="LK308" s="33"/>
      <c r="LL308" s="33"/>
      <c r="LM308" s="33"/>
      <c r="LN308" s="33"/>
      <c r="LO308" s="33"/>
      <c r="LP308" s="33"/>
      <c r="LQ308" s="33"/>
      <c r="LR308" s="33"/>
      <c r="LS308" s="33"/>
      <c r="LT308" s="33"/>
      <c r="LU308" s="33"/>
      <c r="LV308" s="33"/>
      <c r="LW308" s="33"/>
      <c r="LX308" s="33"/>
      <c r="LY308" s="33"/>
      <c r="LZ308" s="33"/>
      <c r="MA308" s="33"/>
      <c r="MB308" s="33"/>
      <c r="MC308" s="33"/>
      <c r="MD308" s="33"/>
      <c r="ME308" s="33"/>
      <c r="MF308" s="33"/>
      <c r="MG308" s="33"/>
      <c r="MH308" s="33"/>
      <c r="MI308" s="33"/>
      <c r="MJ308" s="33"/>
      <c r="MK308" s="33"/>
      <c r="ML308" s="33"/>
      <c r="MM308" s="33"/>
      <c r="MN308" s="33"/>
      <c r="MO308" s="33"/>
      <c r="MP308" s="33"/>
      <c r="MQ308" s="33"/>
      <c r="MR308" s="33"/>
      <c r="MS308" s="33"/>
      <c r="MT308" s="33"/>
      <c r="MU308" s="33"/>
      <c r="MV308" s="33"/>
      <c r="MW308" s="33"/>
      <c r="MX308" s="33"/>
      <c r="MY308" s="33"/>
      <c r="MZ308" s="33"/>
      <c r="NA308" s="33"/>
      <c r="NB308" s="33"/>
      <c r="NC308" s="33"/>
      <c r="ND308" s="33"/>
      <c r="NE308" s="33"/>
      <c r="NF308" s="33"/>
      <c r="NG308" s="33"/>
      <c r="NH308" s="33"/>
      <c r="NI308" s="33"/>
      <c r="NJ308" s="33"/>
      <c r="NK308" s="33"/>
      <c r="NL308" s="33"/>
      <c r="NM308" s="33"/>
      <c r="NN308" s="33"/>
      <c r="NO308" s="33"/>
      <c r="NP308" s="33"/>
      <c r="NQ308" s="33"/>
      <c r="NR308" s="33"/>
      <c r="NS308" s="33"/>
      <c r="NT308" s="33"/>
      <c r="NU308" s="33"/>
      <c r="NV308" s="33"/>
      <c r="NW308" s="33"/>
      <c r="NX308" s="33"/>
      <c r="NY308" s="33"/>
      <c r="NZ308" s="33"/>
      <c r="OA308" s="33"/>
      <c r="OB308" s="33"/>
      <c r="OC308" s="33"/>
      <c r="OD308" s="33"/>
      <c r="OE308" s="33"/>
      <c r="OF308" s="33"/>
      <c r="OG308" s="33"/>
      <c r="OH308" s="33"/>
      <c r="OI308" s="33"/>
      <c r="OJ308" s="33"/>
      <c r="OK308" s="33"/>
      <c r="OL308" s="33"/>
      <c r="OM308" s="33"/>
      <c r="ON308" s="33"/>
      <c r="OO308" s="33"/>
      <c r="OP308" s="33"/>
      <c r="OQ308" s="33"/>
      <c r="OR308" s="33"/>
      <c r="OS308" s="33"/>
      <c r="OT308" s="33"/>
      <c r="OU308" s="33"/>
      <c r="OV308" s="33"/>
      <c r="OW308" s="33"/>
      <c r="OX308" s="33"/>
      <c r="OY308" s="33"/>
      <c r="OZ308" s="33"/>
      <c r="PA308" s="33"/>
      <c r="PB308" s="33"/>
      <c r="PC308" s="33"/>
      <c r="PD308" s="33"/>
      <c r="PE308" s="33"/>
      <c r="PF308" s="33"/>
      <c r="PG308" s="33"/>
      <c r="PH308" s="33"/>
      <c r="PI308" s="33"/>
      <c r="PJ308" s="33"/>
      <c r="PK308" s="33"/>
      <c r="PL308" s="33"/>
      <c r="PM308" s="33"/>
      <c r="PN308" s="33"/>
      <c r="PO308" s="33"/>
      <c r="PP308" s="33"/>
      <c r="PQ308" s="33"/>
      <c r="PR308" s="33"/>
      <c r="PS308" s="33"/>
      <c r="PT308" s="33"/>
      <c r="PU308" s="33"/>
      <c r="PV308" s="33"/>
      <c r="PW308" s="33"/>
      <c r="PX308" s="33"/>
      <c r="PY308" s="33"/>
      <c r="PZ308" s="33"/>
      <c r="QA308" s="33"/>
      <c r="QB308" s="33"/>
      <c r="QC308" s="33"/>
      <c r="QD308" s="33"/>
      <c r="QE308" s="33"/>
      <c r="QF308" s="33"/>
      <c r="QG308" s="33"/>
      <c r="QH308" s="33"/>
      <c r="QI308" s="33"/>
      <c r="QJ308" s="33"/>
      <c r="QK308" s="33"/>
      <c r="QL308" s="33"/>
      <c r="QM308" s="33"/>
      <c r="QN308" s="33"/>
      <c r="QO308" s="33"/>
      <c r="QP308" s="33"/>
      <c r="QQ308" s="33"/>
      <c r="QR308" s="33"/>
      <c r="QS308" s="33"/>
      <c r="QT308" s="33"/>
      <c r="QU308" s="33"/>
      <c r="QV308" s="33"/>
      <c r="QW308" s="33"/>
      <c r="QX308" s="33"/>
      <c r="QY308" s="33"/>
      <c r="QZ308" s="33"/>
      <c r="RA308" s="33"/>
      <c r="RB308" s="33"/>
      <c r="RC308" s="33"/>
      <c r="RD308" s="33"/>
      <c r="RE308" s="33"/>
      <c r="RF308" s="33"/>
      <c r="RG308" s="33"/>
      <c r="RH308" s="33"/>
      <c r="RI308" s="33"/>
      <c r="RJ308" s="33"/>
      <c r="RK308" s="33"/>
      <c r="RL308" s="33"/>
      <c r="RM308" s="33"/>
      <c r="RN308" s="33"/>
      <c r="RO308" s="33"/>
      <c r="RP308" s="33"/>
      <c r="RQ308" s="33"/>
      <c r="RR308" s="33"/>
      <c r="RS308" s="33"/>
      <c r="RT308" s="33"/>
      <c r="RU308" s="33"/>
      <c r="RV308" s="33"/>
      <c r="RW308" s="33"/>
      <c r="RX308" s="33"/>
      <c r="RY308" s="33"/>
      <c r="RZ308" s="33"/>
      <c r="SA308" s="33"/>
      <c r="SB308" s="33"/>
      <c r="SC308" s="33"/>
      <c r="SD308" s="33"/>
      <c r="SE308" s="33"/>
      <c r="SF308" s="33"/>
      <c r="SG308" s="33"/>
      <c r="SH308" s="33"/>
      <c r="SI308" s="33"/>
      <c r="SJ308" s="33"/>
      <c r="SK308" s="33"/>
      <c r="SL308" s="33"/>
      <c r="SM308" s="33"/>
      <c r="SN308" s="33"/>
      <c r="SO308" s="33"/>
      <c r="SP308" s="33"/>
    </row>
    <row r="309" spans="1:510" s="22" customFormat="1" ht="47.25" x14ac:dyDescent="0.25">
      <c r="A309" s="59" t="s">
        <v>215</v>
      </c>
      <c r="B309" s="91" t="s">
        <v>119</v>
      </c>
      <c r="C309" s="91" t="s">
        <v>46</v>
      </c>
      <c r="D309" s="36" t="s">
        <v>490</v>
      </c>
      <c r="E309" s="97">
        <v>19430978</v>
      </c>
      <c r="F309" s="97">
        <v>14932200</v>
      </c>
      <c r="G309" s="97">
        <v>409278</v>
      </c>
      <c r="H309" s="97">
        <v>19394615.620000001</v>
      </c>
      <c r="I309" s="97">
        <v>14932034.529999999</v>
      </c>
      <c r="J309" s="97">
        <v>409263.38</v>
      </c>
      <c r="K309" s="161">
        <f t="shared" si="138"/>
        <v>99.812863871288414</v>
      </c>
      <c r="L309" s="97">
        <f t="shared" ref="L309:L314" si="175">N309+Q309</f>
        <v>600000</v>
      </c>
      <c r="M309" s="97">
        <v>600000</v>
      </c>
      <c r="N309" s="97"/>
      <c r="O309" s="97"/>
      <c r="P309" s="97"/>
      <c r="Q309" s="97">
        <v>600000</v>
      </c>
      <c r="R309" s="145">
        <f t="shared" ref="R309:R314" si="176">T309+W309</f>
        <v>603700</v>
      </c>
      <c r="S309" s="146">
        <v>599400</v>
      </c>
      <c r="T309" s="146">
        <v>4300</v>
      </c>
      <c r="U309" s="146"/>
      <c r="V309" s="146"/>
      <c r="W309" s="146">
        <v>599400</v>
      </c>
      <c r="X309" s="161">
        <f t="shared" si="144"/>
        <v>100.61666666666666</v>
      </c>
      <c r="Y309" s="97">
        <f t="shared" si="145"/>
        <v>19998315.620000001</v>
      </c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</row>
    <row r="310" spans="1:510" s="25" customFormat="1" ht="25.5" customHeight="1" x14ac:dyDescent="0.25">
      <c r="A310" s="59" t="s">
        <v>216</v>
      </c>
      <c r="B310" s="91" t="s">
        <v>137</v>
      </c>
      <c r="C310" s="91" t="s">
        <v>83</v>
      </c>
      <c r="D310" s="60" t="s">
        <v>345</v>
      </c>
      <c r="E310" s="97">
        <v>450000</v>
      </c>
      <c r="F310" s="97"/>
      <c r="G310" s="97"/>
      <c r="H310" s="97">
        <v>257183.08</v>
      </c>
      <c r="I310" s="97"/>
      <c r="J310" s="97"/>
      <c r="K310" s="161">
        <f t="shared" si="138"/>
        <v>57.151795555555552</v>
      </c>
      <c r="L310" s="97">
        <f t="shared" si="175"/>
        <v>0</v>
      </c>
      <c r="M310" s="97"/>
      <c r="N310" s="97"/>
      <c r="O310" s="97"/>
      <c r="P310" s="97"/>
      <c r="Q310" s="97"/>
      <c r="R310" s="145">
        <f t="shared" si="176"/>
        <v>0</v>
      </c>
      <c r="S310" s="146"/>
      <c r="T310" s="149"/>
      <c r="U310" s="149"/>
      <c r="V310" s="149"/>
      <c r="W310" s="149"/>
      <c r="X310" s="162" t="e">
        <f t="shared" si="144"/>
        <v>#DIV/0!</v>
      </c>
      <c r="Y310" s="97">
        <f t="shared" si="145"/>
        <v>257183.08</v>
      </c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1"/>
      <c r="PW310" s="31"/>
      <c r="PX310" s="31"/>
      <c r="PY310" s="31"/>
      <c r="PZ310" s="31"/>
      <c r="QA310" s="31"/>
      <c r="QB310" s="31"/>
      <c r="QC310" s="31"/>
      <c r="QD310" s="31"/>
      <c r="QE310" s="31"/>
      <c r="QF310" s="31"/>
      <c r="QG310" s="31"/>
      <c r="QH310" s="31"/>
      <c r="QI310" s="31"/>
      <c r="QJ310" s="31"/>
      <c r="QK310" s="31"/>
      <c r="QL310" s="31"/>
      <c r="QM310" s="31"/>
      <c r="QN310" s="31"/>
      <c r="QO310" s="31"/>
      <c r="QP310" s="31"/>
      <c r="QQ310" s="31"/>
      <c r="QR310" s="31"/>
      <c r="QS310" s="31"/>
      <c r="QT310" s="31"/>
      <c r="QU310" s="31"/>
      <c r="QV310" s="31"/>
      <c r="QW310" s="31"/>
      <c r="QX310" s="31"/>
      <c r="QY310" s="31"/>
      <c r="QZ310" s="31"/>
      <c r="RA310" s="31"/>
      <c r="RB310" s="31"/>
      <c r="RC310" s="31"/>
      <c r="RD310" s="31"/>
      <c r="RE310" s="31"/>
      <c r="RF310" s="31"/>
      <c r="RG310" s="31"/>
      <c r="RH310" s="31"/>
      <c r="RI310" s="31"/>
      <c r="RJ310" s="31"/>
      <c r="RK310" s="31"/>
      <c r="RL310" s="31"/>
      <c r="RM310" s="31"/>
      <c r="RN310" s="31"/>
      <c r="RO310" s="31"/>
      <c r="RP310" s="31"/>
      <c r="RQ310" s="31"/>
      <c r="RR310" s="31"/>
      <c r="RS310" s="31"/>
      <c r="RT310" s="31"/>
      <c r="RU310" s="31"/>
      <c r="RV310" s="31"/>
      <c r="RW310" s="31"/>
      <c r="RX310" s="31"/>
      <c r="RY310" s="31"/>
      <c r="RZ310" s="31"/>
      <c r="SA310" s="31"/>
      <c r="SB310" s="31"/>
      <c r="SC310" s="31"/>
      <c r="SD310" s="31"/>
      <c r="SE310" s="31"/>
      <c r="SF310" s="31"/>
      <c r="SG310" s="31"/>
      <c r="SH310" s="31"/>
      <c r="SI310" s="31"/>
      <c r="SJ310" s="31"/>
      <c r="SK310" s="31"/>
      <c r="SL310" s="31"/>
      <c r="SM310" s="31"/>
      <c r="SN310" s="31"/>
      <c r="SO310" s="31"/>
      <c r="SP310" s="31"/>
    </row>
    <row r="311" spans="1:510" s="22" customFormat="1" ht="29.25" customHeight="1" x14ac:dyDescent="0.25">
      <c r="A311" s="99" t="s">
        <v>217</v>
      </c>
      <c r="B311" s="42" t="s">
        <v>4</v>
      </c>
      <c r="C311" s="42" t="s">
        <v>87</v>
      </c>
      <c r="D311" s="36" t="s">
        <v>23</v>
      </c>
      <c r="E311" s="97">
        <v>312000</v>
      </c>
      <c r="F311" s="97"/>
      <c r="G311" s="97"/>
      <c r="H311" s="97">
        <v>297850</v>
      </c>
      <c r="I311" s="97"/>
      <c r="J311" s="97"/>
      <c r="K311" s="161">
        <f t="shared" si="138"/>
        <v>95.464743589743591</v>
      </c>
      <c r="L311" s="97">
        <f t="shared" si="175"/>
        <v>0</v>
      </c>
      <c r="M311" s="97"/>
      <c r="N311" s="97"/>
      <c r="O311" s="97"/>
      <c r="P311" s="97"/>
      <c r="Q311" s="97"/>
      <c r="R311" s="145">
        <f t="shared" si="176"/>
        <v>0</v>
      </c>
      <c r="S311" s="146"/>
      <c r="T311" s="146"/>
      <c r="U311" s="146"/>
      <c r="V311" s="146"/>
      <c r="W311" s="146"/>
      <c r="X311" s="162" t="e">
        <f t="shared" si="144"/>
        <v>#DIV/0!</v>
      </c>
      <c r="Y311" s="97">
        <f t="shared" si="145"/>
        <v>297850</v>
      </c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</row>
    <row r="312" spans="1:510" s="22" customFormat="1" ht="32.25" customHeight="1" x14ac:dyDescent="0.25">
      <c r="A312" s="99" t="s">
        <v>266</v>
      </c>
      <c r="B312" s="42" t="s">
        <v>267</v>
      </c>
      <c r="C312" s="42" t="s">
        <v>82</v>
      </c>
      <c r="D312" s="36" t="s">
        <v>346</v>
      </c>
      <c r="E312" s="97">
        <v>0</v>
      </c>
      <c r="F312" s="97"/>
      <c r="G312" s="97"/>
      <c r="H312" s="97"/>
      <c r="I312" s="97"/>
      <c r="J312" s="97"/>
      <c r="K312" s="162" t="e">
        <f t="shared" si="138"/>
        <v>#DIV/0!</v>
      </c>
      <c r="L312" s="97">
        <f t="shared" si="175"/>
        <v>20000</v>
      </c>
      <c r="M312" s="97">
        <v>20000</v>
      </c>
      <c r="N312" s="97"/>
      <c r="O312" s="97"/>
      <c r="P312" s="97"/>
      <c r="Q312" s="97">
        <v>20000</v>
      </c>
      <c r="R312" s="145">
        <f t="shared" si="176"/>
        <v>3960</v>
      </c>
      <c r="S312" s="146">
        <v>3960</v>
      </c>
      <c r="T312" s="146"/>
      <c r="U312" s="146"/>
      <c r="V312" s="146"/>
      <c r="W312" s="146">
        <v>3960</v>
      </c>
      <c r="X312" s="161">
        <f t="shared" si="144"/>
        <v>19.8</v>
      </c>
      <c r="Y312" s="97">
        <f t="shared" si="145"/>
        <v>3960</v>
      </c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</row>
    <row r="313" spans="1:510" s="22" customFormat="1" ht="67.5" customHeight="1" x14ac:dyDescent="0.25">
      <c r="A313" s="99" t="s">
        <v>268</v>
      </c>
      <c r="B313" s="42" t="s">
        <v>269</v>
      </c>
      <c r="C313" s="42" t="s">
        <v>82</v>
      </c>
      <c r="D313" s="36" t="s">
        <v>270</v>
      </c>
      <c r="E313" s="97">
        <v>0</v>
      </c>
      <c r="F313" s="97"/>
      <c r="G313" s="97"/>
      <c r="H313" s="97"/>
      <c r="I313" s="97"/>
      <c r="J313" s="97"/>
      <c r="K313" s="162" t="e">
        <f t="shared" si="138"/>
        <v>#DIV/0!</v>
      </c>
      <c r="L313" s="97">
        <f t="shared" si="175"/>
        <v>45000</v>
      </c>
      <c r="M313" s="97">
        <v>45000</v>
      </c>
      <c r="N313" s="97"/>
      <c r="O313" s="97"/>
      <c r="P313" s="97"/>
      <c r="Q313" s="97">
        <v>45000</v>
      </c>
      <c r="R313" s="145">
        <f t="shared" si="176"/>
        <v>0</v>
      </c>
      <c r="S313" s="146"/>
      <c r="T313" s="146"/>
      <c r="U313" s="146"/>
      <c r="V313" s="146"/>
      <c r="W313" s="146"/>
      <c r="X313" s="161">
        <f t="shared" si="144"/>
        <v>0</v>
      </c>
      <c r="Y313" s="97">
        <f t="shared" si="145"/>
        <v>0</v>
      </c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</row>
    <row r="314" spans="1:510" s="22" customFormat="1" ht="23.25" customHeight="1" x14ac:dyDescent="0.25">
      <c r="A314" s="99" t="s">
        <v>264</v>
      </c>
      <c r="B314" s="42" t="s">
        <v>239</v>
      </c>
      <c r="C314" s="42" t="s">
        <v>82</v>
      </c>
      <c r="D314" s="36" t="s">
        <v>17</v>
      </c>
      <c r="E314" s="97">
        <v>891000</v>
      </c>
      <c r="F314" s="97"/>
      <c r="G314" s="97"/>
      <c r="H314" s="97">
        <v>841801.54</v>
      </c>
      <c r="I314" s="97"/>
      <c r="J314" s="97"/>
      <c r="K314" s="161">
        <f t="shared" si="138"/>
        <v>94.478287317620655</v>
      </c>
      <c r="L314" s="97">
        <f t="shared" si="175"/>
        <v>0</v>
      </c>
      <c r="M314" s="97"/>
      <c r="N314" s="97"/>
      <c r="O314" s="97"/>
      <c r="P314" s="97"/>
      <c r="Q314" s="97"/>
      <c r="R314" s="145">
        <f t="shared" si="176"/>
        <v>0</v>
      </c>
      <c r="S314" s="146"/>
      <c r="T314" s="146"/>
      <c r="U314" s="146"/>
      <c r="V314" s="146"/>
      <c r="W314" s="146"/>
      <c r="X314" s="162" t="e">
        <f t="shared" si="144"/>
        <v>#DIV/0!</v>
      </c>
      <c r="Y314" s="97">
        <f t="shared" si="145"/>
        <v>841801.54</v>
      </c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</row>
    <row r="315" spans="1:510" s="22" customFormat="1" ht="35.25" customHeight="1" x14ac:dyDescent="0.25">
      <c r="A315" s="102" t="s">
        <v>425</v>
      </c>
      <c r="B315" s="39"/>
      <c r="C315" s="39"/>
      <c r="D315" s="103" t="s">
        <v>426</v>
      </c>
      <c r="E315" s="93">
        <f>E316</f>
        <v>20000</v>
      </c>
      <c r="F315" s="93">
        <f t="shared" ref="F315:Q316" si="177">F316</f>
        <v>0</v>
      </c>
      <c r="G315" s="93">
        <f t="shared" si="177"/>
        <v>0</v>
      </c>
      <c r="H315" s="93">
        <f t="shared" si="177"/>
        <v>20000</v>
      </c>
      <c r="I315" s="93">
        <f t="shared" si="177"/>
        <v>0</v>
      </c>
      <c r="J315" s="93">
        <f t="shared" si="177"/>
        <v>0</v>
      </c>
      <c r="K315" s="159">
        <f t="shared" si="138"/>
        <v>100</v>
      </c>
      <c r="L315" s="93">
        <f t="shared" si="177"/>
        <v>0</v>
      </c>
      <c r="M315" s="93">
        <f t="shared" si="177"/>
        <v>0</v>
      </c>
      <c r="N315" s="93">
        <f t="shared" si="177"/>
        <v>0</v>
      </c>
      <c r="O315" s="93">
        <f t="shared" si="177"/>
        <v>0</v>
      </c>
      <c r="P315" s="93">
        <f t="shared" si="177"/>
        <v>0</v>
      </c>
      <c r="Q315" s="93">
        <f t="shared" si="177"/>
        <v>0</v>
      </c>
      <c r="R315" s="93">
        <f t="shared" ref="R315:W316" si="178">R316</f>
        <v>0</v>
      </c>
      <c r="S315" s="93">
        <f t="shared" si="178"/>
        <v>0</v>
      </c>
      <c r="T315" s="93">
        <f t="shared" si="178"/>
        <v>0</v>
      </c>
      <c r="U315" s="93">
        <f t="shared" si="178"/>
        <v>0</v>
      </c>
      <c r="V315" s="93">
        <f t="shared" si="178"/>
        <v>0</v>
      </c>
      <c r="W315" s="93">
        <f t="shared" si="178"/>
        <v>0</v>
      </c>
      <c r="X315" s="160" t="e">
        <f t="shared" si="144"/>
        <v>#DIV/0!</v>
      </c>
      <c r="Y315" s="93">
        <f t="shared" si="145"/>
        <v>20000</v>
      </c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</row>
    <row r="316" spans="1:510" s="34" customFormat="1" ht="34.5" customHeight="1" x14ac:dyDescent="0.25">
      <c r="A316" s="104" t="s">
        <v>424</v>
      </c>
      <c r="B316" s="72"/>
      <c r="C316" s="72"/>
      <c r="D316" s="75" t="s">
        <v>426</v>
      </c>
      <c r="E316" s="96">
        <f>E317</f>
        <v>20000</v>
      </c>
      <c r="F316" s="96">
        <f t="shared" ref="F316:Q316" si="179">F317</f>
        <v>0</v>
      </c>
      <c r="G316" s="96">
        <f t="shared" si="179"/>
        <v>0</v>
      </c>
      <c r="H316" s="96">
        <f t="shared" si="177"/>
        <v>20000</v>
      </c>
      <c r="I316" s="96">
        <f t="shared" si="177"/>
        <v>0</v>
      </c>
      <c r="J316" s="96">
        <f t="shared" si="177"/>
        <v>0</v>
      </c>
      <c r="K316" s="163">
        <f t="shared" si="138"/>
        <v>100</v>
      </c>
      <c r="L316" s="96">
        <f t="shared" si="179"/>
        <v>0</v>
      </c>
      <c r="M316" s="96">
        <f t="shared" si="179"/>
        <v>0</v>
      </c>
      <c r="N316" s="96">
        <f t="shared" si="179"/>
        <v>0</v>
      </c>
      <c r="O316" s="96">
        <f t="shared" si="179"/>
        <v>0</v>
      </c>
      <c r="P316" s="96">
        <f t="shared" si="179"/>
        <v>0</v>
      </c>
      <c r="Q316" s="96">
        <f t="shared" si="179"/>
        <v>0</v>
      </c>
      <c r="R316" s="96">
        <f t="shared" si="178"/>
        <v>0</v>
      </c>
      <c r="S316" s="96">
        <f t="shared" si="178"/>
        <v>0</v>
      </c>
      <c r="T316" s="96">
        <f t="shared" si="178"/>
        <v>0</v>
      </c>
      <c r="U316" s="96">
        <f t="shared" si="178"/>
        <v>0</v>
      </c>
      <c r="V316" s="96">
        <f t="shared" si="178"/>
        <v>0</v>
      </c>
      <c r="W316" s="96">
        <f t="shared" si="178"/>
        <v>0</v>
      </c>
      <c r="X316" s="164" t="e">
        <f t="shared" si="144"/>
        <v>#DIV/0!</v>
      </c>
      <c r="Y316" s="96">
        <f t="shared" si="145"/>
        <v>20000</v>
      </c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  <c r="IW316" s="33"/>
      <c r="IX316" s="33"/>
      <c r="IY316" s="33"/>
      <c r="IZ316" s="33"/>
      <c r="JA316" s="33"/>
      <c r="JB316" s="33"/>
      <c r="JC316" s="33"/>
      <c r="JD316" s="33"/>
      <c r="JE316" s="33"/>
      <c r="JF316" s="33"/>
      <c r="JG316" s="33"/>
      <c r="JH316" s="33"/>
      <c r="JI316" s="33"/>
      <c r="JJ316" s="33"/>
      <c r="JK316" s="33"/>
      <c r="JL316" s="33"/>
      <c r="JM316" s="33"/>
      <c r="JN316" s="33"/>
      <c r="JO316" s="33"/>
      <c r="JP316" s="33"/>
      <c r="JQ316" s="33"/>
      <c r="JR316" s="33"/>
      <c r="JS316" s="33"/>
      <c r="JT316" s="33"/>
      <c r="JU316" s="33"/>
      <c r="JV316" s="33"/>
      <c r="JW316" s="33"/>
      <c r="JX316" s="33"/>
      <c r="JY316" s="33"/>
      <c r="JZ316" s="33"/>
      <c r="KA316" s="33"/>
      <c r="KB316" s="33"/>
      <c r="KC316" s="33"/>
      <c r="KD316" s="33"/>
      <c r="KE316" s="33"/>
      <c r="KF316" s="33"/>
      <c r="KG316" s="33"/>
      <c r="KH316" s="33"/>
      <c r="KI316" s="33"/>
      <c r="KJ316" s="33"/>
      <c r="KK316" s="33"/>
      <c r="KL316" s="33"/>
      <c r="KM316" s="33"/>
      <c r="KN316" s="33"/>
      <c r="KO316" s="33"/>
      <c r="KP316" s="33"/>
      <c r="KQ316" s="33"/>
      <c r="KR316" s="33"/>
      <c r="KS316" s="33"/>
      <c r="KT316" s="33"/>
      <c r="KU316" s="33"/>
      <c r="KV316" s="33"/>
      <c r="KW316" s="33"/>
      <c r="KX316" s="33"/>
      <c r="KY316" s="33"/>
      <c r="KZ316" s="33"/>
      <c r="LA316" s="33"/>
      <c r="LB316" s="33"/>
      <c r="LC316" s="33"/>
      <c r="LD316" s="33"/>
      <c r="LE316" s="33"/>
      <c r="LF316" s="33"/>
      <c r="LG316" s="33"/>
      <c r="LH316" s="33"/>
      <c r="LI316" s="33"/>
      <c r="LJ316" s="33"/>
      <c r="LK316" s="33"/>
      <c r="LL316" s="33"/>
      <c r="LM316" s="33"/>
      <c r="LN316" s="33"/>
      <c r="LO316" s="33"/>
      <c r="LP316" s="33"/>
      <c r="LQ316" s="33"/>
      <c r="LR316" s="33"/>
      <c r="LS316" s="33"/>
      <c r="LT316" s="33"/>
      <c r="LU316" s="33"/>
      <c r="LV316" s="33"/>
      <c r="LW316" s="33"/>
      <c r="LX316" s="33"/>
      <c r="LY316" s="33"/>
      <c r="LZ316" s="33"/>
      <c r="MA316" s="33"/>
      <c r="MB316" s="33"/>
      <c r="MC316" s="33"/>
      <c r="MD316" s="33"/>
      <c r="ME316" s="33"/>
      <c r="MF316" s="33"/>
      <c r="MG316" s="33"/>
      <c r="MH316" s="33"/>
      <c r="MI316" s="33"/>
      <c r="MJ316" s="33"/>
      <c r="MK316" s="33"/>
      <c r="ML316" s="33"/>
      <c r="MM316" s="33"/>
      <c r="MN316" s="33"/>
      <c r="MO316" s="33"/>
      <c r="MP316" s="33"/>
      <c r="MQ316" s="33"/>
      <c r="MR316" s="33"/>
      <c r="MS316" s="33"/>
      <c r="MT316" s="33"/>
      <c r="MU316" s="33"/>
      <c r="MV316" s="33"/>
      <c r="MW316" s="33"/>
      <c r="MX316" s="33"/>
      <c r="MY316" s="33"/>
      <c r="MZ316" s="33"/>
      <c r="NA316" s="33"/>
      <c r="NB316" s="33"/>
      <c r="NC316" s="33"/>
      <c r="ND316" s="33"/>
      <c r="NE316" s="33"/>
      <c r="NF316" s="33"/>
      <c r="NG316" s="33"/>
      <c r="NH316" s="33"/>
      <c r="NI316" s="33"/>
      <c r="NJ316" s="33"/>
      <c r="NK316" s="33"/>
      <c r="NL316" s="33"/>
      <c r="NM316" s="33"/>
      <c r="NN316" s="33"/>
      <c r="NO316" s="33"/>
      <c r="NP316" s="33"/>
      <c r="NQ316" s="33"/>
      <c r="NR316" s="33"/>
      <c r="NS316" s="33"/>
      <c r="NT316" s="33"/>
      <c r="NU316" s="33"/>
      <c r="NV316" s="33"/>
      <c r="NW316" s="33"/>
      <c r="NX316" s="33"/>
      <c r="NY316" s="33"/>
      <c r="NZ316" s="33"/>
      <c r="OA316" s="33"/>
      <c r="OB316" s="33"/>
      <c r="OC316" s="33"/>
      <c r="OD316" s="33"/>
      <c r="OE316" s="33"/>
      <c r="OF316" s="33"/>
      <c r="OG316" s="33"/>
      <c r="OH316" s="33"/>
      <c r="OI316" s="33"/>
      <c r="OJ316" s="33"/>
      <c r="OK316" s="33"/>
      <c r="OL316" s="33"/>
      <c r="OM316" s="33"/>
      <c r="ON316" s="33"/>
      <c r="OO316" s="33"/>
      <c r="OP316" s="33"/>
      <c r="OQ316" s="33"/>
      <c r="OR316" s="33"/>
      <c r="OS316" s="33"/>
      <c r="OT316" s="33"/>
      <c r="OU316" s="33"/>
      <c r="OV316" s="33"/>
      <c r="OW316" s="33"/>
      <c r="OX316" s="33"/>
      <c r="OY316" s="33"/>
      <c r="OZ316" s="33"/>
      <c r="PA316" s="33"/>
      <c r="PB316" s="33"/>
      <c r="PC316" s="33"/>
      <c r="PD316" s="33"/>
      <c r="PE316" s="33"/>
      <c r="PF316" s="33"/>
      <c r="PG316" s="33"/>
      <c r="PH316" s="33"/>
      <c r="PI316" s="33"/>
      <c r="PJ316" s="33"/>
      <c r="PK316" s="33"/>
      <c r="PL316" s="33"/>
      <c r="PM316" s="33"/>
      <c r="PN316" s="33"/>
      <c r="PO316" s="33"/>
      <c r="PP316" s="33"/>
      <c r="PQ316" s="33"/>
      <c r="PR316" s="33"/>
      <c r="PS316" s="33"/>
      <c r="PT316" s="33"/>
      <c r="PU316" s="33"/>
      <c r="PV316" s="33"/>
      <c r="PW316" s="33"/>
      <c r="PX316" s="33"/>
      <c r="PY316" s="33"/>
      <c r="PZ316" s="33"/>
      <c r="QA316" s="33"/>
      <c r="QB316" s="33"/>
      <c r="QC316" s="33"/>
      <c r="QD316" s="33"/>
      <c r="QE316" s="33"/>
      <c r="QF316" s="33"/>
      <c r="QG316" s="33"/>
      <c r="QH316" s="33"/>
      <c r="QI316" s="33"/>
      <c r="QJ316" s="33"/>
      <c r="QK316" s="33"/>
      <c r="QL316" s="33"/>
      <c r="QM316" s="33"/>
      <c r="QN316" s="33"/>
      <c r="QO316" s="33"/>
      <c r="QP316" s="33"/>
      <c r="QQ316" s="33"/>
      <c r="QR316" s="33"/>
      <c r="QS316" s="33"/>
      <c r="QT316" s="33"/>
      <c r="QU316" s="33"/>
      <c r="QV316" s="33"/>
      <c r="QW316" s="33"/>
      <c r="QX316" s="33"/>
      <c r="QY316" s="33"/>
      <c r="QZ316" s="33"/>
      <c r="RA316" s="33"/>
      <c r="RB316" s="33"/>
      <c r="RC316" s="33"/>
      <c r="RD316" s="33"/>
      <c r="RE316" s="33"/>
      <c r="RF316" s="33"/>
      <c r="RG316" s="33"/>
      <c r="RH316" s="33"/>
      <c r="RI316" s="33"/>
      <c r="RJ316" s="33"/>
      <c r="RK316" s="33"/>
      <c r="RL316" s="33"/>
      <c r="RM316" s="33"/>
      <c r="RN316" s="33"/>
      <c r="RO316" s="33"/>
      <c r="RP316" s="33"/>
      <c r="RQ316" s="33"/>
      <c r="RR316" s="33"/>
      <c r="RS316" s="33"/>
      <c r="RT316" s="33"/>
      <c r="RU316" s="33"/>
      <c r="RV316" s="33"/>
      <c r="RW316" s="33"/>
      <c r="RX316" s="33"/>
      <c r="RY316" s="33"/>
      <c r="RZ316" s="33"/>
      <c r="SA316" s="33"/>
      <c r="SB316" s="33"/>
      <c r="SC316" s="33"/>
      <c r="SD316" s="33"/>
      <c r="SE316" s="33"/>
      <c r="SF316" s="33"/>
      <c r="SG316" s="33"/>
      <c r="SH316" s="33"/>
      <c r="SI316" s="33"/>
      <c r="SJ316" s="33"/>
      <c r="SK316" s="33"/>
      <c r="SL316" s="33"/>
      <c r="SM316" s="33"/>
      <c r="SN316" s="33"/>
      <c r="SO316" s="33"/>
      <c r="SP316" s="33"/>
    </row>
    <row r="317" spans="1:510" s="22" customFormat="1" ht="45.75" customHeight="1" x14ac:dyDescent="0.25">
      <c r="A317" s="99" t="s">
        <v>423</v>
      </c>
      <c r="B317" s="99" t="s">
        <v>119</v>
      </c>
      <c r="C317" s="99" t="s">
        <v>46</v>
      </c>
      <c r="D317" s="36" t="s">
        <v>490</v>
      </c>
      <c r="E317" s="97">
        <v>20000</v>
      </c>
      <c r="F317" s="97"/>
      <c r="G317" s="97"/>
      <c r="H317" s="97">
        <v>20000</v>
      </c>
      <c r="I317" s="97"/>
      <c r="J317" s="97"/>
      <c r="K317" s="161">
        <f t="shared" si="138"/>
        <v>100</v>
      </c>
      <c r="L317" s="97">
        <f>N317+Q317</f>
        <v>0</v>
      </c>
      <c r="M317" s="97"/>
      <c r="N317" s="97"/>
      <c r="O317" s="97"/>
      <c r="P317" s="97"/>
      <c r="Q317" s="97"/>
      <c r="R317" s="145">
        <f>T317+W317</f>
        <v>0</v>
      </c>
      <c r="S317" s="146"/>
      <c r="T317" s="146"/>
      <c r="U317" s="146"/>
      <c r="V317" s="146"/>
      <c r="W317" s="146"/>
      <c r="X317" s="162" t="e">
        <f t="shared" si="144"/>
        <v>#DIV/0!</v>
      </c>
      <c r="Y317" s="97">
        <f t="shared" si="145"/>
        <v>20000</v>
      </c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</row>
    <row r="318" spans="1:510" s="27" customFormat="1" ht="38.25" customHeight="1" x14ac:dyDescent="0.25">
      <c r="A318" s="106" t="s">
        <v>218</v>
      </c>
      <c r="B318" s="108"/>
      <c r="C318" s="108"/>
      <c r="D318" s="103" t="s">
        <v>41</v>
      </c>
      <c r="E318" s="93">
        <f>E319</f>
        <v>140550753.34</v>
      </c>
      <c r="F318" s="93">
        <f t="shared" ref="F318:L318" si="180">F319</f>
        <v>15760200</v>
      </c>
      <c r="G318" s="93">
        <f t="shared" si="180"/>
        <v>376173</v>
      </c>
      <c r="H318" s="93">
        <f t="shared" si="180"/>
        <v>122609872.68000001</v>
      </c>
      <c r="I318" s="93">
        <f t="shared" si="180"/>
        <v>15760200</v>
      </c>
      <c r="J318" s="93">
        <f t="shared" si="180"/>
        <v>306486.40000000002</v>
      </c>
      <c r="K318" s="159">
        <f t="shared" si="138"/>
        <v>87.235300961639084</v>
      </c>
      <c r="L318" s="93">
        <f t="shared" si="180"/>
        <v>195293960.40000001</v>
      </c>
      <c r="M318" s="93">
        <f t="shared" ref="M318" si="181">M319</f>
        <v>0</v>
      </c>
      <c r="N318" s="93">
        <f t="shared" ref="N318" si="182">N319</f>
        <v>195293960.40000001</v>
      </c>
      <c r="O318" s="93">
        <f t="shared" ref="O318" si="183">O319</f>
        <v>0</v>
      </c>
      <c r="P318" s="93">
        <f t="shared" ref="P318" si="184">P319</f>
        <v>0</v>
      </c>
      <c r="Q318" s="93">
        <f t="shared" ref="Q318:W318" si="185">Q319</f>
        <v>0</v>
      </c>
      <c r="R318" s="93">
        <f t="shared" si="185"/>
        <v>193449080.21000001</v>
      </c>
      <c r="S318" s="93">
        <f t="shared" si="185"/>
        <v>0</v>
      </c>
      <c r="T318" s="93">
        <f t="shared" si="185"/>
        <v>193449080.21000001</v>
      </c>
      <c r="U318" s="93">
        <f t="shared" si="185"/>
        <v>0</v>
      </c>
      <c r="V318" s="93">
        <f t="shared" si="185"/>
        <v>0</v>
      </c>
      <c r="W318" s="93">
        <f t="shared" si="185"/>
        <v>0</v>
      </c>
      <c r="X318" s="159">
        <f t="shared" si="144"/>
        <v>99.055331672202598</v>
      </c>
      <c r="Y318" s="93">
        <f t="shared" si="145"/>
        <v>316058952.88999999</v>
      </c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  <c r="IU318" s="32"/>
      <c r="IV318" s="32"/>
      <c r="IW318" s="32"/>
      <c r="IX318" s="32"/>
      <c r="IY318" s="32"/>
      <c r="IZ318" s="32"/>
      <c r="JA318" s="32"/>
      <c r="JB318" s="32"/>
      <c r="JC318" s="32"/>
      <c r="JD318" s="32"/>
      <c r="JE318" s="32"/>
      <c r="JF318" s="32"/>
      <c r="JG318" s="32"/>
      <c r="JH318" s="32"/>
      <c r="JI318" s="32"/>
      <c r="JJ318" s="32"/>
      <c r="JK318" s="32"/>
      <c r="JL318" s="32"/>
      <c r="JM318" s="32"/>
      <c r="JN318" s="32"/>
      <c r="JO318" s="32"/>
      <c r="JP318" s="32"/>
      <c r="JQ318" s="32"/>
      <c r="JR318" s="32"/>
      <c r="JS318" s="32"/>
      <c r="JT318" s="32"/>
      <c r="JU318" s="32"/>
      <c r="JV318" s="32"/>
      <c r="JW318" s="32"/>
      <c r="JX318" s="32"/>
      <c r="JY318" s="32"/>
      <c r="JZ318" s="32"/>
      <c r="KA318" s="32"/>
      <c r="KB318" s="32"/>
      <c r="KC318" s="32"/>
      <c r="KD318" s="32"/>
      <c r="KE318" s="32"/>
      <c r="KF318" s="32"/>
      <c r="KG318" s="32"/>
      <c r="KH318" s="32"/>
      <c r="KI318" s="32"/>
      <c r="KJ318" s="32"/>
      <c r="KK318" s="32"/>
      <c r="KL318" s="32"/>
      <c r="KM318" s="32"/>
      <c r="KN318" s="32"/>
      <c r="KO318" s="32"/>
      <c r="KP318" s="32"/>
      <c r="KQ318" s="32"/>
      <c r="KR318" s="32"/>
      <c r="KS318" s="32"/>
      <c r="KT318" s="32"/>
      <c r="KU318" s="32"/>
      <c r="KV318" s="32"/>
      <c r="KW318" s="32"/>
      <c r="KX318" s="32"/>
      <c r="KY318" s="32"/>
      <c r="KZ318" s="32"/>
      <c r="LA318" s="32"/>
      <c r="LB318" s="32"/>
      <c r="LC318" s="32"/>
      <c r="LD318" s="32"/>
      <c r="LE318" s="32"/>
      <c r="LF318" s="32"/>
      <c r="LG318" s="32"/>
      <c r="LH318" s="32"/>
      <c r="LI318" s="32"/>
      <c r="LJ318" s="32"/>
      <c r="LK318" s="32"/>
      <c r="LL318" s="32"/>
      <c r="LM318" s="32"/>
      <c r="LN318" s="32"/>
      <c r="LO318" s="32"/>
      <c r="LP318" s="32"/>
      <c r="LQ318" s="32"/>
      <c r="LR318" s="32"/>
      <c r="LS318" s="32"/>
      <c r="LT318" s="32"/>
      <c r="LU318" s="32"/>
      <c r="LV318" s="32"/>
      <c r="LW318" s="32"/>
      <c r="LX318" s="32"/>
      <c r="LY318" s="32"/>
      <c r="LZ318" s="32"/>
      <c r="MA318" s="32"/>
      <c r="MB318" s="32"/>
      <c r="MC318" s="32"/>
      <c r="MD318" s="32"/>
      <c r="ME318" s="32"/>
      <c r="MF318" s="32"/>
      <c r="MG318" s="32"/>
      <c r="MH318" s="32"/>
      <c r="MI318" s="32"/>
      <c r="MJ318" s="32"/>
      <c r="MK318" s="32"/>
      <c r="ML318" s="32"/>
      <c r="MM318" s="32"/>
      <c r="MN318" s="32"/>
      <c r="MO318" s="32"/>
      <c r="MP318" s="32"/>
      <c r="MQ318" s="32"/>
      <c r="MR318" s="32"/>
      <c r="MS318" s="32"/>
      <c r="MT318" s="32"/>
      <c r="MU318" s="32"/>
      <c r="MV318" s="32"/>
      <c r="MW318" s="32"/>
      <c r="MX318" s="32"/>
      <c r="MY318" s="32"/>
      <c r="MZ318" s="32"/>
      <c r="NA318" s="32"/>
      <c r="NB318" s="32"/>
      <c r="NC318" s="32"/>
      <c r="ND318" s="32"/>
      <c r="NE318" s="32"/>
      <c r="NF318" s="32"/>
      <c r="NG318" s="32"/>
      <c r="NH318" s="32"/>
      <c r="NI318" s="32"/>
      <c r="NJ318" s="32"/>
      <c r="NK318" s="32"/>
      <c r="NL318" s="32"/>
      <c r="NM318" s="32"/>
      <c r="NN318" s="32"/>
      <c r="NO318" s="32"/>
      <c r="NP318" s="32"/>
      <c r="NQ318" s="32"/>
      <c r="NR318" s="32"/>
      <c r="NS318" s="32"/>
      <c r="NT318" s="32"/>
      <c r="NU318" s="32"/>
      <c r="NV318" s="32"/>
      <c r="NW318" s="32"/>
      <c r="NX318" s="32"/>
      <c r="NY318" s="32"/>
      <c r="NZ318" s="32"/>
      <c r="OA318" s="32"/>
      <c r="OB318" s="32"/>
      <c r="OC318" s="32"/>
      <c r="OD318" s="32"/>
      <c r="OE318" s="32"/>
      <c r="OF318" s="32"/>
      <c r="OG318" s="32"/>
      <c r="OH318" s="32"/>
      <c r="OI318" s="32"/>
      <c r="OJ318" s="32"/>
      <c r="OK318" s="32"/>
      <c r="OL318" s="32"/>
      <c r="OM318" s="32"/>
      <c r="ON318" s="32"/>
      <c r="OO318" s="32"/>
      <c r="OP318" s="32"/>
      <c r="OQ318" s="32"/>
      <c r="OR318" s="32"/>
      <c r="OS318" s="32"/>
      <c r="OT318" s="32"/>
      <c r="OU318" s="32"/>
      <c r="OV318" s="32"/>
      <c r="OW318" s="32"/>
      <c r="OX318" s="32"/>
      <c r="OY318" s="32"/>
      <c r="OZ318" s="32"/>
      <c r="PA318" s="32"/>
      <c r="PB318" s="32"/>
      <c r="PC318" s="32"/>
      <c r="PD318" s="32"/>
      <c r="PE318" s="32"/>
      <c r="PF318" s="32"/>
      <c r="PG318" s="32"/>
      <c r="PH318" s="32"/>
      <c r="PI318" s="32"/>
      <c r="PJ318" s="32"/>
      <c r="PK318" s="32"/>
      <c r="PL318" s="32"/>
      <c r="PM318" s="32"/>
      <c r="PN318" s="32"/>
      <c r="PO318" s="32"/>
      <c r="PP318" s="32"/>
      <c r="PQ318" s="32"/>
      <c r="PR318" s="32"/>
      <c r="PS318" s="32"/>
      <c r="PT318" s="32"/>
      <c r="PU318" s="32"/>
      <c r="PV318" s="32"/>
      <c r="PW318" s="32"/>
      <c r="PX318" s="32"/>
      <c r="PY318" s="32"/>
      <c r="PZ318" s="32"/>
      <c r="QA318" s="32"/>
      <c r="QB318" s="32"/>
      <c r="QC318" s="32"/>
      <c r="QD318" s="32"/>
      <c r="QE318" s="32"/>
      <c r="QF318" s="32"/>
      <c r="QG318" s="32"/>
      <c r="QH318" s="32"/>
      <c r="QI318" s="32"/>
      <c r="QJ318" s="32"/>
      <c r="QK318" s="32"/>
      <c r="QL318" s="32"/>
      <c r="QM318" s="32"/>
      <c r="QN318" s="32"/>
      <c r="QO318" s="32"/>
      <c r="QP318" s="32"/>
      <c r="QQ318" s="32"/>
      <c r="QR318" s="32"/>
      <c r="QS318" s="32"/>
      <c r="QT318" s="32"/>
      <c r="QU318" s="32"/>
      <c r="QV318" s="32"/>
      <c r="QW318" s="32"/>
      <c r="QX318" s="32"/>
      <c r="QY318" s="32"/>
      <c r="QZ318" s="32"/>
      <c r="RA318" s="32"/>
      <c r="RB318" s="32"/>
      <c r="RC318" s="32"/>
      <c r="RD318" s="32"/>
      <c r="RE318" s="32"/>
      <c r="RF318" s="32"/>
      <c r="RG318" s="32"/>
      <c r="RH318" s="32"/>
      <c r="RI318" s="32"/>
      <c r="RJ318" s="32"/>
      <c r="RK318" s="32"/>
      <c r="RL318" s="32"/>
      <c r="RM318" s="32"/>
      <c r="RN318" s="32"/>
      <c r="RO318" s="32"/>
      <c r="RP318" s="32"/>
      <c r="RQ318" s="32"/>
      <c r="RR318" s="32"/>
      <c r="RS318" s="32"/>
      <c r="RT318" s="32"/>
      <c r="RU318" s="32"/>
      <c r="RV318" s="32"/>
      <c r="RW318" s="32"/>
      <c r="RX318" s="32"/>
      <c r="RY318" s="32"/>
      <c r="RZ318" s="32"/>
      <c r="SA318" s="32"/>
      <c r="SB318" s="32"/>
      <c r="SC318" s="32"/>
      <c r="SD318" s="32"/>
      <c r="SE318" s="32"/>
      <c r="SF318" s="32"/>
      <c r="SG318" s="32"/>
      <c r="SH318" s="32"/>
      <c r="SI318" s="32"/>
      <c r="SJ318" s="32"/>
      <c r="SK318" s="32"/>
      <c r="SL318" s="32"/>
      <c r="SM318" s="32"/>
      <c r="SN318" s="32"/>
      <c r="SO318" s="32"/>
      <c r="SP318" s="32"/>
    </row>
    <row r="319" spans="1:510" s="34" customFormat="1" ht="34.5" customHeight="1" x14ac:dyDescent="0.25">
      <c r="A319" s="94" t="s">
        <v>219</v>
      </c>
      <c r="B319" s="105"/>
      <c r="C319" s="105"/>
      <c r="D319" s="75" t="s">
        <v>41</v>
      </c>
      <c r="E319" s="96">
        <f>SUM(E321+E322+E324+E325+E327+E328+E329+E330+E326)</f>
        <v>140550753.34</v>
      </c>
      <c r="F319" s="96">
        <f t="shared" ref="F319:W319" si="186">SUM(F321+F322+F324+F325+F327+F328+F329+F330+F326)</f>
        <v>15760200</v>
      </c>
      <c r="G319" s="96">
        <f t="shared" si="186"/>
        <v>376173</v>
      </c>
      <c r="H319" s="96">
        <f t="shared" si="186"/>
        <v>122609872.68000001</v>
      </c>
      <c r="I319" s="96">
        <f t="shared" si="186"/>
        <v>15760200</v>
      </c>
      <c r="J319" s="96">
        <f t="shared" si="186"/>
        <v>306486.40000000002</v>
      </c>
      <c r="K319" s="163">
        <f t="shared" si="138"/>
        <v>87.235300961639084</v>
      </c>
      <c r="L319" s="96">
        <f t="shared" si="186"/>
        <v>195293960.40000001</v>
      </c>
      <c r="M319" s="96">
        <f t="shared" si="186"/>
        <v>0</v>
      </c>
      <c r="N319" s="96">
        <f t="shared" si="186"/>
        <v>195293960.40000001</v>
      </c>
      <c r="O319" s="96">
        <f t="shared" si="186"/>
        <v>0</v>
      </c>
      <c r="P319" s="96">
        <f t="shared" si="186"/>
        <v>0</v>
      </c>
      <c r="Q319" s="96">
        <f t="shared" si="186"/>
        <v>0</v>
      </c>
      <c r="R319" s="96">
        <f t="shared" si="186"/>
        <v>193449080.21000001</v>
      </c>
      <c r="S319" s="96">
        <f t="shared" si="186"/>
        <v>0</v>
      </c>
      <c r="T319" s="96">
        <f t="shared" si="186"/>
        <v>193449080.21000001</v>
      </c>
      <c r="U319" s="96">
        <f t="shared" si="186"/>
        <v>0</v>
      </c>
      <c r="V319" s="96">
        <f t="shared" si="186"/>
        <v>0</v>
      </c>
      <c r="W319" s="96">
        <f t="shared" si="186"/>
        <v>0</v>
      </c>
      <c r="X319" s="163">
        <f t="shared" si="144"/>
        <v>99.055331672202598</v>
      </c>
      <c r="Y319" s="96">
        <f t="shared" si="145"/>
        <v>316058952.88999999</v>
      </c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  <c r="IW319" s="33"/>
      <c r="IX319" s="33"/>
      <c r="IY319" s="33"/>
      <c r="IZ319" s="33"/>
      <c r="JA319" s="33"/>
      <c r="JB319" s="33"/>
      <c r="JC319" s="33"/>
      <c r="JD319" s="33"/>
      <c r="JE319" s="33"/>
      <c r="JF319" s="33"/>
      <c r="JG319" s="33"/>
      <c r="JH319" s="33"/>
      <c r="JI319" s="33"/>
      <c r="JJ319" s="33"/>
      <c r="JK319" s="33"/>
      <c r="JL319" s="33"/>
      <c r="JM319" s="33"/>
      <c r="JN319" s="33"/>
      <c r="JO319" s="33"/>
      <c r="JP319" s="33"/>
      <c r="JQ319" s="33"/>
      <c r="JR319" s="33"/>
      <c r="JS319" s="33"/>
      <c r="JT319" s="33"/>
      <c r="JU319" s="33"/>
      <c r="JV319" s="33"/>
      <c r="JW319" s="33"/>
      <c r="JX319" s="33"/>
      <c r="JY319" s="33"/>
      <c r="JZ319" s="33"/>
      <c r="KA319" s="33"/>
      <c r="KB319" s="33"/>
      <c r="KC319" s="33"/>
      <c r="KD319" s="33"/>
      <c r="KE319" s="33"/>
      <c r="KF319" s="33"/>
      <c r="KG319" s="33"/>
      <c r="KH319" s="33"/>
      <c r="KI319" s="33"/>
      <c r="KJ319" s="33"/>
      <c r="KK319" s="33"/>
      <c r="KL319" s="33"/>
      <c r="KM319" s="33"/>
      <c r="KN319" s="33"/>
      <c r="KO319" s="33"/>
      <c r="KP319" s="33"/>
      <c r="KQ319" s="33"/>
      <c r="KR319" s="33"/>
      <c r="KS319" s="33"/>
      <c r="KT319" s="33"/>
      <c r="KU319" s="33"/>
      <c r="KV319" s="33"/>
      <c r="KW319" s="33"/>
      <c r="KX319" s="33"/>
      <c r="KY319" s="33"/>
      <c r="KZ319" s="33"/>
      <c r="LA319" s="33"/>
      <c r="LB319" s="33"/>
      <c r="LC319" s="33"/>
      <c r="LD319" s="33"/>
      <c r="LE319" s="33"/>
      <c r="LF319" s="33"/>
      <c r="LG319" s="33"/>
      <c r="LH319" s="33"/>
      <c r="LI319" s="33"/>
      <c r="LJ319" s="33"/>
      <c r="LK319" s="33"/>
      <c r="LL319" s="33"/>
      <c r="LM319" s="33"/>
      <c r="LN319" s="33"/>
      <c r="LO319" s="33"/>
      <c r="LP319" s="33"/>
      <c r="LQ319" s="33"/>
      <c r="LR319" s="33"/>
      <c r="LS319" s="33"/>
      <c r="LT319" s="33"/>
      <c r="LU319" s="33"/>
      <c r="LV319" s="33"/>
      <c r="LW319" s="33"/>
      <c r="LX319" s="33"/>
      <c r="LY319" s="33"/>
      <c r="LZ319" s="33"/>
      <c r="MA319" s="33"/>
      <c r="MB319" s="33"/>
      <c r="MC319" s="33"/>
      <c r="MD319" s="33"/>
      <c r="ME319" s="33"/>
      <c r="MF319" s="33"/>
      <c r="MG319" s="33"/>
      <c r="MH319" s="33"/>
      <c r="MI319" s="33"/>
      <c r="MJ319" s="33"/>
      <c r="MK319" s="33"/>
      <c r="ML319" s="33"/>
      <c r="MM319" s="33"/>
      <c r="MN319" s="33"/>
      <c r="MO319" s="33"/>
      <c r="MP319" s="33"/>
      <c r="MQ319" s="33"/>
      <c r="MR319" s="33"/>
      <c r="MS319" s="33"/>
      <c r="MT319" s="33"/>
      <c r="MU319" s="33"/>
      <c r="MV319" s="33"/>
      <c r="MW319" s="33"/>
      <c r="MX319" s="33"/>
      <c r="MY319" s="33"/>
      <c r="MZ319" s="33"/>
      <c r="NA319" s="33"/>
      <c r="NB319" s="33"/>
      <c r="NC319" s="33"/>
      <c r="ND319" s="33"/>
      <c r="NE319" s="33"/>
      <c r="NF319" s="33"/>
      <c r="NG319" s="33"/>
      <c r="NH319" s="33"/>
      <c r="NI319" s="33"/>
      <c r="NJ319" s="33"/>
      <c r="NK319" s="33"/>
      <c r="NL319" s="33"/>
      <c r="NM319" s="33"/>
      <c r="NN319" s="33"/>
      <c r="NO319" s="33"/>
      <c r="NP319" s="33"/>
      <c r="NQ319" s="33"/>
      <c r="NR319" s="33"/>
      <c r="NS319" s="33"/>
      <c r="NT319" s="33"/>
      <c r="NU319" s="33"/>
      <c r="NV319" s="33"/>
      <c r="NW319" s="33"/>
      <c r="NX319" s="33"/>
      <c r="NY319" s="33"/>
      <c r="NZ319" s="33"/>
      <c r="OA319" s="33"/>
      <c r="OB319" s="33"/>
      <c r="OC319" s="33"/>
      <c r="OD319" s="33"/>
      <c r="OE319" s="33"/>
      <c r="OF319" s="33"/>
      <c r="OG319" s="33"/>
      <c r="OH319" s="33"/>
      <c r="OI319" s="33"/>
      <c r="OJ319" s="33"/>
      <c r="OK319" s="33"/>
      <c r="OL319" s="33"/>
      <c r="OM319" s="33"/>
      <c r="ON319" s="33"/>
      <c r="OO319" s="33"/>
      <c r="OP319" s="33"/>
      <c r="OQ319" s="33"/>
      <c r="OR319" s="33"/>
      <c r="OS319" s="33"/>
      <c r="OT319" s="33"/>
      <c r="OU319" s="33"/>
      <c r="OV319" s="33"/>
      <c r="OW319" s="33"/>
      <c r="OX319" s="33"/>
      <c r="OY319" s="33"/>
      <c r="OZ319" s="33"/>
      <c r="PA319" s="33"/>
      <c r="PB319" s="33"/>
      <c r="PC319" s="33"/>
      <c r="PD319" s="33"/>
      <c r="PE319" s="33"/>
      <c r="PF319" s="33"/>
      <c r="PG319" s="33"/>
      <c r="PH319" s="33"/>
      <c r="PI319" s="33"/>
      <c r="PJ319" s="33"/>
      <c r="PK319" s="33"/>
      <c r="PL319" s="33"/>
      <c r="PM319" s="33"/>
      <c r="PN319" s="33"/>
      <c r="PO319" s="33"/>
      <c r="PP319" s="33"/>
      <c r="PQ319" s="33"/>
      <c r="PR319" s="33"/>
      <c r="PS319" s="33"/>
      <c r="PT319" s="33"/>
      <c r="PU319" s="33"/>
      <c r="PV319" s="33"/>
      <c r="PW319" s="33"/>
      <c r="PX319" s="33"/>
      <c r="PY319" s="33"/>
      <c r="PZ319" s="33"/>
      <c r="QA319" s="33"/>
      <c r="QB319" s="33"/>
      <c r="QC319" s="33"/>
      <c r="QD319" s="33"/>
      <c r="QE319" s="33"/>
      <c r="QF319" s="33"/>
      <c r="QG319" s="33"/>
      <c r="QH319" s="33"/>
      <c r="QI319" s="33"/>
      <c r="QJ319" s="33"/>
      <c r="QK319" s="33"/>
      <c r="QL319" s="33"/>
      <c r="QM319" s="33"/>
      <c r="QN319" s="33"/>
      <c r="QO319" s="33"/>
      <c r="QP319" s="33"/>
      <c r="QQ319" s="33"/>
      <c r="QR319" s="33"/>
      <c r="QS319" s="33"/>
      <c r="QT319" s="33"/>
      <c r="QU319" s="33"/>
      <c r="QV319" s="33"/>
      <c r="QW319" s="33"/>
      <c r="QX319" s="33"/>
      <c r="QY319" s="33"/>
      <c r="QZ319" s="33"/>
      <c r="RA319" s="33"/>
      <c r="RB319" s="33"/>
      <c r="RC319" s="33"/>
      <c r="RD319" s="33"/>
      <c r="RE319" s="33"/>
      <c r="RF319" s="33"/>
      <c r="RG319" s="33"/>
      <c r="RH319" s="33"/>
      <c r="RI319" s="33"/>
      <c r="RJ319" s="33"/>
      <c r="RK319" s="33"/>
      <c r="RL319" s="33"/>
      <c r="RM319" s="33"/>
      <c r="RN319" s="33"/>
      <c r="RO319" s="33"/>
      <c r="RP319" s="33"/>
      <c r="RQ319" s="33"/>
      <c r="RR319" s="33"/>
      <c r="RS319" s="33"/>
      <c r="RT319" s="33"/>
      <c r="RU319" s="33"/>
      <c r="RV319" s="33"/>
      <c r="RW319" s="33"/>
      <c r="RX319" s="33"/>
      <c r="RY319" s="33"/>
      <c r="RZ319" s="33"/>
      <c r="SA319" s="33"/>
      <c r="SB319" s="33"/>
      <c r="SC319" s="33"/>
      <c r="SD319" s="33"/>
      <c r="SE319" s="33"/>
      <c r="SF319" s="33"/>
      <c r="SG319" s="33"/>
      <c r="SH319" s="33"/>
      <c r="SI319" s="33"/>
      <c r="SJ319" s="33"/>
      <c r="SK319" s="33"/>
      <c r="SL319" s="33"/>
      <c r="SM319" s="33"/>
      <c r="SN319" s="33"/>
      <c r="SO319" s="33"/>
      <c r="SP319" s="33"/>
    </row>
    <row r="320" spans="1:510" s="34" customFormat="1" ht="141.75" x14ac:dyDescent="0.25">
      <c r="A320" s="94"/>
      <c r="B320" s="105"/>
      <c r="C320" s="105"/>
      <c r="D320" s="81" t="s">
        <v>612</v>
      </c>
      <c r="E320" s="96">
        <f>E323</f>
        <v>0</v>
      </c>
      <c r="F320" s="96">
        <f t="shared" ref="F320:W320" si="187">F323</f>
        <v>0</v>
      </c>
      <c r="G320" s="96">
        <f t="shared" si="187"/>
        <v>0</v>
      </c>
      <c r="H320" s="96">
        <f t="shared" si="187"/>
        <v>0</v>
      </c>
      <c r="I320" s="96">
        <f t="shared" si="187"/>
        <v>0</v>
      </c>
      <c r="J320" s="96">
        <f t="shared" si="187"/>
        <v>0</v>
      </c>
      <c r="K320" s="164" t="e">
        <f t="shared" si="138"/>
        <v>#DIV/0!</v>
      </c>
      <c r="L320" s="96">
        <f t="shared" si="187"/>
        <v>194791960.40000001</v>
      </c>
      <c r="M320" s="96">
        <f t="shared" si="187"/>
        <v>0</v>
      </c>
      <c r="N320" s="96">
        <f t="shared" si="187"/>
        <v>194791960.40000001</v>
      </c>
      <c r="O320" s="96">
        <f t="shared" si="187"/>
        <v>0</v>
      </c>
      <c r="P320" s="96">
        <f t="shared" si="187"/>
        <v>0</v>
      </c>
      <c r="Q320" s="96">
        <f t="shared" si="187"/>
        <v>0</v>
      </c>
      <c r="R320" s="96">
        <f t="shared" si="187"/>
        <v>193047199.40000001</v>
      </c>
      <c r="S320" s="96">
        <f t="shared" si="187"/>
        <v>0</v>
      </c>
      <c r="T320" s="96">
        <f t="shared" si="187"/>
        <v>193047199.40000001</v>
      </c>
      <c r="U320" s="96">
        <f t="shared" si="187"/>
        <v>0</v>
      </c>
      <c r="V320" s="96">
        <f t="shared" si="187"/>
        <v>0</v>
      </c>
      <c r="W320" s="96">
        <f t="shared" si="187"/>
        <v>0</v>
      </c>
      <c r="X320" s="163">
        <f t="shared" si="144"/>
        <v>99.104295168847216</v>
      </c>
      <c r="Y320" s="96">
        <f t="shared" si="145"/>
        <v>193047199.40000001</v>
      </c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</row>
    <row r="321" spans="1:510" s="22" customFormat="1" ht="46.5" customHeight="1" x14ac:dyDescent="0.25">
      <c r="A321" s="59" t="s">
        <v>220</v>
      </c>
      <c r="B321" s="91" t="s">
        <v>119</v>
      </c>
      <c r="C321" s="91" t="s">
        <v>46</v>
      </c>
      <c r="D321" s="36" t="s">
        <v>490</v>
      </c>
      <c r="E321" s="97">
        <v>20250573</v>
      </c>
      <c r="F321" s="97">
        <v>15760200</v>
      </c>
      <c r="G321" s="97">
        <v>376173</v>
      </c>
      <c r="H321" s="97">
        <v>20180457.390000001</v>
      </c>
      <c r="I321" s="97">
        <v>15760200</v>
      </c>
      <c r="J321" s="97">
        <v>306486.40000000002</v>
      </c>
      <c r="K321" s="161">
        <f t="shared" si="138"/>
        <v>99.653759871387351</v>
      </c>
      <c r="L321" s="97">
        <f t="shared" ref="L321:L330" si="188">N321+Q321</f>
        <v>0</v>
      </c>
      <c r="M321" s="97"/>
      <c r="N321" s="97"/>
      <c r="O321" s="97"/>
      <c r="P321" s="97"/>
      <c r="Q321" s="97"/>
      <c r="R321" s="145">
        <f t="shared" ref="R321:R330" si="189">T321+W321</f>
        <v>0</v>
      </c>
      <c r="S321" s="146"/>
      <c r="T321" s="146"/>
      <c r="U321" s="146"/>
      <c r="V321" s="146"/>
      <c r="W321" s="146"/>
      <c r="X321" s="162" t="e">
        <f t="shared" si="144"/>
        <v>#DIV/0!</v>
      </c>
      <c r="Y321" s="97">
        <f t="shared" si="145"/>
        <v>20180457.390000001</v>
      </c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</row>
    <row r="322" spans="1:510" s="22" customFormat="1" ht="126" x14ac:dyDescent="0.25">
      <c r="A322" s="59" t="s">
        <v>614</v>
      </c>
      <c r="B322" s="91">
        <v>6072</v>
      </c>
      <c r="C322" s="59" t="s">
        <v>312</v>
      </c>
      <c r="D322" s="60" t="s">
        <v>611</v>
      </c>
      <c r="E322" s="97">
        <v>0</v>
      </c>
      <c r="F322" s="97"/>
      <c r="G322" s="97"/>
      <c r="H322" s="97"/>
      <c r="I322" s="97"/>
      <c r="J322" s="97"/>
      <c r="K322" s="162" t="e">
        <f t="shared" si="138"/>
        <v>#DIV/0!</v>
      </c>
      <c r="L322" s="97">
        <f t="shared" si="188"/>
        <v>194791960.40000001</v>
      </c>
      <c r="M322" s="97"/>
      <c r="N322" s="97">
        <v>194791960.40000001</v>
      </c>
      <c r="O322" s="97"/>
      <c r="P322" s="97"/>
      <c r="Q322" s="97"/>
      <c r="R322" s="145">
        <f t="shared" si="189"/>
        <v>193047199.40000001</v>
      </c>
      <c r="S322" s="146"/>
      <c r="T322" s="146">
        <v>193047199.40000001</v>
      </c>
      <c r="U322" s="146"/>
      <c r="V322" s="146"/>
      <c r="W322" s="146"/>
      <c r="X322" s="161">
        <f t="shared" si="144"/>
        <v>99.104295168847216</v>
      </c>
      <c r="Y322" s="97">
        <f t="shared" si="145"/>
        <v>193047199.40000001</v>
      </c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</row>
    <row r="323" spans="1:510" s="24" customFormat="1" ht="141.75" x14ac:dyDescent="0.25">
      <c r="A323" s="82"/>
      <c r="B323" s="107"/>
      <c r="C323" s="107"/>
      <c r="D323" s="83" t="s">
        <v>612</v>
      </c>
      <c r="E323" s="98">
        <v>0</v>
      </c>
      <c r="F323" s="98"/>
      <c r="G323" s="98"/>
      <c r="H323" s="98"/>
      <c r="I323" s="98"/>
      <c r="J323" s="98"/>
      <c r="K323" s="164" t="e">
        <f t="shared" si="138"/>
        <v>#DIV/0!</v>
      </c>
      <c r="L323" s="98">
        <f t="shared" si="188"/>
        <v>194791960.40000001</v>
      </c>
      <c r="M323" s="98"/>
      <c r="N323" s="98">
        <v>194791960.40000001</v>
      </c>
      <c r="O323" s="98"/>
      <c r="P323" s="98"/>
      <c r="Q323" s="98"/>
      <c r="R323" s="155">
        <f t="shared" si="189"/>
        <v>193047199.40000001</v>
      </c>
      <c r="S323" s="147"/>
      <c r="T323" s="147">
        <v>193047199.40000001</v>
      </c>
      <c r="U323" s="147"/>
      <c r="V323" s="147"/>
      <c r="W323" s="147"/>
      <c r="X323" s="163">
        <f t="shared" si="144"/>
        <v>99.104295168847216</v>
      </c>
      <c r="Y323" s="98">
        <f t="shared" si="145"/>
        <v>193047199.40000001</v>
      </c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30"/>
      <c r="KD323" s="30"/>
      <c r="KE323" s="30"/>
      <c r="KF323" s="30"/>
      <c r="KG323" s="30"/>
      <c r="KH323" s="30"/>
      <c r="KI323" s="30"/>
      <c r="KJ323" s="30"/>
      <c r="KK323" s="30"/>
      <c r="KL323" s="30"/>
      <c r="KM323" s="30"/>
      <c r="KN323" s="30"/>
      <c r="KO323" s="30"/>
      <c r="KP323" s="30"/>
      <c r="KQ323" s="30"/>
      <c r="KR323" s="30"/>
      <c r="KS323" s="30"/>
      <c r="KT323" s="30"/>
      <c r="KU323" s="30"/>
      <c r="KV323" s="30"/>
      <c r="KW323" s="30"/>
      <c r="KX323" s="30"/>
      <c r="KY323" s="30"/>
      <c r="KZ323" s="30"/>
      <c r="LA323" s="30"/>
      <c r="LB323" s="30"/>
      <c r="LC323" s="30"/>
      <c r="LD323" s="30"/>
      <c r="LE323" s="30"/>
      <c r="LF323" s="30"/>
      <c r="LG323" s="30"/>
      <c r="LH323" s="30"/>
      <c r="LI323" s="30"/>
      <c r="LJ323" s="30"/>
      <c r="LK323" s="30"/>
      <c r="LL323" s="30"/>
      <c r="LM323" s="30"/>
      <c r="LN323" s="30"/>
      <c r="LO323" s="30"/>
      <c r="LP323" s="30"/>
      <c r="LQ323" s="30"/>
      <c r="LR323" s="30"/>
      <c r="LS323" s="30"/>
      <c r="LT323" s="30"/>
      <c r="LU323" s="30"/>
      <c r="LV323" s="30"/>
      <c r="LW323" s="30"/>
      <c r="LX323" s="30"/>
      <c r="LY323" s="30"/>
      <c r="LZ323" s="30"/>
      <c r="MA323" s="30"/>
      <c r="MB323" s="30"/>
      <c r="MC323" s="30"/>
      <c r="MD323" s="30"/>
      <c r="ME323" s="30"/>
      <c r="MF323" s="30"/>
      <c r="MG323" s="30"/>
      <c r="MH323" s="30"/>
      <c r="MI323" s="30"/>
      <c r="MJ323" s="30"/>
      <c r="MK323" s="30"/>
      <c r="ML323" s="30"/>
      <c r="MM323" s="30"/>
      <c r="MN323" s="30"/>
      <c r="MO323" s="30"/>
      <c r="MP323" s="30"/>
      <c r="MQ323" s="30"/>
      <c r="MR323" s="30"/>
      <c r="MS323" s="30"/>
      <c r="MT323" s="30"/>
      <c r="MU323" s="30"/>
      <c r="MV323" s="30"/>
      <c r="MW323" s="30"/>
      <c r="MX323" s="30"/>
      <c r="MY323" s="30"/>
      <c r="MZ323" s="30"/>
      <c r="NA323" s="30"/>
      <c r="NB323" s="30"/>
      <c r="NC323" s="30"/>
      <c r="ND323" s="30"/>
      <c r="NE323" s="30"/>
      <c r="NF323" s="30"/>
      <c r="NG323" s="30"/>
      <c r="NH323" s="30"/>
      <c r="NI323" s="30"/>
      <c r="NJ323" s="30"/>
      <c r="NK323" s="30"/>
      <c r="NL323" s="30"/>
      <c r="NM323" s="30"/>
      <c r="NN323" s="30"/>
      <c r="NO323" s="30"/>
      <c r="NP323" s="30"/>
      <c r="NQ323" s="30"/>
      <c r="NR323" s="30"/>
      <c r="NS323" s="30"/>
      <c r="NT323" s="30"/>
      <c r="NU323" s="30"/>
      <c r="NV323" s="30"/>
      <c r="NW323" s="30"/>
      <c r="NX323" s="30"/>
      <c r="NY323" s="30"/>
      <c r="NZ323" s="30"/>
      <c r="OA323" s="30"/>
      <c r="OB323" s="30"/>
      <c r="OC323" s="30"/>
      <c r="OD323" s="30"/>
      <c r="OE323" s="30"/>
      <c r="OF323" s="30"/>
      <c r="OG323" s="30"/>
      <c r="OH323" s="30"/>
      <c r="OI323" s="30"/>
      <c r="OJ323" s="30"/>
      <c r="OK323" s="30"/>
      <c r="OL323" s="30"/>
      <c r="OM323" s="30"/>
      <c r="ON323" s="30"/>
      <c r="OO323" s="30"/>
      <c r="OP323" s="30"/>
      <c r="OQ323" s="30"/>
      <c r="OR323" s="30"/>
      <c r="OS323" s="30"/>
      <c r="OT323" s="30"/>
      <c r="OU323" s="30"/>
      <c r="OV323" s="30"/>
      <c r="OW323" s="30"/>
      <c r="OX323" s="30"/>
      <c r="OY323" s="30"/>
      <c r="OZ323" s="30"/>
      <c r="PA323" s="30"/>
      <c r="PB323" s="30"/>
      <c r="PC323" s="30"/>
      <c r="PD323" s="30"/>
      <c r="PE323" s="30"/>
      <c r="PF323" s="30"/>
      <c r="PG323" s="30"/>
      <c r="PH323" s="30"/>
      <c r="PI323" s="30"/>
      <c r="PJ323" s="30"/>
      <c r="PK323" s="30"/>
      <c r="PL323" s="30"/>
      <c r="PM323" s="30"/>
      <c r="PN323" s="30"/>
      <c r="PO323" s="30"/>
      <c r="PP323" s="30"/>
      <c r="PQ323" s="30"/>
      <c r="PR323" s="30"/>
      <c r="PS323" s="30"/>
      <c r="PT323" s="30"/>
      <c r="PU323" s="30"/>
      <c r="PV323" s="30"/>
      <c r="PW323" s="30"/>
      <c r="PX323" s="30"/>
      <c r="PY323" s="30"/>
      <c r="PZ323" s="30"/>
      <c r="QA323" s="30"/>
      <c r="QB323" s="30"/>
      <c r="QC323" s="30"/>
      <c r="QD323" s="30"/>
      <c r="QE323" s="30"/>
      <c r="QF323" s="30"/>
      <c r="QG323" s="30"/>
      <c r="QH323" s="30"/>
      <c r="QI323" s="30"/>
      <c r="QJ323" s="30"/>
      <c r="QK323" s="30"/>
      <c r="QL323" s="30"/>
      <c r="QM323" s="30"/>
      <c r="QN323" s="30"/>
      <c r="QO323" s="30"/>
      <c r="QP323" s="30"/>
      <c r="QQ323" s="30"/>
      <c r="QR323" s="30"/>
      <c r="QS323" s="30"/>
      <c r="QT323" s="30"/>
      <c r="QU323" s="30"/>
      <c r="QV323" s="30"/>
      <c r="QW323" s="30"/>
      <c r="QX323" s="30"/>
      <c r="QY323" s="30"/>
      <c r="QZ323" s="30"/>
      <c r="RA323" s="30"/>
      <c r="RB323" s="30"/>
      <c r="RC323" s="30"/>
      <c r="RD323" s="30"/>
      <c r="RE323" s="30"/>
      <c r="RF323" s="30"/>
      <c r="RG323" s="30"/>
      <c r="RH323" s="30"/>
      <c r="RI323" s="30"/>
      <c r="RJ323" s="30"/>
      <c r="RK323" s="30"/>
      <c r="RL323" s="30"/>
      <c r="RM323" s="30"/>
      <c r="RN323" s="30"/>
      <c r="RO323" s="30"/>
      <c r="RP323" s="30"/>
      <c r="RQ323" s="30"/>
      <c r="RR323" s="30"/>
      <c r="RS323" s="30"/>
      <c r="RT323" s="30"/>
      <c r="RU323" s="30"/>
      <c r="RV323" s="30"/>
      <c r="RW323" s="30"/>
      <c r="RX323" s="30"/>
      <c r="RY323" s="30"/>
      <c r="RZ323" s="30"/>
      <c r="SA323" s="30"/>
      <c r="SB323" s="30"/>
      <c r="SC323" s="30"/>
      <c r="SD323" s="30"/>
      <c r="SE323" s="30"/>
      <c r="SF323" s="30"/>
      <c r="SG323" s="30"/>
      <c r="SH323" s="30"/>
      <c r="SI323" s="30"/>
      <c r="SJ323" s="30"/>
      <c r="SK323" s="30"/>
      <c r="SL323" s="30"/>
      <c r="SM323" s="30"/>
      <c r="SN323" s="30"/>
      <c r="SO323" s="30"/>
      <c r="SP323" s="30"/>
    </row>
    <row r="324" spans="1:510" s="22" customFormat="1" ht="21" customHeight="1" x14ac:dyDescent="0.25">
      <c r="A324" s="59" t="s">
        <v>258</v>
      </c>
      <c r="B324" s="91" t="s">
        <v>2</v>
      </c>
      <c r="C324" s="91" t="s">
        <v>86</v>
      </c>
      <c r="D324" s="60" t="s">
        <v>421</v>
      </c>
      <c r="E324" s="97">
        <v>330040</v>
      </c>
      <c r="F324" s="97"/>
      <c r="G324" s="97"/>
      <c r="H324" s="97">
        <v>293128.84999999998</v>
      </c>
      <c r="I324" s="97"/>
      <c r="J324" s="97"/>
      <c r="K324" s="161">
        <f t="shared" si="138"/>
        <v>88.816158647436666</v>
      </c>
      <c r="L324" s="97">
        <f t="shared" si="188"/>
        <v>0</v>
      </c>
      <c r="M324" s="97"/>
      <c r="N324" s="97"/>
      <c r="O324" s="97"/>
      <c r="P324" s="97"/>
      <c r="Q324" s="97"/>
      <c r="R324" s="145">
        <f t="shared" si="189"/>
        <v>0</v>
      </c>
      <c r="S324" s="146"/>
      <c r="T324" s="146"/>
      <c r="U324" s="146"/>
      <c r="V324" s="146"/>
      <c r="W324" s="146"/>
      <c r="X324" s="162" t="e">
        <f t="shared" si="144"/>
        <v>#DIV/0!</v>
      </c>
      <c r="Y324" s="97">
        <f t="shared" si="145"/>
        <v>293128.84999999998</v>
      </c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</row>
    <row r="325" spans="1:510" s="22" customFormat="1" ht="29.25" customHeight="1" x14ac:dyDescent="0.25">
      <c r="A325" s="59" t="s">
        <v>330</v>
      </c>
      <c r="B325" s="91" t="s">
        <v>239</v>
      </c>
      <c r="C325" s="91" t="s">
        <v>82</v>
      </c>
      <c r="D325" s="60" t="s">
        <v>17</v>
      </c>
      <c r="E325" s="97">
        <v>181380</v>
      </c>
      <c r="F325" s="97"/>
      <c r="G325" s="97"/>
      <c r="H325" s="97">
        <v>167135</v>
      </c>
      <c r="I325" s="97"/>
      <c r="J325" s="97"/>
      <c r="K325" s="161">
        <f t="shared" si="138"/>
        <v>92.146322637556509</v>
      </c>
      <c r="L325" s="97">
        <f t="shared" si="188"/>
        <v>0</v>
      </c>
      <c r="M325" s="97"/>
      <c r="N325" s="97"/>
      <c r="O325" s="97"/>
      <c r="P325" s="97"/>
      <c r="Q325" s="97"/>
      <c r="R325" s="145">
        <f t="shared" si="189"/>
        <v>0</v>
      </c>
      <c r="S325" s="146"/>
      <c r="T325" s="146"/>
      <c r="U325" s="146"/>
      <c r="V325" s="146"/>
      <c r="W325" s="146"/>
      <c r="X325" s="162" t="e">
        <f t="shared" si="144"/>
        <v>#DIV/0!</v>
      </c>
      <c r="Y325" s="97">
        <f t="shared" si="145"/>
        <v>167135</v>
      </c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</row>
    <row r="326" spans="1:510" s="22" customFormat="1" ht="42.75" customHeight="1" x14ac:dyDescent="0.25">
      <c r="A326" s="59">
        <v>3718330</v>
      </c>
      <c r="B326" s="91">
        <v>8330</v>
      </c>
      <c r="C326" s="59" t="s">
        <v>92</v>
      </c>
      <c r="D326" s="60" t="s">
        <v>348</v>
      </c>
      <c r="E326" s="97">
        <v>75000</v>
      </c>
      <c r="F326" s="97"/>
      <c r="G326" s="97"/>
      <c r="H326" s="97">
        <v>31591.64</v>
      </c>
      <c r="I326" s="97"/>
      <c r="J326" s="97"/>
      <c r="K326" s="161">
        <f t="shared" si="138"/>
        <v>42.122186666666664</v>
      </c>
      <c r="L326" s="97">
        <f t="shared" si="188"/>
        <v>0</v>
      </c>
      <c r="M326" s="97"/>
      <c r="N326" s="97"/>
      <c r="O326" s="97"/>
      <c r="P326" s="97"/>
      <c r="Q326" s="97"/>
      <c r="R326" s="145">
        <f t="shared" si="189"/>
        <v>0</v>
      </c>
      <c r="S326" s="146"/>
      <c r="T326" s="146"/>
      <c r="U326" s="146"/>
      <c r="V326" s="146"/>
      <c r="W326" s="146"/>
      <c r="X326" s="162" t="e">
        <f t="shared" si="144"/>
        <v>#DIV/0!</v>
      </c>
      <c r="Y326" s="97">
        <f t="shared" si="145"/>
        <v>31591.64</v>
      </c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</row>
    <row r="327" spans="1:510" s="22" customFormat="1" ht="30.75" customHeight="1" x14ac:dyDescent="0.25">
      <c r="A327" s="59" t="s">
        <v>221</v>
      </c>
      <c r="B327" s="91" t="s">
        <v>9</v>
      </c>
      <c r="C327" s="59" t="s">
        <v>92</v>
      </c>
      <c r="D327" s="60" t="s">
        <v>10</v>
      </c>
      <c r="E327" s="97">
        <v>0</v>
      </c>
      <c r="F327" s="97"/>
      <c r="G327" s="97"/>
      <c r="H327" s="97"/>
      <c r="I327" s="97"/>
      <c r="J327" s="97"/>
      <c r="K327" s="162" t="e">
        <f t="shared" si="138"/>
        <v>#DIV/0!</v>
      </c>
      <c r="L327" s="97">
        <f t="shared" si="188"/>
        <v>502000</v>
      </c>
      <c r="M327" s="97"/>
      <c r="N327" s="97">
        <v>502000</v>
      </c>
      <c r="O327" s="97"/>
      <c r="P327" s="97"/>
      <c r="Q327" s="97"/>
      <c r="R327" s="145">
        <f t="shared" si="189"/>
        <v>401880.81</v>
      </c>
      <c r="S327" s="146"/>
      <c r="T327" s="146">
        <v>401880.81</v>
      </c>
      <c r="U327" s="146"/>
      <c r="V327" s="146"/>
      <c r="W327" s="146"/>
      <c r="X327" s="161">
        <f t="shared" si="144"/>
        <v>80.055938247011952</v>
      </c>
      <c r="Y327" s="97">
        <f t="shared" si="145"/>
        <v>401880.81</v>
      </c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  <c r="MJ327" s="23"/>
      <c r="MK327" s="23"/>
      <c r="ML327" s="23"/>
      <c r="MM327" s="23"/>
      <c r="MN327" s="23"/>
      <c r="MO327" s="23"/>
      <c r="MP327" s="23"/>
      <c r="MQ327" s="23"/>
      <c r="MR327" s="23"/>
      <c r="MS327" s="23"/>
      <c r="MT327" s="23"/>
      <c r="MU327" s="23"/>
      <c r="MV327" s="23"/>
      <c r="MW327" s="23"/>
      <c r="MX327" s="23"/>
      <c r="MY327" s="23"/>
      <c r="MZ327" s="23"/>
      <c r="NA327" s="23"/>
      <c r="NB327" s="23"/>
      <c r="NC327" s="23"/>
      <c r="ND327" s="23"/>
      <c r="NE327" s="23"/>
      <c r="NF327" s="23"/>
      <c r="NG327" s="23"/>
      <c r="NH327" s="23"/>
      <c r="NI327" s="23"/>
      <c r="NJ327" s="23"/>
      <c r="NK327" s="23"/>
      <c r="NL327" s="23"/>
      <c r="NM327" s="23"/>
      <c r="NN327" s="23"/>
      <c r="NO327" s="23"/>
      <c r="NP327" s="23"/>
      <c r="NQ327" s="23"/>
      <c r="NR327" s="23"/>
      <c r="NS327" s="23"/>
      <c r="NT327" s="23"/>
      <c r="NU327" s="23"/>
      <c r="NV327" s="23"/>
      <c r="NW327" s="23"/>
      <c r="NX327" s="23"/>
      <c r="NY327" s="23"/>
      <c r="NZ327" s="23"/>
      <c r="OA327" s="23"/>
      <c r="OB327" s="23"/>
      <c r="OC327" s="23"/>
      <c r="OD327" s="23"/>
      <c r="OE327" s="23"/>
      <c r="OF327" s="23"/>
      <c r="OG327" s="23"/>
      <c r="OH327" s="23"/>
      <c r="OI327" s="23"/>
      <c r="OJ327" s="23"/>
      <c r="OK327" s="23"/>
      <c r="OL327" s="23"/>
      <c r="OM327" s="23"/>
      <c r="ON327" s="23"/>
      <c r="OO327" s="23"/>
      <c r="OP327" s="23"/>
      <c r="OQ327" s="23"/>
      <c r="OR327" s="23"/>
      <c r="OS327" s="23"/>
      <c r="OT327" s="23"/>
      <c r="OU327" s="23"/>
      <c r="OV327" s="23"/>
      <c r="OW327" s="23"/>
      <c r="OX327" s="23"/>
      <c r="OY327" s="23"/>
      <c r="OZ327" s="23"/>
      <c r="PA327" s="23"/>
      <c r="PB327" s="23"/>
      <c r="PC327" s="23"/>
      <c r="PD327" s="23"/>
      <c r="PE327" s="23"/>
      <c r="PF327" s="23"/>
      <c r="PG327" s="23"/>
      <c r="PH327" s="23"/>
      <c r="PI327" s="23"/>
      <c r="PJ327" s="23"/>
      <c r="PK327" s="23"/>
      <c r="PL327" s="23"/>
      <c r="PM327" s="23"/>
      <c r="PN327" s="23"/>
      <c r="PO327" s="23"/>
      <c r="PP327" s="23"/>
      <c r="PQ327" s="23"/>
      <c r="PR327" s="23"/>
      <c r="PS327" s="23"/>
      <c r="PT327" s="23"/>
      <c r="PU327" s="23"/>
      <c r="PV327" s="23"/>
      <c r="PW327" s="23"/>
      <c r="PX327" s="23"/>
      <c r="PY327" s="23"/>
      <c r="PZ327" s="23"/>
      <c r="QA327" s="23"/>
      <c r="QB327" s="23"/>
      <c r="QC327" s="23"/>
      <c r="QD327" s="23"/>
      <c r="QE327" s="23"/>
      <c r="QF327" s="23"/>
      <c r="QG327" s="23"/>
      <c r="QH327" s="23"/>
      <c r="QI327" s="23"/>
      <c r="QJ327" s="23"/>
      <c r="QK327" s="23"/>
      <c r="QL327" s="23"/>
      <c r="QM327" s="23"/>
      <c r="QN327" s="23"/>
      <c r="QO327" s="23"/>
      <c r="QP327" s="23"/>
      <c r="QQ327" s="23"/>
      <c r="QR327" s="23"/>
      <c r="QS327" s="23"/>
      <c r="QT327" s="23"/>
      <c r="QU327" s="23"/>
      <c r="QV327" s="23"/>
      <c r="QW327" s="23"/>
      <c r="QX327" s="23"/>
      <c r="QY327" s="23"/>
      <c r="QZ327" s="23"/>
      <c r="RA327" s="23"/>
      <c r="RB327" s="23"/>
      <c r="RC327" s="23"/>
      <c r="RD327" s="23"/>
      <c r="RE327" s="23"/>
      <c r="RF327" s="23"/>
      <c r="RG327" s="23"/>
      <c r="RH327" s="23"/>
      <c r="RI327" s="23"/>
      <c r="RJ327" s="23"/>
      <c r="RK327" s="23"/>
      <c r="RL327" s="23"/>
      <c r="RM327" s="23"/>
      <c r="RN327" s="23"/>
      <c r="RO327" s="23"/>
      <c r="RP327" s="23"/>
      <c r="RQ327" s="23"/>
      <c r="RR327" s="23"/>
      <c r="RS327" s="23"/>
      <c r="RT327" s="23"/>
      <c r="RU327" s="23"/>
      <c r="RV327" s="23"/>
      <c r="RW327" s="23"/>
      <c r="RX327" s="23"/>
      <c r="RY327" s="23"/>
      <c r="RZ327" s="23"/>
      <c r="SA327" s="23"/>
      <c r="SB327" s="23"/>
      <c r="SC327" s="23"/>
      <c r="SD327" s="23"/>
      <c r="SE327" s="23"/>
      <c r="SF327" s="23"/>
      <c r="SG327" s="23"/>
      <c r="SH327" s="23"/>
      <c r="SI327" s="23"/>
      <c r="SJ327" s="23"/>
      <c r="SK327" s="23"/>
      <c r="SL327" s="23"/>
      <c r="SM327" s="23"/>
      <c r="SN327" s="23"/>
      <c r="SO327" s="23"/>
      <c r="SP327" s="23"/>
    </row>
    <row r="328" spans="1:510" s="22" customFormat="1" ht="21.75" customHeight="1" x14ac:dyDescent="0.25">
      <c r="A328" s="59" t="s">
        <v>222</v>
      </c>
      <c r="B328" s="91" t="s">
        <v>95</v>
      </c>
      <c r="C328" s="91" t="s">
        <v>90</v>
      </c>
      <c r="D328" s="60" t="s">
        <v>11</v>
      </c>
      <c r="E328" s="97">
        <v>1086239</v>
      </c>
      <c r="F328" s="97"/>
      <c r="G328" s="97"/>
      <c r="H328" s="97">
        <v>1066859.8</v>
      </c>
      <c r="I328" s="97"/>
      <c r="J328" s="97"/>
      <c r="K328" s="161">
        <f t="shared" si="138"/>
        <v>98.215935903608695</v>
      </c>
      <c r="L328" s="97">
        <f t="shared" si="188"/>
        <v>0</v>
      </c>
      <c r="M328" s="97"/>
      <c r="N328" s="97"/>
      <c r="O328" s="97"/>
      <c r="P328" s="97"/>
      <c r="Q328" s="97"/>
      <c r="R328" s="145">
        <f t="shared" si="189"/>
        <v>0</v>
      </c>
      <c r="S328" s="146"/>
      <c r="T328" s="146"/>
      <c r="U328" s="146"/>
      <c r="V328" s="146"/>
      <c r="W328" s="146"/>
      <c r="X328" s="162" t="e">
        <f t="shared" si="144"/>
        <v>#DIV/0!</v>
      </c>
      <c r="Y328" s="97">
        <f t="shared" si="145"/>
        <v>1066859.8</v>
      </c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  <c r="MJ328" s="23"/>
      <c r="MK328" s="23"/>
      <c r="ML328" s="23"/>
      <c r="MM328" s="23"/>
      <c r="MN328" s="23"/>
      <c r="MO328" s="23"/>
      <c r="MP328" s="23"/>
      <c r="MQ328" s="23"/>
      <c r="MR328" s="23"/>
      <c r="MS328" s="23"/>
      <c r="MT328" s="23"/>
      <c r="MU328" s="23"/>
      <c r="MV328" s="23"/>
      <c r="MW328" s="23"/>
      <c r="MX328" s="23"/>
      <c r="MY328" s="23"/>
      <c r="MZ328" s="23"/>
      <c r="NA328" s="23"/>
      <c r="NB328" s="23"/>
      <c r="NC328" s="23"/>
      <c r="ND328" s="23"/>
      <c r="NE328" s="23"/>
      <c r="NF328" s="23"/>
      <c r="NG328" s="23"/>
      <c r="NH328" s="23"/>
      <c r="NI328" s="23"/>
      <c r="NJ328" s="23"/>
      <c r="NK328" s="23"/>
      <c r="NL328" s="23"/>
      <c r="NM328" s="23"/>
      <c r="NN328" s="23"/>
      <c r="NO328" s="23"/>
      <c r="NP328" s="23"/>
      <c r="NQ328" s="23"/>
      <c r="NR328" s="23"/>
      <c r="NS328" s="23"/>
      <c r="NT328" s="23"/>
      <c r="NU328" s="23"/>
      <c r="NV328" s="23"/>
      <c r="NW328" s="23"/>
      <c r="NX328" s="23"/>
      <c r="NY328" s="23"/>
      <c r="NZ328" s="23"/>
      <c r="OA328" s="23"/>
      <c r="OB328" s="23"/>
      <c r="OC328" s="23"/>
      <c r="OD328" s="23"/>
      <c r="OE328" s="23"/>
      <c r="OF328" s="23"/>
      <c r="OG328" s="23"/>
      <c r="OH328" s="23"/>
      <c r="OI328" s="23"/>
      <c r="OJ328" s="23"/>
      <c r="OK328" s="23"/>
      <c r="OL328" s="23"/>
      <c r="OM328" s="23"/>
      <c r="ON328" s="23"/>
      <c r="OO328" s="23"/>
      <c r="OP328" s="23"/>
      <c r="OQ328" s="23"/>
      <c r="OR328" s="23"/>
      <c r="OS328" s="23"/>
      <c r="OT328" s="23"/>
      <c r="OU328" s="23"/>
      <c r="OV328" s="23"/>
      <c r="OW328" s="23"/>
      <c r="OX328" s="23"/>
      <c r="OY328" s="23"/>
      <c r="OZ328" s="23"/>
      <c r="PA328" s="23"/>
      <c r="PB328" s="23"/>
      <c r="PC328" s="23"/>
      <c r="PD328" s="23"/>
      <c r="PE328" s="23"/>
      <c r="PF328" s="23"/>
      <c r="PG328" s="23"/>
      <c r="PH328" s="23"/>
      <c r="PI328" s="23"/>
      <c r="PJ328" s="23"/>
      <c r="PK328" s="23"/>
      <c r="PL328" s="23"/>
      <c r="PM328" s="23"/>
      <c r="PN328" s="23"/>
      <c r="PO328" s="23"/>
      <c r="PP328" s="23"/>
      <c r="PQ328" s="23"/>
      <c r="PR328" s="23"/>
      <c r="PS328" s="23"/>
      <c r="PT328" s="23"/>
      <c r="PU328" s="23"/>
      <c r="PV328" s="23"/>
      <c r="PW328" s="23"/>
      <c r="PX328" s="23"/>
      <c r="PY328" s="23"/>
      <c r="PZ328" s="23"/>
      <c r="QA328" s="23"/>
      <c r="QB328" s="23"/>
      <c r="QC328" s="23"/>
      <c r="QD328" s="23"/>
      <c r="QE328" s="23"/>
      <c r="QF328" s="23"/>
      <c r="QG328" s="23"/>
      <c r="QH328" s="23"/>
      <c r="QI328" s="23"/>
      <c r="QJ328" s="23"/>
      <c r="QK328" s="23"/>
      <c r="QL328" s="23"/>
      <c r="QM328" s="23"/>
      <c r="QN328" s="23"/>
      <c r="QO328" s="23"/>
      <c r="QP328" s="23"/>
      <c r="QQ328" s="23"/>
      <c r="QR328" s="23"/>
      <c r="QS328" s="23"/>
      <c r="QT328" s="23"/>
      <c r="QU328" s="23"/>
      <c r="QV328" s="23"/>
      <c r="QW328" s="23"/>
      <c r="QX328" s="23"/>
      <c r="QY328" s="23"/>
      <c r="QZ328" s="23"/>
      <c r="RA328" s="23"/>
      <c r="RB328" s="23"/>
      <c r="RC328" s="23"/>
      <c r="RD328" s="23"/>
      <c r="RE328" s="23"/>
      <c r="RF328" s="23"/>
      <c r="RG328" s="23"/>
      <c r="RH328" s="23"/>
      <c r="RI328" s="23"/>
      <c r="RJ328" s="23"/>
      <c r="RK328" s="23"/>
      <c r="RL328" s="23"/>
      <c r="RM328" s="23"/>
      <c r="RN328" s="23"/>
      <c r="RO328" s="23"/>
      <c r="RP328" s="23"/>
      <c r="RQ328" s="23"/>
      <c r="RR328" s="23"/>
      <c r="RS328" s="23"/>
      <c r="RT328" s="23"/>
      <c r="RU328" s="23"/>
      <c r="RV328" s="23"/>
      <c r="RW328" s="23"/>
      <c r="RX328" s="23"/>
      <c r="RY328" s="23"/>
      <c r="RZ328" s="23"/>
      <c r="SA328" s="23"/>
      <c r="SB328" s="23"/>
      <c r="SC328" s="23"/>
      <c r="SD328" s="23"/>
      <c r="SE328" s="23"/>
      <c r="SF328" s="23"/>
      <c r="SG328" s="23"/>
      <c r="SH328" s="23"/>
      <c r="SI328" s="23"/>
      <c r="SJ328" s="23"/>
      <c r="SK328" s="23"/>
      <c r="SL328" s="23"/>
      <c r="SM328" s="23"/>
      <c r="SN328" s="23"/>
      <c r="SO328" s="23"/>
      <c r="SP328" s="23"/>
    </row>
    <row r="329" spans="1:510" s="22" customFormat="1" ht="22.5" customHeight="1" x14ac:dyDescent="0.25">
      <c r="A329" s="59" t="s">
        <v>513</v>
      </c>
      <c r="B329" s="91">
        <v>8710</v>
      </c>
      <c r="C329" s="91" t="s">
        <v>93</v>
      </c>
      <c r="D329" s="60" t="s">
        <v>514</v>
      </c>
      <c r="E329" s="97">
        <v>17756821.34</v>
      </c>
      <c r="F329" s="97"/>
      <c r="G329" s="97"/>
      <c r="H329" s="97"/>
      <c r="I329" s="97"/>
      <c r="J329" s="97"/>
      <c r="K329" s="161">
        <f t="shared" si="138"/>
        <v>0</v>
      </c>
      <c r="L329" s="97">
        <f t="shared" si="188"/>
        <v>0</v>
      </c>
      <c r="M329" s="97"/>
      <c r="N329" s="97"/>
      <c r="O329" s="97"/>
      <c r="P329" s="97"/>
      <c r="Q329" s="97"/>
      <c r="R329" s="145">
        <f t="shared" si="189"/>
        <v>0</v>
      </c>
      <c r="S329" s="146"/>
      <c r="T329" s="146"/>
      <c r="U329" s="146"/>
      <c r="V329" s="146"/>
      <c r="W329" s="146"/>
      <c r="X329" s="162" t="e">
        <f t="shared" si="144"/>
        <v>#DIV/0!</v>
      </c>
      <c r="Y329" s="97">
        <f t="shared" si="145"/>
        <v>0</v>
      </c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</row>
    <row r="330" spans="1:510" s="22" customFormat="1" ht="24.75" customHeight="1" x14ac:dyDescent="0.25">
      <c r="A330" s="59" t="s">
        <v>232</v>
      </c>
      <c r="B330" s="91" t="s">
        <v>91</v>
      </c>
      <c r="C330" s="91" t="s">
        <v>45</v>
      </c>
      <c r="D330" s="60" t="s">
        <v>110</v>
      </c>
      <c r="E330" s="97">
        <v>100870700</v>
      </c>
      <c r="F330" s="97"/>
      <c r="G330" s="97"/>
      <c r="H330" s="97">
        <v>100870700</v>
      </c>
      <c r="I330" s="97"/>
      <c r="J330" s="97"/>
      <c r="K330" s="161">
        <f t="shared" si="138"/>
        <v>100</v>
      </c>
      <c r="L330" s="97">
        <f t="shared" si="188"/>
        <v>0</v>
      </c>
      <c r="M330" s="97"/>
      <c r="N330" s="97"/>
      <c r="O330" s="97"/>
      <c r="P330" s="97"/>
      <c r="Q330" s="97"/>
      <c r="R330" s="145">
        <f t="shared" si="189"/>
        <v>0</v>
      </c>
      <c r="S330" s="146"/>
      <c r="T330" s="146"/>
      <c r="U330" s="146"/>
      <c r="V330" s="146"/>
      <c r="W330" s="146"/>
      <c r="X330" s="162" t="e">
        <f t="shared" si="144"/>
        <v>#DIV/0!</v>
      </c>
      <c r="Y330" s="97">
        <f t="shared" si="145"/>
        <v>100870700</v>
      </c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</row>
    <row r="331" spans="1:510" s="27" customFormat="1" ht="22.5" customHeight="1" x14ac:dyDescent="0.25">
      <c r="A331" s="106"/>
      <c r="B331" s="108"/>
      <c r="C331" s="158"/>
      <c r="D331" s="103" t="s">
        <v>407</v>
      </c>
      <c r="E331" s="93">
        <f t="shared" ref="E331:J331" si="190">E18+E64+E128+E165+E206+E214+E225+E272+E275+E297+E304+E307+E315+E318</f>
        <v>2341655695.52</v>
      </c>
      <c r="F331" s="93">
        <f t="shared" si="190"/>
        <v>1078577654</v>
      </c>
      <c r="G331" s="93">
        <f t="shared" si="190"/>
        <v>137296117</v>
      </c>
      <c r="H331" s="93">
        <f t="shared" si="190"/>
        <v>2293839676.769999</v>
      </c>
      <c r="I331" s="93">
        <f t="shared" si="190"/>
        <v>1074834838.9099998</v>
      </c>
      <c r="J331" s="93">
        <f t="shared" si="190"/>
        <v>130407553.87</v>
      </c>
      <c r="K331" s="159">
        <f t="shared" si="138"/>
        <v>97.958025219442746</v>
      </c>
      <c r="L331" s="93">
        <f t="shared" ref="L331:W331" si="191">L18+L64+L128+L165+L206+L214+L225+L272+L275+L297+L304+L307+L315+L318</f>
        <v>1008150386.5799999</v>
      </c>
      <c r="M331" s="93">
        <f t="shared" si="191"/>
        <v>727670581.66000009</v>
      </c>
      <c r="N331" s="93">
        <f t="shared" si="191"/>
        <v>256464462.27000001</v>
      </c>
      <c r="O331" s="93">
        <f t="shared" si="191"/>
        <v>6033355</v>
      </c>
      <c r="P331" s="93">
        <f t="shared" si="191"/>
        <v>266522</v>
      </c>
      <c r="Q331" s="93">
        <f t="shared" si="191"/>
        <v>751685924.30999994</v>
      </c>
      <c r="R331" s="93">
        <f t="shared" si="191"/>
        <v>846368103.33000016</v>
      </c>
      <c r="S331" s="93">
        <f t="shared" si="191"/>
        <v>556371709.30000007</v>
      </c>
      <c r="T331" s="93">
        <f t="shared" si="191"/>
        <v>252844835.18000001</v>
      </c>
      <c r="U331" s="93">
        <f t="shared" si="191"/>
        <v>7001590.4299999997</v>
      </c>
      <c r="V331" s="93">
        <f t="shared" si="191"/>
        <v>229831.37</v>
      </c>
      <c r="W331" s="93">
        <f t="shared" si="191"/>
        <v>593523268.1500001</v>
      </c>
      <c r="X331" s="159">
        <f t="shared" si="144"/>
        <v>83.952564478120962</v>
      </c>
      <c r="Y331" s="93">
        <f t="shared" si="145"/>
        <v>3140207780.0999994</v>
      </c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  <c r="IW331" s="32"/>
      <c r="IX331" s="32"/>
      <c r="IY331" s="32"/>
      <c r="IZ331" s="32"/>
      <c r="JA331" s="32"/>
      <c r="JB331" s="32"/>
      <c r="JC331" s="32"/>
      <c r="JD331" s="32"/>
      <c r="JE331" s="32"/>
      <c r="JF331" s="32"/>
      <c r="JG331" s="32"/>
      <c r="JH331" s="32"/>
      <c r="JI331" s="32"/>
      <c r="JJ331" s="32"/>
      <c r="JK331" s="32"/>
      <c r="JL331" s="32"/>
      <c r="JM331" s="32"/>
      <c r="JN331" s="32"/>
      <c r="JO331" s="32"/>
      <c r="JP331" s="32"/>
      <c r="JQ331" s="32"/>
      <c r="JR331" s="32"/>
      <c r="JS331" s="32"/>
      <c r="JT331" s="32"/>
      <c r="JU331" s="32"/>
      <c r="JV331" s="32"/>
      <c r="JW331" s="32"/>
      <c r="JX331" s="32"/>
      <c r="JY331" s="32"/>
      <c r="JZ331" s="32"/>
      <c r="KA331" s="32"/>
      <c r="KB331" s="32"/>
      <c r="KC331" s="32"/>
      <c r="KD331" s="32"/>
      <c r="KE331" s="32"/>
      <c r="KF331" s="32"/>
      <c r="KG331" s="32"/>
      <c r="KH331" s="32"/>
      <c r="KI331" s="32"/>
      <c r="KJ331" s="32"/>
      <c r="KK331" s="32"/>
      <c r="KL331" s="32"/>
      <c r="KM331" s="32"/>
      <c r="KN331" s="32"/>
      <c r="KO331" s="32"/>
      <c r="KP331" s="32"/>
      <c r="KQ331" s="32"/>
      <c r="KR331" s="32"/>
      <c r="KS331" s="32"/>
      <c r="KT331" s="32"/>
      <c r="KU331" s="32"/>
      <c r="KV331" s="32"/>
      <c r="KW331" s="32"/>
      <c r="KX331" s="32"/>
      <c r="KY331" s="32"/>
      <c r="KZ331" s="32"/>
      <c r="LA331" s="32"/>
      <c r="LB331" s="32"/>
      <c r="LC331" s="32"/>
      <c r="LD331" s="32"/>
      <c r="LE331" s="32"/>
      <c r="LF331" s="32"/>
      <c r="LG331" s="32"/>
      <c r="LH331" s="32"/>
      <c r="LI331" s="32"/>
      <c r="LJ331" s="32"/>
      <c r="LK331" s="32"/>
      <c r="LL331" s="32"/>
      <c r="LM331" s="32"/>
      <c r="LN331" s="32"/>
      <c r="LO331" s="32"/>
      <c r="LP331" s="32"/>
      <c r="LQ331" s="32"/>
      <c r="LR331" s="32"/>
      <c r="LS331" s="32"/>
      <c r="LT331" s="32"/>
      <c r="LU331" s="32"/>
      <c r="LV331" s="32"/>
      <c r="LW331" s="32"/>
      <c r="LX331" s="32"/>
      <c r="LY331" s="32"/>
      <c r="LZ331" s="32"/>
      <c r="MA331" s="32"/>
      <c r="MB331" s="32"/>
      <c r="MC331" s="32"/>
      <c r="MD331" s="32"/>
      <c r="ME331" s="32"/>
      <c r="MF331" s="32"/>
      <c r="MG331" s="32"/>
      <c r="MH331" s="32"/>
      <c r="MI331" s="32"/>
      <c r="MJ331" s="32"/>
      <c r="MK331" s="32"/>
      <c r="ML331" s="32"/>
      <c r="MM331" s="32"/>
      <c r="MN331" s="32"/>
      <c r="MO331" s="32"/>
      <c r="MP331" s="32"/>
      <c r="MQ331" s="32"/>
      <c r="MR331" s="32"/>
      <c r="MS331" s="32"/>
      <c r="MT331" s="32"/>
      <c r="MU331" s="32"/>
      <c r="MV331" s="32"/>
      <c r="MW331" s="32"/>
      <c r="MX331" s="32"/>
      <c r="MY331" s="32"/>
      <c r="MZ331" s="32"/>
      <c r="NA331" s="32"/>
      <c r="NB331" s="32"/>
      <c r="NC331" s="32"/>
      <c r="ND331" s="32"/>
      <c r="NE331" s="32"/>
      <c r="NF331" s="32"/>
      <c r="NG331" s="32"/>
      <c r="NH331" s="32"/>
      <c r="NI331" s="32"/>
      <c r="NJ331" s="32"/>
      <c r="NK331" s="32"/>
      <c r="NL331" s="32"/>
      <c r="NM331" s="32"/>
      <c r="NN331" s="32"/>
      <c r="NO331" s="32"/>
      <c r="NP331" s="32"/>
      <c r="NQ331" s="32"/>
      <c r="NR331" s="32"/>
      <c r="NS331" s="32"/>
      <c r="NT331" s="32"/>
      <c r="NU331" s="32"/>
      <c r="NV331" s="32"/>
      <c r="NW331" s="32"/>
      <c r="NX331" s="32"/>
      <c r="NY331" s="32"/>
      <c r="NZ331" s="32"/>
      <c r="OA331" s="32"/>
      <c r="OB331" s="32"/>
      <c r="OC331" s="32"/>
      <c r="OD331" s="32"/>
      <c r="OE331" s="32"/>
      <c r="OF331" s="32"/>
      <c r="OG331" s="32"/>
      <c r="OH331" s="32"/>
      <c r="OI331" s="32"/>
      <c r="OJ331" s="32"/>
      <c r="OK331" s="32"/>
      <c r="OL331" s="32"/>
      <c r="OM331" s="32"/>
      <c r="ON331" s="32"/>
      <c r="OO331" s="32"/>
      <c r="OP331" s="32"/>
      <c r="OQ331" s="32"/>
      <c r="OR331" s="32"/>
      <c r="OS331" s="32"/>
      <c r="OT331" s="32"/>
      <c r="OU331" s="32"/>
      <c r="OV331" s="32"/>
      <c r="OW331" s="32"/>
      <c r="OX331" s="32"/>
      <c r="OY331" s="32"/>
      <c r="OZ331" s="32"/>
      <c r="PA331" s="32"/>
      <c r="PB331" s="32"/>
      <c r="PC331" s="32"/>
      <c r="PD331" s="32"/>
      <c r="PE331" s="32"/>
      <c r="PF331" s="32"/>
      <c r="PG331" s="32"/>
      <c r="PH331" s="32"/>
      <c r="PI331" s="32"/>
      <c r="PJ331" s="32"/>
      <c r="PK331" s="32"/>
      <c r="PL331" s="32"/>
      <c r="PM331" s="32"/>
      <c r="PN331" s="32"/>
      <c r="PO331" s="32"/>
      <c r="PP331" s="32"/>
      <c r="PQ331" s="32"/>
      <c r="PR331" s="32"/>
      <c r="PS331" s="32"/>
      <c r="PT331" s="32"/>
      <c r="PU331" s="32"/>
      <c r="PV331" s="32"/>
      <c r="PW331" s="32"/>
      <c r="PX331" s="32"/>
      <c r="PY331" s="32"/>
      <c r="PZ331" s="32"/>
      <c r="QA331" s="32"/>
      <c r="QB331" s="32"/>
      <c r="QC331" s="32"/>
      <c r="QD331" s="32"/>
      <c r="QE331" s="32"/>
      <c r="QF331" s="32"/>
      <c r="QG331" s="32"/>
      <c r="QH331" s="32"/>
      <c r="QI331" s="32"/>
      <c r="QJ331" s="32"/>
      <c r="QK331" s="32"/>
      <c r="QL331" s="32"/>
      <c r="QM331" s="32"/>
      <c r="QN331" s="32"/>
      <c r="QO331" s="32"/>
      <c r="QP331" s="32"/>
      <c r="QQ331" s="32"/>
      <c r="QR331" s="32"/>
      <c r="QS331" s="32"/>
      <c r="QT331" s="32"/>
      <c r="QU331" s="32"/>
      <c r="QV331" s="32"/>
      <c r="QW331" s="32"/>
      <c r="QX331" s="32"/>
      <c r="QY331" s="32"/>
      <c r="QZ331" s="32"/>
      <c r="RA331" s="32"/>
      <c r="RB331" s="32"/>
      <c r="RC331" s="32"/>
      <c r="RD331" s="32"/>
      <c r="RE331" s="32"/>
      <c r="RF331" s="32"/>
      <c r="RG331" s="32"/>
      <c r="RH331" s="32"/>
      <c r="RI331" s="32"/>
      <c r="RJ331" s="32"/>
      <c r="RK331" s="32"/>
      <c r="RL331" s="32"/>
      <c r="RM331" s="32"/>
      <c r="RN331" s="32"/>
      <c r="RO331" s="32"/>
      <c r="RP331" s="32"/>
      <c r="RQ331" s="32"/>
      <c r="RR331" s="32"/>
      <c r="RS331" s="32"/>
      <c r="RT331" s="32"/>
      <c r="RU331" s="32"/>
      <c r="RV331" s="32"/>
      <c r="RW331" s="32"/>
      <c r="RX331" s="32"/>
      <c r="RY331" s="32"/>
      <c r="RZ331" s="32"/>
      <c r="SA331" s="32"/>
      <c r="SB331" s="32"/>
      <c r="SC331" s="32"/>
      <c r="SD331" s="32"/>
      <c r="SE331" s="32"/>
      <c r="SF331" s="32"/>
      <c r="SG331" s="32"/>
      <c r="SH331" s="32"/>
      <c r="SI331" s="32"/>
      <c r="SJ331" s="32"/>
      <c r="SK331" s="32"/>
      <c r="SL331" s="32"/>
      <c r="SM331" s="32"/>
      <c r="SN331" s="32"/>
      <c r="SO331" s="32"/>
      <c r="SP331" s="32"/>
    </row>
    <row r="332" spans="1:510" s="34" customFormat="1" ht="39.75" customHeight="1" x14ac:dyDescent="0.25">
      <c r="A332" s="94"/>
      <c r="B332" s="105"/>
      <c r="C332" s="95"/>
      <c r="D332" s="75" t="s">
        <v>400</v>
      </c>
      <c r="E332" s="96">
        <f t="shared" ref="E332:J332" si="192">E66+E73+E228+E229+E76+E134+E75+E277</f>
        <v>485697135.60000002</v>
      </c>
      <c r="F332" s="96">
        <f t="shared" si="192"/>
        <v>395816000</v>
      </c>
      <c r="G332" s="96">
        <f t="shared" si="192"/>
        <v>0</v>
      </c>
      <c r="H332" s="96">
        <f t="shared" si="192"/>
        <v>485510565.82999998</v>
      </c>
      <c r="I332" s="96">
        <f t="shared" si="192"/>
        <v>395803486.15999997</v>
      </c>
      <c r="J332" s="96">
        <f t="shared" si="192"/>
        <v>0</v>
      </c>
      <c r="K332" s="163">
        <f t="shared" si="138"/>
        <v>99.961587220445608</v>
      </c>
      <c r="L332" s="96">
        <f t="shared" ref="L332:W332" si="193">L66+L73+L228+L229+L76+L134+L75+L277</f>
        <v>40444460.18</v>
      </c>
      <c r="M332" s="96">
        <f t="shared" si="193"/>
        <v>36951510.18</v>
      </c>
      <c r="N332" s="96">
        <f t="shared" si="193"/>
        <v>0</v>
      </c>
      <c r="O332" s="96">
        <f t="shared" si="193"/>
        <v>0</v>
      </c>
      <c r="P332" s="96">
        <f t="shared" si="193"/>
        <v>0</v>
      </c>
      <c r="Q332" s="96">
        <f t="shared" si="193"/>
        <v>40444460.18</v>
      </c>
      <c r="R332" s="96">
        <f t="shared" si="193"/>
        <v>26635149.039999999</v>
      </c>
      <c r="S332" s="96">
        <f t="shared" si="193"/>
        <v>23142199.039999999</v>
      </c>
      <c r="T332" s="96">
        <f t="shared" si="193"/>
        <v>0</v>
      </c>
      <c r="U332" s="96">
        <f t="shared" si="193"/>
        <v>0</v>
      </c>
      <c r="V332" s="96">
        <f t="shared" si="193"/>
        <v>0</v>
      </c>
      <c r="W332" s="96">
        <f t="shared" si="193"/>
        <v>26635149.039999999</v>
      </c>
      <c r="X332" s="163">
        <f t="shared" si="144"/>
        <v>65.856112113893957</v>
      </c>
      <c r="Y332" s="96">
        <f t="shared" si="145"/>
        <v>512145714.87</v>
      </c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  <c r="IW332" s="33"/>
      <c r="IX332" s="33"/>
      <c r="IY332" s="33"/>
      <c r="IZ332" s="33"/>
      <c r="JA332" s="33"/>
      <c r="JB332" s="33"/>
      <c r="JC332" s="33"/>
      <c r="JD332" s="33"/>
      <c r="JE332" s="33"/>
      <c r="JF332" s="33"/>
      <c r="JG332" s="33"/>
      <c r="JH332" s="33"/>
      <c r="JI332" s="33"/>
      <c r="JJ332" s="33"/>
      <c r="JK332" s="33"/>
      <c r="JL332" s="33"/>
      <c r="JM332" s="33"/>
      <c r="JN332" s="33"/>
      <c r="JO332" s="33"/>
      <c r="JP332" s="33"/>
      <c r="JQ332" s="33"/>
      <c r="JR332" s="33"/>
      <c r="JS332" s="33"/>
      <c r="JT332" s="33"/>
      <c r="JU332" s="33"/>
      <c r="JV332" s="33"/>
      <c r="JW332" s="33"/>
      <c r="JX332" s="33"/>
      <c r="JY332" s="33"/>
      <c r="JZ332" s="33"/>
      <c r="KA332" s="33"/>
      <c r="KB332" s="33"/>
      <c r="KC332" s="33"/>
      <c r="KD332" s="33"/>
      <c r="KE332" s="33"/>
      <c r="KF332" s="33"/>
      <c r="KG332" s="33"/>
      <c r="KH332" s="33"/>
      <c r="KI332" s="33"/>
      <c r="KJ332" s="33"/>
      <c r="KK332" s="33"/>
      <c r="KL332" s="33"/>
      <c r="KM332" s="33"/>
      <c r="KN332" s="33"/>
      <c r="KO332" s="33"/>
      <c r="KP332" s="33"/>
      <c r="KQ332" s="33"/>
      <c r="KR332" s="33"/>
      <c r="KS332" s="33"/>
      <c r="KT332" s="33"/>
      <c r="KU332" s="33"/>
      <c r="KV332" s="33"/>
      <c r="KW332" s="33"/>
      <c r="KX332" s="33"/>
      <c r="KY332" s="33"/>
      <c r="KZ332" s="33"/>
      <c r="LA332" s="33"/>
      <c r="LB332" s="33"/>
      <c r="LC332" s="33"/>
      <c r="LD332" s="33"/>
      <c r="LE332" s="33"/>
      <c r="LF332" s="33"/>
      <c r="LG332" s="33"/>
      <c r="LH332" s="33"/>
      <c r="LI332" s="33"/>
      <c r="LJ332" s="33"/>
      <c r="LK332" s="33"/>
      <c r="LL332" s="33"/>
      <c r="LM332" s="33"/>
      <c r="LN332" s="33"/>
      <c r="LO332" s="33"/>
      <c r="LP332" s="33"/>
      <c r="LQ332" s="33"/>
      <c r="LR332" s="33"/>
      <c r="LS332" s="33"/>
      <c r="LT332" s="33"/>
      <c r="LU332" s="33"/>
      <c r="LV332" s="33"/>
      <c r="LW332" s="33"/>
      <c r="LX332" s="33"/>
      <c r="LY332" s="33"/>
      <c r="LZ332" s="33"/>
      <c r="MA332" s="33"/>
      <c r="MB332" s="33"/>
      <c r="MC332" s="33"/>
      <c r="MD332" s="33"/>
      <c r="ME332" s="33"/>
      <c r="MF332" s="33"/>
      <c r="MG332" s="33"/>
      <c r="MH332" s="33"/>
      <c r="MI332" s="33"/>
      <c r="MJ332" s="33"/>
      <c r="MK332" s="33"/>
      <c r="ML332" s="33"/>
      <c r="MM332" s="33"/>
      <c r="MN332" s="33"/>
      <c r="MO332" s="33"/>
      <c r="MP332" s="33"/>
      <c r="MQ332" s="33"/>
      <c r="MR332" s="33"/>
      <c r="MS332" s="33"/>
      <c r="MT332" s="33"/>
      <c r="MU332" s="33"/>
      <c r="MV332" s="33"/>
      <c r="MW332" s="33"/>
      <c r="MX332" s="33"/>
      <c r="MY332" s="33"/>
      <c r="MZ332" s="33"/>
      <c r="NA332" s="33"/>
      <c r="NB332" s="33"/>
      <c r="NC332" s="33"/>
      <c r="ND332" s="33"/>
      <c r="NE332" s="33"/>
      <c r="NF332" s="33"/>
      <c r="NG332" s="33"/>
      <c r="NH332" s="33"/>
      <c r="NI332" s="33"/>
      <c r="NJ332" s="33"/>
      <c r="NK332" s="33"/>
      <c r="NL332" s="33"/>
      <c r="NM332" s="33"/>
      <c r="NN332" s="33"/>
      <c r="NO332" s="33"/>
      <c r="NP332" s="33"/>
      <c r="NQ332" s="33"/>
      <c r="NR332" s="33"/>
      <c r="NS332" s="33"/>
      <c r="NT332" s="33"/>
      <c r="NU332" s="33"/>
      <c r="NV332" s="33"/>
      <c r="NW332" s="33"/>
      <c r="NX332" s="33"/>
      <c r="NY332" s="33"/>
      <c r="NZ332" s="33"/>
      <c r="OA332" s="33"/>
      <c r="OB332" s="33"/>
      <c r="OC332" s="33"/>
      <c r="OD332" s="33"/>
      <c r="OE332" s="33"/>
      <c r="OF332" s="33"/>
      <c r="OG332" s="33"/>
      <c r="OH332" s="33"/>
      <c r="OI332" s="33"/>
      <c r="OJ332" s="33"/>
      <c r="OK332" s="33"/>
      <c r="OL332" s="33"/>
      <c r="OM332" s="33"/>
      <c r="ON332" s="33"/>
      <c r="OO332" s="33"/>
      <c r="OP332" s="33"/>
      <c r="OQ332" s="33"/>
      <c r="OR332" s="33"/>
      <c r="OS332" s="33"/>
      <c r="OT332" s="33"/>
      <c r="OU332" s="33"/>
      <c r="OV332" s="33"/>
      <c r="OW332" s="33"/>
      <c r="OX332" s="33"/>
      <c r="OY332" s="33"/>
      <c r="OZ332" s="33"/>
      <c r="PA332" s="33"/>
      <c r="PB332" s="33"/>
      <c r="PC332" s="33"/>
      <c r="PD332" s="33"/>
      <c r="PE332" s="33"/>
      <c r="PF332" s="33"/>
      <c r="PG332" s="33"/>
      <c r="PH332" s="33"/>
      <c r="PI332" s="33"/>
      <c r="PJ332" s="33"/>
      <c r="PK332" s="33"/>
      <c r="PL332" s="33"/>
      <c r="PM332" s="33"/>
      <c r="PN332" s="33"/>
      <c r="PO332" s="33"/>
      <c r="PP332" s="33"/>
      <c r="PQ332" s="33"/>
      <c r="PR332" s="33"/>
      <c r="PS332" s="33"/>
      <c r="PT332" s="33"/>
      <c r="PU332" s="33"/>
      <c r="PV332" s="33"/>
      <c r="PW332" s="33"/>
      <c r="PX332" s="33"/>
      <c r="PY332" s="33"/>
      <c r="PZ332" s="33"/>
      <c r="QA332" s="33"/>
      <c r="QB332" s="33"/>
      <c r="QC332" s="33"/>
      <c r="QD332" s="33"/>
      <c r="QE332" s="33"/>
      <c r="QF332" s="33"/>
      <c r="QG332" s="33"/>
      <c r="QH332" s="33"/>
      <c r="QI332" s="33"/>
      <c r="QJ332" s="33"/>
      <c r="QK332" s="33"/>
      <c r="QL332" s="33"/>
      <c r="QM332" s="33"/>
      <c r="QN332" s="33"/>
      <c r="QO332" s="33"/>
      <c r="QP332" s="33"/>
      <c r="QQ332" s="33"/>
      <c r="QR332" s="33"/>
      <c r="QS332" s="33"/>
      <c r="QT332" s="33"/>
      <c r="QU332" s="33"/>
      <c r="QV332" s="33"/>
      <c r="QW332" s="33"/>
      <c r="QX332" s="33"/>
      <c r="QY332" s="33"/>
      <c r="QZ332" s="33"/>
      <c r="RA332" s="33"/>
      <c r="RB332" s="33"/>
      <c r="RC332" s="33"/>
      <c r="RD332" s="33"/>
      <c r="RE332" s="33"/>
      <c r="RF332" s="33"/>
      <c r="RG332" s="33"/>
      <c r="RH332" s="33"/>
      <c r="RI332" s="33"/>
      <c r="RJ332" s="33"/>
      <c r="RK332" s="33"/>
      <c r="RL332" s="33"/>
      <c r="RM332" s="33"/>
      <c r="RN332" s="33"/>
      <c r="RO332" s="33"/>
      <c r="RP332" s="33"/>
      <c r="RQ332" s="33"/>
      <c r="RR332" s="33"/>
      <c r="RS332" s="33"/>
      <c r="RT332" s="33"/>
      <c r="RU332" s="33"/>
      <c r="RV332" s="33"/>
      <c r="RW332" s="33"/>
      <c r="RX332" s="33"/>
      <c r="RY332" s="33"/>
      <c r="RZ332" s="33"/>
      <c r="SA332" s="33"/>
      <c r="SB332" s="33"/>
      <c r="SC332" s="33"/>
      <c r="SD332" s="33"/>
      <c r="SE332" s="33"/>
      <c r="SF332" s="33"/>
      <c r="SG332" s="33"/>
      <c r="SH332" s="33"/>
      <c r="SI332" s="33"/>
      <c r="SJ332" s="33"/>
      <c r="SK332" s="33"/>
      <c r="SL332" s="33"/>
      <c r="SM332" s="33"/>
      <c r="SN332" s="33"/>
      <c r="SO332" s="33"/>
      <c r="SP332" s="33"/>
    </row>
    <row r="333" spans="1:510" s="34" customFormat="1" ht="37.5" customHeight="1" x14ac:dyDescent="0.25">
      <c r="A333" s="94"/>
      <c r="B333" s="105"/>
      <c r="C333" s="95"/>
      <c r="D333" s="75" t="s">
        <v>401</v>
      </c>
      <c r="E333" s="96">
        <f t="shared" ref="E333:J333" si="194">E20+E69+E71+E169+E68+E72+E133+E74+E77+E136+E170+E171+E232+E208+E227+E230+E231+E135+E323</f>
        <v>32479367.16</v>
      </c>
      <c r="F333" s="96">
        <f t="shared" si="194"/>
        <v>4045670</v>
      </c>
      <c r="G333" s="96">
        <f t="shared" si="194"/>
        <v>0</v>
      </c>
      <c r="H333" s="96">
        <f t="shared" si="194"/>
        <v>29479781.050000001</v>
      </c>
      <c r="I333" s="96">
        <f t="shared" si="194"/>
        <v>3131095.2199999997</v>
      </c>
      <c r="J333" s="96">
        <f t="shared" si="194"/>
        <v>0</v>
      </c>
      <c r="K333" s="163">
        <f t="shared" si="138"/>
        <v>90.764641148260608</v>
      </c>
      <c r="L333" s="96">
        <f t="shared" ref="L333:W333" si="195">L20+L69+L71+L169+L68+L72+L133+L74+L77+L136+L170+L171+L232+L208+L227+L230+L231+L135+L323</f>
        <v>228565632.65000001</v>
      </c>
      <c r="M333" s="96">
        <f t="shared" si="195"/>
        <v>16673672.25</v>
      </c>
      <c r="N333" s="96">
        <f t="shared" si="195"/>
        <v>206891960.40000001</v>
      </c>
      <c r="O333" s="96">
        <f t="shared" si="195"/>
        <v>0</v>
      </c>
      <c r="P333" s="96">
        <f t="shared" si="195"/>
        <v>0</v>
      </c>
      <c r="Q333" s="96">
        <f t="shared" si="195"/>
        <v>21673672.25</v>
      </c>
      <c r="R333" s="96">
        <f t="shared" si="195"/>
        <v>224880389.20000002</v>
      </c>
      <c r="S333" s="96">
        <f t="shared" si="195"/>
        <v>14733189.800000001</v>
      </c>
      <c r="T333" s="96">
        <f t="shared" si="195"/>
        <v>205147199.40000001</v>
      </c>
      <c r="U333" s="96">
        <f t="shared" si="195"/>
        <v>0</v>
      </c>
      <c r="V333" s="96">
        <f t="shared" si="195"/>
        <v>0</v>
      </c>
      <c r="W333" s="96">
        <f t="shared" si="195"/>
        <v>19733189.800000001</v>
      </c>
      <c r="X333" s="163">
        <f t="shared" si="144"/>
        <v>98.387665106397179</v>
      </c>
      <c r="Y333" s="96">
        <f t="shared" si="145"/>
        <v>254360170.25000003</v>
      </c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  <c r="IW333" s="33"/>
      <c r="IX333" s="33"/>
      <c r="IY333" s="33"/>
      <c r="IZ333" s="33"/>
      <c r="JA333" s="33"/>
      <c r="JB333" s="33"/>
      <c r="JC333" s="33"/>
      <c r="JD333" s="33"/>
      <c r="JE333" s="33"/>
      <c r="JF333" s="33"/>
      <c r="JG333" s="33"/>
      <c r="JH333" s="33"/>
      <c r="JI333" s="33"/>
      <c r="JJ333" s="33"/>
      <c r="JK333" s="33"/>
      <c r="JL333" s="33"/>
      <c r="JM333" s="33"/>
      <c r="JN333" s="33"/>
      <c r="JO333" s="33"/>
      <c r="JP333" s="33"/>
      <c r="JQ333" s="33"/>
      <c r="JR333" s="33"/>
      <c r="JS333" s="33"/>
      <c r="JT333" s="33"/>
      <c r="JU333" s="33"/>
      <c r="JV333" s="33"/>
      <c r="JW333" s="33"/>
      <c r="JX333" s="33"/>
      <c r="JY333" s="33"/>
      <c r="JZ333" s="33"/>
      <c r="KA333" s="33"/>
      <c r="KB333" s="33"/>
      <c r="KC333" s="33"/>
      <c r="KD333" s="33"/>
      <c r="KE333" s="33"/>
      <c r="KF333" s="33"/>
      <c r="KG333" s="33"/>
      <c r="KH333" s="33"/>
      <c r="KI333" s="33"/>
      <c r="KJ333" s="33"/>
      <c r="KK333" s="33"/>
      <c r="KL333" s="33"/>
      <c r="KM333" s="33"/>
      <c r="KN333" s="33"/>
      <c r="KO333" s="33"/>
      <c r="KP333" s="33"/>
      <c r="KQ333" s="33"/>
      <c r="KR333" s="33"/>
      <c r="KS333" s="33"/>
      <c r="KT333" s="33"/>
      <c r="KU333" s="33"/>
      <c r="KV333" s="33"/>
      <c r="KW333" s="33"/>
      <c r="KX333" s="33"/>
      <c r="KY333" s="33"/>
      <c r="KZ333" s="33"/>
      <c r="LA333" s="33"/>
      <c r="LB333" s="33"/>
      <c r="LC333" s="33"/>
      <c r="LD333" s="33"/>
      <c r="LE333" s="33"/>
      <c r="LF333" s="33"/>
      <c r="LG333" s="33"/>
      <c r="LH333" s="33"/>
      <c r="LI333" s="33"/>
      <c r="LJ333" s="33"/>
      <c r="LK333" s="33"/>
      <c r="LL333" s="33"/>
      <c r="LM333" s="33"/>
      <c r="LN333" s="33"/>
      <c r="LO333" s="33"/>
      <c r="LP333" s="33"/>
      <c r="LQ333" s="33"/>
      <c r="LR333" s="33"/>
      <c r="LS333" s="33"/>
      <c r="LT333" s="33"/>
      <c r="LU333" s="33"/>
      <c r="LV333" s="33"/>
      <c r="LW333" s="33"/>
      <c r="LX333" s="33"/>
      <c r="LY333" s="33"/>
      <c r="LZ333" s="33"/>
      <c r="MA333" s="33"/>
      <c r="MB333" s="33"/>
      <c r="MC333" s="33"/>
      <c r="MD333" s="33"/>
      <c r="ME333" s="33"/>
      <c r="MF333" s="33"/>
      <c r="MG333" s="33"/>
      <c r="MH333" s="33"/>
      <c r="MI333" s="33"/>
      <c r="MJ333" s="33"/>
      <c r="MK333" s="33"/>
      <c r="ML333" s="33"/>
      <c r="MM333" s="33"/>
      <c r="MN333" s="33"/>
      <c r="MO333" s="33"/>
      <c r="MP333" s="33"/>
      <c r="MQ333" s="33"/>
      <c r="MR333" s="33"/>
      <c r="MS333" s="33"/>
      <c r="MT333" s="33"/>
      <c r="MU333" s="33"/>
      <c r="MV333" s="33"/>
      <c r="MW333" s="33"/>
      <c r="MX333" s="33"/>
      <c r="MY333" s="33"/>
      <c r="MZ333" s="33"/>
      <c r="NA333" s="33"/>
      <c r="NB333" s="33"/>
      <c r="NC333" s="33"/>
      <c r="ND333" s="33"/>
      <c r="NE333" s="33"/>
      <c r="NF333" s="33"/>
      <c r="NG333" s="33"/>
      <c r="NH333" s="33"/>
      <c r="NI333" s="33"/>
      <c r="NJ333" s="33"/>
      <c r="NK333" s="33"/>
      <c r="NL333" s="33"/>
      <c r="NM333" s="33"/>
      <c r="NN333" s="33"/>
      <c r="NO333" s="33"/>
      <c r="NP333" s="33"/>
      <c r="NQ333" s="33"/>
      <c r="NR333" s="33"/>
      <c r="NS333" s="33"/>
      <c r="NT333" s="33"/>
      <c r="NU333" s="33"/>
      <c r="NV333" s="33"/>
      <c r="NW333" s="33"/>
      <c r="NX333" s="33"/>
      <c r="NY333" s="33"/>
      <c r="NZ333" s="33"/>
      <c r="OA333" s="33"/>
      <c r="OB333" s="33"/>
      <c r="OC333" s="33"/>
      <c r="OD333" s="33"/>
      <c r="OE333" s="33"/>
      <c r="OF333" s="33"/>
      <c r="OG333" s="33"/>
      <c r="OH333" s="33"/>
      <c r="OI333" s="33"/>
      <c r="OJ333" s="33"/>
      <c r="OK333" s="33"/>
      <c r="OL333" s="33"/>
      <c r="OM333" s="33"/>
      <c r="ON333" s="33"/>
      <c r="OO333" s="33"/>
      <c r="OP333" s="33"/>
      <c r="OQ333" s="33"/>
      <c r="OR333" s="33"/>
      <c r="OS333" s="33"/>
      <c r="OT333" s="33"/>
      <c r="OU333" s="33"/>
      <c r="OV333" s="33"/>
      <c r="OW333" s="33"/>
      <c r="OX333" s="33"/>
      <c r="OY333" s="33"/>
      <c r="OZ333" s="33"/>
      <c r="PA333" s="33"/>
      <c r="PB333" s="33"/>
      <c r="PC333" s="33"/>
      <c r="PD333" s="33"/>
      <c r="PE333" s="33"/>
      <c r="PF333" s="33"/>
      <c r="PG333" s="33"/>
      <c r="PH333" s="33"/>
      <c r="PI333" s="33"/>
      <c r="PJ333" s="33"/>
      <c r="PK333" s="33"/>
      <c r="PL333" s="33"/>
      <c r="PM333" s="33"/>
      <c r="PN333" s="33"/>
      <c r="PO333" s="33"/>
      <c r="PP333" s="33"/>
      <c r="PQ333" s="33"/>
      <c r="PR333" s="33"/>
      <c r="PS333" s="33"/>
      <c r="PT333" s="33"/>
      <c r="PU333" s="33"/>
      <c r="PV333" s="33"/>
      <c r="PW333" s="33"/>
      <c r="PX333" s="33"/>
      <c r="PY333" s="33"/>
      <c r="PZ333" s="33"/>
      <c r="QA333" s="33"/>
      <c r="QB333" s="33"/>
      <c r="QC333" s="33"/>
      <c r="QD333" s="33"/>
      <c r="QE333" s="33"/>
      <c r="QF333" s="33"/>
      <c r="QG333" s="33"/>
      <c r="QH333" s="33"/>
      <c r="QI333" s="33"/>
      <c r="QJ333" s="33"/>
      <c r="QK333" s="33"/>
      <c r="QL333" s="33"/>
      <c r="QM333" s="33"/>
      <c r="QN333" s="33"/>
      <c r="QO333" s="33"/>
      <c r="QP333" s="33"/>
      <c r="QQ333" s="33"/>
      <c r="QR333" s="33"/>
      <c r="QS333" s="33"/>
      <c r="QT333" s="33"/>
      <c r="QU333" s="33"/>
      <c r="QV333" s="33"/>
      <c r="QW333" s="33"/>
      <c r="QX333" s="33"/>
      <c r="QY333" s="33"/>
      <c r="QZ333" s="33"/>
      <c r="RA333" s="33"/>
      <c r="RB333" s="33"/>
      <c r="RC333" s="33"/>
      <c r="RD333" s="33"/>
      <c r="RE333" s="33"/>
      <c r="RF333" s="33"/>
      <c r="RG333" s="33"/>
      <c r="RH333" s="33"/>
      <c r="RI333" s="33"/>
      <c r="RJ333" s="33"/>
      <c r="RK333" s="33"/>
      <c r="RL333" s="33"/>
      <c r="RM333" s="33"/>
      <c r="RN333" s="33"/>
      <c r="RO333" s="33"/>
      <c r="RP333" s="33"/>
      <c r="RQ333" s="33"/>
      <c r="RR333" s="33"/>
      <c r="RS333" s="33"/>
      <c r="RT333" s="33"/>
      <c r="RU333" s="33"/>
      <c r="RV333" s="33"/>
      <c r="RW333" s="33"/>
      <c r="RX333" s="33"/>
      <c r="RY333" s="33"/>
      <c r="RZ333" s="33"/>
      <c r="SA333" s="33"/>
      <c r="SB333" s="33"/>
      <c r="SC333" s="33"/>
      <c r="SD333" s="33"/>
      <c r="SE333" s="33"/>
      <c r="SF333" s="33"/>
      <c r="SG333" s="33"/>
      <c r="SH333" s="33"/>
      <c r="SI333" s="33"/>
      <c r="SJ333" s="33"/>
      <c r="SK333" s="33"/>
      <c r="SL333" s="33"/>
      <c r="SM333" s="33"/>
      <c r="SN333" s="33"/>
      <c r="SO333" s="33"/>
      <c r="SP333" s="33"/>
    </row>
    <row r="334" spans="1:510" s="34" customFormat="1" ht="26.25" customHeight="1" x14ac:dyDescent="0.25">
      <c r="A334" s="94"/>
      <c r="B334" s="105"/>
      <c r="C334" s="105"/>
      <c r="D334" s="81" t="s">
        <v>418</v>
      </c>
      <c r="E334" s="96">
        <f t="shared" ref="E334:J334" si="196">E137+E278+E233</f>
        <v>0</v>
      </c>
      <c r="F334" s="96">
        <f t="shared" si="196"/>
        <v>0</v>
      </c>
      <c r="G334" s="96">
        <f t="shared" si="196"/>
        <v>0</v>
      </c>
      <c r="H334" s="96">
        <f t="shared" si="196"/>
        <v>0</v>
      </c>
      <c r="I334" s="96">
        <f t="shared" si="196"/>
        <v>0</v>
      </c>
      <c r="J334" s="96">
        <f t="shared" si="196"/>
        <v>0</v>
      </c>
      <c r="K334" s="164" t="e">
        <f t="shared" si="138"/>
        <v>#DIV/0!</v>
      </c>
      <c r="L334" s="96">
        <f t="shared" ref="L334:W334" si="197">L137+L278+L233</f>
        <v>127771665.12</v>
      </c>
      <c r="M334" s="96">
        <f t="shared" si="197"/>
        <v>127771665.12</v>
      </c>
      <c r="N334" s="96">
        <f t="shared" si="197"/>
        <v>0</v>
      </c>
      <c r="O334" s="96">
        <f t="shared" si="197"/>
        <v>0</v>
      </c>
      <c r="P334" s="96">
        <f t="shared" si="197"/>
        <v>0</v>
      </c>
      <c r="Q334" s="96">
        <f t="shared" si="197"/>
        <v>127771665.12</v>
      </c>
      <c r="R334" s="96">
        <f t="shared" si="197"/>
        <v>4662070.12</v>
      </c>
      <c r="S334" s="96">
        <f t="shared" si="197"/>
        <v>4662070.12</v>
      </c>
      <c r="T334" s="96">
        <f t="shared" si="197"/>
        <v>0</v>
      </c>
      <c r="U334" s="96">
        <f t="shared" si="197"/>
        <v>0</v>
      </c>
      <c r="V334" s="96">
        <f t="shared" si="197"/>
        <v>0</v>
      </c>
      <c r="W334" s="96">
        <f t="shared" si="197"/>
        <v>4662070.12</v>
      </c>
      <c r="X334" s="163">
        <f t="shared" si="144"/>
        <v>3.6487511653084419</v>
      </c>
      <c r="Y334" s="96">
        <f t="shared" si="145"/>
        <v>4662070.12</v>
      </c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  <c r="IW334" s="33"/>
      <c r="IX334" s="33"/>
      <c r="IY334" s="33"/>
      <c r="IZ334" s="33"/>
      <c r="JA334" s="33"/>
      <c r="JB334" s="33"/>
      <c r="JC334" s="33"/>
      <c r="JD334" s="33"/>
      <c r="JE334" s="33"/>
      <c r="JF334" s="33"/>
      <c r="JG334" s="33"/>
      <c r="JH334" s="33"/>
      <c r="JI334" s="33"/>
      <c r="JJ334" s="33"/>
      <c r="JK334" s="33"/>
      <c r="JL334" s="33"/>
      <c r="JM334" s="33"/>
      <c r="JN334" s="33"/>
      <c r="JO334" s="33"/>
      <c r="JP334" s="33"/>
      <c r="JQ334" s="33"/>
      <c r="JR334" s="33"/>
      <c r="JS334" s="33"/>
      <c r="JT334" s="33"/>
      <c r="JU334" s="33"/>
      <c r="JV334" s="33"/>
      <c r="JW334" s="33"/>
      <c r="JX334" s="33"/>
      <c r="JY334" s="33"/>
      <c r="JZ334" s="33"/>
      <c r="KA334" s="33"/>
      <c r="KB334" s="33"/>
      <c r="KC334" s="33"/>
      <c r="KD334" s="33"/>
      <c r="KE334" s="33"/>
      <c r="KF334" s="33"/>
      <c r="KG334" s="33"/>
      <c r="KH334" s="33"/>
      <c r="KI334" s="33"/>
      <c r="KJ334" s="33"/>
      <c r="KK334" s="33"/>
      <c r="KL334" s="33"/>
      <c r="KM334" s="33"/>
      <c r="KN334" s="33"/>
      <c r="KO334" s="33"/>
      <c r="KP334" s="33"/>
      <c r="KQ334" s="33"/>
      <c r="KR334" s="33"/>
      <c r="KS334" s="33"/>
      <c r="KT334" s="33"/>
      <c r="KU334" s="33"/>
      <c r="KV334" s="33"/>
      <c r="KW334" s="33"/>
      <c r="KX334" s="33"/>
      <c r="KY334" s="33"/>
      <c r="KZ334" s="33"/>
      <c r="LA334" s="33"/>
      <c r="LB334" s="33"/>
      <c r="LC334" s="33"/>
      <c r="LD334" s="33"/>
      <c r="LE334" s="33"/>
      <c r="LF334" s="33"/>
      <c r="LG334" s="33"/>
      <c r="LH334" s="33"/>
      <c r="LI334" s="33"/>
      <c r="LJ334" s="33"/>
      <c r="LK334" s="33"/>
      <c r="LL334" s="33"/>
      <c r="LM334" s="33"/>
      <c r="LN334" s="33"/>
      <c r="LO334" s="33"/>
      <c r="LP334" s="33"/>
      <c r="LQ334" s="33"/>
      <c r="LR334" s="33"/>
      <c r="LS334" s="33"/>
      <c r="LT334" s="33"/>
      <c r="LU334" s="33"/>
      <c r="LV334" s="33"/>
      <c r="LW334" s="33"/>
      <c r="LX334" s="33"/>
      <c r="LY334" s="33"/>
      <c r="LZ334" s="33"/>
      <c r="MA334" s="33"/>
      <c r="MB334" s="33"/>
      <c r="MC334" s="33"/>
      <c r="MD334" s="33"/>
      <c r="ME334" s="33"/>
      <c r="MF334" s="33"/>
      <c r="MG334" s="33"/>
      <c r="MH334" s="33"/>
      <c r="MI334" s="33"/>
      <c r="MJ334" s="33"/>
      <c r="MK334" s="33"/>
      <c r="ML334" s="33"/>
      <c r="MM334" s="33"/>
      <c r="MN334" s="33"/>
      <c r="MO334" s="33"/>
      <c r="MP334" s="33"/>
      <c r="MQ334" s="33"/>
      <c r="MR334" s="33"/>
      <c r="MS334" s="33"/>
      <c r="MT334" s="33"/>
      <c r="MU334" s="33"/>
      <c r="MV334" s="33"/>
      <c r="MW334" s="33"/>
      <c r="MX334" s="33"/>
      <c r="MY334" s="33"/>
      <c r="MZ334" s="33"/>
      <c r="NA334" s="33"/>
      <c r="NB334" s="33"/>
      <c r="NC334" s="33"/>
      <c r="ND334" s="33"/>
      <c r="NE334" s="33"/>
      <c r="NF334" s="33"/>
      <c r="NG334" s="33"/>
      <c r="NH334" s="33"/>
      <c r="NI334" s="33"/>
      <c r="NJ334" s="33"/>
      <c r="NK334" s="33"/>
      <c r="NL334" s="33"/>
      <c r="NM334" s="33"/>
      <c r="NN334" s="33"/>
      <c r="NO334" s="33"/>
      <c r="NP334" s="33"/>
      <c r="NQ334" s="33"/>
      <c r="NR334" s="33"/>
      <c r="NS334" s="33"/>
      <c r="NT334" s="33"/>
      <c r="NU334" s="33"/>
      <c r="NV334" s="33"/>
      <c r="NW334" s="33"/>
      <c r="NX334" s="33"/>
      <c r="NY334" s="33"/>
      <c r="NZ334" s="33"/>
      <c r="OA334" s="33"/>
      <c r="OB334" s="33"/>
      <c r="OC334" s="33"/>
      <c r="OD334" s="33"/>
      <c r="OE334" s="33"/>
      <c r="OF334" s="33"/>
      <c r="OG334" s="33"/>
      <c r="OH334" s="33"/>
      <c r="OI334" s="33"/>
      <c r="OJ334" s="33"/>
      <c r="OK334" s="33"/>
      <c r="OL334" s="33"/>
      <c r="OM334" s="33"/>
      <c r="ON334" s="33"/>
      <c r="OO334" s="33"/>
      <c r="OP334" s="33"/>
      <c r="OQ334" s="33"/>
      <c r="OR334" s="33"/>
      <c r="OS334" s="33"/>
      <c r="OT334" s="33"/>
      <c r="OU334" s="33"/>
      <c r="OV334" s="33"/>
      <c r="OW334" s="33"/>
      <c r="OX334" s="33"/>
      <c r="OY334" s="33"/>
      <c r="OZ334" s="33"/>
      <c r="PA334" s="33"/>
      <c r="PB334" s="33"/>
      <c r="PC334" s="33"/>
      <c r="PD334" s="33"/>
      <c r="PE334" s="33"/>
      <c r="PF334" s="33"/>
      <c r="PG334" s="33"/>
      <c r="PH334" s="33"/>
      <c r="PI334" s="33"/>
      <c r="PJ334" s="33"/>
      <c r="PK334" s="33"/>
      <c r="PL334" s="33"/>
      <c r="PM334" s="33"/>
      <c r="PN334" s="33"/>
      <c r="PO334" s="33"/>
      <c r="PP334" s="33"/>
      <c r="PQ334" s="33"/>
      <c r="PR334" s="33"/>
      <c r="PS334" s="33"/>
      <c r="PT334" s="33"/>
      <c r="PU334" s="33"/>
      <c r="PV334" s="33"/>
      <c r="PW334" s="33"/>
      <c r="PX334" s="33"/>
      <c r="PY334" s="33"/>
      <c r="PZ334" s="33"/>
      <c r="QA334" s="33"/>
      <c r="QB334" s="33"/>
      <c r="QC334" s="33"/>
      <c r="QD334" s="33"/>
      <c r="QE334" s="33"/>
      <c r="QF334" s="33"/>
      <c r="QG334" s="33"/>
      <c r="QH334" s="33"/>
      <c r="QI334" s="33"/>
      <c r="QJ334" s="33"/>
      <c r="QK334" s="33"/>
      <c r="QL334" s="33"/>
      <c r="QM334" s="33"/>
      <c r="QN334" s="33"/>
      <c r="QO334" s="33"/>
      <c r="QP334" s="33"/>
      <c r="QQ334" s="33"/>
      <c r="QR334" s="33"/>
      <c r="QS334" s="33"/>
      <c r="QT334" s="33"/>
      <c r="QU334" s="33"/>
      <c r="QV334" s="33"/>
      <c r="QW334" s="33"/>
      <c r="QX334" s="33"/>
      <c r="QY334" s="33"/>
      <c r="QZ334" s="33"/>
      <c r="RA334" s="33"/>
      <c r="RB334" s="33"/>
      <c r="RC334" s="33"/>
      <c r="RD334" s="33"/>
      <c r="RE334" s="33"/>
      <c r="RF334" s="33"/>
      <c r="RG334" s="33"/>
      <c r="RH334" s="33"/>
      <c r="RI334" s="33"/>
      <c r="RJ334" s="33"/>
      <c r="RK334" s="33"/>
      <c r="RL334" s="33"/>
      <c r="RM334" s="33"/>
      <c r="RN334" s="33"/>
      <c r="RO334" s="33"/>
      <c r="RP334" s="33"/>
      <c r="RQ334" s="33"/>
      <c r="RR334" s="33"/>
      <c r="RS334" s="33"/>
      <c r="RT334" s="33"/>
      <c r="RU334" s="33"/>
      <c r="RV334" s="33"/>
      <c r="RW334" s="33"/>
      <c r="RX334" s="33"/>
      <c r="RY334" s="33"/>
      <c r="RZ334" s="33"/>
      <c r="SA334" s="33"/>
      <c r="SB334" s="33"/>
      <c r="SC334" s="33"/>
      <c r="SD334" s="33"/>
      <c r="SE334" s="33"/>
      <c r="SF334" s="33"/>
      <c r="SG334" s="33"/>
      <c r="SH334" s="33"/>
      <c r="SI334" s="33"/>
      <c r="SJ334" s="33"/>
      <c r="SK334" s="33"/>
      <c r="SL334" s="33"/>
      <c r="SM334" s="33"/>
      <c r="SN334" s="33"/>
      <c r="SO334" s="33"/>
      <c r="SP334" s="33"/>
    </row>
    <row r="335" spans="1:510" s="27" customFormat="1" ht="24" customHeight="1" x14ac:dyDescent="0.25">
      <c r="A335" s="141"/>
      <c r="B335" s="66"/>
      <c r="C335" s="67"/>
      <c r="D335" s="68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</row>
    <row r="336" spans="1:510" s="27" customFormat="1" ht="23.25" customHeight="1" x14ac:dyDescent="0.25">
      <c r="A336" s="141"/>
      <c r="B336" s="66"/>
      <c r="C336" s="67"/>
      <c r="D336" s="68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  <c r="IU336" s="32"/>
      <c r="IV336" s="32"/>
      <c r="IW336" s="32"/>
      <c r="IX336" s="32"/>
      <c r="IY336" s="32"/>
      <c r="IZ336" s="32"/>
      <c r="JA336" s="32"/>
      <c r="JB336" s="32"/>
      <c r="JC336" s="32"/>
      <c r="JD336" s="32"/>
      <c r="JE336" s="32"/>
      <c r="JF336" s="32"/>
      <c r="JG336" s="32"/>
      <c r="JH336" s="32"/>
      <c r="JI336" s="32"/>
      <c r="JJ336" s="32"/>
      <c r="JK336" s="32"/>
      <c r="JL336" s="32"/>
      <c r="JM336" s="32"/>
      <c r="JN336" s="32"/>
      <c r="JO336" s="32"/>
      <c r="JP336" s="32"/>
      <c r="JQ336" s="32"/>
      <c r="JR336" s="32"/>
      <c r="JS336" s="32"/>
      <c r="JT336" s="32"/>
      <c r="JU336" s="32"/>
      <c r="JV336" s="32"/>
      <c r="JW336" s="32"/>
      <c r="JX336" s="32"/>
      <c r="JY336" s="32"/>
      <c r="JZ336" s="32"/>
      <c r="KA336" s="32"/>
      <c r="KB336" s="32"/>
      <c r="KC336" s="32"/>
      <c r="KD336" s="32"/>
      <c r="KE336" s="32"/>
      <c r="KF336" s="32"/>
      <c r="KG336" s="32"/>
      <c r="KH336" s="32"/>
      <c r="KI336" s="32"/>
      <c r="KJ336" s="32"/>
      <c r="KK336" s="32"/>
      <c r="KL336" s="32"/>
      <c r="KM336" s="32"/>
      <c r="KN336" s="32"/>
      <c r="KO336" s="32"/>
      <c r="KP336" s="32"/>
      <c r="KQ336" s="32"/>
      <c r="KR336" s="32"/>
      <c r="KS336" s="32"/>
      <c r="KT336" s="32"/>
      <c r="KU336" s="32"/>
      <c r="KV336" s="32"/>
      <c r="KW336" s="32"/>
      <c r="KX336" s="32"/>
      <c r="KY336" s="32"/>
      <c r="KZ336" s="32"/>
      <c r="LA336" s="32"/>
      <c r="LB336" s="32"/>
      <c r="LC336" s="32"/>
      <c r="LD336" s="32"/>
      <c r="LE336" s="32"/>
      <c r="LF336" s="32"/>
      <c r="LG336" s="32"/>
      <c r="LH336" s="32"/>
      <c r="LI336" s="32"/>
      <c r="LJ336" s="32"/>
      <c r="LK336" s="32"/>
      <c r="LL336" s="32"/>
      <c r="LM336" s="32"/>
      <c r="LN336" s="32"/>
      <c r="LO336" s="32"/>
      <c r="LP336" s="32"/>
      <c r="LQ336" s="32"/>
      <c r="LR336" s="32"/>
      <c r="LS336" s="32"/>
      <c r="LT336" s="32"/>
      <c r="LU336" s="32"/>
      <c r="LV336" s="32"/>
      <c r="LW336" s="32"/>
      <c r="LX336" s="32"/>
      <c r="LY336" s="32"/>
      <c r="LZ336" s="32"/>
      <c r="MA336" s="32"/>
      <c r="MB336" s="32"/>
      <c r="MC336" s="32"/>
      <c r="MD336" s="32"/>
      <c r="ME336" s="32"/>
      <c r="MF336" s="32"/>
      <c r="MG336" s="32"/>
      <c r="MH336" s="32"/>
      <c r="MI336" s="32"/>
      <c r="MJ336" s="32"/>
      <c r="MK336" s="32"/>
      <c r="ML336" s="32"/>
      <c r="MM336" s="32"/>
      <c r="MN336" s="32"/>
      <c r="MO336" s="32"/>
      <c r="MP336" s="32"/>
      <c r="MQ336" s="32"/>
      <c r="MR336" s="32"/>
      <c r="MS336" s="32"/>
      <c r="MT336" s="32"/>
      <c r="MU336" s="32"/>
      <c r="MV336" s="32"/>
      <c r="MW336" s="32"/>
      <c r="MX336" s="32"/>
      <c r="MY336" s="32"/>
      <c r="MZ336" s="32"/>
      <c r="NA336" s="32"/>
      <c r="NB336" s="32"/>
      <c r="NC336" s="32"/>
      <c r="ND336" s="32"/>
      <c r="NE336" s="32"/>
      <c r="NF336" s="32"/>
      <c r="NG336" s="32"/>
      <c r="NH336" s="32"/>
      <c r="NI336" s="32"/>
      <c r="NJ336" s="32"/>
      <c r="NK336" s="32"/>
      <c r="NL336" s="32"/>
      <c r="NM336" s="32"/>
      <c r="NN336" s="32"/>
      <c r="NO336" s="32"/>
      <c r="NP336" s="32"/>
      <c r="NQ336" s="32"/>
      <c r="NR336" s="32"/>
      <c r="NS336" s="32"/>
      <c r="NT336" s="32"/>
      <c r="NU336" s="32"/>
      <c r="NV336" s="32"/>
      <c r="NW336" s="32"/>
      <c r="NX336" s="32"/>
      <c r="NY336" s="32"/>
      <c r="NZ336" s="32"/>
      <c r="OA336" s="32"/>
      <c r="OB336" s="32"/>
      <c r="OC336" s="32"/>
      <c r="OD336" s="32"/>
      <c r="OE336" s="32"/>
      <c r="OF336" s="32"/>
      <c r="OG336" s="32"/>
      <c r="OH336" s="32"/>
      <c r="OI336" s="32"/>
      <c r="OJ336" s="32"/>
      <c r="OK336" s="32"/>
      <c r="OL336" s="32"/>
      <c r="OM336" s="32"/>
      <c r="ON336" s="32"/>
      <c r="OO336" s="32"/>
      <c r="OP336" s="32"/>
      <c r="OQ336" s="32"/>
      <c r="OR336" s="32"/>
      <c r="OS336" s="32"/>
      <c r="OT336" s="32"/>
      <c r="OU336" s="32"/>
      <c r="OV336" s="32"/>
      <c r="OW336" s="32"/>
      <c r="OX336" s="32"/>
      <c r="OY336" s="32"/>
      <c r="OZ336" s="32"/>
      <c r="PA336" s="32"/>
      <c r="PB336" s="32"/>
      <c r="PC336" s="32"/>
      <c r="PD336" s="32"/>
      <c r="PE336" s="32"/>
      <c r="PF336" s="32"/>
      <c r="PG336" s="32"/>
      <c r="PH336" s="32"/>
      <c r="PI336" s="32"/>
      <c r="PJ336" s="32"/>
      <c r="PK336" s="32"/>
      <c r="PL336" s="32"/>
      <c r="PM336" s="32"/>
      <c r="PN336" s="32"/>
      <c r="PO336" s="32"/>
      <c r="PP336" s="32"/>
      <c r="PQ336" s="32"/>
      <c r="PR336" s="32"/>
      <c r="PS336" s="32"/>
      <c r="PT336" s="32"/>
      <c r="PU336" s="32"/>
      <c r="PV336" s="32"/>
      <c r="PW336" s="32"/>
      <c r="PX336" s="32"/>
      <c r="PY336" s="32"/>
      <c r="PZ336" s="32"/>
      <c r="QA336" s="32"/>
      <c r="QB336" s="32"/>
      <c r="QC336" s="32"/>
      <c r="QD336" s="32"/>
      <c r="QE336" s="32"/>
      <c r="QF336" s="32"/>
      <c r="QG336" s="32"/>
      <c r="QH336" s="32"/>
      <c r="QI336" s="32"/>
      <c r="QJ336" s="32"/>
      <c r="QK336" s="32"/>
      <c r="QL336" s="32"/>
      <c r="QM336" s="32"/>
      <c r="QN336" s="32"/>
      <c r="QO336" s="32"/>
      <c r="QP336" s="32"/>
      <c r="QQ336" s="32"/>
      <c r="QR336" s="32"/>
      <c r="QS336" s="32"/>
      <c r="QT336" s="32"/>
      <c r="QU336" s="32"/>
      <c r="QV336" s="32"/>
      <c r="QW336" s="32"/>
      <c r="QX336" s="32"/>
      <c r="QY336" s="32"/>
      <c r="QZ336" s="32"/>
      <c r="RA336" s="32"/>
      <c r="RB336" s="32"/>
      <c r="RC336" s="32"/>
      <c r="RD336" s="32"/>
      <c r="RE336" s="32"/>
      <c r="RF336" s="32"/>
      <c r="RG336" s="32"/>
      <c r="RH336" s="32"/>
      <c r="RI336" s="32"/>
      <c r="RJ336" s="32"/>
      <c r="RK336" s="32"/>
      <c r="RL336" s="32"/>
      <c r="RM336" s="32"/>
      <c r="RN336" s="32"/>
      <c r="RO336" s="32"/>
      <c r="RP336" s="32"/>
      <c r="RQ336" s="32"/>
      <c r="RR336" s="32"/>
      <c r="RS336" s="32"/>
      <c r="RT336" s="32"/>
      <c r="RU336" s="32"/>
      <c r="RV336" s="32"/>
      <c r="RW336" s="32"/>
      <c r="RX336" s="32"/>
      <c r="RY336" s="32"/>
      <c r="RZ336" s="32"/>
      <c r="SA336" s="32"/>
      <c r="SB336" s="32"/>
      <c r="SC336" s="32"/>
      <c r="SD336" s="32"/>
      <c r="SE336" s="32"/>
      <c r="SF336" s="32"/>
      <c r="SG336" s="32"/>
      <c r="SH336" s="32"/>
      <c r="SI336" s="32"/>
      <c r="SJ336" s="32"/>
      <c r="SK336" s="32"/>
      <c r="SL336" s="32"/>
      <c r="SM336" s="32"/>
      <c r="SN336" s="32"/>
      <c r="SO336" s="32"/>
      <c r="SP336" s="32"/>
    </row>
    <row r="337" spans="1:510" s="27" customFormat="1" ht="20.25" customHeight="1" x14ac:dyDescent="0.25">
      <c r="A337" s="141"/>
      <c r="B337" s="66"/>
      <c r="C337" s="67"/>
      <c r="D337" s="68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</row>
    <row r="338" spans="1:510" s="27" customFormat="1" ht="19.5" customHeight="1" x14ac:dyDescent="0.25">
      <c r="A338" s="141"/>
      <c r="B338" s="66"/>
      <c r="C338" s="67"/>
      <c r="D338" s="68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</row>
    <row r="339" spans="1:510" s="27" customFormat="1" ht="30" customHeight="1" x14ac:dyDescent="0.25">
      <c r="A339" s="141"/>
      <c r="B339" s="66"/>
      <c r="C339" s="67"/>
      <c r="D339" s="68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  <c r="IU339" s="32"/>
      <c r="IV339" s="32"/>
      <c r="IW339" s="32"/>
      <c r="IX339" s="32"/>
      <c r="IY339" s="32"/>
      <c r="IZ339" s="32"/>
      <c r="JA339" s="32"/>
      <c r="JB339" s="32"/>
      <c r="JC339" s="32"/>
      <c r="JD339" s="32"/>
      <c r="JE339" s="32"/>
      <c r="JF339" s="32"/>
      <c r="JG339" s="32"/>
      <c r="JH339" s="32"/>
      <c r="JI339" s="32"/>
      <c r="JJ339" s="32"/>
      <c r="JK339" s="32"/>
      <c r="JL339" s="32"/>
      <c r="JM339" s="32"/>
      <c r="JN339" s="32"/>
      <c r="JO339" s="32"/>
      <c r="JP339" s="32"/>
      <c r="JQ339" s="32"/>
      <c r="JR339" s="32"/>
      <c r="JS339" s="32"/>
      <c r="JT339" s="32"/>
      <c r="JU339" s="32"/>
      <c r="JV339" s="32"/>
      <c r="JW339" s="32"/>
      <c r="JX339" s="32"/>
      <c r="JY339" s="32"/>
      <c r="JZ339" s="32"/>
      <c r="KA339" s="32"/>
      <c r="KB339" s="32"/>
      <c r="KC339" s="32"/>
      <c r="KD339" s="32"/>
      <c r="KE339" s="32"/>
      <c r="KF339" s="32"/>
      <c r="KG339" s="32"/>
      <c r="KH339" s="32"/>
      <c r="KI339" s="32"/>
      <c r="KJ339" s="32"/>
      <c r="KK339" s="32"/>
      <c r="KL339" s="32"/>
      <c r="KM339" s="32"/>
      <c r="KN339" s="32"/>
      <c r="KO339" s="32"/>
      <c r="KP339" s="32"/>
      <c r="KQ339" s="32"/>
      <c r="KR339" s="32"/>
      <c r="KS339" s="32"/>
      <c r="KT339" s="32"/>
      <c r="KU339" s="32"/>
      <c r="KV339" s="32"/>
      <c r="KW339" s="32"/>
      <c r="KX339" s="32"/>
      <c r="KY339" s="32"/>
      <c r="KZ339" s="32"/>
      <c r="LA339" s="32"/>
      <c r="LB339" s="32"/>
      <c r="LC339" s="32"/>
      <c r="LD339" s="32"/>
      <c r="LE339" s="32"/>
      <c r="LF339" s="32"/>
      <c r="LG339" s="32"/>
      <c r="LH339" s="32"/>
      <c r="LI339" s="32"/>
      <c r="LJ339" s="32"/>
      <c r="LK339" s="32"/>
      <c r="LL339" s="32"/>
      <c r="LM339" s="32"/>
      <c r="LN339" s="32"/>
      <c r="LO339" s="32"/>
      <c r="LP339" s="32"/>
      <c r="LQ339" s="32"/>
      <c r="LR339" s="32"/>
      <c r="LS339" s="32"/>
      <c r="LT339" s="32"/>
      <c r="LU339" s="32"/>
      <c r="LV339" s="32"/>
      <c r="LW339" s="32"/>
      <c r="LX339" s="32"/>
      <c r="LY339" s="32"/>
      <c r="LZ339" s="32"/>
      <c r="MA339" s="32"/>
      <c r="MB339" s="32"/>
      <c r="MC339" s="32"/>
      <c r="MD339" s="32"/>
      <c r="ME339" s="32"/>
      <c r="MF339" s="32"/>
      <c r="MG339" s="32"/>
      <c r="MH339" s="32"/>
      <c r="MI339" s="32"/>
      <c r="MJ339" s="32"/>
      <c r="MK339" s="32"/>
      <c r="ML339" s="32"/>
      <c r="MM339" s="32"/>
      <c r="MN339" s="32"/>
      <c r="MO339" s="32"/>
      <c r="MP339" s="32"/>
      <c r="MQ339" s="32"/>
      <c r="MR339" s="32"/>
      <c r="MS339" s="32"/>
      <c r="MT339" s="32"/>
      <c r="MU339" s="32"/>
      <c r="MV339" s="32"/>
      <c r="MW339" s="32"/>
      <c r="MX339" s="32"/>
      <c r="MY339" s="32"/>
      <c r="MZ339" s="32"/>
      <c r="NA339" s="32"/>
      <c r="NB339" s="32"/>
      <c r="NC339" s="32"/>
      <c r="ND339" s="32"/>
      <c r="NE339" s="32"/>
      <c r="NF339" s="32"/>
      <c r="NG339" s="32"/>
      <c r="NH339" s="32"/>
      <c r="NI339" s="32"/>
      <c r="NJ339" s="32"/>
      <c r="NK339" s="32"/>
      <c r="NL339" s="32"/>
      <c r="NM339" s="32"/>
      <c r="NN339" s="32"/>
      <c r="NO339" s="32"/>
      <c r="NP339" s="32"/>
      <c r="NQ339" s="32"/>
      <c r="NR339" s="32"/>
      <c r="NS339" s="32"/>
      <c r="NT339" s="32"/>
      <c r="NU339" s="32"/>
      <c r="NV339" s="32"/>
      <c r="NW339" s="32"/>
      <c r="NX339" s="32"/>
      <c r="NY339" s="32"/>
      <c r="NZ339" s="32"/>
      <c r="OA339" s="32"/>
      <c r="OB339" s="32"/>
      <c r="OC339" s="32"/>
      <c r="OD339" s="32"/>
      <c r="OE339" s="32"/>
      <c r="OF339" s="32"/>
      <c r="OG339" s="32"/>
      <c r="OH339" s="32"/>
      <c r="OI339" s="32"/>
      <c r="OJ339" s="32"/>
      <c r="OK339" s="32"/>
      <c r="OL339" s="32"/>
      <c r="OM339" s="32"/>
      <c r="ON339" s="32"/>
      <c r="OO339" s="32"/>
      <c r="OP339" s="32"/>
      <c r="OQ339" s="32"/>
      <c r="OR339" s="32"/>
      <c r="OS339" s="32"/>
      <c r="OT339" s="32"/>
      <c r="OU339" s="32"/>
      <c r="OV339" s="32"/>
      <c r="OW339" s="32"/>
      <c r="OX339" s="32"/>
      <c r="OY339" s="32"/>
      <c r="OZ339" s="32"/>
      <c r="PA339" s="32"/>
      <c r="PB339" s="32"/>
      <c r="PC339" s="32"/>
      <c r="PD339" s="32"/>
      <c r="PE339" s="32"/>
      <c r="PF339" s="32"/>
      <c r="PG339" s="32"/>
      <c r="PH339" s="32"/>
      <c r="PI339" s="32"/>
      <c r="PJ339" s="32"/>
      <c r="PK339" s="32"/>
      <c r="PL339" s="32"/>
      <c r="PM339" s="32"/>
      <c r="PN339" s="32"/>
      <c r="PO339" s="32"/>
      <c r="PP339" s="32"/>
      <c r="PQ339" s="32"/>
      <c r="PR339" s="32"/>
      <c r="PS339" s="32"/>
      <c r="PT339" s="32"/>
      <c r="PU339" s="32"/>
      <c r="PV339" s="32"/>
      <c r="PW339" s="32"/>
      <c r="PX339" s="32"/>
      <c r="PY339" s="32"/>
      <c r="PZ339" s="32"/>
      <c r="QA339" s="32"/>
      <c r="QB339" s="32"/>
      <c r="QC339" s="32"/>
      <c r="QD339" s="32"/>
      <c r="QE339" s="32"/>
      <c r="QF339" s="32"/>
      <c r="QG339" s="32"/>
      <c r="QH339" s="32"/>
      <c r="QI339" s="32"/>
      <c r="QJ339" s="32"/>
      <c r="QK339" s="32"/>
      <c r="QL339" s="32"/>
      <c r="QM339" s="32"/>
      <c r="QN339" s="32"/>
      <c r="QO339" s="32"/>
      <c r="QP339" s="32"/>
      <c r="QQ339" s="32"/>
      <c r="QR339" s="32"/>
      <c r="QS339" s="32"/>
      <c r="QT339" s="32"/>
      <c r="QU339" s="32"/>
      <c r="QV339" s="32"/>
      <c r="QW339" s="32"/>
      <c r="QX339" s="32"/>
      <c r="QY339" s="32"/>
      <c r="QZ339" s="32"/>
      <c r="RA339" s="32"/>
      <c r="RB339" s="32"/>
      <c r="RC339" s="32"/>
      <c r="RD339" s="32"/>
      <c r="RE339" s="32"/>
      <c r="RF339" s="32"/>
      <c r="RG339" s="32"/>
      <c r="RH339" s="32"/>
      <c r="RI339" s="32"/>
      <c r="RJ339" s="32"/>
      <c r="RK339" s="32"/>
      <c r="RL339" s="32"/>
      <c r="RM339" s="32"/>
      <c r="RN339" s="32"/>
      <c r="RO339" s="32"/>
      <c r="RP339" s="32"/>
      <c r="RQ339" s="32"/>
      <c r="RR339" s="32"/>
      <c r="RS339" s="32"/>
      <c r="RT339" s="32"/>
      <c r="RU339" s="32"/>
      <c r="RV339" s="32"/>
      <c r="RW339" s="32"/>
      <c r="RX339" s="32"/>
      <c r="RY339" s="32"/>
      <c r="RZ339" s="32"/>
      <c r="SA339" s="32"/>
      <c r="SB339" s="32"/>
      <c r="SC339" s="32"/>
      <c r="SD339" s="32"/>
      <c r="SE339" s="32"/>
      <c r="SF339" s="32"/>
      <c r="SG339" s="32"/>
      <c r="SH339" s="32"/>
      <c r="SI339" s="32"/>
      <c r="SJ339" s="32"/>
      <c r="SK339" s="32"/>
      <c r="SL339" s="32"/>
      <c r="SM339" s="32"/>
      <c r="SN339" s="32"/>
      <c r="SO339" s="32"/>
      <c r="SP339" s="32"/>
    </row>
    <row r="340" spans="1:510" s="27" customFormat="1" ht="30" customHeight="1" x14ac:dyDescent="0.25">
      <c r="A340" s="141"/>
      <c r="B340" s="66"/>
      <c r="C340" s="67"/>
      <c r="D340" s="68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  <c r="JN340" s="32"/>
      <c r="JO340" s="32"/>
      <c r="JP340" s="32"/>
      <c r="JQ340" s="32"/>
      <c r="JR340" s="32"/>
      <c r="JS340" s="32"/>
      <c r="JT340" s="32"/>
      <c r="JU340" s="32"/>
      <c r="JV340" s="32"/>
      <c r="JW340" s="32"/>
      <c r="JX340" s="32"/>
      <c r="JY340" s="32"/>
      <c r="JZ340" s="32"/>
      <c r="KA340" s="32"/>
      <c r="KB340" s="32"/>
      <c r="KC340" s="32"/>
      <c r="KD340" s="32"/>
      <c r="KE340" s="32"/>
      <c r="KF340" s="32"/>
      <c r="KG340" s="32"/>
      <c r="KH340" s="32"/>
      <c r="KI340" s="32"/>
      <c r="KJ340" s="32"/>
      <c r="KK340" s="32"/>
      <c r="KL340" s="32"/>
      <c r="KM340" s="32"/>
      <c r="KN340" s="32"/>
      <c r="KO340" s="32"/>
      <c r="KP340" s="32"/>
      <c r="KQ340" s="32"/>
      <c r="KR340" s="32"/>
      <c r="KS340" s="32"/>
      <c r="KT340" s="32"/>
      <c r="KU340" s="32"/>
      <c r="KV340" s="32"/>
      <c r="KW340" s="32"/>
      <c r="KX340" s="32"/>
      <c r="KY340" s="32"/>
      <c r="KZ340" s="32"/>
      <c r="LA340" s="32"/>
      <c r="LB340" s="32"/>
      <c r="LC340" s="32"/>
      <c r="LD340" s="32"/>
      <c r="LE340" s="32"/>
      <c r="LF340" s="32"/>
      <c r="LG340" s="32"/>
      <c r="LH340" s="32"/>
      <c r="LI340" s="32"/>
      <c r="LJ340" s="32"/>
      <c r="LK340" s="32"/>
      <c r="LL340" s="32"/>
      <c r="LM340" s="32"/>
      <c r="LN340" s="32"/>
      <c r="LO340" s="32"/>
      <c r="LP340" s="32"/>
      <c r="LQ340" s="32"/>
      <c r="LR340" s="32"/>
      <c r="LS340" s="32"/>
      <c r="LT340" s="32"/>
      <c r="LU340" s="32"/>
      <c r="LV340" s="32"/>
      <c r="LW340" s="32"/>
      <c r="LX340" s="32"/>
      <c r="LY340" s="32"/>
      <c r="LZ340" s="32"/>
      <c r="MA340" s="32"/>
      <c r="MB340" s="32"/>
      <c r="MC340" s="32"/>
      <c r="MD340" s="32"/>
      <c r="ME340" s="32"/>
      <c r="MF340" s="32"/>
      <c r="MG340" s="32"/>
      <c r="MH340" s="32"/>
      <c r="MI340" s="32"/>
      <c r="MJ340" s="32"/>
      <c r="MK340" s="32"/>
      <c r="ML340" s="32"/>
      <c r="MM340" s="32"/>
      <c r="MN340" s="32"/>
      <c r="MO340" s="32"/>
      <c r="MP340" s="32"/>
      <c r="MQ340" s="32"/>
      <c r="MR340" s="32"/>
      <c r="MS340" s="32"/>
      <c r="MT340" s="32"/>
      <c r="MU340" s="32"/>
      <c r="MV340" s="32"/>
      <c r="MW340" s="32"/>
      <c r="MX340" s="32"/>
      <c r="MY340" s="32"/>
      <c r="MZ340" s="32"/>
      <c r="NA340" s="32"/>
      <c r="NB340" s="32"/>
      <c r="NC340" s="32"/>
      <c r="ND340" s="32"/>
      <c r="NE340" s="32"/>
      <c r="NF340" s="32"/>
      <c r="NG340" s="32"/>
      <c r="NH340" s="32"/>
      <c r="NI340" s="32"/>
      <c r="NJ340" s="32"/>
      <c r="NK340" s="32"/>
      <c r="NL340" s="32"/>
      <c r="NM340" s="32"/>
      <c r="NN340" s="32"/>
      <c r="NO340" s="32"/>
      <c r="NP340" s="32"/>
      <c r="NQ340" s="32"/>
      <c r="NR340" s="32"/>
      <c r="NS340" s="32"/>
      <c r="NT340" s="32"/>
      <c r="NU340" s="32"/>
      <c r="NV340" s="32"/>
      <c r="NW340" s="32"/>
      <c r="NX340" s="32"/>
      <c r="NY340" s="32"/>
      <c r="NZ340" s="32"/>
      <c r="OA340" s="32"/>
      <c r="OB340" s="32"/>
      <c r="OC340" s="32"/>
      <c r="OD340" s="32"/>
      <c r="OE340" s="32"/>
      <c r="OF340" s="32"/>
      <c r="OG340" s="32"/>
      <c r="OH340" s="32"/>
      <c r="OI340" s="32"/>
      <c r="OJ340" s="32"/>
      <c r="OK340" s="32"/>
      <c r="OL340" s="32"/>
      <c r="OM340" s="32"/>
      <c r="ON340" s="32"/>
      <c r="OO340" s="32"/>
      <c r="OP340" s="32"/>
      <c r="OQ340" s="32"/>
      <c r="OR340" s="32"/>
      <c r="OS340" s="32"/>
      <c r="OT340" s="32"/>
      <c r="OU340" s="32"/>
      <c r="OV340" s="32"/>
      <c r="OW340" s="32"/>
      <c r="OX340" s="32"/>
      <c r="OY340" s="32"/>
      <c r="OZ340" s="32"/>
      <c r="PA340" s="32"/>
      <c r="PB340" s="32"/>
      <c r="PC340" s="32"/>
      <c r="PD340" s="32"/>
      <c r="PE340" s="32"/>
      <c r="PF340" s="32"/>
      <c r="PG340" s="32"/>
      <c r="PH340" s="32"/>
      <c r="PI340" s="32"/>
      <c r="PJ340" s="32"/>
      <c r="PK340" s="32"/>
      <c r="PL340" s="32"/>
      <c r="PM340" s="32"/>
      <c r="PN340" s="32"/>
      <c r="PO340" s="32"/>
      <c r="PP340" s="32"/>
      <c r="PQ340" s="32"/>
      <c r="PR340" s="32"/>
      <c r="PS340" s="32"/>
      <c r="PT340" s="32"/>
      <c r="PU340" s="32"/>
      <c r="PV340" s="32"/>
      <c r="PW340" s="32"/>
      <c r="PX340" s="32"/>
      <c r="PY340" s="32"/>
      <c r="PZ340" s="32"/>
      <c r="QA340" s="32"/>
      <c r="QB340" s="32"/>
      <c r="QC340" s="32"/>
      <c r="QD340" s="32"/>
      <c r="QE340" s="32"/>
      <c r="QF340" s="32"/>
      <c r="QG340" s="32"/>
      <c r="QH340" s="32"/>
      <c r="QI340" s="32"/>
      <c r="QJ340" s="32"/>
      <c r="QK340" s="32"/>
      <c r="QL340" s="32"/>
      <c r="QM340" s="32"/>
      <c r="QN340" s="32"/>
      <c r="QO340" s="32"/>
      <c r="QP340" s="32"/>
      <c r="QQ340" s="32"/>
      <c r="QR340" s="32"/>
      <c r="QS340" s="32"/>
      <c r="QT340" s="32"/>
      <c r="QU340" s="32"/>
      <c r="QV340" s="32"/>
      <c r="QW340" s="32"/>
      <c r="QX340" s="32"/>
      <c r="QY340" s="32"/>
      <c r="QZ340" s="32"/>
      <c r="RA340" s="32"/>
      <c r="RB340" s="32"/>
      <c r="RC340" s="32"/>
      <c r="RD340" s="32"/>
      <c r="RE340" s="32"/>
      <c r="RF340" s="32"/>
      <c r="RG340" s="32"/>
      <c r="RH340" s="32"/>
      <c r="RI340" s="32"/>
      <c r="RJ340" s="32"/>
      <c r="RK340" s="32"/>
      <c r="RL340" s="32"/>
      <c r="RM340" s="32"/>
      <c r="RN340" s="32"/>
      <c r="RO340" s="32"/>
      <c r="RP340" s="32"/>
      <c r="RQ340" s="32"/>
      <c r="RR340" s="32"/>
      <c r="RS340" s="32"/>
      <c r="RT340" s="32"/>
      <c r="RU340" s="32"/>
      <c r="RV340" s="32"/>
      <c r="RW340" s="32"/>
      <c r="RX340" s="32"/>
      <c r="RY340" s="32"/>
      <c r="RZ340" s="32"/>
      <c r="SA340" s="32"/>
      <c r="SB340" s="32"/>
      <c r="SC340" s="32"/>
      <c r="SD340" s="32"/>
      <c r="SE340" s="32"/>
      <c r="SF340" s="32"/>
      <c r="SG340" s="32"/>
      <c r="SH340" s="32"/>
      <c r="SI340" s="32"/>
      <c r="SJ340" s="32"/>
      <c r="SK340" s="32"/>
      <c r="SL340" s="32"/>
      <c r="SM340" s="32"/>
      <c r="SN340" s="32"/>
      <c r="SO340" s="32"/>
      <c r="SP340" s="32"/>
    </row>
    <row r="341" spans="1:510" s="27" customFormat="1" ht="30" customHeight="1" x14ac:dyDescent="0.25">
      <c r="A341" s="141"/>
      <c r="B341" s="66"/>
      <c r="C341" s="67"/>
      <c r="D341" s="68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50"/>
      <c r="S341" s="150"/>
      <c r="T341" s="150"/>
      <c r="U341" s="150"/>
      <c r="V341" s="150"/>
      <c r="W341" s="150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</row>
    <row r="342" spans="1:510" s="192" customFormat="1" ht="33.75" customHeight="1" x14ac:dyDescent="0.55000000000000004">
      <c r="A342" s="185" t="s">
        <v>600</v>
      </c>
      <c r="B342" s="186"/>
      <c r="C342" s="187"/>
      <c r="D342" s="188"/>
      <c r="E342" s="190"/>
      <c r="F342" s="188"/>
      <c r="G342" s="188"/>
      <c r="H342" s="188"/>
      <c r="I342" s="188"/>
      <c r="J342" s="188"/>
      <c r="K342" s="188"/>
      <c r="L342" s="188"/>
      <c r="O342" s="188"/>
      <c r="Q342" s="190"/>
      <c r="R342" s="191"/>
      <c r="S342" s="191"/>
      <c r="T342" s="191"/>
      <c r="U342" s="188" t="s">
        <v>602</v>
      </c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1"/>
      <c r="AL342" s="191"/>
      <c r="AM342" s="191"/>
      <c r="AN342" s="191"/>
      <c r="AO342" s="191"/>
      <c r="AP342" s="191"/>
      <c r="AQ342" s="191"/>
      <c r="AR342" s="191"/>
      <c r="AS342" s="191"/>
      <c r="AT342" s="191"/>
      <c r="AU342" s="191"/>
      <c r="AV342" s="191"/>
      <c r="AW342" s="191"/>
      <c r="AX342" s="191"/>
      <c r="AY342" s="191"/>
      <c r="AZ342" s="191"/>
      <c r="BA342" s="191"/>
      <c r="BB342" s="191"/>
      <c r="BC342" s="191"/>
      <c r="BD342" s="191"/>
      <c r="BE342" s="191"/>
      <c r="BF342" s="191"/>
      <c r="BG342" s="191"/>
      <c r="BH342" s="191"/>
      <c r="BI342" s="191"/>
      <c r="BJ342" s="191"/>
      <c r="BK342" s="191"/>
      <c r="BL342" s="191"/>
      <c r="BM342" s="191"/>
      <c r="BN342" s="191"/>
      <c r="BO342" s="191"/>
      <c r="BP342" s="191"/>
      <c r="BQ342" s="191"/>
      <c r="BR342" s="191"/>
      <c r="BS342" s="191"/>
      <c r="BT342" s="191"/>
      <c r="BU342" s="191"/>
      <c r="BV342" s="191"/>
      <c r="BW342" s="191"/>
      <c r="BX342" s="191"/>
      <c r="BY342" s="191"/>
      <c r="BZ342" s="191"/>
      <c r="CA342" s="191"/>
      <c r="CB342" s="191"/>
      <c r="CC342" s="191"/>
      <c r="CD342" s="191"/>
      <c r="CE342" s="191"/>
      <c r="CF342" s="191"/>
      <c r="CG342" s="191"/>
      <c r="CH342" s="191"/>
      <c r="CI342" s="191"/>
      <c r="CJ342" s="191"/>
      <c r="CK342" s="191"/>
      <c r="CL342" s="191"/>
      <c r="CM342" s="191"/>
      <c r="CN342" s="191"/>
      <c r="CO342" s="191"/>
      <c r="CP342" s="191"/>
      <c r="CQ342" s="191"/>
      <c r="CR342" s="191"/>
      <c r="CS342" s="191"/>
      <c r="CT342" s="191"/>
      <c r="CU342" s="191"/>
      <c r="CV342" s="191"/>
      <c r="CW342" s="191"/>
      <c r="CX342" s="191"/>
      <c r="CY342" s="191"/>
      <c r="CZ342" s="191"/>
      <c r="DA342" s="191"/>
      <c r="DB342" s="191"/>
      <c r="DC342" s="191"/>
      <c r="DD342" s="191"/>
      <c r="DE342" s="191"/>
      <c r="DF342" s="191"/>
      <c r="DG342" s="191"/>
      <c r="DH342" s="191"/>
      <c r="DI342" s="191"/>
      <c r="DJ342" s="191"/>
      <c r="DK342" s="191"/>
      <c r="DL342" s="191"/>
      <c r="DM342" s="191"/>
      <c r="DN342" s="191"/>
      <c r="DO342" s="191"/>
      <c r="DP342" s="191"/>
      <c r="DQ342" s="191"/>
      <c r="DR342" s="191"/>
      <c r="DS342" s="191"/>
      <c r="DT342" s="191"/>
      <c r="DU342" s="191"/>
      <c r="DV342" s="191"/>
      <c r="DW342" s="191"/>
      <c r="DX342" s="191"/>
      <c r="DY342" s="191"/>
      <c r="DZ342" s="191"/>
      <c r="EA342" s="191"/>
      <c r="EB342" s="191"/>
      <c r="EC342" s="191"/>
      <c r="ED342" s="191"/>
      <c r="EE342" s="191"/>
      <c r="EF342" s="191"/>
      <c r="EG342" s="191"/>
      <c r="EH342" s="191"/>
      <c r="EI342" s="191"/>
      <c r="EJ342" s="191"/>
      <c r="EK342" s="191"/>
      <c r="EL342" s="191"/>
      <c r="EM342" s="191"/>
      <c r="EN342" s="191"/>
      <c r="EO342" s="191"/>
      <c r="EP342" s="191"/>
      <c r="EQ342" s="191"/>
      <c r="ER342" s="191"/>
      <c r="ES342" s="191"/>
      <c r="ET342" s="191"/>
      <c r="EU342" s="191"/>
      <c r="EV342" s="191"/>
      <c r="EW342" s="191"/>
      <c r="EX342" s="191"/>
      <c r="EY342" s="191"/>
      <c r="EZ342" s="191"/>
      <c r="FA342" s="191"/>
      <c r="FB342" s="191"/>
      <c r="FC342" s="191"/>
      <c r="FD342" s="191"/>
      <c r="FE342" s="191"/>
      <c r="FF342" s="191"/>
      <c r="FG342" s="191"/>
      <c r="FH342" s="191"/>
      <c r="FI342" s="191"/>
      <c r="FJ342" s="191"/>
      <c r="FK342" s="191"/>
      <c r="FL342" s="191"/>
      <c r="FM342" s="191"/>
      <c r="FN342" s="191"/>
      <c r="FO342" s="191"/>
      <c r="FP342" s="191"/>
      <c r="FQ342" s="191"/>
      <c r="FR342" s="191"/>
      <c r="FS342" s="191"/>
      <c r="FT342" s="191"/>
      <c r="FU342" s="191"/>
      <c r="FV342" s="191"/>
      <c r="FW342" s="191"/>
      <c r="FX342" s="191"/>
      <c r="FY342" s="191"/>
      <c r="FZ342" s="191"/>
      <c r="GA342" s="191"/>
      <c r="GB342" s="191"/>
      <c r="GC342" s="191"/>
      <c r="GD342" s="191"/>
      <c r="GE342" s="191"/>
      <c r="GF342" s="191"/>
      <c r="GG342" s="191"/>
      <c r="GH342" s="191"/>
      <c r="GI342" s="191"/>
      <c r="GJ342" s="191"/>
      <c r="GK342" s="191"/>
      <c r="GL342" s="191"/>
      <c r="GM342" s="191"/>
      <c r="GN342" s="191"/>
      <c r="GO342" s="191"/>
      <c r="GP342" s="191"/>
      <c r="GQ342" s="191"/>
      <c r="GR342" s="191"/>
      <c r="GS342" s="191"/>
      <c r="GT342" s="191"/>
      <c r="GU342" s="191"/>
      <c r="GV342" s="191"/>
      <c r="GW342" s="191"/>
      <c r="GX342" s="191"/>
      <c r="GY342" s="191"/>
      <c r="GZ342" s="191"/>
      <c r="HA342" s="191"/>
      <c r="HB342" s="191"/>
      <c r="HC342" s="191"/>
      <c r="HD342" s="191"/>
      <c r="HE342" s="191"/>
      <c r="HF342" s="191"/>
      <c r="HG342" s="191"/>
      <c r="HH342" s="191"/>
      <c r="HI342" s="191"/>
      <c r="HJ342" s="191"/>
      <c r="HK342" s="191"/>
      <c r="HL342" s="191"/>
      <c r="HM342" s="191"/>
      <c r="HN342" s="191"/>
      <c r="HO342" s="191"/>
      <c r="HP342" s="191"/>
      <c r="HQ342" s="191"/>
      <c r="HR342" s="191"/>
      <c r="HS342" s="191"/>
      <c r="HT342" s="191"/>
      <c r="HU342" s="191"/>
      <c r="HV342" s="191"/>
      <c r="HW342" s="191"/>
      <c r="HX342" s="191"/>
      <c r="HY342" s="191"/>
      <c r="HZ342" s="191"/>
      <c r="IA342" s="191"/>
      <c r="IB342" s="191"/>
      <c r="IC342" s="191"/>
      <c r="ID342" s="191"/>
      <c r="IE342" s="191"/>
      <c r="IF342" s="191"/>
      <c r="IG342" s="191"/>
      <c r="IH342" s="191"/>
      <c r="II342" s="191"/>
      <c r="IJ342" s="191"/>
      <c r="IK342" s="191"/>
      <c r="IL342" s="191"/>
      <c r="IM342" s="191"/>
      <c r="IN342" s="191"/>
      <c r="IO342" s="191"/>
      <c r="IP342" s="191"/>
      <c r="IQ342" s="191"/>
      <c r="IR342" s="191"/>
      <c r="IS342" s="191"/>
      <c r="IT342" s="191"/>
      <c r="IU342" s="191"/>
      <c r="IV342" s="191"/>
      <c r="IW342" s="191"/>
      <c r="IX342" s="191"/>
      <c r="IY342" s="191"/>
      <c r="IZ342" s="191"/>
      <c r="JA342" s="191"/>
      <c r="JB342" s="191"/>
      <c r="JC342" s="191"/>
      <c r="JD342" s="191"/>
      <c r="JE342" s="191"/>
      <c r="JF342" s="191"/>
      <c r="JG342" s="191"/>
      <c r="JH342" s="191"/>
      <c r="JI342" s="191"/>
      <c r="JJ342" s="191"/>
      <c r="JK342" s="191"/>
      <c r="JL342" s="191"/>
      <c r="JM342" s="191"/>
      <c r="JN342" s="191"/>
      <c r="JO342" s="191"/>
      <c r="JP342" s="191"/>
      <c r="JQ342" s="191"/>
      <c r="JR342" s="191"/>
      <c r="JS342" s="191"/>
      <c r="JT342" s="191"/>
      <c r="JU342" s="191"/>
      <c r="JV342" s="191"/>
      <c r="JW342" s="191"/>
      <c r="JX342" s="191"/>
      <c r="JY342" s="191"/>
      <c r="JZ342" s="191"/>
      <c r="KA342" s="191"/>
      <c r="KB342" s="191"/>
      <c r="KC342" s="191"/>
      <c r="KD342" s="191"/>
      <c r="KE342" s="191"/>
      <c r="KF342" s="191"/>
      <c r="KG342" s="191"/>
      <c r="KH342" s="191"/>
      <c r="KI342" s="191"/>
      <c r="KJ342" s="191"/>
      <c r="KK342" s="191"/>
      <c r="KL342" s="191"/>
      <c r="KM342" s="191"/>
      <c r="KN342" s="191"/>
      <c r="KO342" s="191"/>
      <c r="KP342" s="191"/>
      <c r="KQ342" s="191"/>
      <c r="KR342" s="191"/>
      <c r="KS342" s="191"/>
      <c r="KT342" s="191"/>
      <c r="KU342" s="191"/>
      <c r="KV342" s="191"/>
      <c r="KW342" s="191"/>
      <c r="KX342" s="191"/>
      <c r="KY342" s="191"/>
      <c r="KZ342" s="191"/>
      <c r="LA342" s="191"/>
      <c r="LB342" s="191"/>
      <c r="LC342" s="191"/>
      <c r="LD342" s="191"/>
      <c r="LE342" s="191"/>
      <c r="LF342" s="191"/>
      <c r="LG342" s="191"/>
      <c r="LH342" s="191"/>
      <c r="LI342" s="191"/>
      <c r="LJ342" s="191"/>
      <c r="LK342" s="191"/>
      <c r="LL342" s="191"/>
      <c r="LM342" s="191"/>
      <c r="LN342" s="191"/>
      <c r="LO342" s="191"/>
      <c r="LP342" s="191"/>
      <c r="LQ342" s="191"/>
      <c r="LR342" s="191"/>
      <c r="LS342" s="191"/>
      <c r="LT342" s="191"/>
      <c r="LU342" s="191"/>
      <c r="LV342" s="191"/>
      <c r="LW342" s="191"/>
      <c r="LX342" s="191"/>
      <c r="LY342" s="191"/>
      <c r="LZ342" s="191"/>
      <c r="MA342" s="191"/>
      <c r="MB342" s="191"/>
      <c r="MC342" s="191"/>
      <c r="MD342" s="191"/>
      <c r="ME342" s="191"/>
      <c r="MF342" s="191"/>
      <c r="MG342" s="191"/>
      <c r="MH342" s="191"/>
      <c r="MI342" s="191"/>
      <c r="MJ342" s="191"/>
      <c r="MK342" s="191"/>
      <c r="ML342" s="191"/>
      <c r="MM342" s="191"/>
      <c r="MN342" s="191"/>
      <c r="MO342" s="191"/>
      <c r="MP342" s="191"/>
      <c r="MQ342" s="191"/>
      <c r="MR342" s="191"/>
      <c r="MS342" s="191"/>
      <c r="MT342" s="191"/>
      <c r="MU342" s="191"/>
      <c r="MV342" s="191"/>
      <c r="MW342" s="191"/>
      <c r="MX342" s="191"/>
      <c r="MY342" s="191"/>
      <c r="MZ342" s="191"/>
      <c r="NA342" s="191"/>
      <c r="NB342" s="191"/>
      <c r="NC342" s="191"/>
      <c r="ND342" s="191"/>
      <c r="NE342" s="191"/>
      <c r="NF342" s="191"/>
      <c r="NG342" s="191"/>
      <c r="NH342" s="191"/>
      <c r="NI342" s="191"/>
      <c r="NJ342" s="191"/>
      <c r="NK342" s="191"/>
      <c r="NL342" s="191"/>
      <c r="NM342" s="191"/>
      <c r="NN342" s="191"/>
      <c r="NO342" s="191"/>
      <c r="NP342" s="191"/>
      <c r="NQ342" s="191"/>
      <c r="NR342" s="191"/>
      <c r="NS342" s="191"/>
      <c r="NT342" s="191"/>
      <c r="NU342" s="191"/>
      <c r="NV342" s="191"/>
      <c r="NW342" s="191"/>
      <c r="NX342" s="191"/>
      <c r="NY342" s="191"/>
      <c r="NZ342" s="191"/>
      <c r="OA342" s="191"/>
      <c r="OB342" s="191"/>
      <c r="OC342" s="191"/>
      <c r="OD342" s="191"/>
      <c r="OE342" s="191"/>
      <c r="OF342" s="191"/>
      <c r="OG342" s="191"/>
      <c r="OH342" s="191"/>
      <c r="OI342" s="191"/>
      <c r="OJ342" s="191"/>
      <c r="OK342" s="191"/>
      <c r="OL342" s="191"/>
      <c r="OM342" s="191"/>
      <c r="ON342" s="191"/>
      <c r="OO342" s="191"/>
      <c r="OP342" s="191"/>
      <c r="OQ342" s="191"/>
      <c r="OR342" s="191"/>
      <c r="OS342" s="191"/>
      <c r="OT342" s="191"/>
      <c r="OU342" s="191"/>
      <c r="OV342" s="191"/>
      <c r="OW342" s="191"/>
      <c r="OX342" s="191"/>
      <c r="OY342" s="191"/>
      <c r="OZ342" s="191"/>
      <c r="PA342" s="191"/>
      <c r="PB342" s="191"/>
      <c r="PC342" s="191"/>
      <c r="PD342" s="191"/>
      <c r="PE342" s="191"/>
      <c r="PF342" s="191"/>
      <c r="PG342" s="191"/>
      <c r="PH342" s="191"/>
      <c r="PI342" s="191"/>
      <c r="PJ342" s="191"/>
      <c r="PK342" s="191"/>
      <c r="PL342" s="191"/>
      <c r="PM342" s="191"/>
      <c r="PN342" s="191"/>
      <c r="PO342" s="191"/>
      <c r="PP342" s="191"/>
      <c r="PQ342" s="191"/>
      <c r="PR342" s="191"/>
      <c r="PS342" s="191"/>
      <c r="PT342" s="191"/>
      <c r="PU342" s="191"/>
      <c r="PV342" s="191"/>
      <c r="PW342" s="191"/>
      <c r="PX342" s="191"/>
      <c r="PY342" s="191"/>
      <c r="PZ342" s="191"/>
      <c r="QA342" s="191"/>
      <c r="QB342" s="191"/>
      <c r="QC342" s="191"/>
      <c r="QD342" s="191"/>
      <c r="QE342" s="191"/>
      <c r="QF342" s="191"/>
      <c r="QG342" s="191"/>
      <c r="QH342" s="191"/>
      <c r="QI342" s="191"/>
      <c r="QJ342" s="191"/>
      <c r="QK342" s="191"/>
      <c r="QL342" s="191"/>
      <c r="QM342" s="191"/>
      <c r="QN342" s="191"/>
      <c r="QO342" s="191"/>
      <c r="QP342" s="191"/>
      <c r="QQ342" s="191"/>
      <c r="QR342" s="191"/>
      <c r="QS342" s="191"/>
      <c r="QT342" s="191"/>
      <c r="QU342" s="191"/>
      <c r="QV342" s="191"/>
      <c r="QW342" s="191"/>
      <c r="QX342" s="191"/>
      <c r="QY342" s="191"/>
      <c r="QZ342" s="191"/>
      <c r="RA342" s="191"/>
      <c r="RB342" s="191"/>
      <c r="RC342" s="191"/>
      <c r="RD342" s="191"/>
      <c r="RE342" s="191"/>
      <c r="RF342" s="191"/>
      <c r="RG342" s="191"/>
      <c r="RH342" s="191"/>
      <c r="RI342" s="191"/>
      <c r="RJ342" s="191"/>
      <c r="RK342" s="191"/>
      <c r="RL342" s="191"/>
      <c r="RM342" s="191"/>
      <c r="RN342" s="191"/>
      <c r="RO342" s="191"/>
      <c r="RP342" s="191"/>
      <c r="RQ342" s="191"/>
      <c r="RR342" s="191"/>
      <c r="RS342" s="191"/>
      <c r="RT342" s="191"/>
      <c r="RU342" s="191"/>
      <c r="RV342" s="191"/>
      <c r="RW342" s="191"/>
      <c r="RX342" s="191"/>
      <c r="RY342" s="191"/>
      <c r="RZ342" s="191"/>
      <c r="SA342" s="191"/>
      <c r="SB342" s="191"/>
      <c r="SC342" s="191"/>
      <c r="SD342" s="191"/>
      <c r="SE342" s="191"/>
      <c r="SF342" s="191"/>
      <c r="SG342" s="191"/>
      <c r="SH342" s="191"/>
      <c r="SI342" s="191"/>
      <c r="SJ342" s="191"/>
      <c r="SK342" s="191"/>
      <c r="SL342" s="191"/>
      <c r="SM342" s="191"/>
      <c r="SN342" s="191"/>
      <c r="SO342" s="191"/>
      <c r="SP342" s="191"/>
    </row>
    <row r="343" spans="1:510" s="28" customFormat="1" ht="18.75" customHeigh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1:510" s="195" customFormat="1" ht="41.25" customHeight="1" x14ac:dyDescent="0.5">
      <c r="A344" s="193" t="s">
        <v>627</v>
      </c>
      <c r="B344" s="193"/>
      <c r="C344" s="193"/>
      <c r="D344" s="193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</row>
    <row r="345" spans="1:510" s="116" customFormat="1" ht="39.75" customHeight="1" x14ac:dyDescent="0.4">
      <c r="A345" s="212" t="s">
        <v>609</v>
      </c>
      <c r="B345" s="212"/>
      <c r="C345" s="212"/>
      <c r="D345" s="212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1:510" s="28" customFormat="1" ht="21.75" customHeigh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1:510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126"/>
    </row>
    <row r="348" spans="1:510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1:510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510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1:510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1:510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1:17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1:17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1:17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1:17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1:17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1:17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1:17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1:17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1:17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1:17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1:17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1:17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1:17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1:17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1:17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1:17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1:17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1:17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1:17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1:17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1:17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1:17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1:17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1:17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1:17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1:17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1:17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1:17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1:17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1:17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1:17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1:17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1:17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1:17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1:17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1:17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1:17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1:17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1:17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1:17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1:17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1:17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1:17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1:17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1:17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1:17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1:17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1:17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1:17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1:17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1:17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1:17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1:17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1:17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1:17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1:17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1:17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1:17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1:17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1:17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1:17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1:17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1:17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1:17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1:17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1:17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1:17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1:17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1:17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1:17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1:17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1:17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1:17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1:17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1:17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1:17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1:17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1:17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1:17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1:17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1:17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1:17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1:17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1:17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1:17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1:17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1:17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1:17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1:17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1:17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1:17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1:17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1:17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</row>
    <row r="447" spans="1:17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</row>
    <row r="448" spans="1:17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</row>
    <row r="449" spans="1:17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</row>
    <row r="450" spans="1:17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</row>
    <row r="451" spans="1:17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</row>
    <row r="452" spans="1:17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</row>
    <row r="453" spans="1:17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</row>
    <row r="454" spans="1:17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</row>
    <row r="455" spans="1:17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</row>
    <row r="456" spans="1:17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</row>
    <row r="457" spans="1:17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</row>
    <row r="458" spans="1:17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</row>
    <row r="459" spans="1:17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</row>
    <row r="460" spans="1:17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</row>
    <row r="461" spans="1:17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</row>
    <row r="462" spans="1:17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</row>
    <row r="463" spans="1:17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</row>
    <row r="464" spans="1:17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</row>
    <row r="465" spans="1:17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</row>
    <row r="466" spans="1:17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</row>
    <row r="467" spans="1:17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</row>
    <row r="468" spans="1:17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</row>
    <row r="469" spans="1:17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</row>
    <row r="470" spans="1:17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</row>
    <row r="471" spans="1:17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</row>
    <row r="472" spans="1:17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</row>
    <row r="473" spans="1:17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</row>
    <row r="474" spans="1:17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</row>
    <row r="475" spans="1:17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</row>
    <row r="476" spans="1:17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</row>
    <row r="477" spans="1:17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</row>
    <row r="478" spans="1:17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</row>
    <row r="479" spans="1:17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</row>
    <row r="480" spans="1:17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</row>
    <row r="481" spans="1:17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</row>
    <row r="482" spans="1:17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</row>
    <row r="483" spans="1:17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</row>
    <row r="484" spans="1:17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</row>
    <row r="485" spans="1:17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</row>
    <row r="486" spans="1:17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</row>
    <row r="487" spans="1:17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</row>
    <row r="488" spans="1:17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</row>
    <row r="489" spans="1:17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</row>
    <row r="490" spans="1:17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</row>
    <row r="491" spans="1:17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</row>
    <row r="492" spans="1:17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</row>
    <row r="493" spans="1:17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</row>
    <row r="494" spans="1:17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</row>
    <row r="495" spans="1:17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</row>
    <row r="496" spans="1:17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</row>
    <row r="497" spans="1:17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</row>
    <row r="498" spans="1:17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</row>
    <row r="499" spans="1:17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</row>
    <row r="500" spans="1:17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</row>
    <row r="501" spans="1:17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</row>
    <row r="502" spans="1:17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</row>
    <row r="503" spans="1:17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</row>
    <row r="504" spans="1:17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</row>
    <row r="505" spans="1:17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</row>
    <row r="506" spans="1:17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</row>
    <row r="507" spans="1:17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</row>
    <row r="508" spans="1:17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</row>
    <row r="509" spans="1:17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</row>
    <row r="510" spans="1:17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</row>
    <row r="511" spans="1:17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</row>
    <row r="512" spans="1:17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</row>
    <row r="513" spans="1:17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</row>
    <row r="514" spans="1:17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</row>
    <row r="515" spans="1:17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</row>
    <row r="516" spans="1:17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</row>
    <row r="517" spans="1:17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</row>
    <row r="518" spans="1:17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</row>
    <row r="519" spans="1:17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</row>
    <row r="520" spans="1:17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</row>
    <row r="521" spans="1:17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</row>
    <row r="522" spans="1:17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</row>
    <row r="523" spans="1:17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</row>
    <row r="524" spans="1:17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</row>
    <row r="525" spans="1:17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</row>
    <row r="526" spans="1:17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</row>
    <row r="527" spans="1:17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</row>
    <row r="528" spans="1:17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</row>
    <row r="529" spans="1:17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</row>
    <row r="530" spans="1:17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</row>
    <row r="531" spans="1:17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</row>
    <row r="532" spans="1:17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</row>
    <row r="533" spans="1:17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</row>
    <row r="534" spans="1:17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</row>
    <row r="535" spans="1:17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</row>
    <row r="536" spans="1:17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</row>
    <row r="537" spans="1:17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</row>
    <row r="538" spans="1:17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</row>
    <row r="539" spans="1:17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</row>
    <row r="540" spans="1:17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</row>
    <row r="541" spans="1:17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</row>
    <row r="542" spans="1:17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</row>
    <row r="543" spans="1:17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</row>
    <row r="544" spans="1:17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</row>
    <row r="545" spans="1:17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</row>
    <row r="546" spans="1:17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</row>
    <row r="547" spans="1:17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</row>
    <row r="548" spans="1:17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</row>
    <row r="549" spans="1:17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</row>
    <row r="550" spans="1:17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</row>
    <row r="551" spans="1:17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</row>
    <row r="552" spans="1:17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</row>
    <row r="553" spans="1:17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</row>
    <row r="554" spans="1:17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</row>
    <row r="555" spans="1:17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</row>
    <row r="556" spans="1:17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</row>
    <row r="557" spans="1:17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</row>
    <row r="558" spans="1:17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</row>
    <row r="559" spans="1:17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</row>
    <row r="560" spans="1:17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</row>
    <row r="561" spans="1:17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</row>
    <row r="562" spans="1:17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</row>
    <row r="563" spans="1:17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</row>
    <row r="564" spans="1:17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</row>
    <row r="565" spans="1:17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</row>
    <row r="566" spans="1:17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</row>
    <row r="567" spans="1:17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</row>
    <row r="568" spans="1:17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</row>
    <row r="569" spans="1:17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</row>
    <row r="570" spans="1:17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</row>
    <row r="571" spans="1:17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</row>
    <row r="572" spans="1:17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</row>
    <row r="573" spans="1:17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</row>
    <row r="574" spans="1:17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</row>
    <row r="575" spans="1:17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</row>
    <row r="576" spans="1:17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</row>
    <row r="577" spans="1:17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</row>
    <row r="578" spans="1:17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</row>
    <row r="579" spans="1:17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</row>
    <row r="580" spans="1:17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</row>
    <row r="581" spans="1:17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</row>
    <row r="582" spans="1:17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</row>
    <row r="583" spans="1:17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</row>
    <row r="584" spans="1:17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</row>
    <row r="585" spans="1:17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</row>
    <row r="586" spans="1:17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</row>
    <row r="587" spans="1:17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</row>
    <row r="588" spans="1:17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</row>
    <row r="589" spans="1:17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</row>
    <row r="590" spans="1:17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</row>
    <row r="591" spans="1:17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</row>
    <row r="592" spans="1:17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</row>
    <row r="593" spans="1:17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</row>
    <row r="594" spans="1:17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</row>
    <row r="595" spans="1:17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</row>
    <row r="596" spans="1:17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</row>
    <row r="597" spans="1:17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</row>
    <row r="598" spans="1:17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</row>
    <row r="599" spans="1:17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</row>
    <row r="600" spans="1:17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</row>
    <row r="601" spans="1:17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</row>
    <row r="602" spans="1:17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</row>
    <row r="603" spans="1:17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</row>
    <row r="604" spans="1:17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</row>
    <row r="605" spans="1:17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</row>
    <row r="606" spans="1:17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</row>
    <row r="607" spans="1:17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</row>
    <row r="608" spans="1:17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</row>
    <row r="609" spans="1:17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</row>
    <row r="610" spans="1:17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</row>
    <row r="611" spans="1:17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</row>
    <row r="612" spans="1:17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</row>
    <row r="613" spans="1:17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</row>
    <row r="614" spans="1:17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</row>
    <row r="615" spans="1:17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</row>
    <row r="616" spans="1:17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</row>
    <row r="617" spans="1:17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</row>
    <row r="618" spans="1:17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</row>
    <row r="619" spans="1:17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</row>
    <row r="620" spans="1:17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</row>
    <row r="621" spans="1:17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</row>
    <row r="622" spans="1:17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</row>
    <row r="623" spans="1:17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</row>
    <row r="624" spans="1:17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</row>
    <row r="625" spans="1:17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</row>
    <row r="626" spans="1:17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</row>
    <row r="627" spans="1:17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</row>
    <row r="628" spans="1:17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</row>
    <row r="629" spans="1:17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</row>
    <row r="630" spans="1:17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</row>
    <row r="631" spans="1:17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</row>
    <row r="632" spans="1:17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</row>
    <row r="633" spans="1:17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</row>
    <row r="634" spans="1:17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</row>
    <row r="635" spans="1:17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</row>
    <row r="636" spans="1:17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</row>
    <row r="637" spans="1:17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</row>
    <row r="638" spans="1:17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</row>
    <row r="639" spans="1:17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</row>
    <row r="640" spans="1:17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</row>
    <row r="641" spans="1:17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</row>
    <row r="642" spans="1:17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</row>
    <row r="643" spans="1:17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</row>
    <row r="644" spans="1:17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</row>
    <row r="645" spans="1:17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</row>
    <row r="646" spans="1:17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</row>
    <row r="647" spans="1:17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</row>
    <row r="648" spans="1:17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</row>
    <row r="649" spans="1:17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</row>
    <row r="650" spans="1:17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</row>
    <row r="651" spans="1:17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</row>
    <row r="652" spans="1:17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</row>
    <row r="653" spans="1:17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</row>
    <row r="654" spans="1:17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</row>
    <row r="655" spans="1:17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</row>
    <row r="656" spans="1:17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</row>
    <row r="657" spans="1:17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</row>
    <row r="658" spans="1:17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</row>
    <row r="659" spans="1:17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</row>
    <row r="660" spans="1:17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</row>
    <row r="661" spans="1:17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</row>
    <row r="662" spans="1:17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</row>
    <row r="663" spans="1:17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</row>
    <row r="664" spans="1:17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</row>
    <row r="665" spans="1:17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</row>
    <row r="666" spans="1:17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</row>
    <row r="667" spans="1:17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</row>
    <row r="668" spans="1:17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</row>
    <row r="669" spans="1:17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</row>
    <row r="670" spans="1:17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</row>
    <row r="671" spans="1:17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</row>
    <row r="672" spans="1:17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</row>
    <row r="673" spans="1:17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</row>
    <row r="674" spans="1:17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</row>
    <row r="675" spans="1:17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</row>
    <row r="676" spans="1:17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</row>
    <row r="677" spans="1:17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</row>
    <row r="678" spans="1:17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</row>
    <row r="679" spans="1:17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</row>
    <row r="680" spans="1:17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</row>
    <row r="681" spans="1:17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</row>
    <row r="682" spans="1:17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</row>
    <row r="683" spans="1:17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</row>
    <row r="684" spans="1:17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</row>
    <row r="685" spans="1:17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</row>
    <row r="686" spans="1:17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</row>
    <row r="687" spans="1:17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</row>
    <row r="688" spans="1:17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</row>
    <row r="689" spans="1:17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</row>
    <row r="690" spans="1:17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</row>
    <row r="691" spans="1:17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</row>
    <row r="692" spans="1:17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</row>
    <row r="693" spans="1:17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</row>
    <row r="694" spans="1:17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</row>
    <row r="695" spans="1:17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</row>
    <row r="696" spans="1:17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</row>
    <row r="697" spans="1:17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</row>
    <row r="698" spans="1:17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</row>
    <row r="699" spans="1:17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</row>
    <row r="700" spans="1:17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</row>
    <row r="701" spans="1:17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</row>
    <row r="702" spans="1:17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</row>
    <row r="703" spans="1:17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</row>
    <row r="704" spans="1:17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</row>
    <row r="705" spans="1:17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</row>
    <row r="706" spans="1:17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</row>
    <row r="707" spans="1:17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</row>
    <row r="708" spans="1:17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</row>
    <row r="709" spans="1:17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</row>
    <row r="710" spans="1:17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</row>
    <row r="711" spans="1:17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</row>
    <row r="712" spans="1:17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</row>
    <row r="713" spans="1:17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</row>
    <row r="714" spans="1:17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</row>
    <row r="715" spans="1:17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</row>
    <row r="716" spans="1:17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</row>
    <row r="717" spans="1:17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</row>
    <row r="718" spans="1:17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</row>
    <row r="719" spans="1:17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</row>
    <row r="720" spans="1:17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</row>
    <row r="721" spans="1:17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</row>
    <row r="722" spans="1:17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</row>
    <row r="723" spans="1:17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</row>
    <row r="724" spans="1:17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</row>
    <row r="725" spans="1:17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</row>
    <row r="726" spans="1:17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</row>
    <row r="727" spans="1:17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</row>
    <row r="728" spans="1:17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</row>
    <row r="729" spans="1:17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</row>
    <row r="730" spans="1:17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</row>
    <row r="731" spans="1:17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</row>
    <row r="732" spans="1:17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</row>
    <row r="733" spans="1:17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</row>
    <row r="734" spans="1:17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</row>
    <row r="735" spans="1:17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</row>
    <row r="736" spans="1:17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</row>
    <row r="737" spans="1:17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</row>
    <row r="738" spans="1:17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</row>
    <row r="739" spans="1:17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</row>
    <row r="740" spans="1:17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</row>
    <row r="741" spans="1:17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</row>
    <row r="742" spans="1:17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</row>
    <row r="743" spans="1:17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</row>
    <row r="744" spans="1:17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</row>
    <row r="745" spans="1:17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</row>
    <row r="746" spans="1:17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</row>
    <row r="747" spans="1:17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</row>
    <row r="748" spans="1:17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</row>
    <row r="749" spans="1:17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</row>
    <row r="750" spans="1:17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</row>
    <row r="751" spans="1:17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</row>
    <row r="752" spans="1:17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</row>
    <row r="753" spans="1:17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</row>
    <row r="754" spans="1:17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</row>
    <row r="755" spans="1:17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</row>
    <row r="756" spans="1:17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</row>
    <row r="757" spans="1:17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</row>
    <row r="758" spans="1:17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</row>
    <row r="759" spans="1:17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</row>
    <row r="760" spans="1:17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</row>
    <row r="761" spans="1:17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</row>
    <row r="762" spans="1:17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</row>
    <row r="763" spans="1:17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</row>
    <row r="764" spans="1:17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</row>
    <row r="765" spans="1:17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</row>
    <row r="766" spans="1:17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</row>
    <row r="767" spans="1:17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</row>
    <row r="768" spans="1:17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</row>
    <row r="769" spans="1:17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</row>
    <row r="770" spans="1:17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</row>
    <row r="771" spans="1:17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</row>
    <row r="772" spans="1:17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</row>
    <row r="773" spans="1:17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</row>
    <row r="774" spans="1:17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</row>
    <row r="775" spans="1:17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</row>
    <row r="776" spans="1:17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</row>
    <row r="777" spans="1:17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</row>
    <row r="778" spans="1:17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</row>
    <row r="779" spans="1:17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</row>
    <row r="780" spans="1:17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</row>
    <row r="781" spans="1:17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</row>
    <row r="782" spans="1:17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</row>
    <row r="783" spans="1:17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</row>
    <row r="785" spans="1:17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</row>
    <row r="786" spans="1:17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</row>
    <row r="787" spans="1:17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</row>
    <row r="788" spans="1:17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</row>
    <row r="789" spans="1:17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</row>
    <row r="790" spans="1:17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</row>
    <row r="791" spans="1:17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</row>
    <row r="792" spans="1:17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</row>
    <row r="793" spans="1:17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</row>
    <row r="794" spans="1:17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</row>
    <row r="795" spans="1:17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</row>
    <row r="796" spans="1:17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</row>
    <row r="797" spans="1:17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</row>
    <row r="798" spans="1:17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</row>
    <row r="799" spans="1:17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</row>
    <row r="800" spans="1:17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</row>
    <row r="801" spans="1:17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</row>
    <row r="802" spans="1:17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</row>
    <row r="803" spans="1:17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</row>
    <row r="804" spans="1:17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</row>
    <row r="805" spans="1:17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</row>
    <row r="806" spans="1:17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</row>
    <row r="807" spans="1:17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</row>
    <row r="808" spans="1:17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</row>
    <row r="809" spans="1:17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</row>
    <row r="810" spans="1:17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</row>
    <row r="811" spans="1:17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</row>
    <row r="812" spans="1:17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</row>
    <row r="813" spans="1:17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</row>
    <row r="814" spans="1:17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</row>
    <row r="815" spans="1:17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</row>
    <row r="816" spans="1:17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</row>
    <row r="817" spans="1:17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</row>
    <row r="818" spans="1:17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</row>
    <row r="819" spans="1:17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</row>
    <row r="820" spans="1:17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</row>
    <row r="821" spans="1:17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</row>
    <row r="822" spans="1:17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</row>
    <row r="823" spans="1:17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</row>
    <row r="824" spans="1:17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</row>
    <row r="825" spans="1:17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</row>
    <row r="826" spans="1:17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</row>
    <row r="827" spans="1:17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</row>
    <row r="828" spans="1:17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</row>
    <row r="829" spans="1:17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</row>
    <row r="830" spans="1:17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</row>
    <row r="831" spans="1:17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</row>
    <row r="832" spans="1:17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</row>
    <row r="834" spans="1:17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</row>
    <row r="835" spans="1:17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</row>
    <row r="836" spans="1:17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</row>
    <row r="837" spans="1:17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</row>
    <row r="838" spans="1:17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</row>
    <row r="839" spans="1:17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</row>
    <row r="840" spans="1:17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</row>
    <row r="841" spans="1:17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</row>
    <row r="842" spans="1:17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</row>
    <row r="843" spans="1:17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</row>
    <row r="844" spans="1:17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</row>
    <row r="845" spans="1:17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</row>
    <row r="846" spans="1:17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</row>
    <row r="847" spans="1:17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</row>
    <row r="848" spans="1:17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</row>
    <row r="849" spans="1:17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</row>
    <row r="850" spans="1:17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</row>
    <row r="851" spans="1:17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</row>
    <row r="852" spans="1:17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</row>
    <row r="854" spans="1:17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</row>
    <row r="855" spans="1:17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</row>
    <row r="856" spans="1:17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</row>
    <row r="857" spans="1:17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</row>
    <row r="858" spans="1:17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</row>
    <row r="859" spans="1:17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</row>
    <row r="860" spans="1:17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</row>
    <row r="861" spans="1:17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</row>
    <row r="862" spans="1:17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</row>
    <row r="863" spans="1:17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</row>
    <row r="864" spans="1:17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</row>
    <row r="865" spans="1:17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</row>
    <row r="866" spans="1:17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</row>
    <row r="867" spans="1:17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</row>
    <row r="868" spans="1:17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</row>
    <row r="869" spans="1:17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</row>
    <row r="870" spans="1:17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</row>
    <row r="871" spans="1:17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</row>
    <row r="872" spans="1:17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</row>
    <row r="873" spans="1:17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</row>
    <row r="874" spans="1:17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</row>
    <row r="875" spans="1:17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</row>
    <row r="876" spans="1:17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</row>
    <row r="877" spans="1:17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</row>
    <row r="878" spans="1:17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</row>
    <row r="879" spans="1:17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</row>
    <row r="880" spans="1:17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</row>
    <row r="881" spans="1:17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</row>
    <row r="882" spans="1:17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</row>
    <row r="883" spans="1:17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</row>
    <row r="884" spans="1:17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</row>
    <row r="885" spans="1:17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</row>
    <row r="886" spans="1:17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</row>
    <row r="887" spans="1:17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</row>
    <row r="888" spans="1:17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</row>
    <row r="889" spans="1:17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</row>
    <row r="890" spans="1:17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</row>
    <row r="891" spans="1:17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</row>
    <row r="892" spans="1:17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</row>
    <row r="893" spans="1:17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</row>
    <row r="894" spans="1:17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</row>
    <row r="895" spans="1:17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</row>
    <row r="896" spans="1:17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</row>
    <row r="897" spans="1:17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</row>
    <row r="898" spans="1:17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</row>
    <row r="899" spans="1:17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</row>
    <row r="901" spans="1:17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</row>
    <row r="902" spans="1:17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</row>
    <row r="903" spans="1:17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</row>
    <row r="904" spans="1:17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</row>
    <row r="905" spans="1:17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</row>
    <row r="906" spans="1:17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</row>
    <row r="907" spans="1:17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</row>
    <row r="908" spans="1:17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</row>
    <row r="909" spans="1:17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</row>
    <row r="910" spans="1:17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</row>
    <row r="911" spans="1:17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</row>
    <row r="912" spans="1:17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</row>
    <row r="913" spans="1:17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</row>
    <row r="914" spans="1:17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</row>
    <row r="915" spans="1:17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</row>
    <row r="916" spans="1:17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</row>
    <row r="917" spans="1:17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</row>
    <row r="918" spans="1:17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</row>
    <row r="919" spans="1:17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</row>
    <row r="920" spans="1:17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</row>
    <row r="921" spans="1:17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</row>
    <row r="923" spans="1:17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</row>
    <row r="924" spans="1:17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</row>
    <row r="925" spans="1:17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</row>
    <row r="926" spans="1:17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</row>
    <row r="927" spans="1:17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</row>
    <row r="928" spans="1:17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</row>
    <row r="929" spans="1:17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</row>
    <row r="930" spans="1:17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</row>
    <row r="931" spans="1:17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</row>
    <row r="932" spans="1:17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</row>
    <row r="933" spans="1:17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</row>
    <row r="934" spans="1:17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</row>
    <row r="935" spans="1:17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</row>
    <row r="936" spans="1:17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</row>
    <row r="937" spans="1:17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</row>
    <row r="938" spans="1:17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</row>
    <row r="939" spans="1:17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</row>
    <row r="940" spans="1:17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</row>
    <row r="941" spans="1:17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</row>
    <row r="942" spans="1:17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</row>
    <row r="943" spans="1:17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</row>
    <row r="944" spans="1:17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</row>
    <row r="945" spans="1:17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</row>
    <row r="946" spans="1:17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</row>
    <row r="947" spans="1:17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</row>
    <row r="948" spans="1:17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</row>
    <row r="949" spans="1:17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</row>
    <row r="950" spans="1:17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</row>
    <row r="951" spans="1:17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</row>
    <row r="952" spans="1:17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</row>
    <row r="953" spans="1:17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</row>
    <row r="954" spans="1:17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</row>
    <row r="955" spans="1:17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</row>
    <row r="956" spans="1:17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</row>
    <row r="957" spans="1:17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</row>
    <row r="958" spans="1:17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</row>
    <row r="959" spans="1:17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</row>
    <row r="960" spans="1:17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</row>
    <row r="961" spans="1:17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</row>
    <row r="962" spans="1:17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</row>
    <row r="963" spans="1:17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</row>
    <row r="964" spans="1:17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</row>
    <row r="965" spans="1:17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</row>
    <row r="966" spans="1:17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</row>
    <row r="967" spans="1:17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</row>
    <row r="968" spans="1:17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</row>
    <row r="969" spans="1:17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</row>
    <row r="970" spans="1:17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</row>
    <row r="971" spans="1:17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</row>
    <row r="972" spans="1:17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</row>
    <row r="973" spans="1:17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</row>
    <row r="974" spans="1:17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</row>
    <row r="975" spans="1:17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</row>
    <row r="976" spans="1:17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</row>
    <row r="977" spans="1:17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</row>
    <row r="978" spans="1:17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</row>
    <row r="979" spans="1:17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</row>
    <row r="980" spans="1:17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</row>
    <row r="981" spans="1:17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</row>
    <row r="982" spans="1:17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</row>
    <row r="983" spans="1:17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</row>
    <row r="984" spans="1:17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</row>
    <row r="985" spans="1:17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</row>
    <row r="986" spans="1:17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</row>
    <row r="987" spans="1:17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</row>
    <row r="988" spans="1:17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</row>
    <row r="989" spans="1:17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</row>
    <row r="990" spans="1:17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</row>
    <row r="991" spans="1:17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</row>
    <row r="992" spans="1:17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</row>
    <row r="993" spans="1:17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</row>
    <row r="994" spans="1:17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</row>
    <row r="995" spans="1:17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</row>
    <row r="996" spans="1:17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</row>
    <row r="997" spans="1:17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</row>
    <row r="998" spans="1:17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</row>
    <row r="999" spans="1:17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</row>
    <row r="1000" spans="1:17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</row>
    <row r="1001" spans="1:17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</row>
    <row r="1002" spans="1:17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</row>
    <row r="1003" spans="1:17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</row>
    <row r="1004" spans="1:17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</row>
    <row r="1005" spans="1:17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</row>
    <row r="1006" spans="1:17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</row>
    <row r="1007" spans="1:17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</row>
    <row r="1008" spans="1:17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</row>
    <row r="1009" spans="1:17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</row>
    <row r="1010" spans="1:17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</row>
    <row r="1011" spans="1:17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</row>
    <row r="1012" spans="1:17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</row>
    <row r="1013" spans="1:17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</row>
    <row r="1014" spans="1:17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</row>
    <row r="1015" spans="1:17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</row>
    <row r="1016" spans="1:17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</row>
    <row r="1017" spans="1:17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</row>
    <row r="1018" spans="1:17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</row>
    <row r="1019" spans="1:17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</row>
    <row r="1020" spans="1:17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</row>
    <row r="1021" spans="1:17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</row>
    <row r="1022" spans="1:17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</row>
    <row r="1023" spans="1:17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</row>
    <row r="1024" spans="1:17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</row>
    <row r="1025" spans="1:17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</row>
    <row r="1026" spans="1:17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</row>
    <row r="1027" spans="1:17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</row>
    <row r="1028" spans="1:17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</row>
    <row r="1029" spans="1:17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</row>
    <row r="1030" spans="1:17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</row>
    <row r="1031" spans="1:17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</row>
    <row r="1032" spans="1:17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</row>
    <row r="1033" spans="1:17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</row>
    <row r="1034" spans="1:17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</row>
    <row r="1035" spans="1:17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</row>
    <row r="1036" spans="1:17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</row>
    <row r="1037" spans="1:17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</row>
    <row r="1038" spans="1:17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</row>
    <row r="1039" spans="1:17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</row>
    <row r="1040" spans="1:17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</row>
    <row r="1041" spans="1:17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</row>
    <row r="1042" spans="1:17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</row>
    <row r="1043" spans="1:17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</row>
    <row r="1044" spans="1:17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</row>
    <row r="1045" spans="1:17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</row>
    <row r="1046" spans="1:17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</row>
    <row r="1047" spans="1:17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</row>
    <row r="1048" spans="1:17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</row>
    <row r="1049" spans="1:17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</row>
    <row r="1050" spans="1:17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</row>
    <row r="1051" spans="1:17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</row>
    <row r="1052" spans="1:17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</row>
    <row r="1053" spans="1:17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</row>
    <row r="1054" spans="1:17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</row>
    <row r="1055" spans="1:17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</row>
    <row r="1056" spans="1:17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</row>
    <row r="1057" spans="1:17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</row>
    <row r="1058" spans="1:17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</row>
    <row r="1059" spans="1:17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</row>
    <row r="1060" spans="1:17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</row>
    <row r="1061" spans="1:17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</row>
    <row r="1062" spans="1:17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</row>
    <row r="1063" spans="1:17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</row>
    <row r="1064" spans="1:17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</row>
    <row r="1065" spans="1:17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</row>
    <row r="1066" spans="1:17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</row>
    <row r="1067" spans="1:17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</row>
    <row r="1068" spans="1:17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</row>
    <row r="1069" spans="1:17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</row>
    <row r="1070" spans="1:17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</row>
    <row r="1071" spans="1:17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</row>
    <row r="1072" spans="1:17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</row>
    <row r="1073" spans="1:17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</row>
    <row r="1074" spans="1:17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</row>
    <row r="1075" spans="1:17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</row>
    <row r="1076" spans="1:17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</row>
    <row r="1077" spans="1:17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</row>
    <row r="1078" spans="1:17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</row>
    <row r="1079" spans="1:17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</row>
    <row r="1080" spans="1:17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</row>
    <row r="1081" spans="1:17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</row>
    <row r="1082" spans="1:17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</row>
    <row r="1083" spans="1:17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</row>
    <row r="1084" spans="1:17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</row>
    <row r="1085" spans="1:17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</row>
    <row r="1086" spans="1:17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</row>
    <row r="1087" spans="1:17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</row>
    <row r="1088" spans="1:17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</row>
    <row r="1089" spans="1:17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</row>
    <row r="1090" spans="1:17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</row>
    <row r="1091" spans="1:17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</row>
    <row r="1092" spans="1:17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</row>
    <row r="1093" spans="1:17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</row>
    <row r="1094" spans="1:17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</row>
    <row r="1095" spans="1:17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</row>
    <row r="1096" spans="1:17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</row>
    <row r="1097" spans="1:17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</row>
    <row r="1098" spans="1:17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</row>
    <row r="1099" spans="1:17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</row>
    <row r="1100" spans="1:17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</row>
    <row r="1101" spans="1:17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</row>
    <row r="1102" spans="1:17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</row>
    <row r="1103" spans="1:17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</row>
    <row r="1104" spans="1:17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</row>
    <row r="1105" spans="1:17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</row>
    <row r="1106" spans="1:17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</row>
    <row r="1107" spans="1:17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</row>
    <row r="1108" spans="1:17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</row>
    <row r="1109" spans="1:17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</row>
    <row r="1110" spans="1:17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</row>
    <row r="1111" spans="1:17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</row>
    <row r="1112" spans="1:17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</row>
    <row r="1113" spans="1:17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</row>
    <row r="1114" spans="1:17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</row>
    <row r="1115" spans="1:17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</row>
    <row r="1116" spans="1:17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</row>
    <row r="1117" spans="1:17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</row>
    <row r="1118" spans="1:17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</row>
    <row r="1119" spans="1:17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</row>
    <row r="1120" spans="1:17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</row>
    <row r="1121" spans="1:17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</row>
    <row r="1122" spans="1:17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</row>
    <row r="1123" spans="1:17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</row>
    <row r="1124" spans="1:17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</row>
    <row r="1125" spans="1:17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</row>
    <row r="1126" spans="1:17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</row>
    <row r="1127" spans="1:17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</row>
    <row r="1128" spans="1:17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</row>
    <row r="1129" spans="1:17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</row>
    <row r="1130" spans="1:17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</row>
    <row r="1131" spans="1:17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</row>
    <row r="1132" spans="1:17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</row>
    <row r="1133" spans="1:17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</row>
    <row r="1134" spans="1:17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</row>
    <row r="1135" spans="1:17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</row>
    <row r="1136" spans="1:17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</row>
    <row r="1137" spans="1:17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</row>
    <row r="1138" spans="1:17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</row>
    <row r="1139" spans="1:17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</row>
    <row r="1140" spans="1:17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</row>
    <row r="1141" spans="1:17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</row>
    <row r="1142" spans="1:17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</row>
    <row r="1143" spans="1:17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</row>
    <row r="1144" spans="1:17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</row>
    <row r="1145" spans="1:17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</row>
    <row r="1146" spans="1:17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</row>
    <row r="1147" spans="1:17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</row>
    <row r="1148" spans="1:17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</row>
    <row r="1149" spans="1:17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</row>
    <row r="1150" spans="1:17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</row>
    <row r="1151" spans="1:17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</row>
    <row r="1152" spans="1:17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</row>
    <row r="1153" spans="1:17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</row>
    <row r="1154" spans="1:17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</row>
    <row r="1155" spans="1:17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</row>
    <row r="1156" spans="1:17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</row>
    <row r="1157" spans="1:17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</row>
    <row r="1158" spans="1:17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</row>
    <row r="1159" spans="1:17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</row>
    <row r="1160" spans="1:17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</row>
    <row r="1161" spans="1:17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</row>
    <row r="1162" spans="1:17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</row>
    <row r="1163" spans="1:17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</row>
    <row r="1164" spans="1:17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</row>
    <row r="1165" spans="1:17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</row>
    <row r="1166" spans="1:17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</row>
    <row r="1167" spans="1:17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</row>
    <row r="1168" spans="1:17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</row>
    <row r="1169" spans="1:17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</row>
    <row r="1170" spans="1:17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</row>
    <row r="1171" spans="1:17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</row>
    <row r="1172" spans="1:17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</row>
    <row r="1173" spans="1:17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</row>
    <row r="1174" spans="1:17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</row>
    <row r="1175" spans="1:17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</row>
    <row r="1176" spans="1:17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</row>
    <row r="1177" spans="1:17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</row>
    <row r="1178" spans="1:17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</row>
    <row r="1179" spans="1:17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</row>
    <row r="1180" spans="1:17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</row>
    <row r="1181" spans="1:17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</row>
    <row r="1182" spans="1:17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</row>
    <row r="1183" spans="1:17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</row>
    <row r="1184" spans="1:17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</row>
    <row r="1185" spans="1:17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</row>
    <row r="1186" spans="1:17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</row>
    <row r="1187" spans="1:17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</row>
    <row r="1188" spans="1:17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</row>
    <row r="1189" spans="1:17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</row>
    <row r="1190" spans="1:17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</row>
    <row r="1191" spans="1:17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</row>
    <row r="1192" spans="1:17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</row>
    <row r="1193" spans="1:17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</row>
    <row r="1194" spans="1:17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</row>
    <row r="1195" spans="1:17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</row>
    <row r="1196" spans="1:17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</row>
    <row r="1197" spans="1:17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</row>
    <row r="1198" spans="1:17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</row>
    <row r="1199" spans="1:17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</row>
    <row r="1200" spans="1:17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</row>
    <row r="1201" spans="1:17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</row>
    <row r="1202" spans="1:17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</row>
    <row r="1203" spans="1:17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</row>
    <row r="1204" spans="1:17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</row>
    <row r="1205" spans="1:17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</row>
    <row r="1206" spans="1:17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</row>
    <row r="1207" spans="1:17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</row>
    <row r="1208" spans="1:17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</row>
    <row r="1209" spans="1:17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</row>
    <row r="1210" spans="1:17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</row>
    <row r="1211" spans="1:17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</row>
    <row r="1212" spans="1:17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</row>
    <row r="1213" spans="1:17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</row>
    <row r="1214" spans="1:17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</row>
    <row r="1215" spans="1:17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</row>
    <row r="1216" spans="1:17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</row>
    <row r="1217" spans="1:17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</row>
    <row r="1218" spans="1:17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</row>
    <row r="1219" spans="1:17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</row>
    <row r="1220" spans="1:17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</row>
    <row r="1221" spans="1:17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</row>
    <row r="1222" spans="1:17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</row>
    <row r="1223" spans="1:17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</row>
    <row r="1224" spans="1:17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</row>
    <row r="1225" spans="1:17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</row>
    <row r="1226" spans="1:17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</row>
    <row r="1227" spans="1:17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</row>
    <row r="1228" spans="1:17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</row>
    <row r="1229" spans="1:17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</row>
    <row r="1230" spans="1:17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</row>
    <row r="1231" spans="1:17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</row>
    <row r="1232" spans="1:17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</row>
    <row r="1233" spans="1:17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</row>
    <row r="1234" spans="1:17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</row>
    <row r="1235" spans="1:17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</row>
    <row r="1236" spans="1:17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</row>
    <row r="1237" spans="1:17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</row>
    <row r="1238" spans="1:17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</row>
    <row r="1239" spans="1:17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</row>
    <row r="1240" spans="1:17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</row>
    <row r="1241" spans="1:17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</row>
    <row r="1242" spans="1:17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</row>
    <row r="1243" spans="1:17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</row>
    <row r="1244" spans="1:17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</row>
    <row r="1245" spans="1:17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</row>
    <row r="1246" spans="1:17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</row>
    <row r="1247" spans="1:17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</row>
    <row r="1248" spans="1:17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</row>
    <row r="1249" spans="1:17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</row>
    <row r="1250" spans="1:17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</row>
    <row r="1251" spans="1:17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</row>
    <row r="1252" spans="1:17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</row>
    <row r="1253" spans="1:17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</row>
    <row r="1254" spans="1:17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</row>
    <row r="1255" spans="1:17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</row>
    <row r="1256" spans="1:17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</row>
    <row r="1257" spans="1:17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</row>
    <row r="1258" spans="1:17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</row>
    <row r="1259" spans="1:17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</row>
    <row r="1260" spans="1:17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</row>
    <row r="1261" spans="1:17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</row>
    <row r="1262" spans="1:17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</row>
    <row r="1263" spans="1:17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</row>
    <row r="1264" spans="1:17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</row>
    <row r="1265" spans="1:17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</row>
    <row r="1266" spans="1:17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</row>
    <row r="1267" spans="1:17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</row>
    <row r="1268" spans="1:17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</row>
    <row r="1269" spans="1:17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</row>
    <row r="1270" spans="1:17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</row>
    <row r="1271" spans="1:17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</row>
    <row r="1272" spans="1:17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</row>
    <row r="1273" spans="1:17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</row>
    <row r="1274" spans="1:17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</row>
    <row r="1275" spans="1:17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</row>
    <row r="1276" spans="1:17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</row>
    <row r="1277" spans="1:17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</row>
    <row r="1278" spans="1:17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</row>
    <row r="1279" spans="1:17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</row>
    <row r="1280" spans="1:17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</row>
    <row r="1281" spans="1:17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</row>
    <row r="1282" spans="1:17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</row>
    <row r="1283" spans="1:17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</row>
    <row r="1284" spans="1:17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</row>
    <row r="1285" spans="1:17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</row>
    <row r="1286" spans="1:17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</row>
    <row r="1287" spans="1:17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</row>
    <row r="1288" spans="1:17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</row>
    <row r="1289" spans="1:17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</row>
    <row r="1290" spans="1:17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</row>
    <row r="1291" spans="1:17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</row>
    <row r="1292" spans="1:17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</row>
    <row r="1293" spans="1:17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</row>
    <row r="1294" spans="1:17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</row>
    <row r="1295" spans="1:17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</row>
    <row r="1296" spans="1:17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</row>
    <row r="1297" spans="1:17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</row>
    <row r="1298" spans="1:17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</row>
    <row r="1299" spans="1:17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</row>
    <row r="1300" spans="1:17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</row>
    <row r="1301" spans="1:17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</row>
    <row r="1302" spans="1:17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</row>
    <row r="1303" spans="1:17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</row>
    <row r="1304" spans="1:17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</row>
    <row r="1305" spans="1:17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</row>
    <row r="1306" spans="1:17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</row>
    <row r="1307" spans="1:17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</row>
    <row r="1308" spans="1:17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</row>
    <row r="1309" spans="1:17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</row>
    <row r="1310" spans="1:17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</row>
    <row r="1311" spans="1:17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</row>
    <row r="1312" spans="1:17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</row>
    <row r="1313" spans="1:17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</row>
    <row r="1314" spans="1:17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</row>
    <row r="1315" spans="1:17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</row>
    <row r="1316" spans="1:17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</row>
    <row r="1317" spans="1:17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</row>
    <row r="1318" spans="1:17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</row>
    <row r="1319" spans="1:17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</row>
    <row r="1320" spans="1:17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</row>
    <row r="1321" spans="1:17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</row>
    <row r="1322" spans="1:17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</row>
    <row r="1323" spans="1:17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</row>
    <row r="1324" spans="1:17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</row>
    <row r="1325" spans="1:17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</row>
    <row r="1326" spans="1:17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</row>
    <row r="1327" spans="1:17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</row>
    <row r="1328" spans="1:17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</row>
    <row r="1329" spans="1:17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</row>
    <row r="1330" spans="1:17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</row>
    <row r="1331" spans="1:17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</row>
    <row r="1332" spans="1:17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</row>
    <row r="1333" spans="1:17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</row>
    <row r="1334" spans="1:17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</row>
    <row r="1335" spans="1:17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</row>
    <row r="1336" spans="1:17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</row>
    <row r="1337" spans="1:17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</row>
    <row r="1338" spans="1:17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</row>
    <row r="1339" spans="1:17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</row>
    <row r="1340" spans="1:17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</row>
    <row r="1341" spans="1:17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</row>
    <row r="1342" spans="1:17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</row>
    <row r="1343" spans="1:17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</row>
    <row r="1344" spans="1:17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</row>
    <row r="1345" spans="1:17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</row>
    <row r="1346" spans="1:17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</row>
    <row r="1347" spans="1:17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</row>
    <row r="1348" spans="1:17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</row>
    <row r="1349" spans="1:17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</row>
    <row r="1350" spans="1:17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</row>
    <row r="1351" spans="1:17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</row>
    <row r="1352" spans="1:17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</row>
    <row r="1353" spans="1:17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</row>
    <row r="1354" spans="1:17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</row>
    <row r="1355" spans="1:17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</row>
    <row r="1356" spans="1:17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</row>
    <row r="1357" spans="1:17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</row>
    <row r="1358" spans="1:17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</row>
    <row r="1359" spans="1:17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</row>
    <row r="1360" spans="1:17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</row>
    <row r="1361" spans="1:17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</row>
    <row r="1362" spans="1:17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</row>
    <row r="1363" spans="1:17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</row>
    <row r="1364" spans="1:17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</row>
    <row r="1365" spans="1:17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</row>
    <row r="1366" spans="1:17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</row>
    <row r="1367" spans="1:17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</row>
    <row r="1368" spans="1:17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</row>
    <row r="1369" spans="1:17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</row>
    <row r="1370" spans="1:17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</row>
    <row r="1371" spans="1:17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</row>
    <row r="1372" spans="1:17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</row>
    <row r="1373" spans="1:17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</row>
    <row r="1374" spans="1:17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</row>
    <row r="1375" spans="1:17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</row>
    <row r="1376" spans="1:17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</row>
    <row r="1377" spans="1:17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</row>
    <row r="1378" spans="1:17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</row>
    <row r="1379" spans="1:17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</row>
    <row r="1380" spans="1:17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</row>
    <row r="1381" spans="1:17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</row>
    <row r="1382" spans="1:17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</row>
    <row r="1383" spans="1:17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</row>
    <row r="1384" spans="1:17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</row>
    <row r="1385" spans="1:17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</row>
    <row r="1386" spans="1:17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</row>
    <row r="1387" spans="1:17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</row>
    <row r="1388" spans="1:17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</row>
    <row r="1389" spans="1:17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</row>
    <row r="1390" spans="1:17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</row>
    <row r="1391" spans="1:17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</row>
    <row r="1392" spans="1:17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</row>
    <row r="1393" spans="1:17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</row>
    <row r="1394" spans="1:17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</row>
    <row r="1395" spans="1:17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</row>
    <row r="1396" spans="1:17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</row>
    <row r="1397" spans="1:17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</row>
    <row r="1398" spans="1:17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</row>
    <row r="1399" spans="1:17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</row>
    <row r="1400" spans="1:17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</row>
    <row r="1401" spans="1:17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</row>
    <row r="1402" spans="1:17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</row>
    <row r="1403" spans="1:17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</row>
    <row r="1404" spans="1:17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</row>
    <row r="1405" spans="1:17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</row>
    <row r="1406" spans="1:17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</row>
    <row r="1407" spans="1:17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</row>
    <row r="1408" spans="1:17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</row>
    <row r="1409" spans="1:17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</row>
    <row r="1410" spans="1:17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</row>
    <row r="1411" spans="1:17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</row>
    <row r="1412" spans="1:17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</row>
    <row r="1413" spans="1:17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</row>
    <row r="1414" spans="1:17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</row>
    <row r="1415" spans="1:17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</row>
    <row r="1416" spans="1:17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</row>
    <row r="1417" spans="1:17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</row>
    <row r="1418" spans="1:17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</row>
    <row r="1419" spans="1:17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</row>
    <row r="1420" spans="1:17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</row>
    <row r="1421" spans="1:17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</row>
    <row r="1422" spans="1:17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</row>
    <row r="1423" spans="1:17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</row>
    <row r="1424" spans="1:17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</row>
    <row r="1425" spans="1:17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</row>
    <row r="1426" spans="1:17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</row>
    <row r="1427" spans="1:17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</row>
    <row r="1428" spans="1:17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</row>
    <row r="1429" spans="1:17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</row>
    <row r="1430" spans="1:17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</row>
    <row r="1431" spans="1:17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</row>
    <row r="1432" spans="1:17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</row>
    <row r="1433" spans="1:17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</row>
    <row r="1434" spans="1:17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</row>
    <row r="1435" spans="1:17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</row>
    <row r="1436" spans="1:17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</row>
    <row r="1437" spans="1:17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</row>
    <row r="1438" spans="1:17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</row>
    <row r="1439" spans="1:17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</row>
    <row r="1440" spans="1:17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</row>
    <row r="1441" spans="1:17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</row>
    <row r="1442" spans="1:17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</row>
    <row r="1443" spans="1:17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</row>
    <row r="1444" spans="1:17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</row>
    <row r="1445" spans="1:17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</row>
    <row r="1446" spans="1:17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</row>
    <row r="1447" spans="1:17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</row>
    <row r="1448" spans="1:17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</row>
    <row r="1449" spans="1:17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</row>
    <row r="1450" spans="1:17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</row>
    <row r="1451" spans="1:17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</row>
    <row r="1452" spans="1:17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</row>
    <row r="1453" spans="1:17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</row>
    <row r="1454" spans="1:17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</row>
    <row r="1455" spans="1:17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</row>
    <row r="1456" spans="1:17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</row>
    <row r="1457" spans="1:17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</row>
    <row r="1458" spans="1:17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</row>
    <row r="1459" spans="1:17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</row>
    <row r="1460" spans="1:17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</row>
    <row r="1461" spans="1:17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</row>
    <row r="1462" spans="1:17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</row>
    <row r="1463" spans="1:17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</row>
    <row r="1464" spans="1:17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</row>
    <row r="1465" spans="1:17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</row>
    <row r="1466" spans="1:17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</row>
    <row r="1467" spans="1:17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</row>
    <row r="1468" spans="1:17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</row>
    <row r="1469" spans="1:17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</row>
    <row r="1470" spans="1:17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</row>
    <row r="1471" spans="1:17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</row>
    <row r="1472" spans="1:17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</row>
    <row r="1473" spans="1:17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</row>
    <row r="1474" spans="1:17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</row>
    <row r="1475" spans="1:17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</row>
    <row r="1476" spans="1:17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</row>
    <row r="1477" spans="1:17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</row>
    <row r="1478" spans="1:17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</row>
    <row r="1479" spans="1:17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</row>
    <row r="1480" spans="1:17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</row>
    <row r="1481" spans="1:17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</row>
    <row r="1482" spans="1:17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</row>
    <row r="1483" spans="1:17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</row>
    <row r="1484" spans="1:17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</row>
    <row r="1485" spans="1:17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</row>
    <row r="1486" spans="1:17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</row>
    <row r="1487" spans="1:17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</row>
    <row r="1488" spans="1:17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</row>
    <row r="1489" spans="1:17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</row>
    <row r="1490" spans="1:17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</row>
    <row r="1491" spans="1:17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</row>
    <row r="1492" spans="1:17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</row>
    <row r="1493" spans="1:17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</row>
    <row r="1494" spans="1:17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</row>
    <row r="1495" spans="1:17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</row>
    <row r="1496" spans="1:17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</row>
    <row r="1497" spans="1:17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</row>
    <row r="1498" spans="1:17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</row>
    <row r="1499" spans="1:17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</row>
    <row r="1500" spans="1:17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</row>
    <row r="1501" spans="1:17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</row>
    <row r="1502" spans="1:17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</row>
    <row r="1503" spans="1:17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</row>
    <row r="1504" spans="1:17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</row>
    <row r="1505" spans="1:17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</row>
    <row r="1506" spans="1:17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</row>
    <row r="1507" spans="1:17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</row>
    <row r="1508" spans="1:17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</row>
    <row r="1509" spans="1:17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</row>
    <row r="1510" spans="1:17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</row>
    <row r="1511" spans="1:17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</row>
    <row r="1512" spans="1:17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</row>
    <row r="1513" spans="1:17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</row>
    <row r="1514" spans="1:17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</row>
    <row r="1515" spans="1:17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</row>
    <row r="1516" spans="1:17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</row>
    <row r="1517" spans="1:17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</row>
    <row r="1518" spans="1:17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</row>
    <row r="1519" spans="1:17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</row>
    <row r="1520" spans="1:17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</row>
    <row r="1521" spans="1:17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</row>
    <row r="1522" spans="1:17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</row>
    <row r="1523" spans="1:17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</row>
    <row r="1524" spans="1:17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</row>
    <row r="1525" spans="1:17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</row>
    <row r="1526" spans="1:17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</row>
    <row r="1527" spans="1:17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</row>
    <row r="1528" spans="1:17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</row>
    <row r="1529" spans="1:17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</row>
    <row r="1530" spans="1:17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</row>
    <row r="1531" spans="1:17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</row>
    <row r="1532" spans="1:17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</row>
    <row r="1533" spans="1:17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</row>
    <row r="1534" spans="1:17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</row>
    <row r="1535" spans="1:17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</row>
    <row r="1536" spans="1:17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</row>
    <row r="1537" spans="1:17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</row>
    <row r="1538" spans="1:17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</row>
    <row r="1539" spans="1:17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</row>
    <row r="1540" spans="1:17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</row>
    <row r="1541" spans="1:17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</row>
    <row r="1542" spans="1:17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</row>
    <row r="1543" spans="1:17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</row>
    <row r="1544" spans="1:17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</row>
    <row r="1545" spans="1:17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</row>
    <row r="1546" spans="1:17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</row>
    <row r="1547" spans="1:17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</row>
    <row r="1548" spans="1:17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</row>
    <row r="1549" spans="1:17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</row>
    <row r="1550" spans="1:17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</row>
    <row r="1551" spans="1:17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</row>
    <row r="1552" spans="1:17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</row>
    <row r="1553" spans="1:17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</row>
    <row r="1554" spans="1:17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</row>
    <row r="1555" spans="1:17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</row>
    <row r="1556" spans="1:17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</row>
    <row r="1557" spans="1:17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</row>
    <row r="1558" spans="1:17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</row>
    <row r="1559" spans="1:17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</row>
    <row r="1560" spans="1:17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</row>
    <row r="1561" spans="1:17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</row>
    <row r="1562" spans="1:17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</row>
    <row r="1563" spans="1:17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</row>
    <row r="1564" spans="1:17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</row>
    <row r="1565" spans="1:17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</row>
    <row r="1566" spans="1:17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</row>
    <row r="1567" spans="1:17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</row>
    <row r="1568" spans="1:17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</row>
    <row r="1569" spans="1:17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</row>
    <row r="1570" spans="1:17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</row>
    <row r="1571" spans="1:17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</row>
    <row r="1572" spans="1:17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</row>
    <row r="1573" spans="1:17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</row>
    <row r="1574" spans="1:17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</row>
    <row r="1575" spans="1:17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</row>
    <row r="1576" spans="1:17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</row>
    <row r="1577" spans="1:17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</row>
    <row r="1578" spans="1:17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</row>
    <row r="1579" spans="1:17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</row>
    <row r="1580" spans="1:17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</row>
    <row r="1581" spans="1:17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</row>
    <row r="1582" spans="1:17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</row>
    <row r="1583" spans="1:17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</row>
    <row r="1584" spans="1:17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</row>
    <row r="1585" spans="1:17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</row>
    <row r="1586" spans="1:17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</row>
    <row r="1587" spans="1:17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</row>
    <row r="1588" spans="1:17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</row>
    <row r="1589" spans="1:17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</row>
    <row r="1590" spans="1:17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</row>
    <row r="1591" spans="1:17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</row>
    <row r="1592" spans="1:17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</row>
    <row r="1593" spans="1:17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</row>
    <row r="1594" spans="1:17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</row>
    <row r="1595" spans="1:17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</row>
    <row r="1596" spans="1:17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</row>
    <row r="1597" spans="1:17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</row>
    <row r="1598" spans="1:17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</row>
    <row r="1599" spans="1:17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</row>
    <row r="1600" spans="1:17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</row>
    <row r="1601" spans="1:17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</row>
    <row r="1602" spans="1:17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</row>
    <row r="1603" spans="1:17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</row>
    <row r="1604" spans="1:17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</row>
    <row r="1605" spans="1:17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</row>
    <row r="1606" spans="1:17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</row>
    <row r="1607" spans="1:17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</row>
    <row r="1608" spans="1:17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</row>
    <row r="1609" spans="1:17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</row>
    <row r="1610" spans="1:17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</row>
    <row r="1611" spans="1:17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</row>
    <row r="1612" spans="1:17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</row>
    <row r="1613" spans="1:17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</row>
    <row r="1614" spans="1:17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</row>
    <row r="1615" spans="1:17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</row>
    <row r="1616" spans="1:17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</row>
    <row r="1617" spans="1:17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</row>
    <row r="1618" spans="1:17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</row>
    <row r="1619" spans="1:17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</row>
    <row r="1620" spans="1:17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</row>
    <row r="1621" spans="1:17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</row>
    <row r="1622" spans="1:17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</row>
    <row r="1623" spans="1:17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</row>
    <row r="1624" spans="1:17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</row>
    <row r="1625" spans="1:17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</row>
    <row r="1626" spans="1:17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</row>
    <row r="1627" spans="1:17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</row>
    <row r="1628" spans="1:17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</row>
    <row r="1629" spans="1:17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</row>
    <row r="1630" spans="1:17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</row>
    <row r="1631" spans="1:17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</row>
    <row r="1632" spans="1:17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</row>
    <row r="1633" spans="1:17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</row>
    <row r="1634" spans="1:17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</row>
    <row r="1635" spans="1:17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</row>
    <row r="1636" spans="1:17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</row>
    <row r="1637" spans="1:17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</row>
    <row r="1638" spans="1:17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</row>
    <row r="1639" spans="1:17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</row>
    <row r="1640" spans="1:17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</row>
    <row r="1641" spans="1:17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</row>
    <row r="1642" spans="1:17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</row>
    <row r="1643" spans="1:17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</row>
    <row r="1644" spans="1:17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</row>
    <row r="1645" spans="1:17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</row>
    <row r="1646" spans="1:17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</row>
    <row r="1647" spans="1:17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</row>
    <row r="1648" spans="1:17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</row>
    <row r="1649" spans="1:17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</row>
    <row r="1650" spans="1:17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</row>
    <row r="1651" spans="1:17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</row>
    <row r="1652" spans="1:17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</row>
    <row r="1653" spans="1:17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</row>
    <row r="1654" spans="1:17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</row>
    <row r="1655" spans="1:17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</row>
    <row r="1656" spans="1:17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</row>
    <row r="1657" spans="1:17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</row>
    <row r="1658" spans="1:17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</row>
    <row r="1659" spans="1:17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</row>
    <row r="1660" spans="1:17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</row>
    <row r="1661" spans="1:17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</row>
    <row r="1662" spans="1:17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</row>
    <row r="1663" spans="1:17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</row>
    <row r="1664" spans="1:17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</row>
    <row r="1665" spans="1:17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</row>
    <row r="1666" spans="1:17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</row>
    <row r="1667" spans="1:17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</row>
    <row r="1668" spans="1:17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</row>
    <row r="1669" spans="1:17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</row>
    <row r="1670" spans="1:17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</row>
    <row r="1671" spans="1:17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</row>
    <row r="1672" spans="1:17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</row>
    <row r="1673" spans="1:17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</row>
    <row r="1674" spans="1:17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</row>
    <row r="1675" spans="1:17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</row>
    <row r="1676" spans="1:17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</row>
    <row r="1677" spans="1:17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</row>
    <row r="1678" spans="1:17" s="28" customFormat="1" x14ac:dyDescent="0.25">
      <c r="A1678" s="56"/>
      <c r="B1678" s="61"/>
      <c r="C1678" s="61"/>
      <c r="D1678" s="35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</row>
    <row r="1679" spans="1:17" s="28" customFormat="1" x14ac:dyDescent="0.25">
      <c r="A1679" s="56"/>
      <c r="B1679" s="61"/>
      <c r="C1679" s="61"/>
      <c r="D1679" s="35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</row>
    <row r="1680" spans="1:17" s="28" customFormat="1" x14ac:dyDescent="0.25">
      <c r="A1680" s="56"/>
      <c r="B1680" s="61"/>
      <c r="C1680" s="61"/>
      <c r="D1680" s="35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</row>
    <row r="1681" spans="1:17" s="28" customFormat="1" x14ac:dyDescent="0.25">
      <c r="A1681" s="56"/>
      <c r="B1681" s="61"/>
      <c r="C1681" s="61"/>
      <c r="D1681" s="35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</row>
    <row r="1682" spans="1:17" s="28" customFormat="1" x14ac:dyDescent="0.25">
      <c r="A1682" s="56"/>
      <c r="B1682" s="61"/>
      <c r="C1682" s="61"/>
      <c r="D1682" s="35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</row>
    <row r="1683" spans="1:17" s="28" customFormat="1" x14ac:dyDescent="0.25">
      <c r="A1683" s="56"/>
      <c r="B1683" s="61"/>
      <c r="C1683" s="61"/>
      <c r="D1683" s="35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</row>
    <row r="1684" spans="1:17" s="28" customFormat="1" x14ac:dyDescent="0.25">
      <c r="A1684" s="56"/>
      <c r="B1684" s="61"/>
      <c r="C1684" s="61"/>
      <c r="D1684" s="35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</row>
    <row r="1685" spans="1:17" s="28" customFormat="1" x14ac:dyDescent="0.25">
      <c r="A1685" s="56"/>
      <c r="B1685" s="61"/>
      <c r="C1685" s="61"/>
      <c r="D1685" s="35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</row>
    <row r="1686" spans="1:17" s="28" customFormat="1" x14ac:dyDescent="0.25">
      <c r="A1686" s="56"/>
      <c r="B1686" s="61"/>
      <c r="C1686" s="61"/>
      <c r="D1686" s="35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</row>
    <row r="1687" spans="1:17" s="28" customFormat="1" x14ac:dyDescent="0.25">
      <c r="A1687" s="56"/>
      <c r="B1687" s="61"/>
      <c r="C1687" s="61"/>
      <c r="D1687" s="35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</row>
    <row r="1688" spans="1:17" s="28" customFormat="1" x14ac:dyDescent="0.25">
      <c r="A1688" s="56"/>
      <c r="B1688" s="61"/>
      <c r="C1688" s="61"/>
      <c r="D1688" s="35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</row>
    <row r="1689" spans="1:17" s="28" customFormat="1" x14ac:dyDescent="0.25">
      <c r="A1689" s="56"/>
      <c r="B1689" s="61"/>
      <c r="C1689" s="61"/>
      <c r="D1689" s="35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</row>
    <row r="1690" spans="1:17" s="28" customFormat="1" x14ac:dyDescent="0.25">
      <c r="A1690" s="56"/>
      <c r="B1690" s="61"/>
      <c r="C1690" s="61"/>
      <c r="D1690" s="35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</row>
    <row r="1691" spans="1:17" s="28" customFormat="1" x14ac:dyDescent="0.25">
      <c r="A1691" s="56"/>
      <c r="B1691" s="61"/>
      <c r="C1691" s="61"/>
      <c r="D1691" s="35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</row>
    <row r="1692" spans="1:17" s="28" customFormat="1" x14ac:dyDescent="0.25">
      <c r="A1692" s="56"/>
      <c r="B1692" s="61"/>
      <c r="C1692" s="61"/>
      <c r="D1692" s="35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</row>
    <row r="1693" spans="1:17" s="28" customFormat="1" x14ac:dyDescent="0.25">
      <c r="A1693" s="56"/>
      <c r="B1693" s="61"/>
      <c r="C1693" s="61"/>
      <c r="D1693" s="35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</row>
    <row r="1694" spans="1:17" s="28" customFormat="1" x14ac:dyDescent="0.25">
      <c r="A1694" s="56"/>
      <c r="B1694" s="61"/>
      <c r="C1694" s="61"/>
      <c r="D1694" s="35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</row>
    <row r="1695" spans="1:17" s="28" customFormat="1" x14ac:dyDescent="0.25">
      <c r="A1695" s="56"/>
      <c r="B1695" s="61"/>
      <c r="C1695" s="61"/>
      <c r="D1695" s="35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</row>
    <row r="1696" spans="1:17" s="28" customFormat="1" x14ac:dyDescent="0.25">
      <c r="A1696" s="56"/>
      <c r="B1696" s="61"/>
      <c r="C1696" s="61"/>
      <c r="D1696" s="35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</row>
    <row r="1697" spans="1:17" s="28" customFormat="1" x14ac:dyDescent="0.25">
      <c r="A1697" s="56"/>
      <c r="B1697" s="61"/>
      <c r="C1697" s="61"/>
      <c r="D1697" s="35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</row>
    <row r="1698" spans="1:17" s="28" customFormat="1" x14ac:dyDescent="0.25">
      <c r="A1698" s="56"/>
      <c r="B1698" s="61"/>
      <c r="C1698" s="61"/>
      <c r="D1698" s="35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</row>
    <row r="1699" spans="1:17" s="28" customFormat="1" x14ac:dyDescent="0.25">
      <c r="A1699" s="56"/>
      <c r="B1699" s="61"/>
      <c r="C1699" s="61"/>
      <c r="D1699" s="35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</row>
    <row r="1700" spans="1:17" s="28" customFormat="1" x14ac:dyDescent="0.25">
      <c r="A1700" s="56"/>
      <c r="B1700" s="61"/>
      <c r="C1700" s="61"/>
      <c r="D1700" s="35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</row>
    <row r="1701" spans="1:17" s="28" customFormat="1" x14ac:dyDescent="0.25">
      <c r="A1701" s="56"/>
      <c r="B1701" s="61"/>
      <c r="C1701" s="61"/>
      <c r="D1701" s="35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</row>
    <row r="1702" spans="1:17" s="28" customFormat="1" x14ac:dyDescent="0.25">
      <c r="A1702" s="56"/>
      <c r="B1702" s="61"/>
      <c r="C1702" s="61"/>
      <c r="D1702" s="35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</row>
    <row r="1703" spans="1:17" s="28" customFormat="1" x14ac:dyDescent="0.25">
      <c r="A1703" s="56"/>
      <c r="B1703" s="61"/>
      <c r="C1703" s="61"/>
      <c r="D1703" s="35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</row>
    <row r="1704" spans="1:17" s="28" customFormat="1" x14ac:dyDescent="0.25">
      <c r="A1704" s="56"/>
      <c r="B1704" s="61"/>
      <c r="C1704" s="61"/>
      <c r="D1704" s="35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</row>
    <row r="1705" spans="1:17" s="28" customFormat="1" x14ac:dyDescent="0.25">
      <c r="A1705" s="56"/>
      <c r="B1705" s="61"/>
      <c r="C1705" s="61"/>
      <c r="D1705" s="35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</row>
    <row r="1706" spans="1:17" s="28" customFormat="1" x14ac:dyDescent="0.25">
      <c r="A1706" s="56"/>
      <c r="B1706" s="61"/>
      <c r="C1706" s="61"/>
      <c r="D1706" s="35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</row>
    <row r="1707" spans="1:17" s="28" customFormat="1" x14ac:dyDescent="0.25">
      <c r="A1707" s="56"/>
      <c r="B1707" s="61"/>
      <c r="C1707" s="61"/>
      <c r="D1707" s="35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</row>
    <row r="1708" spans="1:17" s="28" customFormat="1" x14ac:dyDescent="0.25">
      <c r="A1708" s="56"/>
      <c r="B1708" s="61"/>
      <c r="C1708" s="61"/>
      <c r="D1708" s="35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</row>
    <row r="1709" spans="1:17" s="28" customFormat="1" x14ac:dyDescent="0.25">
      <c r="A1709" s="56"/>
      <c r="B1709" s="61"/>
      <c r="C1709" s="61"/>
      <c r="D1709" s="35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</row>
    <row r="1710" spans="1:17" s="28" customFormat="1" x14ac:dyDescent="0.25">
      <c r="A1710" s="56"/>
      <c r="B1710" s="61"/>
      <c r="C1710" s="61"/>
      <c r="D1710" s="35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</row>
    <row r="1711" spans="1:17" s="28" customFormat="1" x14ac:dyDescent="0.25">
      <c r="A1711" s="56"/>
      <c r="B1711" s="61"/>
      <c r="C1711" s="61"/>
      <c r="D1711" s="35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</row>
    <row r="1712" spans="1:17" s="28" customFormat="1" x14ac:dyDescent="0.25">
      <c r="A1712" s="56"/>
      <c r="B1712" s="61"/>
      <c r="C1712" s="61"/>
      <c r="D1712" s="35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</row>
    <row r="1713" spans="1:17" s="28" customFormat="1" x14ac:dyDescent="0.25">
      <c r="A1713" s="56"/>
      <c r="B1713" s="61"/>
      <c r="C1713" s="61"/>
      <c r="D1713" s="35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</row>
    <row r="1714" spans="1:17" s="28" customFormat="1" x14ac:dyDescent="0.25">
      <c r="A1714" s="56"/>
      <c r="B1714" s="61"/>
      <c r="C1714" s="61"/>
      <c r="D1714" s="35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</row>
    <row r="1715" spans="1:17" s="28" customFormat="1" x14ac:dyDescent="0.25">
      <c r="A1715" s="56"/>
      <c r="B1715" s="61"/>
      <c r="C1715" s="61"/>
      <c r="D1715" s="35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</row>
    <row r="1716" spans="1:17" s="28" customFormat="1" x14ac:dyDescent="0.25">
      <c r="A1716" s="56"/>
      <c r="B1716" s="61"/>
      <c r="C1716" s="61"/>
      <c r="D1716" s="35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</row>
    <row r="1717" spans="1:17" s="28" customFormat="1" x14ac:dyDescent="0.25">
      <c r="A1717" s="56"/>
      <c r="B1717" s="61"/>
      <c r="C1717" s="61"/>
      <c r="D1717" s="35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</row>
    <row r="1718" spans="1:17" s="28" customFormat="1" x14ac:dyDescent="0.25">
      <c r="A1718" s="56"/>
      <c r="B1718" s="61"/>
      <c r="C1718" s="61"/>
      <c r="D1718" s="35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</row>
  </sheetData>
  <mergeCells count="32">
    <mergeCell ref="T3:X3"/>
    <mergeCell ref="X14:X17"/>
    <mergeCell ref="Y14:Y17"/>
    <mergeCell ref="A10:Y10"/>
    <mergeCell ref="E15:G15"/>
    <mergeCell ref="H15:J15"/>
    <mergeCell ref="L15:Q15"/>
    <mergeCell ref="R15:W15"/>
    <mergeCell ref="R16:R17"/>
    <mergeCell ref="S16:S17"/>
    <mergeCell ref="T16:T17"/>
    <mergeCell ref="U16:V16"/>
    <mergeCell ref="W16:W17"/>
    <mergeCell ref="L14:W14"/>
    <mergeCell ref="F16:G16"/>
    <mergeCell ref="H16:H17"/>
    <mergeCell ref="A345:D345"/>
    <mergeCell ref="A14:A17"/>
    <mergeCell ref="C14:C17"/>
    <mergeCell ref="B14:B17"/>
    <mergeCell ref="D14:D17"/>
    <mergeCell ref="A11:Y11"/>
    <mergeCell ref="A12:Y12"/>
    <mergeCell ref="O16:P16"/>
    <mergeCell ref="Q16:Q17"/>
    <mergeCell ref="I16:J16"/>
    <mergeCell ref="E14:J14"/>
    <mergeCell ref="L16:L17"/>
    <mergeCell ref="M16:M17"/>
    <mergeCell ref="E16:E17"/>
    <mergeCell ref="N16:N17"/>
    <mergeCell ref="K14:K17"/>
  </mergeCells>
  <phoneticPr fontId="2" type="noConversion"/>
  <printOptions horizontalCentered="1"/>
  <pageMargins left="0.19685039370078741" right="0" top="0.86614173228346458" bottom="0.59055118110236227" header="0.59055118110236227" footer="0.31496062992125984"/>
  <pageSetup paperSize="9" scale="29" fitToHeight="100" orientation="landscape" useFirstPageNumber="1" r:id="rId1"/>
  <headerFooter scaleWithDoc="0" alignWithMargins="0">
    <oddHeader xml:space="preserve">&amp;R
</oddHeader>
    <oddFooter>&amp;R&amp;9Сторінка &amp;P</oddFooter>
  </headerFooter>
  <rowBreaks count="3" manualBreakCount="3">
    <brk id="35" max="24" man="1"/>
    <brk id="63" max="24" man="1"/>
    <brk id="3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T278"/>
  <sheetViews>
    <sheetView showGridLines="0" showZeros="0" tabSelected="1" view="pageBreakPreview" zoomScale="70" zoomScaleNormal="87" zoomScaleSheetLayoutView="70" workbookViewId="0">
      <selection activeCell="O5" sqref="O5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80.1640625" style="10" customWidth="1"/>
    <col min="4" max="4" width="23.1640625" style="4" customWidth="1"/>
    <col min="5" max="5" width="22.33203125" style="4" customWidth="1"/>
    <col min="6" max="6" width="20.1640625" style="4" customWidth="1"/>
    <col min="7" max="7" width="21.33203125" style="4" customWidth="1"/>
    <col min="8" max="8" width="22" style="4" customWidth="1"/>
    <col min="9" max="9" width="20.1640625" style="4" customWidth="1"/>
    <col min="10" max="10" width="17.5" style="4" customWidth="1"/>
    <col min="11" max="11" width="21.33203125" style="4" bestFit="1" customWidth="1"/>
    <col min="12" max="12" width="21.1640625" style="4" customWidth="1"/>
    <col min="13" max="13" width="22.1640625" style="4" customWidth="1"/>
    <col min="14" max="14" width="18" style="4" customWidth="1"/>
    <col min="15" max="15" width="21" style="4" customWidth="1"/>
    <col min="16" max="16" width="21.5" style="4" customWidth="1"/>
    <col min="17" max="17" width="21.33203125" style="4" bestFit="1" customWidth="1"/>
    <col min="18" max="18" width="21.1640625" style="4" customWidth="1"/>
    <col min="19" max="19" width="19.83203125" style="4" customWidth="1"/>
    <col min="20" max="20" width="18" style="4" customWidth="1"/>
    <col min="21" max="21" width="20.5" style="4" customWidth="1"/>
    <col min="22" max="22" width="19.33203125" style="4" customWidth="1"/>
    <col min="23" max="23" width="18.5" style="4" customWidth="1"/>
    <col min="24" max="24" width="24.1640625" style="4" customWidth="1"/>
    <col min="25" max="16384" width="9.1640625" style="4"/>
  </cols>
  <sheetData>
    <row r="1" spans="1:24" ht="33" x14ac:dyDescent="0.45">
      <c r="L1" s="132"/>
      <c r="M1" s="132"/>
      <c r="N1" s="132"/>
      <c r="O1" s="132"/>
      <c r="P1" s="132"/>
      <c r="R1" s="132"/>
      <c r="S1" s="225" t="s">
        <v>630</v>
      </c>
      <c r="T1" s="225"/>
      <c r="U1" s="225"/>
      <c r="V1" s="225"/>
      <c r="W1" s="225"/>
    </row>
    <row r="2" spans="1:24" ht="33" x14ac:dyDescent="0.25">
      <c r="L2" s="90"/>
      <c r="M2" s="90"/>
      <c r="N2" s="90"/>
      <c r="O2" s="90"/>
      <c r="P2" s="90"/>
      <c r="R2" s="90"/>
      <c r="S2" s="198" t="s">
        <v>629</v>
      </c>
      <c r="T2" s="198"/>
      <c r="U2" s="198"/>
      <c r="V2" s="198"/>
      <c r="W2" s="198"/>
    </row>
    <row r="3" spans="1:24" ht="26.25" customHeight="1" x14ac:dyDescent="0.45">
      <c r="L3" s="136"/>
      <c r="M3" s="136"/>
      <c r="N3" s="136"/>
      <c r="O3" s="136"/>
      <c r="P3" s="136"/>
      <c r="R3" s="136"/>
      <c r="S3" s="215" t="s">
        <v>625</v>
      </c>
      <c r="T3" s="215"/>
      <c r="U3" s="215"/>
      <c r="V3" s="215"/>
      <c r="W3" s="215"/>
      <c r="X3" s="215"/>
    </row>
    <row r="4" spans="1:24" ht="26.25" customHeight="1" x14ac:dyDescent="0.45">
      <c r="L4" s="136"/>
      <c r="M4" s="136"/>
      <c r="N4" s="136"/>
      <c r="O4" s="136"/>
      <c r="P4" s="136"/>
      <c r="R4" s="136"/>
      <c r="S4" s="199" t="s">
        <v>624</v>
      </c>
      <c r="T4" s="199"/>
      <c r="U4" s="199"/>
      <c r="V4" s="199"/>
      <c r="W4" s="199"/>
    </row>
    <row r="5" spans="1:24" ht="29.25" customHeight="1" x14ac:dyDescent="0.45">
      <c r="L5" s="136"/>
      <c r="M5" s="136"/>
      <c r="N5" s="136"/>
      <c r="O5" s="136"/>
      <c r="P5" s="136"/>
      <c r="R5" s="136"/>
      <c r="S5" s="199" t="s">
        <v>622</v>
      </c>
      <c r="T5" s="199"/>
      <c r="U5" s="199"/>
      <c r="V5" s="199"/>
      <c r="W5" s="200"/>
    </row>
    <row r="6" spans="1:24" ht="29.25" customHeight="1" x14ac:dyDescent="0.45">
      <c r="L6" s="136"/>
      <c r="M6" s="136"/>
      <c r="N6" s="136"/>
      <c r="O6" s="136"/>
      <c r="P6" s="136"/>
      <c r="R6" s="136"/>
      <c r="S6" s="199" t="s">
        <v>633</v>
      </c>
      <c r="T6" s="199"/>
      <c r="U6" s="199"/>
      <c r="V6" s="199"/>
      <c r="W6" s="200"/>
    </row>
    <row r="7" spans="1:24" ht="29.25" customHeight="1" x14ac:dyDescent="0.4">
      <c r="L7" s="131"/>
      <c r="M7" s="131"/>
      <c r="N7" s="131"/>
      <c r="O7" s="131"/>
      <c r="P7" s="131"/>
      <c r="R7" s="131"/>
      <c r="S7" s="131"/>
      <c r="T7" s="131"/>
      <c r="U7" s="131"/>
      <c r="V7" s="131"/>
    </row>
    <row r="8" spans="1:24" ht="29.25" customHeight="1" x14ac:dyDescent="0.25">
      <c r="L8" s="90"/>
      <c r="M8" s="90"/>
      <c r="N8" s="90"/>
      <c r="O8" s="90"/>
      <c r="P8" s="90"/>
      <c r="R8" s="90"/>
      <c r="S8" s="90"/>
      <c r="T8" s="90"/>
      <c r="U8" s="90"/>
      <c r="V8" s="90"/>
    </row>
    <row r="9" spans="1:24" ht="39.75" x14ac:dyDescent="0.25">
      <c r="A9" s="226" t="s">
        <v>617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ht="23.25" customHeight="1" x14ac:dyDescent="0.25">
      <c r="A10" s="224" t="s">
        <v>573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</row>
    <row r="11" spans="1:24" ht="31.5" customHeight="1" x14ac:dyDescent="0.25">
      <c r="A11" s="204" t="s">
        <v>572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</row>
    <row r="12" spans="1:24" s="17" customFormat="1" ht="20.25" customHeight="1" x14ac:dyDescent="0.4">
      <c r="A12" s="14"/>
      <c r="B12" s="15"/>
      <c r="C12" s="16"/>
      <c r="W12" s="140" t="s">
        <v>618</v>
      </c>
    </row>
    <row r="13" spans="1:24" s="52" customFormat="1" ht="24.75" customHeight="1" x14ac:dyDescent="0.25">
      <c r="A13" s="230" t="s">
        <v>337</v>
      </c>
      <c r="B13" s="230" t="s">
        <v>327</v>
      </c>
      <c r="C13" s="230" t="s">
        <v>339</v>
      </c>
      <c r="D13" s="227" t="s">
        <v>224</v>
      </c>
      <c r="E13" s="228"/>
      <c r="F13" s="228"/>
      <c r="G13" s="228"/>
      <c r="H13" s="228"/>
      <c r="I13" s="229"/>
      <c r="J13" s="231" t="s">
        <v>619</v>
      </c>
      <c r="K13" s="227" t="s">
        <v>225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9"/>
      <c r="W13" s="231" t="s">
        <v>619</v>
      </c>
      <c r="X13" s="234" t="s">
        <v>226</v>
      </c>
    </row>
    <row r="14" spans="1:24" s="52" customFormat="1" ht="72" customHeight="1" x14ac:dyDescent="0.25">
      <c r="A14" s="230"/>
      <c r="B14" s="230"/>
      <c r="C14" s="230"/>
      <c r="D14" s="220" t="s">
        <v>620</v>
      </c>
      <c r="E14" s="220"/>
      <c r="F14" s="221"/>
      <c r="G14" s="222" t="s">
        <v>621</v>
      </c>
      <c r="H14" s="220"/>
      <c r="I14" s="221"/>
      <c r="J14" s="232"/>
      <c r="K14" s="222" t="s">
        <v>620</v>
      </c>
      <c r="L14" s="220"/>
      <c r="M14" s="220"/>
      <c r="N14" s="220"/>
      <c r="O14" s="220"/>
      <c r="P14" s="221"/>
      <c r="Q14" s="222" t="s">
        <v>621</v>
      </c>
      <c r="R14" s="220"/>
      <c r="S14" s="220"/>
      <c r="T14" s="220"/>
      <c r="U14" s="220"/>
      <c r="V14" s="221"/>
      <c r="W14" s="232"/>
      <c r="X14" s="234"/>
    </row>
    <row r="15" spans="1:24" s="52" customFormat="1" ht="29.25" customHeight="1" x14ac:dyDescent="0.25">
      <c r="A15" s="230"/>
      <c r="B15" s="230"/>
      <c r="C15" s="230"/>
      <c r="D15" s="205" t="s">
        <v>328</v>
      </c>
      <c r="E15" s="205" t="s">
        <v>228</v>
      </c>
      <c r="F15" s="205"/>
      <c r="G15" s="205" t="s">
        <v>328</v>
      </c>
      <c r="H15" s="205" t="s">
        <v>228</v>
      </c>
      <c r="I15" s="205"/>
      <c r="J15" s="232"/>
      <c r="K15" s="205" t="s">
        <v>328</v>
      </c>
      <c r="L15" s="205" t="s">
        <v>329</v>
      </c>
      <c r="M15" s="205" t="s">
        <v>227</v>
      </c>
      <c r="N15" s="205" t="s">
        <v>228</v>
      </c>
      <c r="O15" s="205"/>
      <c r="P15" s="205" t="s">
        <v>229</v>
      </c>
      <c r="Q15" s="205" t="s">
        <v>328</v>
      </c>
      <c r="R15" s="205" t="s">
        <v>329</v>
      </c>
      <c r="S15" s="205" t="s">
        <v>227</v>
      </c>
      <c r="T15" s="205" t="s">
        <v>228</v>
      </c>
      <c r="U15" s="205"/>
      <c r="V15" s="205" t="s">
        <v>229</v>
      </c>
      <c r="W15" s="232"/>
      <c r="X15" s="234"/>
    </row>
    <row r="16" spans="1:24" s="52" customFormat="1" ht="60.75" customHeight="1" x14ac:dyDescent="0.25">
      <c r="A16" s="230"/>
      <c r="B16" s="230"/>
      <c r="C16" s="230"/>
      <c r="D16" s="205"/>
      <c r="E16" s="157" t="s">
        <v>230</v>
      </c>
      <c r="F16" s="157" t="s">
        <v>231</v>
      </c>
      <c r="G16" s="205"/>
      <c r="H16" s="157" t="s">
        <v>230</v>
      </c>
      <c r="I16" s="157" t="s">
        <v>231</v>
      </c>
      <c r="J16" s="233"/>
      <c r="K16" s="205"/>
      <c r="L16" s="205"/>
      <c r="M16" s="205"/>
      <c r="N16" s="157" t="s">
        <v>230</v>
      </c>
      <c r="O16" s="157" t="s">
        <v>231</v>
      </c>
      <c r="P16" s="205"/>
      <c r="Q16" s="205"/>
      <c r="R16" s="205"/>
      <c r="S16" s="205"/>
      <c r="T16" s="157" t="s">
        <v>230</v>
      </c>
      <c r="U16" s="157" t="s">
        <v>231</v>
      </c>
      <c r="V16" s="205"/>
      <c r="W16" s="233"/>
      <c r="X16" s="234"/>
    </row>
    <row r="17" spans="1:24" s="52" customFormat="1" ht="21" customHeight="1" x14ac:dyDescent="0.25">
      <c r="A17" s="7" t="s">
        <v>43</v>
      </c>
      <c r="B17" s="8"/>
      <c r="C17" s="9" t="s">
        <v>44</v>
      </c>
      <c r="D17" s="48">
        <f>D19+D20+D21+D22</f>
        <v>261999596</v>
      </c>
      <c r="E17" s="48">
        <f>E19+E20+E21+E22</f>
        <v>196794600</v>
      </c>
      <c r="F17" s="48">
        <f t="shared" ref="F17:P17" si="0">F19+F20+F21+F22</f>
        <v>6384303</v>
      </c>
      <c r="G17" s="48">
        <f>G19+G20+G21+G22</f>
        <v>258120553.63</v>
      </c>
      <c r="H17" s="48">
        <f>H19+H20+H21+H22</f>
        <v>195616990.86000001</v>
      </c>
      <c r="I17" s="48">
        <f t="shared" ref="I17" si="1">I19+I20+I21+I22</f>
        <v>5382220.8300000001</v>
      </c>
      <c r="J17" s="152">
        <f>G17/D17*100</f>
        <v>98.519447194109404</v>
      </c>
      <c r="K17" s="48">
        <f t="shared" si="0"/>
        <v>3100000</v>
      </c>
      <c r="L17" s="48">
        <f t="shared" si="0"/>
        <v>1200000</v>
      </c>
      <c r="M17" s="48">
        <f t="shared" si="0"/>
        <v>1900000</v>
      </c>
      <c r="N17" s="48">
        <f t="shared" si="0"/>
        <v>1332000</v>
      </c>
      <c r="O17" s="48">
        <f t="shared" si="0"/>
        <v>71500</v>
      </c>
      <c r="P17" s="48">
        <f t="shared" si="0"/>
        <v>1200000</v>
      </c>
      <c r="Q17" s="48">
        <f t="shared" ref="Q17:V17" si="2">Q19+Q20+Q21+Q22</f>
        <v>5752916.4199999999</v>
      </c>
      <c r="R17" s="48">
        <f t="shared" si="2"/>
        <v>1197400</v>
      </c>
      <c r="S17" s="48">
        <f t="shared" si="2"/>
        <v>4006974.26</v>
      </c>
      <c r="T17" s="48">
        <f t="shared" si="2"/>
        <v>2405853.06</v>
      </c>
      <c r="U17" s="48">
        <f t="shared" si="2"/>
        <v>101806.04</v>
      </c>
      <c r="V17" s="48">
        <f t="shared" si="2"/>
        <v>1745942.1600000001</v>
      </c>
      <c r="W17" s="153">
        <f>Q17/K17*100</f>
        <v>185.57794903225806</v>
      </c>
      <c r="X17" s="138">
        <f>G17+Q17</f>
        <v>263873470.04999998</v>
      </c>
    </row>
    <row r="18" spans="1:24" s="52" customFormat="1" ht="61.5" hidden="1" customHeight="1" x14ac:dyDescent="0.25">
      <c r="A18" s="7"/>
      <c r="B18" s="8"/>
      <c r="C18" s="9" t="s">
        <v>438</v>
      </c>
      <c r="D18" s="48">
        <f>D23</f>
        <v>0</v>
      </c>
      <c r="E18" s="48">
        <f t="shared" ref="E18:P18" si="3">E23</f>
        <v>0</v>
      </c>
      <c r="F18" s="48">
        <f t="shared" si="3"/>
        <v>0</v>
      </c>
      <c r="G18" s="48">
        <f>G23</f>
        <v>0</v>
      </c>
      <c r="H18" s="48">
        <f t="shared" ref="H18:I18" si="4">H23</f>
        <v>0</v>
      </c>
      <c r="I18" s="48">
        <f t="shared" si="4"/>
        <v>0</v>
      </c>
      <c r="J18" s="48"/>
      <c r="K18" s="48">
        <f t="shared" si="3"/>
        <v>0</v>
      </c>
      <c r="L18" s="48">
        <f t="shared" si="3"/>
        <v>0</v>
      </c>
      <c r="M18" s="48">
        <f t="shared" si="3"/>
        <v>0</v>
      </c>
      <c r="N18" s="48">
        <f t="shared" si="3"/>
        <v>0</v>
      </c>
      <c r="O18" s="48">
        <f t="shared" si="3"/>
        <v>0</v>
      </c>
      <c r="P18" s="48">
        <f t="shared" si="3"/>
        <v>0</v>
      </c>
      <c r="Q18" s="48">
        <f t="shared" ref="Q18:V18" si="5">Q23</f>
        <v>0</v>
      </c>
      <c r="R18" s="48">
        <f t="shared" si="5"/>
        <v>0</v>
      </c>
      <c r="S18" s="48">
        <f t="shared" si="5"/>
        <v>0</v>
      </c>
      <c r="T18" s="48">
        <f t="shared" si="5"/>
        <v>0</v>
      </c>
      <c r="U18" s="48">
        <f t="shared" si="5"/>
        <v>0</v>
      </c>
      <c r="V18" s="48">
        <f t="shared" si="5"/>
        <v>0</v>
      </c>
      <c r="W18" s="137"/>
      <c r="X18" s="137"/>
    </row>
    <row r="19" spans="1:24" ht="37.5" customHeight="1" x14ac:dyDescent="0.25">
      <c r="A19" s="37" t="s">
        <v>119</v>
      </c>
      <c r="B19" s="37" t="s">
        <v>46</v>
      </c>
      <c r="C19" s="6" t="s">
        <v>490</v>
      </c>
      <c r="D19" s="49">
        <f>'дод 2'!E22+'дод 2'!E78+'дод 2'!E138+'дод 2'!E172+'дод 2'!E209+'дод 2'!E216+'дод 2'!E234+'дод 2'!E274+'дод 2'!E279+'дод 2'!E299+'дод 2'!E306+'дод 2'!E309+'дод 2'!E321+'дод 2'!E317</f>
        <v>260964096</v>
      </c>
      <c r="E19" s="49">
        <f>'дод 2'!F22+'дод 2'!F78+'дод 2'!F138+'дод 2'!F172+'дод 2'!F209+'дод 2'!F216+'дод 2'!F234+'дод 2'!F274+'дод 2'!F279+'дод 2'!F299+'дод 2'!F306+'дод 2'!F309+'дод 2'!F321+'дод 2'!F317</f>
        <v>196794600</v>
      </c>
      <c r="F19" s="49">
        <f>'дод 2'!G22+'дод 2'!G78+'дод 2'!G138+'дод 2'!G172+'дод 2'!G209+'дод 2'!G216+'дод 2'!G234+'дод 2'!G274+'дод 2'!G279+'дод 2'!G299+'дод 2'!G306+'дод 2'!G309+'дод 2'!G321+'дод 2'!G317</f>
        <v>6384303</v>
      </c>
      <c r="G19" s="49">
        <f>'дод 2'!H22+'дод 2'!H78+'дод 2'!H138+'дод 2'!H172+'дод 2'!H209+'дод 2'!H216+'дод 2'!H234+'дод 2'!H274+'дод 2'!H279+'дод 2'!H299+'дод 2'!H306+'дод 2'!H309+'дод 2'!H321+'дод 2'!H317</f>
        <v>257691166.76999998</v>
      </c>
      <c r="H19" s="49">
        <f>'дод 2'!I22+'дод 2'!I78+'дод 2'!I138+'дод 2'!I172+'дод 2'!I209+'дод 2'!I216+'дод 2'!I234+'дод 2'!I274+'дод 2'!I279+'дод 2'!I299+'дод 2'!I306+'дод 2'!I309+'дод 2'!I321+'дод 2'!I317</f>
        <v>195616990.86000001</v>
      </c>
      <c r="I19" s="49">
        <f>'дод 2'!J22+'дод 2'!J78+'дод 2'!J138+'дод 2'!J172+'дод 2'!J209+'дод 2'!J216+'дод 2'!J234+'дод 2'!J274+'дод 2'!J279+'дод 2'!J299+'дод 2'!J306+'дод 2'!J309+'дод 2'!J321+'дод 2'!J317</f>
        <v>5382220.8300000001</v>
      </c>
      <c r="J19" s="168">
        <f t="shared" ref="J19:J82" si="6">G19/D19*100</f>
        <v>98.745831598995125</v>
      </c>
      <c r="K19" s="49">
        <f>'дод 2'!L22+'дод 2'!L78+'дод 2'!L138+'дод 2'!L172+'дод 2'!L209+'дод 2'!L216+'дод 2'!L234+'дод 2'!L274+'дод 2'!L279+'дод 2'!L299+'дод 2'!L306+'дод 2'!L309+'дод 2'!L321+'дод 2'!L317</f>
        <v>3100000</v>
      </c>
      <c r="L19" s="49">
        <f>'дод 2'!M22+'дод 2'!M78+'дод 2'!M138+'дод 2'!M172+'дод 2'!M209+'дод 2'!M216+'дод 2'!M234+'дод 2'!M274+'дод 2'!M279+'дод 2'!M299+'дод 2'!M306+'дод 2'!M309+'дод 2'!M321+'дод 2'!M317</f>
        <v>1200000</v>
      </c>
      <c r="M19" s="49">
        <f>'дод 2'!N22+'дод 2'!N78+'дод 2'!N138+'дод 2'!N172+'дод 2'!N209+'дод 2'!N216+'дод 2'!N234+'дод 2'!N274+'дод 2'!N279+'дод 2'!N299+'дод 2'!N306+'дод 2'!N309+'дод 2'!N321+'дод 2'!N317</f>
        <v>1900000</v>
      </c>
      <c r="N19" s="49">
        <f>'дод 2'!O22+'дод 2'!O78+'дод 2'!O138+'дод 2'!O172+'дод 2'!O209+'дод 2'!O216+'дод 2'!O234+'дод 2'!O274+'дод 2'!O279+'дод 2'!O299+'дод 2'!O306+'дод 2'!O309+'дод 2'!O321+'дод 2'!O317</f>
        <v>1332000</v>
      </c>
      <c r="O19" s="49">
        <f>'дод 2'!P22+'дод 2'!P78+'дод 2'!P138+'дод 2'!P172+'дод 2'!P209+'дод 2'!P216+'дод 2'!P234+'дод 2'!P274+'дод 2'!P279+'дод 2'!P299+'дод 2'!P306+'дод 2'!P309+'дод 2'!P321+'дод 2'!P317</f>
        <v>71500</v>
      </c>
      <c r="P19" s="49">
        <f>'дод 2'!Q22+'дод 2'!Q78+'дод 2'!Q138+'дод 2'!Q172+'дод 2'!Q209+'дод 2'!Q216+'дод 2'!Q234+'дод 2'!Q274+'дод 2'!Q279+'дод 2'!Q299+'дод 2'!Q306+'дод 2'!Q309+'дод 2'!Q321+'дод 2'!Q317</f>
        <v>1200000</v>
      </c>
      <c r="Q19" s="49">
        <f>'дод 2'!R22+'дод 2'!R78+'дод 2'!R138+'дод 2'!R172+'дод 2'!R209+'дод 2'!R216+'дод 2'!R234+'дод 2'!R274+'дод 2'!R279+'дод 2'!R299+'дод 2'!R306+'дод 2'!R309+'дод 2'!R321+'дод 2'!R317</f>
        <v>5752916.4199999999</v>
      </c>
      <c r="R19" s="49">
        <f>'дод 2'!S22+'дод 2'!S78+'дод 2'!S138+'дод 2'!S172+'дод 2'!S209+'дод 2'!S216+'дод 2'!S234+'дод 2'!S274+'дод 2'!S279+'дод 2'!S299+'дод 2'!S306+'дод 2'!S309+'дод 2'!S321+'дод 2'!S317</f>
        <v>1197400</v>
      </c>
      <c r="S19" s="49">
        <f>'дод 2'!T22+'дод 2'!T78+'дод 2'!T138+'дод 2'!T172+'дод 2'!T209+'дод 2'!T216+'дод 2'!T234+'дод 2'!T274+'дод 2'!T279+'дод 2'!T299+'дод 2'!T306+'дод 2'!T309+'дод 2'!T321+'дод 2'!T317</f>
        <v>4006974.26</v>
      </c>
      <c r="T19" s="49">
        <f>'дод 2'!U22+'дод 2'!U78+'дод 2'!U138+'дод 2'!U172+'дод 2'!U209+'дод 2'!U216+'дод 2'!U234+'дод 2'!U274+'дод 2'!U279+'дод 2'!U299+'дод 2'!U306+'дод 2'!U309+'дод 2'!U321+'дод 2'!U317</f>
        <v>2405853.06</v>
      </c>
      <c r="U19" s="49">
        <f>'дод 2'!V22+'дод 2'!V78+'дод 2'!V138+'дод 2'!V172+'дод 2'!V209+'дод 2'!V216+'дод 2'!V234+'дод 2'!V274+'дод 2'!V279+'дод 2'!V299+'дод 2'!V306+'дод 2'!V309+'дод 2'!V321+'дод 2'!V317</f>
        <v>101806.04</v>
      </c>
      <c r="V19" s="49">
        <f>'дод 2'!W22+'дод 2'!W78+'дод 2'!W138+'дод 2'!W172+'дод 2'!W209+'дод 2'!W216+'дод 2'!W234+'дод 2'!W274+'дод 2'!W279+'дод 2'!W299+'дод 2'!W306+'дод 2'!W309+'дод 2'!W321+'дод 2'!W317</f>
        <v>1745942.1600000001</v>
      </c>
      <c r="W19" s="169">
        <f t="shared" ref="W19:W82" si="7">Q19/K19*100</f>
        <v>185.57794903225806</v>
      </c>
      <c r="X19" s="142">
        <f t="shared" ref="X19:X82" si="8">G19+Q19</f>
        <v>263444083.18999997</v>
      </c>
    </row>
    <row r="20" spans="1:24" ht="33" hidden="1" customHeight="1" x14ac:dyDescent="0.25">
      <c r="A20" s="58" t="s">
        <v>90</v>
      </c>
      <c r="B20" s="58" t="s">
        <v>458</v>
      </c>
      <c r="C20" s="6" t="s">
        <v>449</v>
      </c>
      <c r="D20" s="49">
        <f>'дод 2'!E23</f>
        <v>0</v>
      </c>
      <c r="E20" s="49">
        <f>'дод 2'!F23</f>
        <v>0</v>
      </c>
      <c r="F20" s="49">
        <f>'дод 2'!G23</f>
        <v>0</v>
      </c>
      <c r="G20" s="49">
        <f>'дод 2'!H23</f>
        <v>0</v>
      </c>
      <c r="H20" s="49">
        <f>'дод 2'!I23</f>
        <v>0</v>
      </c>
      <c r="I20" s="49">
        <f>'дод 2'!J23</f>
        <v>0</v>
      </c>
      <c r="J20" s="168" t="e">
        <f t="shared" si="6"/>
        <v>#DIV/0!</v>
      </c>
      <c r="K20" s="49">
        <f>'дод 2'!L23</f>
        <v>0</v>
      </c>
      <c r="L20" s="49">
        <f>'дод 2'!M23</f>
        <v>0</v>
      </c>
      <c r="M20" s="49">
        <f>'дод 2'!N23</f>
        <v>0</v>
      </c>
      <c r="N20" s="49">
        <f>'дод 2'!O23</f>
        <v>0</v>
      </c>
      <c r="O20" s="49">
        <f>'дод 2'!P23</f>
        <v>0</v>
      </c>
      <c r="P20" s="49">
        <f>'дод 2'!Q23</f>
        <v>0</v>
      </c>
      <c r="Q20" s="49">
        <f>'дод 2'!R23</f>
        <v>0</v>
      </c>
      <c r="R20" s="49">
        <f>'дод 2'!S23</f>
        <v>0</v>
      </c>
      <c r="S20" s="49">
        <f>'дод 2'!T23</f>
        <v>0</v>
      </c>
      <c r="T20" s="49">
        <f>'дод 2'!U23</f>
        <v>0</v>
      </c>
      <c r="U20" s="49">
        <f>'дод 2'!V23</f>
        <v>0</v>
      </c>
      <c r="V20" s="49">
        <f>'дод 2'!W23</f>
        <v>0</v>
      </c>
      <c r="W20" s="169" t="e">
        <f t="shared" si="7"/>
        <v>#DIV/0!</v>
      </c>
      <c r="X20" s="142">
        <f t="shared" si="8"/>
        <v>0</v>
      </c>
    </row>
    <row r="21" spans="1:24" ht="22.5" customHeight="1" x14ac:dyDescent="0.25">
      <c r="A21" s="37" t="s">
        <v>45</v>
      </c>
      <c r="B21" s="37" t="s">
        <v>93</v>
      </c>
      <c r="C21" s="6" t="s">
        <v>242</v>
      </c>
      <c r="D21" s="49">
        <f>'дод 2'!E24+'дод 2'!E173+'дод 2'!E235</f>
        <v>1035500</v>
      </c>
      <c r="E21" s="49">
        <f>'дод 2'!F24+'дод 2'!F173+'дод 2'!F235</f>
        <v>0</v>
      </c>
      <c r="F21" s="49">
        <f>'дод 2'!G24+'дод 2'!G173+'дод 2'!G235</f>
        <v>0</v>
      </c>
      <c r="G21" s="49">
        <f>'дод 2'!H24+'дод 2'!H173+'дод 2'!H235</f>
        <v>429386.86</v>
      </c>
      <c r="H21" s="49">
        <f>'дод 2'!I24+'дод 2'!I173+'дод 2'!I235</f>
        <v>0</v>
      </c>
      <c r="I21" s="49">
        <f>'дод 2'!J24+'дод 2'!J173+'дод 2'!J235</f>
        <v>0</v>
      </c>
      <c r="J21" s="168">
        <f t="shared" si="6"/>
        <v>41.466620956059877</v>
      </c>
      <c r="K21" s="49">
        <f>'дод 2'!L24+'дод 2'!L173+'дод 2'!L235</f>
        <v>0</v>
      </c>
      <c r="L21" s="49">
        <f>'дод 2'!M24+'дод 2'!M173+'дод 2'!M235</f>
        <v>0</v>
      </c>
      <c r="M21" s="49">
        <f>'дод 2'!N24+'дод 2'!N173+'дод 2'!N235</f>
        <v>0</v>
      </c>
      <c r="N21" s="49">
        <f>'дод 2'!O24+'дод 2'!O173+'дод 2'!O235</f>
        <v>0</v>
      </c>
      <c r="O21" s="49">
        <f>'дод 2'!P24+'дод 2'!P173+'дод 2'!P235</f>
        <v>0</v>
      </c>
      <c r="P21" s="49">
        <f>'дод 2'!Q24+'дод 2'!Q173+'дод 2'!Q235</f>
        <v>0</v>
      </c>
      <c r="Q21" s="49">
        <f>'дод 2'!R24+'дод 2'!R173+'дод 2'!R235</f>
        <v>0</v>
      </c>
      <c r="R21" s="49">
        <f>'дод 2'!S24+'дод 2'!S173+'дод 2'!S235</f>
        <v>0</v>
      </c>
      <c r="S21" s="49">
        <f>'дод 2'!T24+'дод 2'!T173+'дод 2'!T235</f>
        <v>0</v>
      </c>
      <c r="T21" s="49">
        <f>'дод 2'!U24+'дод 2'!U173+'дод 2'!U235</f>
        <v>0</v>
      </c>
      <c r="U21" s="49">
        <f>'дод 2'!V24+'дод 2'!V173+'дод 2'!V235</f>
        <v>0</v>
      </c>
      <c r="V21" s="49">
        <f>'дод 2'!W24+'дод 2'!W173+'дод 2'!W235</f>
        <v>0</v>
      </c>
      <c r="W21" s="180" t="e">
        <f t="shared" si="7"/>
        <v>#DIV/0!</v>
      </c>
      <c r="X21" s="142">
        <f t="shared" si="8"/>
        <v>429386.86</v>
      </c>
    </row>
    <row r="22" spans="1:24" ht="27" hidden="1" customHeight="1" x14ac:dyDescent="0.25">
      <c r="A22" s="58" t="s">
        <v>434</v>
      </c>
      <c r="B22" s="58" t="s">
        <v>119</v>
      </c>
      <c r="C22" s="6" t="s">
        <v>435</v>
      </c>
      <c r="D22" s="49">
        <f>'дод 2'!E25</f>
        <v>0</v>
      </c>
      <c r="E22" s="49">
        <f>'дод 2'!F25</f>
        <v>0</v>
      </c>
      <c r="F22" s="49">
        <f>'дод 2'!G25</f>
        <v>0</v>
      </c>
      <c r="G22" s="49">
        <f>'дод 2'!H25</f>
        <v>0</v>
      </c>
      <c r="H22" s="49">
        <f>'дод 2'!I25</f>
        <v>0</v>
      </c>
      <c r="I22" s="49">
        <f>'дод 2'!J25</f>
        <v>0</v>
      </c>
      <c r="J22" s="152" t="e">
        <f t="shared" si="6"/>
        <v>#DIV/0!</v>
      </c>
      <c r="K22" s="49">
        <f>'дод 2'!L25</f>
        <v>0</v>
      </c>
      <c r="L22" s="49">
        <f>'дод 2'!M25</f>
        <v>0</v>
      </c>
      <c r="M22" s="49">
        <f>'дод 2'!N25</f>
        <v>0</v>
      </c>
      <c r="N22" s="49">
        <f>'дод 2'!O25</f>
        <v>0</v>
      </c>
      <c r="O22" s="49">
        <f>'дод 2'!P25</f>
        <v>0</v>
      </c>
      <c r="P22" s="49">
        <f>'дод 2'!Q25</f>
        <v>0</v>
      </c>
      <c r="Q22" s="49">
        <f>'дод 2'!R25</f>
        <v>0</v>
      </c>
      <c r="R22" s="49">
        <f>'дод 2'!S25</f>
        <v>0</v>
      </c>
      <c r="S22" s="49">
        <f>'дод 2'!T25</f>
        <v>0</v>
      </c>
      <c r="T22" s="49">
        <f>'дод 2'!U25</f>
        <v>0</v>
      </c>
      <c r="U22" s="49">
        <f>'дод 2'!V25</f>
        <v>0</v>
      </c>
      <c r="V22" s="49">
        <f>'дод 2'!W25</f>
        <v>0</v>
      </c>
      <c r="W22" s="153" t="e">
        <f t="shared" si="7"/>
        <v>#DIV/0!</v>
      </c>
      <c r="X22" s="138">
        <f t="shared" si="8"/>
        <v>0</v>
      </c>
    </row>
    <row r="23" spans="1:24" s="54" customFormat="1" ht="63" hidden="1" customHeight="1" x14ac:dyDescent="0.25">
      <c r="A23" s="76"/>
      <c r="B23" s="86"/>
      <c r="C23" s="77" t="s">
        <v>438</v>
      </c>
      <c r="D23" s="78">
        <f>'дод 2'!E26</f>
        <v>0</v>
      </c>
      <c r="E23" s="78">
        <f>'дод 2'!F26</f>
        <v>0</v>
      </c>
      <c r="F23" s="78">
        <f>'дод 2'!G26</f>
        <v>0</v>
      </c>
      <c r="G23" s="78">
        <f>'дод 2'!H26</f>
        <v>0</v>
      </c>
      <c r="H23" s="78">
        <f>'дод 2'!I26</f>
        <v>0</v>
      </c>
      <c r="I23" s="78">
        <f>'дод 2'!J26</f>
        <v>0</v>
      </c>
      <c r="J23" s="152" t="e">
        <f t="shared" si="6"/>
        <v>#DIV/0!</v>
      </c>
      <c r="K23" s="78">
        <f>'дод 2'!L26</f>
        <v>0</v>
      </c>
      <c r="L23" s="78">
        <f>'дод 2'!M26</f>
        <v>0</v>
      </c>
      <c r="M23" s="78">
        <f>'дод 2'!N26</f>
        <v>0</v>
      </c>
      <c r="N23" s="78">
        <f>'дод 2'!O26</f>
        <v>0</v>
      </c>
      <c r="O23" s="78">
        <f>'дод 2'!P26</f>
        <v>0</v>
      </c>
      <c r="P23" s="78">
        <f>'дод 2'!Q26</f>
        <v>0</v>
      </c>
      <c r="Q23" s="78">
        <f>'дод 2'!R26</f>
        <v>0</v>
      </c>
      <c r="R23" s="78">
        <f>'дод 2'!S26</f>
        <v>0</v>
      </c>
      <c r="S23" s="78">
        <f>'дод 2'!T26</f>
        <v>0</v>
      </c>
      <c r="T23" s="78">
        <f>'дод 2'!U26</f>
        <v>0</v>
      </c>
      <c r="U23" s="78">
        <f>'дод 2'!V26</f>
        <v>0</v>
      </c>
      <c r="V23" s="78">
        <f>'дод 2'!W26</f>
        <v>0</v>
      </c>
      <c r="W23" s="153" t="e">
        <f t="shared" si="7"/>
        <v>#DIV/0!</v>
      </c>
      <c r="X23" s="138">
        <f t="shared" si="8"/>
        <v>0</v>
      </c>
    </row>
    <row r="24" spans="1:24" s="52" customFormat="1" ht="18.75" customHeight="1" x14ac:dyDescent="0.25">
      <c r="A24" s="38" t="s">
        <v>47</v>
      </c>
      <c r="B24" s="39"/>
      <c r="C24" s="9" t="s">
        <v>402</v>
      </c>
      <c r="D24" s="48">
        <f>D36+D38+D45+D47+D48+D51+D53+D55+D58+D60+D61+D62+D63+D64+D65+D67+D68+D69+D71+D73+D75+D77</f>
        <v>1156924869.72</v>
      </c>
      <c r="E24" s="48">
        <f t="shared" ref="E24:P24" si="9">E36+E38+E45+E47+E48+E51+E53+E55+E58+E60+E61+E62+E63+E64+E65+E67+E68+E69+E71+E73+E75+E77</f>
        <v>809372471</v>
      </c>
      <c r="F24" s="48">
        <f t="shared" si="9"/>
        <v>87415170</v>
      </c>
      <c r="G24" s="48">
        <f>G36+G38+G45+G47+G48+G51+G53+G55+G58+G60+G61+G62+G63+G64+G65+G67+G68+G69+G71+G73+G75+G77</f>
        <v>1148869012.6999998</v>
      </c>
      <c r="H24" s="48">
        <f t="shared" ref="H24:I24" si="10">H36+H38+H45+H47+H48+H51+H53+H55+H58+H60+H61+H62+H63+H64+H65+H67+H68+H69+H71+H73+H75+H77</f>
        <v>808261191.24000001</v>
      </c>
      <c r="I24" s="48">
        <f t="shared" si="10"/>
        <v>85323026.870000005</v>
      </c>
      <c r="J24" s="152">
        <f t="shared" si="6"/>
        <v>99.303683650438785</v>
      </c>
      <c r="K24" s="48">
        <f t="shared" si="9"/>
        <v>53874935.980000004</v>
      </c>
      <c r="L24" s="48">
        <f t="shared" si="9"/>
        <v>14255335.979999999</v>
      </c>
      <c r="M24" s="48">
        <f t="shared" si="9"/>
        <v>39616470</v>
      </c>
      <c r="N24" s="48">
        <f t="shared" si="9"/>
        <v>4494964</v>
      </c>
      <c r="O24" s="48">
        <f t="shared" si="9"/>
        <v>139890</v>
      </c>
      <c r="P24" s="48">
        <f t="shared" si="9"/>
        <v>14258465.979999999</v>
      </c>
      <c r="Q24" s="48">
        <f t="shared" ref="Q24:V24" si="11">Q36+Q38+Q45+Q47+Q48+Q51+Q53+Q55+Q58+Q60+Q61+Q62+Q63+Q64+Q65+Q67+Q68+Q69+Q71+Q73+Q75+Q77</f>
        <v>56254686.400000013</v>
      </c>
      <c r="R24" s="48">
        <f t="shared" si="11"/>
        <v>13920500.869999999</v>
      </c>
      <c r="S24" s="48">
        <f t="shared" si="11"/>
        <v>36903268.360000007</v>
      </c>
      <c r="T24" s="48">
        <f t="shared" si="11"/>
        <v>4539634.26</v>
      </c>
      <c r="U24" s="48">
        <f t="shared" si="11"/>
        <v>113944.86</v>
      </c>
      <c r="V24" s="48">
        <f t="shared" si="11"/>
        <v>19351418.039999999</v>
      </c>
      <c r="W24" s="153">
        <f t="shared" si="7"/>
        <v>104.41717540208948</v>
      </c>
      <c r="X24" s="138">
        <f t="shared" si="8"/>
        <v>1205123699.0999999</v>
      </c>
    </row>
    <row r="25" spans="1:24" s="53" customFormat="1" ht="31.5" x14ac:dyDescent="0.25">
      <c r="A25" s="69"/>
      <c r="B25" s="72"/>
      <c r="C25" s="73" t="s">
        <v>388</v>
      </c>
      <c r="D25" s="74">
        <f>D49+D52+D54</f>
        <v>482448000</v>
      </c>
      <c r="E25" s="74">
        <f t="shared" ref="E25:P25" si="12">E49+E52+E54</f>
        <v>395816000</v>
      </c>
      <c r="F25" s="74">
        <f t="shared" si="12"/>
        <v>0</v>
      </c>
      <c r="G25" s="74">
        <f>G49+G52+G54</f>
        <v>482262177.07999998</v>
      </c>
      <c r="H25" s="74">
        <f t="shared" ref="H25:I25" si="13">H49+H52+H54</f>
        <v>395803486.15999997</v>
      </c>
      <c r="I25" s="74">
        <f t="shared" si="13"/>
        <v>0</v>
      </c>
      <c r="J25" s="170">
        <f t="shared" si="6"/>
        <v>99.961483326700488</v>
      </c>
      <c r="K25" s="74">
        <f t="shared" si="12"/>
        <v>0</v>
      </c>
      <c r="L25" s="74">
        <f t="shared" si="12"/>
        <v>0</v>
      </c>
      <c r="M25" s="74">
        <f t="shared" si="12"/>
        <v>0</v>
      </c>
      <c r="N25" s="74">
        <f t="shared" si="12"/>
        <v>0</v>
      </c>
      <c r="O25" s="74">
        <f t="shared" si="12"/>
        <v>0</v>
      </c>
      <c r="P25" s="74">
        <f t="shared" si="12"/>
        <v>0</v>
      </c>
      <c r="Q25" s="74">
        <f t="shared" ref="Q25:V25" si="14">Q49+Q52+Q54</f>
        <v>0</v>
      </c>
      <c r="R25" s="74">
        <f t="shared" si="14"/>
        <v>0</v>
      </c>
      <c r="S25" s="74">
        <f t="shared" si="14"/>
        <v>0</v>
      </c>
      <c r="T25" s="74">
        <f t="shared" si="14"/>
        <v>0</v>
      </c>
      <c r="U25" s="74">
        <f t="shared" si="14"/>
        <v>0</v>
      </c>
      <c r="V25" s="74">
        <f t="shared" si="14"/>
        <v>0</v>
      </c>
      <c r="W25" s="181" t="e">
        <f t="shared" si="7"/>
        <v>#DIV/0!</v>
      </c>
      <c r="X25" s="143">
        <f t="shared" si="8"/>
        <v>482262177.07999998</v>
      </c>
    </row>
    <row r="26" spans="1:24" s="53" customFormat="1" ht="47.25" x14ac:dyDescent="0.25">
      <c r="A26" s="69"/>
      <c r="B26" s="72"/>
      <c r="C26" s="75" t="s">
        <v>539</v>
      </c>
      <c r="D26" s="74">
        <f>D56</f>
        <v>363000</v>
      </c>
      <c r="E26" s="74">
        <f t="shared" ref="E26:P26" si="15">E56</f>
        <v>0</v>
      </c>
      <c r="F26" s="74">
        <f t="shared" si="15"/>
        <v>0</v>
      </c>
      <c r="G26" s="74">
        <f>G56</f>
        <v>363000</v>
      </c>
      <c r="H26" s="74">
        <f t="shared" ref="H26:I26" si="16">H56</f>
        <v>0</v>
      </c>
      <c r="I26" s="74">
        <f t="shared" si="16"/>
        <v>0</v>
      </c>
      <c r="J26" s="170">
        <f t="shared" si="6"/>
        <v>100</v>
      </c>
      <c r="K26" s="74">
        <f t="shared" si="15"/>
        <v>1637000</v>
      </c>
      <c r="L26" s="74">
        <f t="shared" si="15"/>
        <v>1637000</v>
      </c>
      <c r="M26" s="74">
        <f t="shared" si="15"/>
        <v>0</v>
      </c>
      <c r="N26" s="74">
        <f t="shared" si="15"/>
        <v>0</v>
      </c>
      <c r="O26" s="74">
        <f t="shared" si="15"/>
        <v>0</v>
      </c>
      <c r="P26" s="74">
        <f t="shared" si="15"/>
        <v>1637000</v>
      </c>
      <c r="Q26" s="74">
        <f t="shared" ref="Q26:V26" si="17">Q56</f>
        <v>1637000</v>
      </c>
      <c r="R26" s="74">
        <f t="shared" si="17"/>
        <v>1637000</v>
      </c>
      <c r="S26" s="74">
        <f t="shared" si="17"/>
        <v>0</v>
      </c>
      <c r="T26" s="74">
        <f t="shared" si="17"/>
        <v>0</v>
      </c>
      <c r="U26" s="74">
        <f t="shared" si="17"/>
        <v>0</v>
      </c>
      <c r="V26" s="74">
        <f t="shared" si="17"/>
        <v>1637000</v>
      </c>
      <c r="W26" s="171">
        <f t="shared" si="7"/>
        <v>100</v>
      </c>
      <c r="X26" s="143">
        <f t="shared" si="8"/>
        <v>2000000</v>
      </c>
    </row>
    <row r="27" spans="1:24" s="53" customFormat="1" ht="31.5" x14ac:dyDescent="0.25">
      <c r="A27" s="69"/>
      <c r="B27" s="72"/>
      <c r="C27" s="73" t="s">
        <v>383</v>
      </c>
      <c r="D27" s="74">
        <f>D50+D66</f>
        <v>3578416</v>
      </c>
      <c r="E27" s="74">
        <f t="shared" ref="E27:P27" si="18">E50+E66</f>
        <v>1228720</v>
      </c>
      <c r="F27" s="74">
        <f t="shared" si="18"/>
        <v>0</v>
      </c>
      <c r="G27" s="74">
        <f>G50+G66</f>
        <v>2996517.52</v>
      </c>
      <c r="H27" s="74">
        <f t="shared" ref="H27:I27" si="19">H50+H66</f>
        <v>804309.27</v>
      </c>
      <c r="I27" s="74">
        <f t="shared" si="19"/>
        <v>0</v>
      </c>
      <c r="J27" s="170">
        <f t="shared" si="6"/>
        <v>83.738657551274088</v>
      </c>
      <c r="K27" s="74">
        <f t="shared" si="18"/>
        <v>0</v>
      </c>
      <c r="L27" s="74">
        <f t="shared" si="18"/>
        <v>0</v>
      </c>
      <c r="M27" s="74">
        <f t="shared" si="18"/>
        <v>0</v>
      </c>
      <c r="N27" s="74">
        <f t="shared" si="18"/>
        <v>0</v>
      </c>
      <c r="O27" s="74">
        <f t="shared" si="18"/>
        <v>0</v>
      </c>
      <c r="P27" s="74">
        <f t="shared" si="18"/>
        <v>0</v>
      </c>
      <c r="Q27" s="74">
        <f t="shared" ref="Q27:V27" si="20">Q50+Q66</f>
        <v>0</v>
      </c>
      <c r="R27" s="74">
        <f t="shared" si="20"/>
        <v>0</v>
      </c>
      <c r="S27" s="74">
        <f t="shared" si="20"/>
        <v>0</v>
      </c>
      <c r="T27" s="74">
        <f t="shared" si="20"/>
        <v>0</v>
      </c>
      <c r="U27" s="74">
        <f t="shared" si="20"/>
        <v>0</v>
      </c>
      <c r="V27" s="74">
        <f t="shared" si="20"/>
        <v>0</v>
      </c>
      <c r="W27" s="181" t="e">
        <f t="shared" si="7"/>
        <v>#DIV/0!</v>
      </c>
      <c r="X27" s="143">
        <f t="shared" si="8"/>
        <v>2996517.52</v>
      </c>
    </row>
    <row r="28" spans="1:24" s="53" customFormat="1" ht="47.25" hidden="1" x14ac:dyDescent="0.25">
      <c r="A28" s="69"/>
      <c r="B28" s="72"/>
      <c r="C28" s="73" t="s">
        <v>385</v>
      </c>
      <c r="D28" s="74"/>
      <c r="E28" s="74"/>
      <c r="F28" s="74"/>
      <c r="G28" s="74"/>
      <c r="H28" s="74"/>
      <c r="I28" s="74"/>
      <c r="J28" s="170" t="e">
        <f t="shared" si="6"/>
        <v>#DIV/0!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71" t="e">
        <f t="shared" si="7"/>
        <v>#DIV/0!</v>
      </c>
      <c r="X28" s="143">
        <f t="shared" si="8"/>
        <v>0</v>
      </c>
    </row>
    <row r="29" spans="1:24" s="53" customFormat="1" ht="50.25" customHeight="1" x14ac:dyDescent="0.25">
      <c r="A29" s="69"/>
      <c r="B29" s="72"/>
      <c r="C29" s="75" t="s">
        <v>382</v>
      </c>
      <c r="D29" s="74">
        <f>D76</f>
        <v>2417470</v>
      </c>
      <c r="E29" s="74">
        <f t="shared" ref="E29:P29" si="21">E76</f>
        <v>1299695</v>
      </c>
      <c r="F29" s="74">
        <f t="shared" si="21"/>
        <v>0</v>
      </c>
      <c r="G29" s="74">
        <f>G76</f>
        <v>2192123.87</v>
      </c>
      <c r="H29" s="74">
        <f t="shared" ref="H29:I29" si="22">H76</f>
        <v>1115804.3999999999</v>
      </c>
      <c r="I29" s="74">
        <f t="shared" si="22"/>
        <v>0</v>
      </c>
      <c r="J29" s="170">
        <f t="shared" si="6"/>
        <v>90.678431169776673</v>
      </c>
      <c r="K29" s="74">
        <f t="shared" si="21"/>
        <v>72000</v>
      </c>
      <c r="L29" s="74">
        <f t="shared" si="21"/>
        <v>72000</v>
      </c>
      <c r="M29" s="74">
        <f t="shared" si="21"/>
        <v>0</v>
      </c>
      <c r="N29" s="74">
        <f t="shared" si="21"/>
        <v>0</v>
      </c>
      <c r="O29" s="74">
        <f t="shared" si="21"/>
        <v>0</v>
      </c>
      <c r="P29" s="74">
        <f t="shared" si="21"/>
        <v>72000</v>
      </c>
      <c r="Q29" s="74">
        <f t="shared" ref="Q29:V29" si="23">Q76</f>
        <v>71830.320000000007</v>
      </c>
      <c r="R29" s="74">
        <f t="shared" si="23"/>
        <v>71830.320000000007</v>
      </c>
      <c r="S29" s="74">
        <f t="shared" si="23"/>
        <v>0</v>
      </c>
      <c r="T29" s="74">
        <f t="shared" si="23"/>
        <v>0</v>
      </c>
      <c r="U29" s="74">
        <f t="shared" si="23"/>
        <v>0</v>
      </c>
      <c r="V29" s="74">
        <f t="shared" si="23"/>
        <v>71830.320000000007</v>
      </c>
      <c r="W29" s="171">
        <f t="shared" si="7"/>
        <v>99.76433333333334</v>
      </c>
      <c r="X29" s="143">
        <f t="shared" si="8"/>
        <v>2263954.19</v>
      </c>
    </row>
    <row r="30" spans="1:24" s="53" customFormat="1" ht="63" hidden="1" x14ac:dyDescent="0.25">
      <c r="A30" s="69"/>
      <c r="B30" s="72"/>
      <c r="C30" s="73" t="s">
        <v>384</v>
      </c>
      <c r="D30" s="74"/>
      <c r="E30" s="74"/>
      <c r="F30" s="74"/>
      <c r="G30" s="74"/>
      <c r="H30" s="74"/>
      <c r="I30" s="74"/>
      <c r="J30" s="170" t="e">
        <f t="shared" si="6"/>
        <v>#DIV/0!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171" t="e">
        <f t="shared" si="7"/>
        <v>#DIV/0!</v>
      </c>
      <c r="X30" s="143">
        <f t="shared" si="8"/>
        <v>0</v>
      </c>
    </row>
    <row r="31" spans="1:24" s="53" customFormat="1" ht="63" x14ac:dyDescent="0.25">
      <c r="A31" s="69"/>
      <c r="B31" s="69"/>
      <c r="C31" s="75" t="s">
        <v>520</v>
      </c>
      <c r="D31" s="74">
        <f>D78</f>
        <v>1315285.79</v>
      </c>
      <c r="E31" s="74">
        <f t="shared" ref="E31:P31" si="24">E78</f>
        <v>1034620</v>
      </c>
      <c r="F31" s="74">
        <f t="shared" si="24"/>
        <v>0</v>
      </c>
      <c r="G31" s="74">
        <f>G78</f>
        <v>983214.59</v>
      </c>
      <c r="H31" s="74">
        <f t="shared" ref="H31:I31" si="25">H78</f>
        <v>762754.55</v>
      </c>
      <c r="I31" s="74">
        <f t="shared" si="25"/>
        <v>0</v>
      </c>
      <c r="J31" s="170">
        <f t="shared" si="6"/>
        <v>74.752924229493871</v>
      </c>
      <c r="K31" s="74">
        <f t="shared" si="24"/>
        <v>0</v>
      </c>
      <c r="L31" s="74">
        <f t="shared" si="24"/>
        <v>0</v>
      </c>
      <c r="M31" s="74">
        <f t="shared" si="24"/>
        <v>0</v>
      </c>
      <c r="N31" s="74">
        <f t="shared" si="24"/>
        <v>0</v>
      </c>
      <c r="O31" s="74">
        <f t="shared" si="24"/>
        <v>0</v>
      </c>
      <c r="P31" s="74">
        <f t="shared" si="24"/>
        <v>0</v>
      </c>
      <c r="Q31" s="74">
        <f t="shared" ref="Q31:V31" si="26">Q78</f>
        <v>0</v>
      </c>
      <c r="R31" s="74">
        <f t="shared" si="26"/>
        <v>0</v>
      </c>
      <c r="S31" s="74">
        <f t="shared" si="26"/>
        <v>0</v>
      </c>
      <c r="T31" s="74">
        <f t="shared" si="26"/>
        <v>0</v>
      </c>
      <c r="U31" s="74">
        <f t="shared" si="26"/>
        <v>0</v>
      </c>
      <c r="V31" s="74">
        <f t="shared" si="26"/>
        <v>0</v>
      </c>
      <c r="W31" s="181" t="e">
        <f t="shared" si="7"/>
        <v>#DIV/0!</v>
      </c>
      <c r="X31" s="143">
        <f t="shared" si="8"/>
        <v>983214.59</v>
      </c>
    </row>
    <row r="32" spans="1:24" s="53" customFormat="1" ht="31.5" x14ac:dyDescent="0.25">
      <c r="A32" s="69"/>
      <c r="B32" s="69"/>
      <c r="C32" s="75" t="s">
        <v>536</v>
      </c>
      <c r="D32" s="74">
        <f>D57+D59</f>
        <v>741017.59999999998</v>
      </c>
      <c r="E32" s="74">
        <f t="shared" ref="E32:P32" si="27">E57+E59</f>
        <v>0</v>
      </c>
      <c r="F32" s="74">
        <f t="shared" si="27"/>
        <v>0</v>
      </c>
      <c r="G32" s="74">
        <f>G57+G59</f>
        <v>740770.75</v>
      </c>
      <c r="H32" s="74">
        <f t="shared" ref="H32:I32" si="28">H57+H59</f>
        <v>0</v>
      </c>
      <c r="I32" s="74">
        <f t="shared" si="28"/>
        <v>0</v>
      </c>
      <c r="J32" s="170">
        <f t="shared" si="6"/>
        <v>99.96668770080494</v>
      </c>
      <c r="K32" s="74">
        <f t="shared" si="27"/>
        <v>4356725.18</v>
      </c>
      <c r="L32" s="74">
        <f t="shared" si="27"/>
        <v>4356725.18</v>
      </c>
      <c r="M32" s="74">
        <f t="shared" si="27"/>
        <v>0</v>
      </c>
      <c r="N32" s="74">
        <f t="shared" si="27"/>
        <v>0</v>
      </c>
      <c r="O32" s="74">
        <f t="shared" si="27"/>
        <v>0</v>
      </c>
      <c r="P32" s="74">
        <f t="shared" si="27"/>
        <v>4356725.18</v>
      </c>
      <c r="Q32" s="74">
        <f t="shared" ref="Q32:V32" si="29">Q57+Q59</f>
        <v>4353326.42</v>
      </c>
      <c r="R32" s="74">
        <f t="shared" si="29"/>
        <v>4353326.42</v>
      </c>
      <c r="S32" s="74">
        <f t="shared" si="29"/>
        <v>0</v>
      </c>
      <c r="T32" s="74">
        <f t="shared" si="29"/>
        <v>0</v>
      </c>
      <c r="U32" s="74">
        <f t="shared" si="29"/>
        <v>0</v>
      </c>
      <c r="V32" s="74">
        <f t="shared" si="29"/>
        <v>4353326.42</v>
      </c>
      <c r="W32" s="171">
        <f t="shared" si="7"/>
        <v>99.921988193893839</v>
      </c>
      <c r="X32" s="143">
        <f t="shared" si="8"/>
        <v>5094097.17</v>
      </c>
    </row>
    <row r="33" spans="1:24" s="53" customFormat="1" ht="55.5" customHeight="1" x14ac:dyDescent="0.25">
      <c r="A33" s="69"/>
      <c r="B33" s="69"/>
      <c r="C33" s="75" t="s">
        <v>592</v>
      </c>
      <c r="D33" s="74">
        <f>D70</f>
        <v>287772</v>
      </c>
      <c r="E33" s="74">
        <f t="shared" ref="E33:P33" si="30">E70</f>
        <v>0</v>
      </c>
      <c r="F33" s="74">
        <f t="shared" si="30"/>
        <v>0</v>
      </c>
      <c r="G33" s="74">
        <f>G70</f>
        <v>287272</v>
      </c>
      <c r="H33" s="74">
        <f t="shared" ref="H33:I33" si="31">H70</f>
        <v>0</v>
      </c>
      <c r="I33" s="74">
        <f t="shared" si="31"/>
        <v>0</v>
      </c>
      <c r="J33" s="170">
        <f t="shared" si="6"/>
        <v>99.826251337864704</v>
      </c>
      <c r="K33" s="74">
        <f t="shared" si="30"/>
        <v>2859728</v>
      </c>
      <c r="L33" s="74">
        <f t="shared" si="30"/>
        <v>2859728</v>
      </c>
      <c r="M33" s="74">
        <f t="shared" si="30"/>
        <v>0</v>
      </c>
      <c r="N33" s="74">
        <f t="shared" si="30"/>
        <v>0</v>
      </c>
      <c r="O33" s="74">
        <f t="shared" si="30"/>
        <v>0</v>
      </c>
      <c r="P33" s="74">
        <f t="shared" si="30"/>
        <v>2859728</v>
      </c>
      <c r="Q33" s="74">
        <f t="shared" ref="Q33:V33" si="32">Q70</f>
        <v>2724612.92</v>
      </c>
      <c r="R33" s="74">
        <f t="shared" si="32"/>
        <v>2724612.92</v>
      </c>
      <c r="S33" s="74">
        <f t="shared" si="32"/>
        <v>0</v>
      </c>
      <c r="T33" s="74">
        <f t="shared" si="32"/>
        <v>0</v>
      </c>
      <c r="U33" s="74">
        <f t="shared" si="32"/>
        <v>0</v>
      </c>
      <c r="V33" s="74">
        <f t="shared" si="32"/>
        <v>2724612.92</v>
      </c>
      <c r="W33" s="171">
        <f t="shared" si="7"/>
        <v>95.275247156372913</v>
      </c>
      <c r="X33" s="143">
        <f t="shared" si="8"/>
        <v>3011884.92</v>
      </c>
    </row>
    <row r="34" spans="1:24" s="53" customFormat="1" ht="63" x14ac:dyDescent="0.25">
      <c r="A34" s="69"/>
      <c r="B34" s="69"/>
      <c r="C34" s="75" t="s">
        <v>555</v>
      </c>
      <c r="D34" s="74">
        <f>D74</f>
        <v>4801508.3</v>
      </c>
      <c r="E34" s="74">
        <f t="shared" ref="E34:P34" si="33">E74</f>
        <v>0</v>
      </c>
      <c r="F34" s="74">
        <f t="shared" si="33"/>
        <v>0</v>
      </c>
      <c r="G34" s="74">
        <f>G74</f>
        <v>4801508.3</v>
      </c>
      <c r="H34" s="74">
        <f t="shared" ref="H34:I34" si="34">H74</f>
        <v>0</v>
      </c>
      <c r="I34" s="74">
        <f t="shared" si="34"/>
        <v>0</v>
      </c>
      <c r="J34" s="170">
        <f t="shared" si="6"/>
        <v>100</v>
      </c>
      <c r="K34" s="74">
        <f t="shared" si="33"/>
        <v>644352.70000000007</v>
      </c>
      <c r="L34" s="74">
        <f t="shared" si="33"/>
        <v>644352.70000000007</v>
      </c>
      <c r="M34" s="74">
        <f t="shared" si="33"/>
        <v>0</v>
      </c>
      <c r="N34" s="74">
        <f t="shared" si="33"/>
        <v>0</v>
      </c>
      <c r="O34" s="74">
        <f t="shared" si="33"/>
        <v>0</v>
      </c>
      <c r="P34" s="74">
        <f t="shared" si="33"/>
        <v>644352.70000000007</v>
      </c>
      <c r="Q34" s="74">
        <f t="shared" ref="Q34:V34" si="35">Q74</f>
        <v>644352.69999999995</v>
      </c>
      <c r="R34" s="74">
        <f t="shared" si="35"/>
        <v>644352.69999999995</v>
      </c>
      <c r="S34" s="74">
        <f t="shared" si="35"/>
        <v>0</v>
      </c>
      <c r="T34" s="74">
        <f t="shared" si="35"/>
        <v>0</v>
      </c>
      <c r="U34" s="74">
        <f t="shared" si="35"/>
        <v>0</v>
      </c>
      <c r="V34" s="74">
        <f t="shared" si="35"/>
        <v>644352.69999999995</v>
      </c>
      <c r="W34" s="171">
        <f t="shared" si="7"/>
        <v>99.999999999999972</v>
      </c>
      <c r="X34" s="143">
        <f t="shared" si="8"/>
        <v>5445861</v>
      </c>
    </row>
    <row r="35" spans="1:24" s="53" customFormat="1" x14ac:dyDescent="0.25">
      <c r="A35" s="69"/>
      <c r="B35" s="69"/>
      <c r="C35" s="75" t="s">
        <v>394</v>
      </c>
      <c r="D35" s="74">
        <f>D72</f>
        <v>150000</v>
      </c>
      <c r="E35" s="74">
        <f t="shared" ref="E35:P35" si="36">E72</f>
        <v>0</v>
      </c>
      <c r="F35" s="74">
        <f t="shared" si="36"/>
        <v>0</v>
      </c>
      <c r="G35" s="74">
        <f>G72</f>
        <v>150000</v>
      </c>
      <c r="H35" s="74">
        <f t="shared" ref="H35:I35" si="37">H72</f>
        <v>0</v>
      </c>
      <c r="I35" s="74">
        <f t="shared" si="37"/>
        <v>0</v>
      </c>
      <c r="J35" s="170">
        <f t="shared" si="6"/>
        <v>100</v>
      </c>
      <c r="K35" s="74">
        <f t="shared" si="36"/>
        <v>0</v>
      </c>
      <c r="L35" s="74">
        <f t="shared" si="36"/>
        <v>0</v>
      </c>
      <c r="M35" s="74">
        <f t="shared" si="36"/>
        <v>0</v>
      </c>
      <c r="N35" s="74">
        <f t="shared" si="36"/>
        <v>0</v>
      </c>
      <c r="O35" s="74">
        <f t="shared" si="36"/>
        <v>0</v>
      </c>
      <c r="P35" s="74">
        <f t="shared" si="36"/>
        <v>0</v>
      </c>
      <c r="Q35" s="74">
        <f t="shared" ref="Q35:V35" si="38">Q72</f>
        <v>0</v>
      </c>
      <c r="R35" s="74">
        <f t="shared" si="38"/>
        <v>0</v>
      </c>
      <c r="S35" s="74">
        <f t="shared" si="38"/>
        <v>0</v>
      </c>
      <c r="T35" s="74">
        <f t="shared" si="38"/>
        <v>0</v>
      </c>
      <c r="U35" s="74">
        <f t="shared" si="38"/>
        <v>0</v>
      </c>
      <c r="V35" s="74">
        <f t="shared" si="38"/>
        <v>0</v>
      </c>
      <c r="W35" s="181" t="e">
        <f t="shared" si="7"/>
        <v>#DIV/0!</v>
      </c>
      <c r="X35" s="143">
        <f t="shared" si="8"/>
        <v>150000</v>
      </c>
    </row>
    <row r="36" spans="1:24" ht="17.25" customHeight="1" x14ac:dyDescent="0.25">
      <c r="A36" s="37" t="s">
        <v>48</v>
      </c>
      <c r="B36" s="37" t="s">
        <v>49</v>
      </c>
      <c r="C36" s="6" t="s">
        <v>499</v>
      </c>
      <c r="D36" s="49">
        <f>'дод 2'!E79</f>
        <v>312891086</v>
      </c>
      <c r="E36" s="49">
        <f>'дод 2'!F79</f>
        <v>204672330</v>
      </c>
      <c r="F36" s="49">
        <f>'дод 2'!G79</f>
        <v>32970107</v>
      </c>
      <c r="G36" s="49">
        <f>'дод 2'!H79</f>
        <v>309065278.27999997</v>
      </c>
      <c r="H36" s="49">
        <f>'дод 2'!I79</f>
        <v>204672131.44</v>
      </c>
      <c r="I36" s="49">
        <f>'дод 2'!J79</f>
        <v>32448478.399999999</v>
      </c>
      <c r="J36" s="168">
        <f t="shared" si="6"/>
        <v>98.777271743689099</v>
      </c>
      <c r="K36" s="49">
        <f>'дод 2'!L79</f>
        <v>13014798</v>
      </c>
      <c r="L36" s="49">
        <f>'дод 2'!M79</f>
        <v>1255098</v>
      </c>
      <c r="M36" s="49">
        <f>'дод 2'!N79</f>
        <v>11759700</v>
      </c>
      <c r="N36" s="49">
        <f>'дод 2'!O79</f>
        <v>0</v>
      </c>
      <c r="O36" s="49">
        <f>'дод 2'!P79</f>
        <v>0</v>
      </c>
      <c r="P36" s="49">
        <f>'дод 2'!Q79</f>
        <v>1255098</v>
      </c>
      <c r="Q36" s="49">
        <f>'дод 2'!R79</f>
        <v>15387615.49</v>
      </c>
      <c r="R36" s="49">
        <f>'дод 2'!S79</f>
        <v>1249622</v>
      </c>
      <c r="S36" s="49">
        <f>'дод 2'!T79</f>
        <v>14064293.49</v>
      </c>
      <c r="T36" s="49">
        <f>'дод 2'!U79</f>
        <v>0</v>
      </c>
      <c r="U36" s="49">
        <f>'дод 2'!V79</f>
        <v>0</v>
      </c>
      <c r="V36" s="49">
        <f>'дод 2'!W79</f>
        <v>1323322</v>
      </c>
      <c r="W36" s="169">
        <f t="shared" si="7"/>
        <v>118.23168895898345</v>
      </c>
      <c r="X36" s="142">
        <f t="shared" si="8"/>
        <v>324452893.76999998</v>
      </c>
    </row>
    <row r="37" spans="1:24" s="54" customFormat="1" ht="47.25" hidden="1" customHeight="1" x14ac:dyDescent="0.25">
      <c r="A37" s="76"/>
      <c r="B37" s="76"/>
      <c r="C37" s="77" t="s">
        <v>382</v>
      </c>
      <c r="D37" s="78"/>
      <c r="E37" s="78"/>
      <c r="F37" s="78"/>
      <c r="G37" s="78"/>
      <c r="H37" s="78"/>
      <c r="I37" s="78"/>
      <c r="J37" s="168" t="e">
        <f t="shared" si="6"/>
        <v>#DIV/0!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69" t="e">
        <f t="shared" si="7"/>
        <v>#DIV/0!</v>
      </c>
      <c r="X37" s="142">
        <f t="shared" si="8"/>
        <v>0</v>
      </c>
    </row>
    <row r="38" spans="1:24" ht="38.25" customHeight="1" x14ac:dyDescent="0.25">
      <c r="A38" s="37">
        <v>1021</v>
      </c>
      <c r="B38" s="37" t="s">
        <v>51</v>
      </c>
      <c r="C38" s="60" t="s">
        <v>467</v>
      </c>
      <c r="D38" s="49">
        <f>'дод 2'!E80</f>
        <v>224822308.69999999</v>
      </c>
      <c r="E38" s="49">
        <f>'дод 2'!F80</f>
        <v>116673485.94</v>
      </c>
      <c r="F38" s="49">
        <f>'дод 2'!G80</f>
        <v>46189009.549999997</v>
      </c>
      <c r="G38" s="49">
        <f>'дод 2'!H80</f>
        <v>222936955.99000001</v>
      </c>
      <c r="H38" s="49">
        <f>'дод 2'!I80</f>
        <v>116673128.75</v>
      </c>
      <c r="I38" s="49">
        <f>'дод 2'!J80</f>
        <v>44958559.060000002</v>
      </c>
      <c r="J38" s="168">
        <f t="shared" si="6"/>
        <v>99.161403189522545</v>
      </c>
      <c r="K38" s="49">
        <f>'дод 2'!L80</f>
        <v>26423904</v>
      </c>
      <c r="L38" s="49">
        <f>'дод 2'!M80</f>
        <v>1293104</v>
      </c>
      <c r="M38" s="49">
        <f>'дод 2'!N80</f>
        <v>25130800</v>
      </c>
      <c r="N38" s="49">
        <f>'дод 2'!O80</f>
        <v>2268060</v>
      </c>
      <c r="O38" s="49">
        <f>'дод 2'!P80</f>
        <v>139890</v>
      </c>
      <c r="P38" s="49">
        <f>'дод 2'!Q80</f>
        <v>1293104</v>
      </c>
      <c r="Q38" s="49">
        <f>'дод 2'!R80</f>
        <v>26080101.289999999</v>
      </c>
      <c r="R38" s="49">
        <f>'дод 2'!S80</f>
        <v>1238585.51</v>
      </c>
      <c r="S38" s="49">
        <f>'дод 2'!T80</f>
        <v>19601882.77</v>
      </c>
      <c r="T38" s="49">
        <f>'дод 2'!U80</f>
        <v>2375251.13</v>
      </c>
      <c r="U38" s="49">
        <f>'дод 2'!V80</f>
        <v>113944.86</v>
      </c>
      <c r="V38" s="49">
        <f>'дод 2'!W80</f>
        <v>6478218.5199999996</v>
      </c>
      <c r="W38" s="169">
        <f t="shared" si="7"/>
        <v>98.698895098922549</v>
      </c>
      <c r="X38" s="142">
        <f t="shared" si="8"/>
        <v>249017057.28</v>
      </c>
    </row>
    <row r="39" spans="1:24" s="54" customFormat="1" ht="63" hidden="1" customHeight="1" x14ac:dyDescent="0.25">
      <c r="A39" s="76"/>
      <c r="B39" s="76"/>
      <c r="C39" s="77" t="s">
        <v>386</v>
      </c>
      <c r="D39" s="78"/>
      <c r="E39" s="78"/>
      <c r="F39" s="78"/>
      <c r="G39" s="78"/>
      <c r="H39" s="78"/>
      <c r="I39" s="78"/>
      <c r="J39" s="168" t="e">
        <f t="shared" si="6"/>
        <v>#DIV/0!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69" t="e">
        <f t="shared" si="7"/>
        <v>#DIV/0!</v>
      </c>
      <c r="X39" s="142">
        <f t="shared" si="8"/>
        <v>0</v>
      </c>
    </row>
    <row r="40" spans="1:24" s="54" customFormat="1" ht="47.25" hidden="1" customHeight="1" x14ac:dyDescent="0.25">
      <c r="A40" s="76"/>
      <c r="B40" s="76"/>
      <c r="C40" s="77" t="s">
        <v>383</v>
      </c>
      <c r="D40" s="78"/>
      <c r="E40" s="78"/>
      <c r="F40" s="78"/>
      <c r="G40" s="78"/>
      <c r="H40" s="78"/>
      <c r="I40" s="78"/>
      <c r="J40" s="168" t="e">
        <f t="shared" si="6"/>
        <v>#DIV/0!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69" t="e">
        <f t="shared" si="7"/>
        <v>#DIV/0!</v>
      </c>
      <c r="X40" s="142">
        <f t="shared" si="8"/>
        <v>0</v>
      </c>
    </row>
    <row r="41" spans="1:24" s="54" customFormat="1" ht="47.25" hidden="1" customHeight="1" x14ac:dyDescent="0.25">
      <c r="A41" s="76"/>
      <c r="B41" s="76"/>
      <c r="C41" s="77" t="s">
        <v>385</v>
      </c>
      <c r="D41" s="78"/>
      <c r="E41" s="78"/>
      <c r="F41" s="78"/>
      <c r="G41" s="78"/>
      <c r="H41" s="78"/>
      <c r="I41" s="78"/>
      <c r="J41" s="168" t="e">
        <f t="shared" si="6"/>
        <v>#DIV/0!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69" t="e">
        <f t="shared" si="7"/>
        <v>#DIV/0!</v>
      </c>
      <c r="X41" s="142">
        <f t="shared" si="8"/>
        <v>0</v>
      </c>
    </row>
    <row r="42" spans="1:24" s="54" customFormat="1" ht="47.25" hidden="1" customHeight="1" x14ac:dyDescent="0.25">
      <c r="A42" s="76"/>
      <c r="B42" s="76"/>
      <c r="C42" s="77" t="s">
        <v>382</v>
      </c>
      <c r="D42" s="78"/>
      <c r="E42" s="78"/>
      <c r="F42" s="78"/>
      <c r="G42" s="78"/>
      <c r="H42" s="78"/>
      <c r="I42" s="78"/>
      <c r="J42" s="168" t="e">
        <f t="shared" si="6"/>
        <v>#DIV/0!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69" t="e">
        <f t="shared" si="7"/>
        <v>#DIV/0!</v>
      </c>
      <c r="X42" s="142">
        <f t="shared" si="8"/>
        <v>0</v>
      </c>
    </row>
    <row r="43" spans="1:24" s="54" customFormat="1" ht="31.5" hidden="1" customHeight="1" x14ac:dyDescent="0.25">
      <c r="A43" s="76"/>
      <c r="B43" s="76"/>
      <c r="C43" s="77" t="s">
        <v>388</v>
      </c>
      <c r="D43" s="78"/>
      <c r="E43" s="78"/>
      <c r="F43" s="78"/>
      <c r="G43" s="78"/>
      <c r="H43" s="78"/>
      <c r="I43" s="78"/>
      <c r="J43" s="168" t="e">
        <f t="shared" si="6"/>
        <v>#DIV/0!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69" t="e">
        <f t="shared" si="7"/>
        <v>#DIV/0!</v>
      </c>
      <c r="X43" s="142">
        <f t="shared" si="8"/>
        <v>0</v>
      </c>
    </row>
    <row r="44" spans="1:24" s="54" customFormat="1" ht="63" hidden="1" customHeight="1" x14ac:dyDescent="0.25">
      <c r="A44" s="76"/>
      <c r="B44" s="76"/>
      <c r="C44" s="77" t="s">
        <v>384</v>
      </c>
      <c r="D44" s="78"/>
      <c r="E44" s="78"/>
      <c r="F44" s="78"/>
      <c r="G44" s="78"/>
      <c r="H44" s="78"/>
      <c r="I44" s="78"/>
      <c r="J44" s="168" t="e">
        <f t="shared" si="6"/>
        <v>#DIV/0!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69" t="e">
        <f t="shared" si="7"/>
        <v>#DIV/0!</v>
      </c>
      <c r="X44" s="142">
        <f t="shared" si="8"/>
        <v>0</v>
      </c>
    </row>
    <row r="45" spans="1:24" ht="69.75" customHeight="1" x14ac:dyDescent="0.25">
      <c r="A45" s="37">
        <v>1022</v>
      </c>
      <c r="B45" s="59" t="s">
        <v>55</v>
      </c>
      <c r="C45" s="36" t="s">
        <v>469</v>
      </c>
      <c r="D45" s="49">
        <f>'дод 2'!E81</f>
        <v>15021607</v>
      </c>
      <c r="E45" s="49">
        <f>'дод 2'!F81</f>
        <v>8830500</v>
      </c>
      <c r="F45" s="49">
        <f>'дод 2'!G81</f>
        <v>2117607</v>
      </c>
      <c r="G45" s="49">
        <f>'дод 2'!H81</f>
        <v>14829385.689999999</v>
      </c>
      <c r="H45" s="49">
        <f>'дод 2'!I81</f>
        <v>8830402.1400000006</v>
      </c>
      <c r="I45" s="49">
        <f>'дод 2'!J81</f>
        <v>2035248.36</v>
      </c>
      <c r="J45" s="168">
        <f t="shared" si="6"/>
        <v>98.720367867432557</v>
      </c>
      <c r="K45" s="49">
        <f>'дод 2'!L81</f>
        <v>97000</v>
      </c>
      <c r="L45" s="49">
        <f>'дод 2'!M81</f>
        <v>97000</v>
      </c>
      <c r="M45" s="49">
        <f>'дод 2'!N81</f>
        <v>0</v>
      </c>
      <c r="N45" s="49">
        <f>'дод 2'!O81</f>
        <v>0</v>
      </c>
      <c r="O45" s="49">
        <f>'дод 2'!P81</f>
        <v>0</v>
      </c>
      <c r="P45" s="49">
        <f>'дод 2'!Q81</f>
        <v>97000</v>
      </c>
      <c r="Q45" s="49">
        <f>'дод 2'!R81</f>
        <v>267855.25</v>
      </c>
      <c r="R45" s="49">
        <f>'дод 2'!S81</f>
        <v>97000</v>
      </c>
      <c r="S45" s="49">
        <f>'дод 2'!T81</f>
        <v>93555.59</v>
      </c>
      <c r="T45" s="49">
        <f>'дод 2'!U81</f>
        <v>0</v>
      </c>
      <c r="U45" s="49">
        <f>'дод 2'!V81</f>
        <v>0</v>
      </c>
      <c r="V45" s="49">
        <f>'дод 2'!W81</f>
        <v>174299.66</v>
      </c>
      <c r="W45" s="169">
        <f t="shared" si="7"/>
        <v>276.1394329896907</v>
      </c>
      <c r="X45" s="142">
        <f t="shared" si="8"/>
        <v>15097240.939999999</v>
      </c>
    </row>
    <row r="46" spans="1:24" ht="63" hidden="1" x14ac:dyDescent="0.25">
      <c r="A46" s="37"/>
      <c r="B46" s="37"/>
      <c r="C46" s="77" t="s">
        <v>386</v>
      </c>
      <c r="D46" s="49"/>
      <c r="E46" s="49"/>
      <c r="F46" s="49"/>
      <c r="G46" s="49"/>
      <c r="H46" s="49"/>
      <c r="I46" s="49"/>
      <c r="J46" s="168" t="e">
        <f t="shared" si="6"/>
        <v>#DIV/0!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69" t="e">
        <f t="shared" si="7"/>
        <v>#DIV/0!</v>
      </c>
      <c r="X46" s="142">
        <f t="shared" si="8"/>
        <v>0</v>
      </c>
    </row>
    <row r="47" spans="1:24" ht="47.25" x14ac:dyDescent="0.25">
      <c r="A47" s="37">
        <v>1025</v>
      </c>
      <c r="B47" s="37" t="s">
        <v>55</v>
      </c>
      <c r="C47" s="3" t="s">
        <v>588</v>
      </c>
      <c r="D47" s="49">
        <f>'дод 2'!E82</f>
        <v>4167674.43</v>
      </c>
      <c r="E47" s="49">
        <f>'дод 2'!F82</f>
        <v>2829220.06</v>
      </c>
      <c r="F47" s="49">
        <f>'дод 2'!G82</f>
        <v>410366.45</v>
      </c>
      <c r="G47" s="49">
        <f>'дод 2'!H82</f>
        <v>3992344.7</v>
      </c>
      <c r="H47" s="49">
        <f>'дод 2'!I82</f>
        <v>2744754.6</v>
      </c>
      <c r="I47" s="49">
        <f>'дод 2'!J82</f>
        <v>332047.95</v>
      </c>
      <c r="J47" s="168">
        <f t="shared" si="6"/>
        <v>95.793103973335079</v>
      </c>
      <c r="K47" s="49">
        <f>'дод 2'!L82</f>
        <v>0</v>
      </c>
      <c r="L47" s="49">
        <f>'дод 2'!M82</f>
        <v>0</v>
      </c>
      <c r="M47" s="49">
        <f>'дод 2'!N82</f>
        <v>0</v>
      </c>
      <c r="N47" s="49">
        <f>'дод 2'!O82</f>
        <v>0</v>
      </c>
      <c r="O47" s="49">
        <f>'дод 2'!P82</f>
        <v>0</v>
      </c>
      <c r="P47" s="49">
        <f>'дод 2'!Q82</f>
        <v>0</v>
      </c>
      <c r="Q47" s="49">
        <f>'дод 2'!R82</f>
        <v>94674.95</v>
      </c>
      <c r="R47" s="49">
        <f>'дод 2'!S82</f>
        <v>0</v>
      </c>
      <c r="S47" s="49">
        <f>'дод 2'!T82</f>
        <v>94674.95</v>
      </c>
      <c r="T47" s="49">
        <f>'дод 2'!U82</f>
        <v>0</v>
      </c>
      <c r="U47" s="49">
        <f>'дод 2'!V82</f>
        <v>0</v>
      </c>
      <c r="V47" s="49">
        <f>'дод 2'!W82</f>
        <v>0</v>
      </c>
      <c r="W47" s="180" t="e">
        <f t="shared" si="7"/>
        <v>#DIV/0!</v>
      </c>
      <c r="X47" s="142">
        <f t="shared" si="8"/>
        <v>4087019.6500000004</v>
      </c>
    </row>
    <row r="48" spans="1:24" s="54" customFormat="1" ht="35.25" customHeight="1" x14ac:dyDescent="0.25">
      <c r="A48" s="91">
        <v>1031</v>
      </c>
      <c r="B48" s="59" t="s">
        <v>51</v>
      </c>
      <c r="C48" s="60" t="s">
        <v>500</v>
      </c>
      <c r="D48" s="49">
        <f>'дод 2'!E83</f>
        <v>468297758.54000002</v>
      </c>
      <c r="E48" s="49">
        <f>'дод 2'!F83</f>
        <v>382501138.35000002</v>
      </c>
      <c r="F48" s="49">
        <f>'дод 2'!G83</f>
        <v>0</v>
      </c>
      <c r="G48" s="49">
        <f>'дод 2'!H83</f>
        <v>468062052.49000001</v>
      </c>
      <c r="H48" s="49">
        <f>'дод 2'!I83</f>
        <v>382500060.5</v>
      </c>
      <c r="I48" s="49">
        <f>'дод 2'!J83</f>
        <v>0</v>
      </c>
      <c r="J48" s="168">
        <f t="shared" si="6"/>
        <v>99.949667482771034</v>
      </c>
      <c r="K48" s="49">
        <f>'дод 2'!L83</f>
        <v>0</v>
      </c>
      <c r="L48" s="49">
        <f>'дод 2'!M83</f>
        <v>0</v>
      </c>
      <c r="M48" s="49">
        <f>'дод 2'!N83</f>
        <v>0</v>
      </c>
      <c r="N48" s="49">
        <f>'дод 2'!O83</f>
        <v>0</v>
      </c>
      <c r="O48" s="49">
        <f>'дод 2'!P83</f>
        <v>0</v>
      </c>
      <c r="P48" s="49">
        <f>'дод 2'!Q83</f>
        <v>0</v>
      </c>
      <c r="Q48" s="49">
        <f>'дод 2'!R83</f>
        <v>0</v>
      </c>
      <c r="R48" s="49">
        <f>'дод 2'!S83</f>
        <v>0</v>
      </c>
      <c r="S48" s="49">
        <f>'дод 2'!T83</f>
        <v>0</v>
      </c>
      <c r="T48" s="49">
        <f>'дод 2'!U83</f>
        <v>0</v>
      </c>
      <c r="U48" s="49">
        <f>'дод 2'!V83</f>
        <v>0</v>
      </c>
      <c r="V48" s="49">
        <f>'дод 2'!W83</f>
        <v>0</v>
      </c>
      <c r="W48" s="180" t="e">
        <f t="shared" si="7"/>
        <v>#DIV/0!</v>
      </c>
      <c r="X48" s="142">
        <f t="shared" si="8"/>
        <v>468062052.49000001</v>
      </c>
    </row>
    <row r="49" spans="1:24" s="54" customFormat="1" x14ac:dyDescent="0.25">
      <c r="A49" s="76"/>
      <c r="B49" s="76"/>
      <c r="C49" s="85" t="s">
        <v>388</v>
      </c>
      <c r="D49" s="78">
        <f>'дод 2'!E84</f>
        <v>466218378.54000002</v>
      </c>
      <c r="E49" s="78">
        <f>'дод 2'!F84</f>
        <v>382501138.35000002</v>
      </c>
      <c r="F49" s="78">
        <f>'дод 2'!G84</f>
        <v>0</v>
      </c>
      <c r="G49" s="78">
        <f>'дод 2'!H84</f>
        <v>466051538.49000001</v>
      </c>
      <c r="H49" s="78">
        <f>'дод 2'!I84</f>
        <v>382500060.5</v>
      </c>
      <c r="I49" s="78">
        <f>'дод 2'!J84</f>
        <v>0</v>
      </c>
      <c r="J49" s="172">
        <f t="shared" si="6"/>
        <v>99.964214184236482</v>
      </c>
      <c r="K49" s="78">
        <f>'дод 2'!L84</f>
        <v>0</v>
      </c>
      <c r="L49" s="78">
        <f>'дод 2'!M84</f>
        <v>0</v>
      </c>
      <c r="M49" s="78">
        <f>'дод 2'!N84</f>
        <v>0</v>
      </c>
      <c r="N49" s="78">
        <f>'дод 2'!O84</f>
        <v>0</v>
      </c>
      <c r="O49" s="78">
        <f>'дод 2'!P84</f>
        <v>0</v>
      </c>
      <c r="P49" s="78">
        <f>'дод 2'!Q84</f>
        <v>0</v>
      </c>
      <c r="Q49" s="78">
        <f>'дод 2'!R84</f>
        <v>0</v>
      </c>
      <c r="R49" s="78">
        <f>'дод 2'!S84</f>
        <v>0</v>
      </c>
      <c r="S49" s="78">
        <f>'дод 2'!T84</f>
        <v>0</v>
      </c>
      <c r="T49" s="78">
        <f>'дод 2'!U84</f>
        <v>0</v>
      </c>
      <c r="U49" s="78">
        <f>'дод 2'!V84</f>
        <v>0</v>
      </c>
      <c r="V49" s="78">
        <f>'дод 2'!W84</f>
        <v>0</v>
      </c>
      <c r="W49" s="182" t="e">
        <f t="shared" si="7"/>
        <v>#DIV/0!</v>
      </c>
      <c r="X49" s="144">
        <f t="shared" si="8"/>
        <v>466051538.49000001</v>
      </c>
    </row>
    <row r="50" spans="1:24" s="54" customFormat="1" ht="50.25" customHeight="1" x14ac:dyDescent="0.25">
      <c r="A50" s="76"/>
      <c r="B50" s="76"/>
      <c r="C50" s="85" t="s">
        <v>383</v>
      </c>
      <c r="D50" s="78">
        <f>'дод 2'!E85</f>
        <v>2079380</v>
      </c>
      <c r="E50" s="78">
        <f>'дод 2'!F85</f>
        <v>0</v>
      </c>
      <c r="F50" s="78">
        <f>'дод 2'!G85</f>
        <v>0</v>
      </c>
      <c r="G50" s="78">
        <f>'дод 2'!H85</f>
        <v>2010514</v>
      </c>
      <c r="H50" s="78">
        <f>'дод 2'!I85</f>
        <v>0</v>
      </c>
      <c r="I50" s="78">
        <f>'дод 2'!J85</f>
        <v>0</v>
      </c>
      <c r="J50" s="172">
        <f t="shared" si="6"/>
        <v>96.688147428560427</v>
      </c>
      <c r="K50" s="78">
        <f>'дод 2'!L85</f>
        <v>0</v>
      </c>
      <c r="L50" s="78">
        <f>'дод 2'!M85</f>
        <v>0</v>
      </c>
      <c r="M50" s="78">
        <f>'дод 2'!N85</f>
        <v>0</v>
      </c>
      <c r="N50" s="78">
        <f>'дод 2'!O85</f>
        <v>0</v>
      </c>
      <c r="O50" s="78">
        <f>'дод 2'!P85</f>
        <v>0</v>
      </c>
      <c r="P50" s="78">
        <f>'дод 2'!Q85</f>
        <v>0</v>
      </c>
      <c r="Q50" s="78">
        <f>'дод 2'!R85</f>
        <v>0</v>
      </c>
      <c r="R50" s="78">
        <f>'дод 2'!S85</f>
        <v>0</v>
      </c>
      <c r="S50" s="78">
        <f>'дод 2'!T85</f>
        <v>0</v>
      </c>
      <c r="T50" s="78">
        <f>'дод 2'!U85</f>
        <v>0</v>
      </c>
      <c r="U50" s="78">
        <f>'дод 2'!V85</f>
        <v>0</v>
      </c>
      <c r="V50" s="78">
        <f>'дод 2'!W85</f>
        <v>0</v>
      </c>
      <c r="W50" s="182" t="e">
        <f t="shared" si="7"/>
        <v>#DIV/0!</v>
      </c>
      <c r="X50" s="144">
        <f t="shared" si="8"/>
        <v>2010514</v>
      </c>
    </row>
    <row r="51" spans="1:24" ht="63.75" customHeight="1" x14ac:dyDescent="0.25">
      <c r="A51" s="59" t="s">
        <v>472</v>
      </c>
      <c r="B51" s="59" t="s">
        <v>55</v>
      </c>
      <c r="C51" s="60" t="s">
        <v>501</v>
      </c>
      <c r="D51" s="49">
        <f>'дод 2'!E86</f>
        <v>15808500</v>
      </c>
      <c r="E51" s="49">
        <f>'дод 2'!F86</f>
        <v>12969100</v>
      </c>
      <c r="F51" s="49">
        <f>'дод 2'!G86</f>
        <v>0</v>
      </c>
      <c r="G51" s="49">
        <f>'дод 2'!H86</f>
        <v>15800987.300000001</v>
      </c>
      <c r="H51" s="49">
        <f>'дод 2'!I86</f>
        <v>12969078.210000001</v>
      </c>
      <c r="I51" s="49">
        <f>'дод 2'!J86</f>
        <v>0</v>
      </c>
      <c r="J51" s="168">
        <f t="shared" si="6"/>
        <v>99.952476832084017</v>
      </c>
      <c r="K51" s="49">
        <f>'дод 2'!L86</f>
        <v>0</v>
      </c>
      <c r="L51" s="49">
        <f>'дод 2'!M86</f>
        <v>0</v>
      </c>
      <c r="M51" s="49">
        <f>'дод 2'!N86</f>
        <v>0</v>
      </c>
      <c r="N51" s="49">
        <f>'дод 2'!O86</f>
        <v>0</v>
      </c>
      <c r="O51" s="49">
        <f>'дод 2'!P86</f>
        <v>0</v>
      </c>
      <c r="P51" s="49">
        <f>'дод 2'!Q86</f>
        <v>0</v>
      </c>
      <c r="Q51" s="49">
        <f>'дод 2'!R86</f>
        <v>0</v>
      </c>
      <c r="R51" s="49">
        <f>'дод 2'!S86</f>
        <v>0</v>
      </c>
      <c r="S51" s="49">
        <f>'дод 2'!T86</f>
        <v>0</v>
      </c>
      <c r="T51" s="49">
        <f>'дод 2'!U86</f>
        <v>0</v>
      </c>
      <c r="U51" s="49">
        <f>'дод 2'!V86</f>
        <v>0</v>
      </c>
      <c r="V51" s="49">
        <f>'дод 2'!W86</f>
        <v>0</v>
      </c>
      <c r="W51" s="180" t="e">
        <f t="shared" si="7"/>
        <v>#DIV/0!</v>
      </c>
      <c r="X51" s="142">
        <f t="shared" si="8"/>
        <v>15800987.300000001</v>
      </c>
    </row>
    <row r="52" spans="1:24" s="54" customFormat="1" x14ac:dyDescent="0.25">
      <c r="A52" s="76"/>
      <c r="B52" s="76"/>
      <c r="C52" s="85" t="s">
        <v>388</v>
      </c>
      <c r="D52" s="78">
        <f>'дод 2'!E87</f>
        <v>15808500</v>
      </c>
      <c r="E52" s="78">
        <f>'дод 2'!F87</f>
        <v>12969100</v>
      </c>
      <c r="F52" s="78">
        <f>'дод 2'!G87</f>
        <v>0</v>
      </c>
      <c r="G52" s="78">
        <f>'дод 2'!H87</f>
        <v>15800987.199999999</v>
      </c>
      <c r="H52" s="78">
        <f>'дод 2'!I87</f>
        <v>12969078.210000001</v>
      </c>
      <c r="I52" s="78">
        <f>'дод 2'!J87</f>
        <v>0</v>
      </c>
      <c r="J52" s="172">
        <f t="shared" si="6"/>
        <v>99.952476199512915</v>
      </c>
      <c r="K52" s="78">
        <f>'дод 2'!L87</f>
        <v>0</v>
      </c>
      <c r="L52" s="78">
        <f>'дод 2'!M87</f>
        <v>0</v>
      </c>
      <c r="M52" s="78">
        <f>'дод 2'!N87</f>
        <v>0</v>
      </c>
      <c r="N52" s="78">
        <f>'дод 2'!O87</f>
        <v>0</v>
      </c>
      <c r="O52" s="78">
        <f>'дод 2'!P87</f>
        <v>0</v>
      </c>
      <c r="P52" s="78">
        <f>'дод 2'!Q87</f>
        <v>0</v>
      </c>
      <c r="Q52" s="78">
        <f>'дод 2'!R87</f>
        <v>0</v>
      </c>
      <c r="R52" s="78">
        <f>'дод 2'!S87</f>
        <v>0</v>
      </c>
      <c r="S52" s="78">
        <f>'дод 2'!T87</f>
        <v>0</v>
      </c>
      <c r="T52" s="78">
        <f>'дод 2'!U87</f>
        <v>0</v>
      </c>
      <c r="U52" s="78">
        <f>'дод 2'!V87</f>
        <v>0</v>
      </c>
      <c r="V52" s="78">
        <f>'дод 2'!W87</f>
        <v>0</v>
      </c>
      <c r="W52" s="182" t="e">
        <f t="shared" si="7"/>
        <v>#DIV/0!</v>
      </c>
      <c r="X52" s="144">
        <f t="shared" si="8"/>
        <v>15800987.199999999</v>
      </c>
    </row>
    <row r="53" spans="1:24" ht="66.75" customHeight="1" x14ac:dyDescent="0.25">
      <c r="A53" s="37">
        <v>1035</v>
      </c>
      <c r="B53" s="37" t="s">
        <v>55</v>
      </c>
      <c r="C53" s="36" t="s">
        <v>590</v>
      </c>
      <c r="D53" s="49">
        <f>'дод 2'!E88</f>
        <v>421121.46</v>
      </c>
      <c r="E53" s="49">
        <f>'дод 2'!F88</f>
        <v>345761.65</v>
      </c>
      <c r="F53" s="49">
        <f>'дод 2'!G88</f>
        <v>0</v>
      </c>
      <c r="G53" s="49">
        <f>'дод 2'!H88</f>
        <v>409651.39</v>
      </c>
      <c r="H53" s="49">
        <f>'дод 2'!I88</f>
        <v>334347.45</v>
      </c>
      <c r="I53" s="49">
        <f>'дод 2'!J88</f>
        <v>0</v>
      </c>
      <c r="J53" s="168">
        <f t="shared" si="6"/>
        <v>97.276303610839506</v>
      </c>
      <c r="K53" s="49">
        <f>'дод 2'!L88</f>
        <v>0</v>
      </c>
      <c r="L53" s="49">
        <f>'дод 2'!M88</f>
        <v>0</v>
      </c>
      <c r="M53" s="49">
        <f>'дод 2'!N88</f>
        <v>0</v>
      </c>
      <c r="N53" s="49">
        <f>'дод 2'!O88</f>
        <v>0</v>
      </c>
      <c r="O53" s="49">
        <f>'дод 2'!P88</f>
        <v>0</v>
      </c>
      <c r="P53" s="49">
        <f>'дод 2'!Q88</f>
        <v>0</v>
      </c>
      <c r="Q53" s="49">
        <f>'дод 2'!R88</f>
        <v>0</v>
      </c>
      <c r="R53" s="49">
        <f>'дод 2'!S88</f>
        <v>0</v>
      </c>
      <c r="S53" s="49">
        <f>'дод 2'!T88</f>
        <v>0</v>
      </c>
      <c r="T53" s="49">
        <f>'дод 2'!U88</f>
        <v>0</v>
      </c>
      <c r="U53" s="49">
        <f>'дод 2'!V88</f>
        <v>0</v>
      </c>
      <c r="V53" s="49">
        <f>'дод 2'!W88</f>
        <v>0</v>
      </c>
      <c r="W53" s="180" t="e">
        <f t="shared" si="7"/>
        <v>#DIV/0!</v>
      </c>
      <c r="X53" s="142">
        <f t="shared" si="8"/>
        <v>409651.39</v>
      </c>
    </row>
    <row r="54" spans="1:24" s="54" customFormat="1" x14ac:dyDescent="0.25">
      <c r="A54" s="76"/>
      <c r="B54" s="76"/>
      <c r="C54" s="85" t="s">
        <v>388</v>
      </c>
      <c r="D54" s="78">
        <f>'дод 2'!E89</f>
        <v>421121.46</v>
      </c>
      <c r="E54" s="78">
        <f>'дод 2'!F89</f>
        <v>345761.65</v>
      </c>
      <c r="F54" s="78">
        <f>'дод 2'!G89</f>
        <v>0</v>
      </c>
      <c r="G54" s="78">
        <f>'дод 2'!H89</f>
        <v>409651.39</v>
      </c>
      <c r="H54" s="78">
        <f>'дод 2'!I89</f>
        <v>334347.45</v>
      </c>
      <c r="I54" s="78">
        <f>'дод 2'!J89</f>
        <v>0</v>
      </c>
      <c r="J54" s="172">
        <f t="shared" si="6"/>
        <v>97.276303610839506</v>
      </c>
      <c r="K54" s="78">
        <f>'дод 2'!L89</f>
        <v>0</v>
      </c>
      <c r="L54" s="78">
        <f>'дод 2'!M89</f>
        <v>0</v>
      </c>
      <c r="M54" s="78">
        <f>'дод 2'!N89</f>
        <v>0</v>
      </c>
      <c r="N54" s="78">
        <f>'дод 2'!O89</f>
        <v>0</v>
      </c>
      <c r="O54" s="78">
        <f>'дод 2'!P89</f>
        <v>0</v>
      </c>
      <c r="P54" s="78">
        <f>'дод 2'!Q89</f>
        <v>0</v>
      </c>
      <c r="Q54" s="78">
        <f>'дод 2'!R89</f>
        <v>0</v>
      </c>
      <c r="R54" s="78">
        <f>'дод 2'!S89</f>
        <v>0</v>
      </c>
      <c r="S54" s="78">
        <f>'дод 2'!T89</f>
        <v>0</v>
      </c>
      <c r="T54" s="78">
        <f>'дод 2'!U89</f>
        <v>0</v>
      </c>
      <c r="U54" s="78">
        <f>'дод 2'!V89</f>
        <v>0</v>
      </c>
      <c r="V54" s="78">
        <f>'дод 2'!W89</f>
        <v>0</v>
      </c>
      <c r="W54" s="182" t="e">
        <f t="shared" si="7"/>
        <v>#DIV/0!</v>
      </c>
      <c r="X54" s="144">
        <f t="shared" si="8"/>
        <v>409651.39</v>
      </c>
    </row>
    <row r="55" spans="1:24" ht="33.75" customHeight="1" x14ac:dyDescent="0.25">
      <c r="A55" s="37">
        <v>1061</v>
      </c>
      <c r="B55" s="59" t="s">
        <v>51</v>
      </c>
      <c r="C55" s="36" t="s">
        <v>529</v>
      </c>
      <c r="D55" s="49">
        <f>'дод 2'!E90</f>
        <v>1064017.6000000001</v>
      </c>
      <c r="E55" s="49">
        <f>'дод 2'!F90</f>
        <v>0</v>
      </c>
      <c r="F55" s="49">
        <f>'дод 2'!G90</f>
        <v>0</v>
      </c>
      <c r="G55" s="49">
        <f>'дод 2'!H90</f>
        <v>1063770.75</v>
      </c>
      <c r="H55" s="49">
        <f>'дод 2'!I90</f>
        <v>0</v>
      </c>
      <c r="I55" s="49">
        <f>'дод 2'!J90</f>
        <v>0</v>
      </c>
      <c r="J55" s="168">
        <f t="shared" si="6"/>
        <v>99.976800195786225</v>
      </c>
      <c r="K55" s="49">
        <f>'дод 2'!L90</f>
        <v>5993725.1799999997</v>
      </c>
      <c r="L55" s="49">
        <f>'дод 2'!M90</f>
        <v>5993725.1799999997</v>
      </c>
      <c r="M55" s="49">
        <f>'дод 2'!N90</f>
        <v>0</v>
      </c>
      <c r="N55" s="49">
        <f>'дод 2'!O90</f>
        <v>0</v>
      </c>
      <c r="O55" s="49">
        <f>'дод 2'!P90</f>
        <v>0</v>
      </c>
      <c r="P55" s="49">
        <f>'дод 2'!Q90</f>
        <v>5993725.1799999997</v>
      </c>
      <c r="Q55" s="49">
        <f>'дод 2'!R90</f>
        <v>5990326.4199999999</v>
      </c>
      <c r="R55" s="49">
        <f>'дод 2'!S90</f>
        <v>5990326.4199999999</v>
      </c>
      <c r="S55" s="49">
        <f>'дод 2'!T90</f>
        <v>0</v>
      </c>
      <c r="T55" s="49">
        <f>'дод 2'!U90</f>
        <v>0</v>
      </c>
      <c r="U55" s="49">
        <f>'дод 2'!V90</f>
        <v>0</v>
      </c>
      <c r="V55" s="49">
        <f>'дод 2'!W90</f>
        <v>5990326.4199999999</v>
      </c>
      <c r="W55" s="169">
        <f t="shared" si="7"/>
        <v>99.943294697405534</v>
      </c>
      <c r="X55" s="142">
        <f t="shared" si="8"/>
        <v>7054097.1699999999</v>
      </c>
    </row>
    <row r="56" spans="1:24" s="54" customFormat="1" ht="48.75" customHeight="1" x14ac:dyDescent="0.25">
      <c r="A56" s="76"/>
      <c r="B56" s="82"/>
      <c r="C56" s="85" t="s">
        <v>539</v>
      </c>
      <c r="D56" s="78">
        <f>'дод 2'!E91</f>
        <v>363000</v>
      </c>
      <c r="E56" s="78">
        <f>'дод 2'!F91</f>
        <v>0</v>
      </c>
      <c r="F56" s="78">
        <f>'дод 2'!G91</f>
        <v>0</v>
      </c>
      <c r="G56" s="78">
        <f>'дод 2'!H91</f>
        <v>363000</v>
      </c>
      <c r="H56" s="78">
        <f>'дод 2'!I91</f>
        <v>0</v>
      </c>
      <c r="I56" s="78">
        <f>'дод 2'!J91</f>
        <v>0</v>
      </c>
      <c r="J56" s="172">
        <f t="shared" si="6"/>
        <v>100</v>
      </c>
      <c r="K56" s="78">
        <f>'дод 2'!L91</f>
        <v>1637000</v>
      </c>
      <c r="L56" s="78">
        <f>'дод 2'!M91</f>
        <v>1637000</v>
      </c>
      <c r="M56" s="78">
        <f>'дод 2'!N91</f>
        <v>0</v>
      </c>
      <c r="N56" s="78">
        <f>'дод 2'!O91</f>
        <v>0</v>
      </c>
      <c r="O56" s="78">
        <f>'дод 2'!P91</f>
        <v>0</v>
      </c>
      <c r="P56" s="78">
        <f>'дод 2'!Q91</f>
        <v>1637000</v>
      </c>
      <c r="Q56" s="78">
        <f>'дод 2'!R91</f>
        <v>1637000</v>
      </c>
      <c r="R56" s="78">
        <f>'дод 2'!S91</f>
        <v>1637000</v>
      </c>
      <c r="S56" s="78">
        <f>'дод 2'!T91</f>
        <v>0</v>
      </c>
      <c r="T56" s="78">
        <f>'дод 2'!U91</f>
        <v>0</v>
      </c>
      <c r="U56" s="78">
        <f>'дод 2'!V91</f>
        <v>0</v>
      </c>
      <c r="V56" s="78">
        <f>'дод 2'!W91</f>
        <v>1637000</v>
      </c>
      <c r="W56" s="173">
        <f t="shared" si="7"/>
        <v>100</v>
      </c>
      <c r="X56" s="144">
        <f t="shared" si="8"/>
        <v>2000000</v>
      </c>
    </row>
    <row r="57" spans="1:24" s="54" customFormat="1" ht="32.25" customHeight="1" x14ac:dyDescent="0.25">
      <c r="A57" s="76"/>
      <c r="B57" s="82"/>
      <c r="C57" s="85" t="s">
        <v>536</v>
      </c>
      <c r="D57" s="78">
        <f>'дод 2'!E92</f>
        <v>701017.59999999998</v>
      </c>
      <c r="E57" s="78">
        <f>'дод 2'!F92</f>
        <v>0</v>
      </c>
      <c r="F57" s="78">
        <f>'дод 2'!G92</f>
        <v>0</v>
      </c>
      <c r="G57" s="78">
        <f>'дод 2'!H92</f>
        <v>700770.75</v>
      </c>
      <c r="H57" s="78">
        <f>'дод 2'!I92</f>
        <v>0</v>
      </c>
      <c r="I57" s="78">
        <f>'дод 2'!J92</f>
        <v>0</v>
      </c>
      <c r="J57" s="172">
        <f t="shared" si="6"/>
        <v>99.964786904066315</v>
      </c>
      <c r="K57" s="78">
        <f>'дод 2'!L92</f>
        <v>4356725.18</v>
      </c>
      <c r="L57" s="78">
        <f>'дод 2'!M92</f>
        <v>4356725.18</v>
      </c>
      <c r="M57" s="78">
        <f>'дод 2'!N92</f>
        <v>0</v>
      </c>
      <c r="N57" s="78">
        <f>'дод 2'!O92</f>
        <v>0</v>
      </c>
      <c r="O57" s="78">
        <f>'дод 2'!P92</f>
        <v>0</v>
      </c>
      <c r="P57" s="78">
        <f>'дод 2'!Q92</f>
        <v>4356725.18</v>
      </c>
      <c r="Q57" s="78">
        <f>'дод 2'!R92</f>
        <v>4353326.42</v>
      </c>
      <c r="R57" s="78">
        <f>'дод 2'!S92</f>
        <v>4353326.42</v>
      </c>
      <c r="S57" s="78">
        <f>'дод 2'!T92</f>
        <v>0</v>
      </c>
      <c r="T57" s="78">
        <f>'дод 2'!U92</f>
        <v>0</v>
      </c>
      <c r="U57" s="78">
        <f>'дод 2'!V92</f>
        <v>0</v>
      </c>
      <c r="V57" s="78">
        <f>'дод 2'!W92</f>
        <v>4353326.42</v>
      </c>
      <c r="W57" s="173">
        <f t="shared" si="7"/>
        <v>99.921988193893839</v>
      </c>
      <c r="X57" s="144">
        <f t="shared" si="8"/>
        <v>5054097.17</v>
      </c>
    </row>
    <row r="58" spans="1:24" s="54" customFormat="1" ht="60.75" customHeight="1" x14ac:dyDescent="0.25">
      <c r="A58" s="37">
        <v>1062</v>
      </c>
      <c r="B58" s="59" t="s">
        <v>55</v>
      </c>
      <c r="C58" s="60" t="s">
        <v>501</v>
      </c>
      <c r="D58" s="49">
        <f>'дод 2'!E93</f>
        <v>40000</v>
      </c>
      <c r="E58" s="49">
        <f>'дод 2'!F93</f>
        <v>0</v>
      </c>
      <c r="F58" s="49">
        <f>'дод 2'!G93</f>
        <v>0</v>
      </c>
      <c r="G58" s="49">
        <f>'дод 2'!H93</f>
        <v>40000</v>
      </c>
      <c r="H58" s="49">
        <f>'дод 2'!I93</f>
        <v>0</v>
      </c>
      <c r="I58" s="49">
        <f>'дод 2'!J93</f>
        <v>0</v>
      </c>
      <c r="J58" s="168">
        <f t="shared" si="6"/>
        <v>100</v>
      </c>
      <c r="K58" s="49">
        <f>'дод 2'!L93</f>
        <v>0</v>
      </c>
      <c r="L58" s="49">
        <f>'дод 2'!M93</f>
        <v>0</v>
      </c>
      <c r="M58" s="49">
        <f>'дод 2'!N93</f>
        <v>0</v>
      </c>
      <c r="N58" s="49">
        <f>'дод 2'!O93</f>
        <v>0</v>
      </c>
      <c r="O58" s="49">
        <f>'дод 2'!P93</f>
        <v>0</v>
      </c>
      <c r="P58" s="49">
        <f>'дод 2'!Q93</f>
        <v>0</v>
      </c>
      <c r="Q58" s="49">
        <f>'дод 2'!R93</f>
        <v>0</v>
      </c>
      <c r="R58" s="49">
        <f>'дод 2'!S93</f>
        <v>0</v>
      </c>
      <c r="S58" s="49">
        <f>'дод 2'!T93</f>
        <v>0</v>
      </c>
      <c r="T58" s="49">
        <f>'дод 2'!U93</f>
        <v>0</v>
      </c>
      <c r="U58" s="49">
        <f>'дод 2'!V93</f>
        <v>0</v>
      </c>
      <c r="V58" s="49">
        <f>'дод 2'!W93</f>
        <v>0</v>
      </c>
      <c r="W58" s="180" t="e">
        <f t="shared" si="7"/>
        <v>#DIV/0!</v>
      </c>
      <c r="X58" s="142">
        <f t="shared" si="8"/>
        <v>40000</v>
      </c>
    </row>
    <row r="59" spans="1:24" s="54" customFormat="1" ht="32.25" customHeight="1" x14ac:dyDescent="0.25">
      <c r="A59" s="76"/>
      <c r="B59" s="82"/>
      <c r="C59" s="85" t="s">
        <v>536</v>
      </c>
      <c r="D59" s="78">
        <f>'дод 2'!E94</f>
        <v>40000</v>
      </c>
      <c r="E59" s="78">
        <f>'дод 2'!F94</f>
        <v>0</v>
      </c>
      <c r="F59" s="78">
        <f>'дод 2'!G94</f>
        <v>0</v>
      </c>
      <c r="G59" s="78">
        <f>'дод 2'!H94</f>
        <v>40000</v>
      </c>
      <c r="H59" s="78">
        <f>'дод 2'!I94</f>
        <v>0</v>
      </c>
      <c r="I59" s="78">
        <f>'дод 2'!J94</f>
        <v>0</v>
      </c>
      <c r="J59" s="172">
        <f t="shared" si="6"/>
        <v>100</v>
      </c>
      <c r="K59" s="78">
        <f>'дод 2'!L94</f>
        <v>0</v>
      </c>
      <c r="L59" s="78">
        <f>'дод 2'!M94</f>
        <v>0</v>
      </c>
      <c r="M59" s="78">
        <f>'дод 2'!N94</f>
        <v>0</v>
      </c>
      <c r="N59" s="78">
        <f>'дод 2'!O94</f>
        <v>0</v>
      </c>
      <c r="O59" s="78">
        <f>'дод 2'!P94</f>
        <v>0</v>
      </c>
      <c r="P59" s="78">
        <f>'дод 2'!Q94</f>
        <v>0</v>
      </c>
      <c r="Q59" s="78">
        <f>'дод 2'!R94</f>
        <v>0</v>
      </c>
      <c r="R59" s="78">
        <f>'дод 2'!S94</f>
        <v>0</v>
      </c>
      <c r="S59" s="78">
        <f>'дод 2'!T94</f>
        <v>0</v>
      </c>
      <c r="T59" s="78">
        <f>'дод 2'!U94</f>
        <v>0</v>
      </c>
      <c r="U59" s="78">
        <f>'дод 2'!V94</f>
        <v>0</v>
      </c>
      <c r="V59" s="78">
        <f>'дод 2'!W94</f>
        <v>0</v>
      </c>
      <c r="W59" s="182" t="e">
        <f t="shared" si="7"/>
        <v>#DIV/0!</v>
      </c>
      <c r="X59" s="144">
        <f t="shared" si="8"/>
        <v>40000</v>
      </c>
    </row>
    <row r="60" spans="1:24" s="54" customFormat="1" ht="38.25" customHeight="1" x14ac:dyDescent="0.25">
      <c r="A60" s="59" t="s">
        <v>54</v>
      </c>
      <c r="B60" s="59" t="s">
        <v>57</v>
      </c>
      <c r="C60" s="60" t="s">
        <v>364</v>
      </c>
      <c r="D60" s="49">
        <f>'дод 2'!E95</f>
        <v>36446395</v>
      </c>
      <c r="E60" s="49">
        <f>'дод 2'!F95</f>
        <v>26185400</v>
      </c>
      <c r="F60" s="49">
        <f>'дод 2'!G95</f>
        <v>3773845</v>
      </c>
      <c r="G60" s="49">
        <f>'дод 2'!H95</f>
        <v>36287159.259999998</v>
      </c>
      <c r="H60" s="49">
        <f>'дод 2'!I95</f>
        <v>26174830.550000001</v>
      </c>
      <c r="I60" s="49">
        <f>'дод 2'!J95</f>
        <v>3690534.36</v>
      </c>
      <c r="J60" s="168">
        <f t="shared" si="6"/>
        <v>99.563096048319721</v>
      </c>
      <c r="K60" s="49">
        <f>'дод 2'!L95</f>
        <v>112500</v>
      </c>
      <c r="L60" s="49">
        <f>'дод 2'!M95</f>
        <v>112500</v>
      </c>
      <c r="M60" s="49">
        <f>'дод 2'!N95</f>
        <v>0</v>
      </c>
      <c r="N60" s="49">
        <f>'дод 2'!O95</f>
        <v>0</v>
      </c>
      <c r="O60" s="49">
        <f>'дод 2'!P95</f>
        <v>0</v>
      </c>
      <c r="P60" s="49">
        <f>'дод 2'!Q95</f>
        <v>112500</v>
      </c>
      <c r="Q60" s="49">
        <f>'дод 2'!R95</f>
        <v>299087.68</v>
      </c>
      <c r="R60" s="49">
        <f>'дод 2'!S95</f>
        <v>112500</v>
      </c>
      <c r="S60" s="49">
        <f>'дод 2'!T95</f>
        <v>185942.68</v>
      </c>
      <c r="T60" s="49">
        <f>'дод 2'!U95</f>
        <v>0</v>
      </c>
      <c r="U60" s="49">
        <f>'дод 2'!V95</f>
        <v>0</v>
      </c>
      <c r="V60" s="49">
        <f>'дод 2'!W95</f>
        <v>113145</v>
      </c>
      <c r="W60" s="169">
        <f t="shared" si="7"/>
        <v>265.85571555555555</v>
      </c>
      <c r="X60" s="142">
        <f t="shared" si="8"/>
        <v>36586246.939999998</v>
      </c>
    </row>
    <row r="61" spans="1:24" s="54" customFormat="1" ht="16.5" customHeight="1" x14ac:dyDescent="0.25">
      <c r="A61" s="91">
        <v>1080</v>
      </c>
      <c r="B61" s="59" t="s">
        <v>57</v>
      </c>
      <c r="C61" s="60" t="s">
        <v>506</v>
      </c>
      <c r="D61" s="49">
        <f>'дод 2'!E217</f>
        <v>51160475</v>
      </c>
      <c r="E61" s="49">
        <f>'дод 2'!F217</f>
        <v>40594000</v>
      </c>
      <c r="F61" s="49">
        <f>'дод 2'!G217</f>
        <v>990275</v>
      </c>
      <c r="G61" s="49">
        <f>'дод 2'!H217</f>
        <v>50775139.43</v>
      </c>
      <c r="H61" s="49">
        <f>'дод 2'!I217</f>
        <v>40482063.359999999</v>
      </c>
      <c r="I61" s="49">
        <f>'дод 2'!J217</f>
        <v>944177.07</v>
      </c>
      <c r="J61" s="168">
        <f t="shared" si="6"/>
        <v>99.246810022776373</v>
      </c>
      <c r="K61" s="49">
        <f>'дод 2'!L217</f>
        <v>2729100</v>
      </c>
      <c r="L61" s="49">
        <f>'дод 2'!M217</f>
        <v>0</v>
      </c>
      <c r="M61" s="49">
        <f>'дод 2'!N217</f>
        <v>2725970</v>
      </c>
      <c r="N61" s="49">
        <f>'дод 2'!O217</f>
        <v>2226904</v>
      </c>
      <c r="O61" s="49">
        <f>'дод 2'!P217</f>
        <v>0</v>
      </c>
      <c r="P61" s="49">
        <f>'дод 2'!Q217</f>
        <v>3130</v>
      </c>
      <c r="Q61" s="49">
        <f>'дод 2'!R217</f>
        <v>2710014.46</v>
      </c>
      <c r="R61" s="49">
        <f>'дод 2'!S217</f>
        <v>0</v>
      </c>
      <c r="S61" s="49">
        <f>'дод 2'!T217</f>
        <v>2670374.96</v>
      </c>
      <c r="T61" s="49">
        <f>'дод 2'!U217</f>
        <v>2164383.13</v>
      </c>
      <c r="U61" s="49">
        <f>'дод 2'!V217</f>
        <v>0</v>
      </c>
      <c r="V61" s="49">
        <f>'дод 2'!W217</f>
        <v>39639.5</v>
      </c>
      <c r="W61" s="169">
        <f t="shared" si="7"/>
        <v>99.300665420834704</v>
      </c>
      <c r="X61" s="142">
        <f t="shared" si="8"/>
        <v>53485153.890000001</v>
      </c>
    </row>
    <row r="62" spans="1:24" s="54" customFormat="1" ht="21" customHeight="1" x14ac:dyDescent="0.25">
      <c r="A62" s="59" t="s">
        <v>475</v>
      </c>
      <c r="B62" s="59" t="s">
        <v>58</v>
      </c>
      <c r="C62" s="36" t="s">
        <v>507</v>
      </c>
      <c r="D62" s="49">
        <f>'дод 2'!E96</f>
        <v>11570150</v>
      </c>
      <c r="E62" s="49">
        <f>'дод 2'!F96</f>
        <v>8331500</v>
      </c>
      <c r="F62" s="49">
        <f>'дод 2'!G96</f>
        <v>768150</v>
      </c>
      <c r="G62" s="49">
        <f>'дод 2'!H96</f>
        <v>11501941.9</v>
      </c>
      <c r="H62" s="49">
        <f>'дод 2'!I96</f>
        <v>8323753.2800000003</v>
      </c>
      <c r="I62" s="49">
        <f>'дод 2'!J96</f>
        <v>731540.23</v>
      </c>
      <c r="J62" s="168">
        <f t="shared" si="6"/>
        <v>99.410482145866737</v>
      </c>
      <c r="K62" s="49">
        <f>'дод 2'!L96</f>
        <v>0</v>
      </c>
      <c r="L62" s="49">
        <f>'дод 2'!M96</f>
        <v>0</v>
      </c>
      <c r="M62" s="49">
        <f>'дод 2'!N96</f>
        <v>0</v>
      </c>
      <c r="N62" s="49">
        <f>'дод 2'!O96</f>
        <v>0</v>
      </c>
      <c r="O62" s="49">
        <f>'дод 2'!P96</f>
        <v>0</v>
      </c>
      <c r="P62" s="49">
        <f>'дод 2'!Q96</f>
        <v>0</v>
      </c>
      <c r="Q62" s="49">
        <f>'дод 2'!R96</f>
        <v>178208.92</v>
      </c>
      <c r="R62" s="49">
        <f>'дод 2'!S96</f>
        <v>0</v>
      </c>
      <c r="S62" s="49">
        <f>'дод 2'!T96</f>
        <v>178208.92</v>
      </c>
      <c r="T62" s="49">
        <f>'дод 2'!U96</f>
        <v>0</v>
      </c>
      <c r="U62" s="49">
        <f>'дод 2'!V96</f>
        <v>0</v>
      </c>
      <c r="V62" s="49">
        <f>'дод 2'!W96</f>
        <v>0</v>
      </c>
      <c r="W62" s="180" t="e">
        <f t="shared" si="7"/>
        <v>#DIV/0!</v>
      </c>
      <c r="X62" s="142">
        <f t="shared" si="8"/>
        <v>11680150.82</v>
      </c>
    </row>
    <row r="63" spans="1:24" x14ac:dyDescent="0.25">
      <c r="A63" s="59" t="s">
        <v>477</v>
      </c>
      <c r="B63" s="59" t="s">
        <v>58</v>
      </c>
      <c r="C63" s="36" t="s">
        <v>281</v>
      </c>
      <c r="D63" s="49">
        <f>'дод 2'!E97</f>
        <v>113000</v>
      </c>
      <c r="E63" s="49">
        <f>'дод 2'!F97</f>
        <v>0</v>
      </c>
      <c r="F63" s="49">
        <f>'дод 2'!G97</f>
        <v>0</v>
      </c>
      <c r="G63" s="49">
        <f>'дод 2'!H97</f>
        <v>102100</v>
      </c>
      <c r="H63" s="49">
        <f>'дод 2'!I97</f>
        <v>0</v>
      </c>
      <c r="I63" s="49">
        <f>'дод 2'!J97</f>
        <v>0</v>
      </c>
      <c r="J63" s="168">
        <f t="shared" si="6"/>
        <v>90.353982300884965</v>
      </c>
      <c r="K63" s="49">
        <f>'дод 2'!L97</f>
        <v>0</v>
      </c>
      <c r="L63" s="49">
        <f>'дод 2'!M97</f>
        <v>0</v>
      </c>
      <c r="M63" s="49">
        <f>'дод 2'!N97</f>
        <v>0</v>
      </c>
      <c r="N63" s="49">
        <f>'дод 2'!O97</f>
        <v>0</v>
      </c>
      <c r="O63" s="49">
        <f>'дод 2'!P97</f>
        <v>0</v>
      </c>
      <c r="P63" s="49">
        <f>'дод 2'!Q97</f>
        <v>0</v>
      </c>
      <c r="Q63" s="49">
        <f>'дод 2'!R97</f>
        <v>0</v>
      </c>
      <c r="R63" s="49">
        <f>'дод 2'!S97</f>
        <v>0</v>
      </c>
      <c r="S63" s="49">
        <f>'дод 2'!T97</f>
        <v>0</v>
      </c>
      <c r="T63" s="49">
        <f>'дод 2'!U97</f>
        <v>0</v>
      </c>
      <c r="U63" s="49">
        <f>'дод 2'!V97</f>
        <v>0</v>
      </c>
      <c r="V63" s="49">
        <f>'дод 2'!W97</f>
        <v>0</v>
      </c>
      <c r="W63" s="180" t="e">
        <f t="shared" si="7"/>
        <v>#DIV/0!</v>
      </c>
      <c r="X63" s="142">
        <f t="shared" si="8"/>
        <v>102100</v>
      </c>
    </row>
    <row r="64" spans="1:24" ht="31.5" x14ac:dyDescent="0.25">
      <c r="A64" s="59" t="s">
        <v>479</v>
      </c>
      <c r="B64" s="59" t="s">
        <v>58</v>
      </c>
      <c r="C64" s="60" t="s">
        <v>480</v>
      </c>
      <c r="D64" s="49">
        <f>'дод 2'!E98</f>
        <v>135033</v>
      </c>
      <c r="E64" s="49">
        <f>'дод 2'!F98</f>
        <v>0</v>
      </c>
      <c r="F64" s="49">
        <f>'дод 2'!G98</f>
        <v>80633</v>
      </c>
      <c r="G64" s="49">
        <f>'дод 2'!H98</f>
        <v>115040.91</v>
      </c>
      <c r="H64" s="49">
        <f>'дод 2'!I98</f>
        <v>0</v>
      </c>
      <c r="I64" s="49">
        <f>'дод 2'!J98</f>
        <v>69966.37</v>
      </c>
      <c r="J64" s="168">
        <f t="shared" si="6"/>
        <v>85.194663526693475</v>
      </c>
      <c r="K64" s="49">
        <f>'дод 2'!L98</f>
        <v>0</v>
      </c>
      <c r="L64" s="49">
        <f>'дод 2'!M98</f>
        <v>0</v>
      </c>
      <c r="M64" s="49">
        <f>'дод 2'!N98</f>
        <v>0</v>
      </c>
      <c r="N64" s="49">
        <f>'дод 2'!O98</f>
        <v>0</v>
      </c>
      <c r="O64" s="49">
        <f>'дод 2'!P98</f>
        <v>0</v>
      </c>
      <c r="P64" s="49">
        <f>'дод 2'!Q98</f>
        <v>0</v>
      </c>
      <c r="Q64" s="49">
        <f>'дод 2'!R98</f>
        <v>0</v>
      </c>
      <c r="R64" s="49">
        <f>'дод 2'!S98</f>
        <v>0</v>
      </c>
      <c r="S64" s="49">
        <f>'дод 2'!T98</f>
        <v>0</v>
      </c>
      <c r="T64" s="49">
        <f>'дод 2'!U98</f>
        <v>0</v>
      </c>
      <c r="U64" s="49">
        <f>'дод 2'!V98</f>
        <v>0</v>
      </c>
      <c r="V64" s="49">
        <f>'дод 2'!W98</f>
        <v>0</v>
      </c>
      <c r="W64" s="180" t="e">
        <f t="shared" si="7"/>
        <v>#DIV/0!</v>
      </c>
      <c r="X64" s="142">
        <f t="shared" si="8"/>
        <v>115040.91</v>
      </c>
    </row>
    <row r="65" spans="1:24" ht="36.75" customHeight="1" x14ac:dyDescent="0.25">
      <c r="A65" s="59" t="s">
        <v>482</v>
      </c>
      <c r="B65" s="59" t="s">
        <v>58</v>
      </c>
      <c r="C65" s="60" t="s">
        <v>508</v>
      </c>
      <c r="D65" s="49">
        <f>'дод 2'!E99</f>
        <v>1499036</v>
      </c>
      <c r="E65" s="49">
        <f>'дод 2'!F99</f>
        <v>1228720</v>
      </c>
      <c r="F65" s="49">
        <f>'дод 2'!G99</f>
        <v>0</v>
      </c>
      <c r="G65" s="49">
        <f>'дод 2'!H99</f>
        <v>986003.52</v>
      </c>
      <c r="H65" s="49">
        <f>'дод 2'!I99</f>
        <v>804309.27</v>
      </c>
      <c r="I65" s="49">
        <f>'дод 2'!J99</f>
        <v>0</v>
      </c>
      <c r="J65" s="168">
        <f t="shared" si="6"/>
        <v>65.775839939801315</v>
      </c>
      <c r="K65" s="49">
        <f>'дод 2'!L99</f>
        <v>0</v>
      </c>
      <c r="L65" s="49">
        <f>'дод 2'!M99</f>
        <v>0</v>
      </c>
      <c r="M65" s="49">
        <f>'дод 2'!N99</f>
        <v>0</v>
      </c>
      <c r="N65" s="49">
        <f>'дод 2'!O99</f>
        <v>0</v>
      </c>
      <c r="O65" s="49">
        <f>'дод 2'!P99</f>
        <v>0</v>
      </c>
      <c r="P65" s="49">
        <f>'дод 2'!Q99</f>
        <v>0</v>
      </c>
      <c r="Q65" s="49">
        <f>'дод 2'!R99</f>
        <v>0</v>
      </c>
      <c r="R65" s="49">
        <f>'дод 2'!S99</f>
        <v>0</v>
      </c>
      <c r="S65" s="49">
        <f>'дод 2'!T99</f>
        <v>0</v>
      </c>
      <c r="T65" s="49">
        <f>'дод 2'!U99</f>
        <v>0</v>
      </c>
      <c r="U65" s="49">
        <f>'дод 2'!V99</f>
        <v>0</v>
      </c>
      <c r="V65" s="49">
        <f>'дод 2'!W99</f>
        <v>0</v>
      </c>
      <c r="W65" s="180" t="e">
        <f t="shared" si="7"/>
        <v>#DIV/0!</v>
      </c>
      <c r="X65" s="142">
        <f t="shared" si="8"/>
        <v>986003.52</v>
      </c>
    </row>
    <row r="66" spans="1:24" s="54" customFormat="1" ht="49.5" customHeight="1" x14ac:dyDescent="0.25">
      <c r="A66" s="76"/>
      <c r="B66" s="76"/>
      <c r="C66" s="85" t="s">
        <v>383</v>
      </c>
      <c r="D66" s="78">
        <f>'дод 2'!E100</f>
        <v>1499036</v>
      </c>
      <c r="E66" s="78">
        <f>'дод 2'!F100</f>
        <v>1228720</v>
      </c>
      <c r="F66" s="78">
        <f>'дод 2'!G100</f>
        <v>0</v>
      </c>
      <c r="G66" s="78">
        <f>'дод 2'!H100</f>
        <v>986003.52</v>
      </c>
      <c r="H66" s="78">
        <f>'дод 2'!I100</f>
        <v>804309.27</v>
      </c>
      <c r="I66" s="78">
        <f>'дод 2'!J100</f>
        <v>0</v>
      </c>
      <c r="J66" s="172">
        <f t="shared" si="6"/>
        <v>65.775839939801315</v>
      </c>
      <c r="K66" s="78">
        <f>'дод 2'!L100</f>
        <v>0</v>
      </c>
      <c r="L66" s="78">
        <f>'дод 2'!M100</f>
        <v>0</v>
      </c>
      <c r="M66" s="78">
        <f>'дод 2'!N100</f>
        <v>0</v>
      </c>
      <c r="N66" s="78">
        <f>'дод 2'!O100</f>
        <v>0</v>
      </c>
      <c r="O66" s="78">
        <f>'дод 2'!P100</f>
        <v>0</v>
      </c>
      <c r="P66" s="78">
        <f>'дод 2'!Q100</f>
        <v>0</v>
      </c>
      <c r="Q66" s="78">
        <f>'дод 2'!R100</f>
        <v>0</v>
      </c>
      <c r="R66" s="78">
        <f>'дод 2'!S100</f>
        <v>0</v>
      </c>
      <c r="S66" s="78">
        <f>'дод 2'!T100</f>
        <v>0</v>
      </c>
      <c r="T66" s="78">
        <f>'дод 2'!U100</f>
        <v>0</v>
      </c>
      <c r="U66" s="78">
        <f>'дод 2'!V100</f>
        <v>0</v>
      </c>
      <c r="V66" s="78">
        <f>'дод 2'!W100</f>
        <v>0</v>
      </c>
      <c r="W66" s="182" t="e">
        <f t="shared" si="7"/>
        <v>#DIV/0!</v>
      </c>
      <c r="X66" s="144">
        <f t="shared" si="8"/>
        <v>986003.52</v>
      </c>
    </row>
    <row r="67" spans="1:24" s="54" customFormat="1" ht="31.5" x14ac:dyDescent="0.25">
      <c r="A67" s="59" t="s">
        <v>484</v>
      </c>
      <c r="B67" s="59" t="str">
        <f>'дод 5'!A19</f>
        <v>0160</v>
      </c>
      <c r="C67" s="60" t="s">
        <v>485</v>
      </c>
      <c r="D67" s="49">
        <f>'дод 2'!E101</f>
        <v>2552577</v>
      </c>
      <c r="E67" s="49">
        <f>'дод 2'!F101</f>
        <v>1877000</v>
      </c>
      <c r="F67" s="49">
        <f>'дод 2'!G101</f>
        <v>115177</v>
      </c>
      <c r="G67" s="49">
        <f>'дод 2'!H101</f>
        <v>2545238.62</v>
      </c>
      <c r="H67" s="49">
        <f>'дод 2'!I101</f>
        <v>1873772.74</v>
      </c>
      <c r="I67" s="49">
        <f>'дод 2'!J101</f>
        <v>112475.07</v>
      </c>
      <c r="J67" s="168">
        <f t="shared" si="6"/>
        <v>99.712510925233602</v>
      </c>
      <c r="K67" s="49">
        <f>'дод 2'!L101</f>
        <v>41000</v>
      </c>
      <c r="L67" s="49">
        <f>'дод 2'!M101</f>
        <v>41000</v>
      </c>
      <c r="M67" s="49">
        <f>'дод 2'!N101</f>
        <v>0</v>
      </c>
      <c r="N67" s="49">
        <f>'дод 2'!O101</f>
        <v>0</v>
      </c>
      <c r="O67" s="49">
        <f>'дод 2'!P101</f>
        <v>0</v>
      </c>
      <c r="P67" s="49">
        <f>'дод 2'!Q101</f>
        <v>41000</v>
      </c>
      <c r="Q67" s="49">
        <f>'дод 2'!R101</f>
        <v>55335</v>
      </c>
      <c r="R67" s="49">
        <f>'дод 2'!S101</f>
        <v>41000</v>
      </c>
      <c r="S67" s="49">
        <f>'дод 2'!T101</f>
        <v>14335</v>
      </c>
      <c r="T67" s="49">
        <f>'дод 2'!U101</f>
        <v>0</v>
      </c>
      <c r="U67" s="49">
        <f>'дод 2'!V101</f>
        <v>0</v>
      </c>
      <c r="V67" s="49">
        <f>'дод 2'!W101</f>
        <v>41000</v>
      </c>
      <c r="W67" s="169">
        <f t="shared" si="7"/>
        <v>134.96341463414635</v>
      </c>
      <c r="X67" s="142">
        <f t="shared" si="8"/>
        <v>2600573.62</v>
      </c>
    </row>
    <row r="68" spans="1:24" s="54" customFormat="1" ht="66" customHeight="1" x14ac:dyDescent="0.25">
      <c r="A68" s="59" t="s">
        <v>563</v>
      </c>
      <c r="B68" s="59" t="s">
        <v>58</v>
      </c>
      <c r="C68" s="60" t="s">
        <v>566</v>
      </c>
      <c r="D68" s="49">
        <f>'дод 2'!E102</f>
        <v>0</v>
      </c>
      <c r="E68" s="49">
        <f>'дод 2'!F102</f>
        <v>0</v>
      </c>
      <c r="F68" s="49">
        <f>'дод 2'!G102</f>
        <v>0</v>
      </c>
      <c r="G68" s="49">
        <f>'дод 2'!H102</f>
        <v>0</v>
      </c>
      <c r="H68" s="49">
        <f>'дод 2'!I102</f>
        <v>0</v>
      </c>
      <c r="I68" s="49">
        <f>'дод 2'!J102</f>
        <v>0</v>
      </c>
      <c r="J68" s="174" t="e">
        <f t="shared" si="6"/>
        <v>#DIV/0!</v>
      </c>
      <c r="K68" s="49">
        <f>'дод 2'!L102</f>
        <v>1522670</v>
      </c>
      <c r="L68" s="49">
        <f>'дод 2'!M102</f>
        <v>1522670</v>
      </c>
      <c r="M68" s="49">
        <f>'дод 2'!N102</f>
        <v>0</v>
      </c>
      <c r="N68" s="49">
        <f>'дод 2'!O102</f>
        <v>0</v>
      </c>
      <c r="O68" s="49">
        <f>'дод 2'!P102</f>
        <v>0</v>
      </c>
      <c r="P68" s="49">
        <f>'дод 2'!Q102</f>
        <v>1522670</v>
      </c>
      <c r="Q68" s="49">
        <f>'дод 2'!R102</f>
        <v>1386520.7</v>
      </c>
      <c r="R68" s="49">
        <f>'дод 2'!S102</f>
        <v>1386520.7</v>
      </c>
      <c r="S68" s="49">
        <f>'дод 2'!T102</f>
        <v>0</v>
      </c>
      <c r="T68" s="49">
        <f>'дод 2'!U102</f>
        <v>0</v>
      </c>
      <c r="U68" s="49">
        <f>'дод 2'!V102</f>
        <v>0</v>
      </c>
      <c r="V68" s="49">
        <f>'дод 2'!W102</f>
        <v>1386520.7</v>
      </c>
      <c r="W68" s="169">
        <f t="shared" si="7"/>
        <v>91.058515633722337</v>
      </c>
      <c r="X68" s="142">
        <f t="shared" si="8"/>
        <v>1386520.7</v>
      </c>
    </row>
    <row r="69" spans="1:24" s="54" customFormat="1" ht="65.25" customHeight="1" x14ac:dyDescent="0.25">
      <c r="A69" s="59" t="s">
        <v>553</v>
      </c>
      <c r="B69" s="59" t="s">
        <v>58</v>
      </c>
      <c r="C69" s="60" t="s">
        <v>603</v>
      </c>
      <c r="D69" s="97">
        <f>'дод 2'!E103</f>
        <v>287772</v>
      </c>
      <c r="E69" s="97">
        <f>'дод 2'!F103</f>
        <v>0</v>
      </c>
      <c r="F69" s="97">
        <f>'дод 2'!G103</f>
        <v>0</v>
      </c>
      <c r="G69" s="97">
        <f>'дод 2'!H103</f>
        <v>287272</v>
      </c>
      <c r="H69" s="97">
        <f>'дод 2'!I103</f>
        <v>0</v>
      </c>
      <c r="I69" s="97">
        <f>'дод 2'!J103</f>
        <v>0</v>
      </c>
      <c r="J69" s="168">
        <f t="shared" si="6"/>
        <v>99.826251337864704</v>
      </c>
      <c r="K69" s="97">
        <f>'дод 2'!L103</f>
        <v>2859728</v>
      </c>
      <c r="L69" s="97">
        <f>'дод 2'!M103</f>
        <v>2859728</v>
      </c>
      <c r="M69" s="97">
        <f>'дод 2'!N103</f>
        <v>0</v>
      </c>
      <c r="N69" s="97">
        <f>'дод 2'!O103</f>
        <v>0</v>
      </c>
      <c r="O69" s="97">
        <f>'дод 2'!P103</f>
        <v>0</v>
      </c>
      <c r="P69" s="97">
        <f>'дод 2'!Q103</f>
        <v>2859728</v>
      </c>
      <c r="Q69" s="97">
        <f>'дод 2'!R103</f>
        <v>2724612.92</v>
      </c>
      <c r="R69" s="97">
        <f>'дод 2'!S103</f>
        <v>2724612.92</v>
      </c>
      <c r="S69" s="97">
        <f>'дод 2'!T103</f>
        <v>0</v>
      </c>
      <c r="T69" s="97">
        <f>'дод 2'!U103</f>
        <v>0</v>
      </c>
      <c r="U69" s="97">
        <f>'дод 2'!V103</f>
        <v>0</v>
      </c>
      <c r="V69" s="97">
        <f>'дод 2'!W103</f>
        <v>2724612.92</v>
      </c>
      <c r="W69" s="169">
        <f t="shared" si="7"/>
        <v>95.275247156372913</v>
      </c>
      <c r="X69" s="142">
        <f t="shared" si="8"/>
        <v>3011884.92</v>
      </c>
    </row>
    <row r="70" spans="1:24" s="54" customFormat="1" ht="47.25" x14ac:dyDescent="0.25">
      <c r="A70" s="82"/>
      <c r="B70" s="82"/>
      <c r="C70" s="85" t="s">
        <v>592</v>
      </c>
      <c r="D70" s="98">
        <f>'дод 2'!E104</f>
        <v>287772</v>
      </c>
      <c r="E70" s="98">
        <f>'дод 2'!F104</f>
        <v>0</v>
      </c>
      <c r="F70" s="98">
        <f>'дод 2'!G104</f>
        <v>0</v>
      </c>
      <c r="G70" s="98">
        <f>'дод 2'!H104</f>
        <v>287272</v>
      </c>
      <c r="H70" s="98">
        <f>'дод 2'!I104</f>
        <v>0</v>
      </c>
      <c r="I70" s="98">
        <f>'дод 2'!J104</f>
        <v>0</v>
      </c>
      <c r="J70" s="172">
        <f t="shared" si="6"/>
        <v>99.826251337864704</v>
      </c>
      <c r="K70" s="98">
        <f>'дод 2'!L104</f>
        <v>2859728</v>
      </c>
      <c r="L70" s="98">
        <f>'дод 2'!M104</f>
        <v>2859728</v>
      </c>
      <c r="M70" s="98">
        <f>'дод 2'!N104</f>
        <v>0</v>
      </c>
      <c r="N70" s="98">
        <f>'дод 2'!O104</f>
        <v>0</v>
      </c>
      <c r="O70" s="98">
        <f>'дод 2'!P104</f>
        <v>0</v>
      </c>
      <c r="P70" s="98">
        <f>'дод 2'!Q104</f>
        <v>2859728</v>
      </c>
      <c r="Q70" s="98">
        <f>'дод 2'!R104</f>
        <v>2724612.92</v>
      </c>
      <c r="R70" s="98">
        <f>'дод 2'!S104</f>
        <v>2724612.92</v>
      </c>
      <c r="S70" s="98">
        <f>'дод 2'!T104</f>
        <v>0</v>
      </c>
      <c r="T70" s="98">
        <f>'дод 2'!U104</f>
        <v>0</v>
      </c>
      <c r="U70" s="98">
        <f>'дод 2'!V104</f>
        <v>0</v>
      </c>
      <c r="V70" s="98">
        <f>'дод 2'!W104</f>
        <v>2724612.92</v>
      </c>
      <c r="W70" s="173">
        <f t="shared" si="7"/>
        <v>95.275247156372913</v>
      </c>
      <c r="X70" s="144">
        <f t="shared" si="8"/>
        <v>3011884.92</v>
      </c>
    </row>
    <row r="71" spans="1:24" s="54" customFormat="1" ht="63" x14ac:dyDescent="0.25">
      <c r="A71" s="59" t="s">
        <v>565</v>
      </c>
      <c r="B71" s="59" t="s">
        <v>58</v>
      </c>
      <c r="C71" s="60" t="s">
        <v>585</v>
      </c>
      <c r="D71" s="97">
        <f>'дод 2'!E105</f>
        <v>2092093.9</v>
      </c>
      <c r="E71" s="97">
        <f>'дод 2'!F105</f>
        <v>0</v>
      </c>
      <c r="F71" s="97">
        <f>'дод 2'!G105</f>
        <v>0</v>
      </c>
      <c r="G71" s="97">
        <f>'дод 2'!H105</f>
        <v>2091843.71</v>
      </c>
      <c r="H71" s="97">
        <f>'дод 2'!I105</f>
        <v>0</v>
      </c>
      <c r="I71" s="97">
        <f>'дод 2'!J105</f>
        <v>0</v>
      </c>
      <c r="J71" s="168">
        <f t="shared" si="6"/>
        <v>99.988041167750652</v>
      </c>
      <c r="K71" s="97">
        <f>'дод 2'!L105</f>
        <v>364158.1</v>
      </c>
      <c r="L71" s="97">
        <f>'дод 2'!M105</f>
        <v>364158.1</v>
      </c>
      <c r="M71" s="97">
        <f>'дод 2'!N105</f>
        <v>0</v>
      </c>
      <c r="N71" s="97">
        <f>'дод 2'!O105</f>
        <v>0</v>
      </c>
      <c r="O71" s="97">
        <f>'дод 2'!P105</f>
        <v>0</v>
      </c>
      <c r="P71" s="97">
        <f>'дод 2'!Q105</f>
        <v>364158.1</v>
      </c>
      <c r="Q71" s="97">
        <f>'дод 2'!R105</f>
        <v>364150.3</v>
      </c>
      <c r="R71" s="97">
        <f>'дод 2'!S105</f>
        <v>364150.3</v>
      </c>
      <c r="S71" s="97">
        <f>'дод 2'!T105</f>
        <v>0</v>
      </c>
      <c r="T71" s="97">
        <f>'дод 2'!U105</f>
        <v>0</v>
      </c>
      <c r="U71" s="97">
        <f>'дод 2'!V105</f>
        <v>0</v>
      </c>
      <c r="V71" s="97">
        <f>'дод 2'!W105</f>
        <v>364150.3</v>
      </c>
      <c r="W71" s="169">
        <f t="shared" si="7"/>
        <v>99.997858073183053</v>
      </c>
      <c r="X71" s="142">
        <f t="shared" si="8"/>
        <v>2455994.0099999998</v>
      </c>
    </row>
    <row r="72" spans="1:24" s="54" customFormat="1" ht="20.25" customHeight="1" x14ac:dyDescent="0.25">
      <c r="A72" s="82"/>
      <c r="B72" s="82"/>
      <c r="C72" s="85" t="s">
        <v>394</v>
      </c>
      <c r="D72" s="98">
        <f>'дод 2'!E106</f>
        <v>150000</v>
      </c>
      <c r="E72" s="98">
        <f>'дод 2'!F106</f>
        <v>0</v>
      </c>
      <c r="F72" s="98">
        <f>'дод 2'!G106</f>
        <v>0</v>
      </c>
      <c r="G72" s="98">
        <f>'дод 2'!H106</f>
        <v>150000</v>
      </c>
      <c r="H72" s="98">
        <f>'дод 2'!I106</f>
        <v>0</v>
      </c>
      <c r="I72" s="98">
        <f>'дод 2'!J106</f>
        <v>0</v>
      </c>
      <c r="J72" s="172">
        <f t="shared" si="6"/>
        <v>100</v>
      </c>
      <c r="K72" s="98">
        <f>'дод 2'!L106</f>
        <v>0</v>
      </c>
      <c r="L72" s="98">
        <f>'дод 2'!M106</f>
        <v>0</v>
      </c>
      <c r="M72" s="98">
        <f>'дод 2'!N106</f>
        <v>0</v>
      </c>
      <c r="N72" s="98">
        <f>'дод 2'!O106</f>
        <v>0</v>
      </c>
      <c r="O72" s="98">
        <f>'дод 2'!P106</f>
        <v>0</v>
      </c>
      <c r="P72" s="98">
        <f>'дод 2'!Q106</f>
        <v>0</v>
      </c>
      <c r="Q72" s="98">
        <f>'дод 2'!R106</f>
        <v>0</v>
      </c>
      <c r="R72" s="98">
        <f>'дод 2'!S106</f>
        <v>0</v>
      </c>
      <c r="S72" s="98">
        <f>'дод 2'!T106</f>
        <v>0</v>
      </c>
      <c r="T72" s="98">
        <f>'дод 2'!U106</f>
        <v>0</v>
      </c>
      <c r="U72" s="98">
        <f>'дод 2'!V106</f>
        <v>0</v>
      </c>
      <c r="V72" s="98">
        <f>'дод 2'!W106</f>
        <v>0</v>
      </c>
      <c r="W72" s="182" t="e">
        <f t="shared" si="7"/>
        <v>#DIV/0!</v>
      </c>
      <c r="X72" s="144">
        <f t="shared" si="8"/>
        <v>150000</v>
      </c>
    </row>
    <row r="73" spans="1:24" s="54" customFormat="1" ht="63" x14ac:dyDescent="0.25">
      <c r="A73" s="59" t="s">
        <v>554</v>
      </c>
      <c r="B73" s="59" t="s">
        <v>58</v>
      </c>
      <c r="C73" s="60" t="s">
        <v>593</v>
      </c>
      <c r="D73" s="49">
        <f>'дод 2'!E107</f>
        <v>4801508.3</v>
      </c>
      <c r="E73" s="49">
        <f>'дод 2'!F107</f>
        <v>0</v>
      </c>
      <c r="F73" s="49">
        <f>'дод 2'!G107</f>
        <v>0</v>
      </c>
      <c r="G73" s="49">
        <f>'дод 2'!H107</f>
        <v>4801508.3</v>
      </c>
      <c r="H73" s="49">
        <f>'дод 2'!I107</f>
        <v>0</v>
      </c>
      <c r="I73" s="49">
        <f>'дод 2'!J107</f>
        <v>0</v>
      </c>
      <c r="J73" s="168">
        <f t="shared" si="6"/>
        <v>100</v>
      </c>
      <c r="K73" s="49">
        <f>'дод 2'!L107</f>
        <v>644352.70000000007</v>
      </c>
      <c r="L73" s="49">
        <f>'дод 2'!M107</f>
        <v>644352.70000000007</v>
      </c>
      <c r="M73" s="49">
        <f>'дод 2'!N107</f>
        <v>0</v>
      </c>
      <c r="N73" s="49">
        <f>'дод 2'!O107</f>
        <v>0</v>
      </c>
      <c r="O73" s="49">
        <f>'дод 2'!P107</f>
        <v>0</v>
      </c>
      <c r="P73" s="49">
        <f>'дод 2'!Q107</f>
        <v>644352.70000000007</v>
      </c>
      <c r="Q73" s="49">
        <f>'дод 2'!R107</f>
        <v>644352.69999999995</v>
      </c>
      <c r="R73" s="49">
        <f>'дод 2'!S107</f>
        <v>644352.69999999995</v>
      </c>
      <c r="S73" s="49">
        <f>'дод 2'!T107</f>
        <v>0</v>
      </c>
      <c r="T73" s="49">
        <f>'дод 2'!U107</f>
        <v>0</v>
      </c>
      <c r="U73" s="49">
        <f>'дод 2'!V107</f>
        <v>0</v>
      </c>
      <c r="V73" s="49">
        <f>'дод 2'!W107</f>
        <v>644352.69999999995</v>
      </c>
      <c r="W73" s="169">
        <f t="shared" si="7"/>
        <v>99.999999999999972</v>
      </c>
      <c r="X73" s="142">
        <f t="shared" si="8"/>
        <v>5445861</v>
      </c>
    </row>
    <row r="74" spans="1:24" s="54" customFormat="1" ht="68.25" customHeight="1" x14ac:dyDescent="0.25">
      <c r="A74" s="82"/>
      <c r="B74" s="82"/>
      <c r="C74" s="85" t="s">
        <v>555</v>
      </c>
      <c r="D74" s="78">
        <f>'дод 2'!E108</f>
        <v>4801508.3</v>
      </c>
      <c r="E74" s="78">
        <f>'дод 2'!F108</f>
        <v>0</v>
      </c>
      <c r="F74" s="78">
        <f>'дод 2'!G108</f>
        <v>0</v>
      </c>
      <c r="G74" s="78">
        <f>'дод 2'!H108</f>
        <v>4801508.3</v>
      </c>
      <c r="H74" s="78">
        <f>'дод 2'!I108</f>
        <v>0</v>
      </c>
      <c r="I74" s="78">
        <f>'дод 2'!J108</f>
        <v>0</v>
      </c>
      <c r="J74" s="172">
        <f t="shared" si="6"/>
        <v>100</v>
      </c>
      <c r="K74" s="78">
        <f>'дод 2'!L108</f>
        <v>644352.70000000007</v>
      </c>
      <c r="L74" s="78">
        <f>'дод 2'!M108</f>
        <v>644352.70000000007</v>
      </c>
      <c r="M74" s="78">
        <f>'дод 2'!N108</f>
        <v>0</v>
      </c>
      <c r="N74" s="78">
        <f>'дод 2'!O108</f>
        <v>0</v>
      </c>
      <c r="O74" s="78">
        <f>'дод 2'!P108</f>
        <v>0</v>
      </c>
      <c r="P74" s="78">
        <f>'дод 2'!Q108</f>
        <v>644352.70000000007</v>
      </c>
      <c r="Q74" s="78">
        <f>'дод 2'!R108</f>
        <v>644352.69999999995</v>
      </c>
      <c r="R74" s="78">
        <f>'дод 2'!S108</f>
        <v>644352.69999999995</v>
      </c>
      <c r="S74" s="78">
        <f>'дод 2'!T108</f>
        <v>0</v>
      </c>
      <c r="T74" s="78">
        <f>'дод 2'!U108</f>
        <v>0</v>
      </c>
      <c r="U74" s="78">
        <f>'дод 2'!V108</f>
        <v>0</v>
      </c>
      <c r="V74" s="78">
        <f>'дод 2'!W108</f>
        <v>644352.69999999995</v>
      </c>
      <c r="W74" s="173">
        <f t="shared" si="7"/>
        <v>99.999999999999972</v>
      </c>
      <c r="X74" s="144">
        <f t="shared" si="8"/>
        <v>5445861</v>
      </c>
    </row>
    <row r="75" spans="1:24" s="54" customFormat="1" ht="51.75" customHeight="1" x14ac:dyDescent="0.25">
      <c r="A75" s="59" t="s">
        <v>487</v>
      </c>
      <c r="B75" s="59" t="s">
        <v>58</v>
      </c>
      <c r="C75" s="92" t="s">
        <v>509</v>
      </c>
      <c r="D75" s="49">
        <f>'дод 2'!E109</f>
        <v>2417470</v>
      </c>
      <c r="E75" s="49">
        <f>'дод 2'!F109</f>
        <v>1299695</v>
      </c>
      <c r="F75" s="49">
        <f>'дод 2'!G109</f>
        <v>0</v>
      </c>
      <c r="G75" s="49">
        <f>'дод 2'!H109</f>
        <v>2192123.87</v>
      </c>
      <c r="H75" s="49">
        <f>'дод 2'!I109</f>
        <v>1115804.3999999999</v>
      </c>
      <c r="I75" s="49">
        <f>'дод 2'!J109</f>
        <v>0</v>
      </c>
      <c r="J75" s="168">
        <f t="shared" si="6"/>
        <v>90.678431169776673</v>
      </c>
      <c r="K75" s="49">
        <f>'дод 2'!L109</f>
        <v>72000</v>
      </c>
      <c r="L75" s="49">
        <f>'дод 2'!M109</f>
        <v>72000</v>
      </c>
      <c r="M75" s="49">
        <f>'дод 2'!N109</f>
        <v>0</v>
      </c>
      <c r="N75" s="49">
        <f>'дод 2'!O109</f>
        <v>0</v>
      </c>
      <c r="O75" s="49">
        <f>'дод 2'!P109</f>
        <v>0</v>
      </c>
      <c r="P75" s="49">
        <f>'дод 2'!Q109</f>
        <v>72000</v>
      </c>
      <c r="Q75" s="49">
        <f>'дод 2'!R109</f>
        <v>71830.320000000007</v>
      </c>
      <c r="R75" s="49">
        <f>'дод 2'!S109</f>
        <v>71830.320000000007</v>
      </c>
      <c r="S75" s="49">
        <f>'дод 2'!T109</f>
        <v>0</v>
      </c>
      <c r="T75" s="49">
        <f>'дод 2'!U109</f>
        <v>0</v>
      </c>
      <c r="U75" s="49">
        <f>'дод 2'!V109</f>
        <v>0</v>
      </c>
      <c r="V75" s="49">
        <f>'дод 2'!W109</f>
        <v>71830.320000000007</v>
      </c>
      <c r="W75" s="169">
        <f t="shared" si="7"/>
        <v>99.76433333333334</v>
      </c>
      <c r="X75" s="142">
        <f t="shared" si="8"/>
        <v>2263954.19</v>
      </c>
    </row>
    <row r="76" spans="1:24" s="54" customFormat="1" ht="65.25" customHeight="1" x14ac:dyDescent="0.25">
      <c r="A76" s="82"/>
      <c r="B76" s="82"/>
      <c r="C76" s="85" t="s">
        <v>382</v>
      </c>
      <c r="D76" s="78">
        <f>'дод 2'!E110</f>
        <v>2417470</v>
      </c>
      <c r="E76" s="78">
        <f>'дод 2'!F110</f>
        <v>1299695</v>
      </c>
      <c r="F76" s="78">
        <f>'дод 2'!G110</f>
        <v>0</v>
      </c>
      <c r="G76" s="78">
        <f>'дод 2'!H110</f>
        <v>2192123.87</v>
      </c>
      <c r="H76" s="78">
        <f>'дод 2'!I110</f>
        <v>1115804.3999999999</v>
      </c>
      <c r="I76" s="78">
        <f>'дод 2'!J110</f>
        <v>0</v>
      </c>
      <c r="J76" s="172">
        <f t="shared" si="6"/>
        <v>90.678431169776673</v>
      </c>
      <c r="K76" s="78">
        <f>'дод 2'!L110</f>
        <v>72000</v>
      </c>
      <c r="L76" s="78">
        <f>'дод 2'!M110</f>
        <v>72000</v>
      </c>
      <c r="M76" s="78">
        <f>'дод 2'!N110</f>
        <v>0</v>
      </c>
      <c r="N76" s="78">
        <f>'дод 2'!O110</f>
        <v>0</v>
      </c>
      <c r="O76" s="78">
        <f>'дод 2'!P110</f>
        <v>0</v>
      </c>
      <c r="P76" s="78">
        <f>'дод 2'!Q110</f>
        <v>72000</v>
      </c>
      <c r="Q76" s="78">
        <f>'дод 2'!R110</f>
        <v>71830.320000000007</v>
      </c>
      <c r="R76" s="78">
        <f>'дод 2'!S110</f>
        <v>71830.320000000007</v>
      </c>
      <c r="S76" s="78">
        <f>'дод 2'!T110</f>
        <v>0</v>
      </c>
      <c r="T76" s="78">
        <f>'дод 2'!U110</f>
        <v>0</v>
      </c>
      <c r="U76" s="78">
        <f>'дод 2'!V110</f>
        <v>0</v>
      </c>
      <c r="V76" s="78">
        <f>'дод 2'!W110</f>
        <v>71830.320000000007</v>
      </c>
      <c r="W76" s="173">
        <f t="shared" si="7"/>
        <v>99.76433333333334</v>
      </c>
      <c r="X76" s="144">
        <f t="shared" si="8"/>
        <v>2263954.19</v>
      </c>
    </row>
    <row r="77" spans="1:24" s="54" customFormat="1" ht="63" x14ac:dyDescent="0.25">
      <c r="A77" s="59" t="s">
        <v>521</v>
      </c>
      <c r="B77" s="59" t="s">
        <v>58</v>
      </c>
      <c r="C77" s="36" t="s">
        <v>519</v>
      </c>
      <c r="D77" s="49">
        <f>'дод 2'!E111</f>
        <v>1315285.79</v>
      </c>
      <c r="E77" s="49">
        <f>'дод 2'!F111</f>
        <v>1034620</v>
      </c>
      <c r="F77" s="49">
        <f>'дод 2'!G111</f>
        <v>0</v>
      </c>
      <c r="G77" s="49">
        <f>'дод 2'!H111</f>
        <v>983214.59</v>
      </c>
      <c r="H77" s="49">
        <f>'дод 2'!I111</f>
        <v>762754.55</v>
      </c>
      <c r="I77" s="49">
        <f>'дод 2'!J111</f>
        <v>0</v>
      </c>
      <c r="J77" s="168">
        <f t="shared" si="6"/>
        <v>74.752924229493871</v>
      </c>
      <c r="K77" s="49">
        <f>'дод 2'!L111</f>
        <v>0</v>
      </c>
      <c r="L77" s="49">
        <f>'дод 2'!M111</f>
        <v>0</v>
      </c>
      <c r="M77" s="49">
        <f>'дод 2'!N111</f>
        <v>0</v>
      </c>
      <c r="N77" s="49">
        <f>'дод 2'!O111</f>
        <v>0</v>
      </c>
      <c r="O77" s="49">
        <f>'дод 2'!P111</f>
        <v>0</v>
      </c>
      <c r="P77" s="49">
        <f>'дод 2'!Q111</f>
        <v>0</v>
      </c>
      <c r="Q77" s="49">
        <f>'дод 2'!R111</f>
        <v>0</v>
      </c>
      <c r="R77" s="49">
        <f>'дод 2'!S111</f>
        <v>0</v>
      </c>
      <c r="S77" s="49">
        <f>'дод 2'!T111</f>
        <v>0</v>
      </c>
      <c r="T77" s="49">
        <f>'дод 2'!U111</f>
        <v>0</v>
      </c>
      <c r="U77" s="49">
        <f>'дод 2'!V111</f>
        <v>0</v>
      </c>
      <c r="V77" s="49">
        <f>'дод 2'!W111</f>
        <v>0</v>
      </c>
      <c r="W77" s="180" t="e">
        <f t="shared" si="7"/>
        <v>#DIV/0!</v>
      </c>
      <c r="X77" s="142">
        <f t="shared" si="8"/>
        <v>983214.59</v>
      </c>
    </row>
    <row r="78" spans="1:24" s="54" customFormat="1" ht="63" x14ac:dyDescent="0.25">
      <c r="A78" s="82"/>
      <c r="B78" s="82"/>
      <c r="C78" s="85" t="s">
        <v>520</v>
      </c>
      <c r="D78" s="78">
        <f>'дод 2'!E112</f>
        <v>1315285.79</v>
      </c>
      <c r="E78" s="78">
        <f>'дод 2'!F112</f>
        <v>1034620</v>
      </c>
      <c r="F78" s="78">
        <f>'дод 2'!G112</f>
        <v>0</v>
      </c>
      <c r="G78" s="78">
        <f>'дод 2'!H112</f>
        <v>983214.59</v>
      </c>
      <c r="H78" s="78">
        <f>'дод 2'!I112</f>
        <v>762754.55</v>
      </c>
      <c r="I78" s="78">
        <f>'дод 2'!J112</f>
        <v>0</v>
      </c>
      <c r="J78" s="172">
        <f t="shared" si="6"/>
        <v>74.752924229493871</v>
      </c>
      <c r="K78" s="78">
        <f>'дод 2'!L112</f>
        <v>0</v>
      </c>
      <c r="L78" s="78">
        <f>'дод 2'!M112</f>
        <v>0</v>
      </c>
      <c r="M78" s="78">
        <f>'дод 2'!N112</f>
        <v>0</v>
      </c>
      <c r="N78" s="78">
        <f>'дод 2'!O112</f>
        <v>0</v>
      </c>
      <c r="O78" s="78">
        <f>'дод 2'!P112</f>
        <v>0</v>
      </c>
      <c r="P78" s="78">
        <f>'дод 2'!Q112</f>
        <v>0</v>
      </c>
      <c r="Q78" s="78">
        <f>'дод 2'!R112</f>
        <v>0</v>
      </c>
      <c r="R78" s="78">
        <f>'дод 2'!S112</f>
        <v>0</v>
      </c>
      <c r="S78" s="78">
        <f>'дод 2'!T112</f>
        <v>0</v>
      </c>
      <c r="T78" s="78">
        <f>'дод 2'!U112</f>
        <v>0</v>
      </c>
      <c r="U78" s="78">
        <f>'дод 2'!V112</f>
        <v>0</v>
      </c>
      <c r="V78" s="78">
        <f>'дод 2'!W112</f>
        <v>0</v>
      </c>
      <c r="W78" s="182" t="e">
        <f t="shared" si="7"/>
        <v>#DIV/0!</v>
      </c>
      <c r="X78" s="144">
        <f t="shared" si="8"/>
        <v>983214.59</v>
      </c>
    </row>
    <row r="79" spans="1:24" s="52" customFormat="1" ht="19.5" customHeight="1" x14ac:dyDescent="0.25">
      <c r="A79" s="38" t="s">
        <v>59</v>
      </c>
      <c r="B79" s="39"/>
      <c r="C79" s="9" t="s">
        <v>522</v>
      </c>
      <c r="D79" s="48">
        <f>D84+D90+D92+D94+D96+D99+D100+D89</f>
        <v>97627047.230000004</v>
      </c>
      <c r="E79" s="48">
        <f t="shared" ref="E79:P79" si="39">E84+E90+E92+E94+E96+E99+E100+E89</f>
        <v>2387600</v>
      </c>
      <c r="F79" s="48">
        <f t="shared" si="39"/>
        <v>75184</v>
      </c>
      <c r="G79" s="48">
        <f>G84+G90+G92+G94+G96+G99+G100+G89</f>
        <v>95700136.00999999</v>
      </c>
      <c r="H79" s="48">
        <f t="shared" ref="H79:I79" si="40">H84+H90+H92+H94+H96+H99+H100+H89</f>
        <v>2387600</v>
      </c>
      <c r="I79" s="48">
        <f t="shared" si="40"/>
        <v>61467.54</v>
      </c>
      <c r="J79" s="152">
        <f t="shared" si="6"/>
        <v>98.026252688498914</v>
      </c>
      <c r="K79" s="48">
        <f t="shared" si="39"/>
        <v>103537320.81999999</v>
      </c>
      <c r="L79" s="48">
        <f t="shared" si="39"/>
        <v>98537320.819999993</v>
      </c>
      <c r="M79" s="48">
        <f t="shared" si="39"/>
        <v>0</v>
      </c>
      <c r="N79" s="48">
        <f t="shared" si="39"/>
        <v>0</v>
      </c>
      <c r="O79" s="48">
        <f t="shared" si="39"/>
        <v>0</v>
      </c>
      <c r="P79" s="48">
        <f t="shared" si="39"/>
        <v>103537320.81999999</v>
      </c>
      <c r="Q79" s="48">
        <f t="shared" ref="Q79:V79" si="41">Q84+Q90+Q92+Q94+Q96+Q99+Q100+Q89</f>
        <v>107831865.11</v>
      </c>
      <c r="R79" s="48">
        <f>R84+R90+R92+R94+R96+R99+R100+R89</f>
        <v>97778702.789999992</v>
      </c>
      <c r="S79" s="48">
        <f t="shared" si="41"/>
        <v>21162.32</v>
      </c>
      <c r="T79" s="48">
        <f t="shared" si="41"/>
        <v>0</v>
      </c>
      <c r="U79" s="48">
        <f t="shared" si="41"/>
        <v>0</v>
      </c>
      <c r="V79" s="48">
        <f t="shared" si="41"/>
        <v>107810702.78999999</v>
      </c>
      <c r="W79" s="153">
        <f t="shared" si="7"/>
        <v>104.14782250109222</v>
      </c>
      <c r="X79" s="138">
        <f t="shared" si="8"/>
        <v>203532001.12</v>
      </c>
    </row>
    <row r="80" spans="1:24" s="53" customFormat="1" ht="31.5" hidden="1" x14ac:dyDescent="0.25">
      <c r="A80" s="69"/>
      <c r="B80" s="72"/>
      <c r="C80" s="73" t="s">
        <v>389</v>
      </c>
      <c r="D80" s="74">
        <f>D85+D91+D93</f>
        <v>0</v>
      </c>
      <c r="E80" s="74">
        <f t="shared" ref="E80:P80" si="42">E85+E91+E93</f>
        <v>0</v>
      </c>
      <c r="F80" s="74">
        <f t="shared" si="42"/>
        <v>0</v>
      </c>
      <c r="G80" s="74">
        <f>G85+G91+G93</f>
        <v>0</v>
      </c>
      <c r="H80" s="74">
        <f t="shared" ref="H80:I80" si="43">H85+H91+H93</f>
        <v>0</v>
      </c>
      <c r="I80" s="74">
        <f t="shared" si="43"/>
        <v>0</v>
      </c>
      <c r="J80" s="152" t="e">
        <f t="shared" si="6"/>
        <v>#DIV/0!</v>
      </c>
      <c r="K80" s="74">
        <f t="shared" si="42"/>
        <v>0</v>
      </c>
      <c r="L80" s="74">
        <f t="shared" si="42"/>
        <v>0</v>
      </c>
      <c r="M80" s="74">
        <f t="shared" si="42"/>
        <v>0</v>
      </c>
      <c r="N80" s="74">
        <f t="shared" si="42"/>
        <v>0</v>
      </c>
      <c r="O80" s="74">
        <f t="shared" si="42"/>
        <v>0</v>
      </c>
      <c r="P80" s="74">
        <f t="shared" si="42"/>
        <v>0</v>
      </c>
      <c r="Q80" s="74">
        <f t="shared" ref="Q80:V80" si="44">Q85+Q91+Q93</f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153" t="e">
        <f t="shared" si="7"/>
        <v>#DIV/0!</v>
      </c>
      <c r="X80" s="138">
        <f t="shared" si="8"/>
        <v>0</v>
      </c>
    </row>
    <row r="81" spans="1:24" s="53" customFormat="1" ht="47.25" hidden="1" x14ac:dyDescent="0.25">
      <c r="A81" s="69"/>
      <c r="B81" s="72"/>
      <c r="C81" s="73" t="s">
        <v>390</v>
      </c>
      <c r="D81" s="74">
        <f>D86+D97</f>
        <v>0</v>
      </c>
      <c r="E81" s="74">
        <f t="shared" ref="E81:P81" si="45">E86+E97</f>
        <v>0</v>
      </c>
      <c r="F81" s="74">
        <f t="shared" si="45"/>
        <v>0</v>
      </c>
      <c r="G81" s="74">
        <f>G86+G97</f>
        <v>0</v>
      </c>
      <c r="H81" s="74">
        <f t="shared" ref="H81:I81" si="46">H86+H97</f>
        <v>0</v>
      </c>
      <c r="I81" s="74">
        <f t="shared" si="46"/>
        <v>0</v>
      </c>
      <c r="J81" s="152" t="e">
        <f t="shared" si="6"/>
        <v>#DIV/0!</v>
      </c>
      <c r="K81" s="74">
        <f t="shared" si="45"/>
        <v>0</v>
      </c>
      <c r="L81" s="74">
        <f t="shared" si="45"/>
        <v>0</v>
      </c>
      <c r="M81" s="74">
        <f t="shared" si="45"/>
        <v>0</v>
      </c>
      <c r="N81" s="74">
        <f t="shared" si="45"/>
        <v>0</v>
      </c>
      <c r="O81" s="74">
        <f t="shared" si="45"/>
        <v>0</v>
      </c>
      <c r="P81" s="74">
        <f t="shared" si="45"/>
        <v>0</v>
      </c>
      <c r="Q81" s="74">
        <f t="shared" ref="Q81:V81" si="47">Q86+Q97</f>
        <v>0</v>
      </c>
      <c r="R81" s="74">
        <f t="shared" si="47"/>
        <v>0</v>
      </c>
      <c r="S81" s="74">
        <f t="shared" si="47"/>
        <v>0</v>
      </c>
      <c r="T81" s="74">
        <f t="shared" si="47"/>
        <v>0</v>
      </c>
      <c r="U81" s="74">
        <f t="shared" si="47"/>
        <v>0</v>
      </c>
      <c r="V81" s="74">
        <f t="shared" si="47"/>
        <v>0</v>
      </c>
      <c r="W81" s="153" t="e">
        <f t="shared" si="7"/>
        <v>#DIV/0!</v>
      </c>
      <c r="X81" s="138">
        <f t="shared" si="8"/>
        <v>0</v>
      </c>
    </row>
    <row r="82" spans="1:24" s="53" customFormat="1" ht="66.75" customHeight="1" x14ac:dyDescent="0.25">
      <c r="A82" s="69"/>
      <c r="B82" s="72"/>
      <c r="C82" s="73" t="s">
        <v>391</v>
      </c>
      <c r="D82" s="74">
        <f>D87+D95+D98</f>
        <v>11403653.83</v>
      </c>
      <c r="E82" s="74">
        <f t="shared" ref="E82:P82" si="48">E87+E95+E98</f>
        <v>0</v>
      </c>
      <c r="F82" s="74">
        <f t="shared" si="48"/>
        <v>0</v>
      </c>
      <c r="G82" s="74">
        <f>G87+G95+G98</f>
        <v>11403653.83</v>
      </c>
      <c r="H82" s="74">
        <f t="shared" ref="H82:I82" si="49">H87+H95+H98</f>
        <v>0</v>
      </c>
      <c r="I82" s="74">
        <f t="shared" si="49"/>
        <v>0</v>
      </c>
      <c r="J82" s="170">
        <f t="shared" si="6"/>
        <v>100</v>
      </c>
      <c r="K82" s="74">
        <f t="shared" si="48"/>
        <v>5000000</v>
      </c>
      <c r="L82" s="74">
        <f t="shared" si="48"/>
        <v>0</v>
      </c>
      <c r="M82" s="74">
        <f t="shared" si="48"/>
        <v>0</v>
      </c>
      <c r="N82" s="74">
        <f t="shared" si="48"/>
        <v>0</v>
      </c>
      <c r="O82" s="74">
        <f t="shared" si="48"/>
        <v>0</v>
      </c>
      <c r="P82" s="74">
        <f t="shared" si="48"/>
        <v>5000000</v>
      </c>
      <c r="Q82" s="74">
        <f t="shared" ref="Q82:V82" si="50">Q87+Q95+Q98</f>
        <v>5000000</v>
      </c>
      <c r="R82" s="74">
        <f t="shared" si="50"/>
        <v>0</v>
      </c>
      <c r="S82" s="74">
        <f t="shared" si="50"/>
        <v>0</v>
      </c>
      <c r="T82" s="74">
        <f t="shared" si="50"/>
        <v>0</v>
      </c>
      <c r="U82" s="74">
        <f t="shared" si="50"/>
        <v>0</v>
      </c>
      <c r="V82" s="74">
        <f t="shared" si="50"/>
        <v>5000000</v>
      </c>
      <c r="W82" s="171">
        <f t="shared" si="7"/>
        <v>100</v>
      </c>
      <c r="X82" s="143">
        <f t="shared" si="8"/>
        <v>16403653.83</v>
      </c>
    </row>
    <row r="83" spans="1:24" s="53" customFormat="1" x14ac:dyDescent="0.25">
      <c r="A83" s="69"/>
      <c r="B83" s="72"/>
      <c r="C83" s="73" t="s">
        <v>392</v>
      </c>
      <c r="D83" s="74">
        <f>D88</f>
        <v>124646</v>
      </c>
      <c r="E83" s="74">
        <f t="shared" ref="E83:P83" si="51">E88</f>
        <v>0</v>
      </c>
      <c r="F83" s="74">
        <f t="shared" si="51"/>
        <v>0</v>
      </c>
      <c r="G83" s="74">
        <f>G88</f>
        <v>65890.98</v>
      </c>
      <c r="H83" s="74">
        <f t="shared" ref="H83:I83" si="52">H88</f>
        <v>0</v>
      </c>
      <c r="I83" s="74">
        <f t="shared" si="52"/>
        <v>0</v>
      </c>
      <c r="J83" s="170">
        <f t="shared" ref="J83:J146" si="53">G83/D83*100</f>
        <v>52.862490573303589</v>
      </c>
      <c r="K83" s="74">
        <f t="shared" si="51"/>
        <v>5750000</v>
      </c>
      <c r="L83" s="74">
        <f t="shared" si="51"/>
        <v>5750000</v>
      </c>
      <c r="M83" s="74">
        <f t="shared" si="51"/>
        <v>0</v>
      </c>
      <c r="N83" s="74">
        <f t="shared" si="51"/>
        <v>0</v>
      </c>
      <c r="O83" s="74">
        <f t="shared" si="51"/>
        <v>0</v>
      </c>
      <c r="P83" s="74">
        <f t="shared" si="51"/>
        <v>5750000</v>
      </c>
      <c r="Q83" s="74">
        <f t="shared" ref="Q83:V83" si="54">Q88</f>
        <v>5750000</v>
      </c>
      <c r="R83" s="74">
        <f t="shared" si="54"/>
        <v>5750000</v>
      </c>
      <c r="S83" s="74">
        <f t="shared" si="54"/>
        <v>0</v>
      </c>
      <c r="T83" s="74">
        <f t="shared" si="54"/>
        <v>0</v>
      </c>
      <c r="U83" s="74">
        <f t="shared" si="54"/>
        <v>0</v>
      </c>
      <c r="V83" s="74">
        <f t="shared" si="54"/>
        <v>5750000</v>
      </c>
      <c r="W83" s="171">
        <f t="shared" ref="W83:W146" si="55">Q83/K83*100</f>
        <v>100</v>
      </c>
      <c r="X83" s="143">
        <f t="shared" ref="X83:X146" si="56">G83+Q83</f>
        <v>5815890.9800000004</v>
      </c>
    </row>
    <row r="84" spans="1:24" ht="33" customHeight="1" x14ac:dyDescent="0.25">
      <c r="A84" s="37" t="s">
        <v>60</v>
      </c>
      <c r="B84" s="37" t="s">
        <v>61</v>
      </c>
      <c r="C84" s="6" t="s">
        <v>598</v>
      </c>
      <c r="D84" s="49">
        <f>'дод 2'!E139</f>
        <v>46642713.399999999</v>
      </c>
      <c r="E84" s="49">
        <f>'дод 2'!F139</f>
        <v>0</v>
      </c>
      <c r="F84" s="49">
        <f>'дод 2'!G139</f>
        <v>0</v>
      </c>
      <c r="G84" s="49">
        <f>'дод 2'!H139</f>
        <v>45674168.82</v>
      </c>
      <c r="H84" s="49">
        <f>'дод 2'!I139</f>
        <v>0</v>
      </c>
      <c r="I84" s="49">
        <f>'дод 2'!J139</f>
        <v>0</v>
      </c>
      <c r="J84" s="168">
        <f t="shared" si="53"/>
        <v>97.923481484248299</v>
      </c>
      <c r="K84" s="49">
        <f>'дод 2'!L139</f>
        <v>58545966.82</v>
      </c>
      <c r="L84" s="49">
        <f>'дод 2'!M139</f>
        <v>53545966.82</v>
      </c>
      <c r="M84" s="49">
        <f>'дод 2'!N139</f>
        <v>0</v>
      </c>
      <c r="N84" s="49">
        <f>'дод 2'!O139</f>
        <v>0</v>
      </c>
      <c r="O84" s="49">
        <f>'дод 2'!P139</f>
        <v>0</v>
      </c>
      <c r="P84" s="49">
        <f>'дод 2'!Q139</f>
        <v>58545966.82</v>
      </c>
      <c r="Q84" s="49">
        <f>'дод 2'!R139</f>
        <v>58118309.490000002</v>
      </c>
      <c r="R84" s="49">
        <f>'дод 2'!S139</f>
        <v>53118309.490000002</v>
      </c>
      <c r="S84" s="49">
        <f>'дод 2'!T139</f>
        <v>0</v>
      </c>
      <c r="T84" s="49">
        <f>'дод 2'!U139</f>
        <v>0</v>
      </c>
      <c r="U84" s="49">
        <f>'дод 2'!V139</f>
        <v>0</v>
      </c>
      <c r="V84" s="49">
        <f>'дод 2'!W139</f>
        <v>58118309.490000002</v>
      </c>
      <c r="W84" s="169">
        <f t="shared" si="55"/>
        <v>99.269535796863977</v>
      </c>
      <c r="X84" s="142">
        <f t="shared" si="56"/>
        <v>103792478.31</v>
      </c>
    </row>
    <row r="85" spans="1:24" s="54" customFormat="1" ht="31.5" hidden="1" customHeight="1" x14ac:dyDescent="0.25">
      <c r="A85" s="76"/>
      <c r="B85" s="76"/>
      <c r="C85" s="77" t="s">
        <v>389</v>
      </c>
      <c r="D85" s="78">
        <f>'дод 2'!E140</f>
        <v>0</v>
      </c>
      <c r="E85" s="78">
        <f>'дод 2'!F140</f>
        <v>0</v>
      </c>
      <c r="F85" s="78">
        <f>'дод 2'!G140</f>
        <v>0</v>
      </c>
      <c r="G85" s="78">
        <f>'дод 2'!H140</f>
        <v>0</v>
      </c>
      <c r="H85" s="78">
        <f>'дод 2'!I140</f>
        <v>0</v>
      </c>
      <c r="I85" s="78">
        <f>'дод 2'!J140</f>
        <v>0</v>
      </c>
      <c r="J85" s="152" t="e">
        <f t="shared" si="53"/>
        <v>#DIV/0!</v>
      </c>
      <c r="K85" s="78">
        <f>'дод 2'!L140</f>
        <v>0</v>
      </c>
      <c r="L85" s="78">
        <f>'дод 2'!M140</f>
        <v>0</v>
      </c>
      <c r="M85" s="78">
        <f>'дод 2'!N140</f>
        <v>0</v>
      </c>
      <c r="N85" s="78">
        <f>'дод 2'!O140</f>
        <v>0</v>
      </c>
      <c r="O85" s="78">
        <f>'дод 2'!P140</f>
        <v>0</v>
      </c>
      <c r="P85" s="78">
        <f>'дод 2'!Q140</f>
        <v>0</v>
      </c>
      <c r="Q85" s="78">
        <f>'дод 2'!R140</f>
        <v>0</v>
      </c>
      <c r="R85" s="78">
        <f>'дод 2'!S140</f>
        <v>0</v>
      </c>
      <c r="S85" s="78">
        <f>'дод 2'!T140</f>
        <v>0</v>
      </c>
      <c r="T85" s="78">
        <f>'дод 2'!U140</f>
        <v>0</v>
      </c>
      <c r="U85" s="78">
        <f>'дод 2'!V140</f>
        <v>0</v>
      </c>
      <c r="V85" s="78">
        <f>'дод 2'!W140</f>
        <v>0</v>
      </c>
      <c r="W85" s="153" t="e">
        <f t="shared" si="55"/>
        <v>#DIV/0!</v>
      </c>
      <c r="X85" s="138">
        <f t="shared" si="56"/>
        <v>0</v>
      </c>
    </row>
    <row r="86" spans="1:24" s="54" customFormat="1" ht="31.5" hidden="1" x14ac:dyDescent="0.25">
      <c r="A86" s="76"/>
      <c r="B86" s="76"/>
      <c r="C86" s="77" t="s">
        <v>390</v>
      </c>
      <c r="D86" s="78">
        <f>'дод 2'!E141</f>
        <v>0</v>
      </c>
      <c r="E86" s="78">
        <f>'дод 2'!F141</f>
        <v>0</v>
      </c>
      <c r="F86" s="78">
        <f>'дод 2'!G141</f>
        <v>0</v>
      </c>
      <c r="G86" s="78">
        <f>'дод 2'!H141</f>
        <v>0</v>
      </c>
      <c r="H86" s="78">
        <f>'дод 2'!I141</f>
        <v>0</v>
      </c>
      <c r="I86" s="78">
        <f>'дод 2'!J141</f>
        <v>0</v>
      </c>
      <c r="J86" s="152" t="e">
        <f t="shared" si="53"/>
        <v>#DIV/0!</v>
      </c>
      <c r="K86" s="78">
        <f>'дод 2'!L141</f>
        <v>0</v>
      </c>
      <c r="L86" s="78">
        <f>'дод 2'!M141</f>
        <v>0</v>
      </c>
      <c r="M86" s="78">
        <f>'дод 2'!N141</f>
        <v>0</v>
      </c>
      <c r="N86" s="78">
        <f>'дод 2'!O141</f>
        <v>0</v>
      </c>
      <c r="O86" s="78">
        <f>'дод 2'!P141</f>
        <v>0</v>
      </c>
      <c r="P86" s="78">
        <f>'дод 2'!Q141</f>
        <v>0</v>
      </c>
      <c r="Q86" s="78">
        <f>'дод 2'!R141</f>
        <v>0</v>
      </c>
      <c r="R86" s="78">
        <f>'дод 2'!S141</f>
        <v>0</v>
      </c>
      <c r="S86" s="78">
        <f>'дод 2'!T141</f>
        <v>0</v>
      </c>
      <c r="T86" s="78">
        <f>'дод 2'!U141</f>
        <v>0</v>
      </c>
      <c r="U86" s="78">
        <f>'дод 2'!V141</f>
        <v>0</v>
      </c>
      <c r="V86" s="78">
        <f>'дод 2'!W141</f>
        <v>0</v>
      </c>
      <c r="W86" s="153" t="e">
        <f t="shared" si="55"/>
        <v>#DIV/0!</v>
      </c>
      <c r="X86" s="138">
        <f t="shared" si="56"/>
        <v>0</v>
      </c>
    </row>
    <row r="87" spans="1:24" s="54" customFormat="1" ht="69" customHeight="1" x14ac:dyDescent="0.25">
      <c r="A87" s="76"/>
      <c r="B87" s="76"/>
      <c r="C87" s="85" t="s">
        <v>391</v>
      </c>
      <c r="D87" s="78">
        <f>'дод 2'!E142</f>
        <v>0</v>
      </c>
      <c r="E87" s="78">
        <f>'дод 2'!F142</f>
        <v>0</v>
      </c>
      <c r="F87" s="78">
        <f>'дод 2'!G142</f>
        <v>0</v>
      </c>
      <c r="G87" s="78">
        <f>'дод 2'!H142</f>
        <v>0</v>
      </c>
      <c r="H87" s="78">
        <f>'дод 2'!I142</f>
        <v>0</v>
      </c>
      <c r="I87" s="78">
        <f>'дод 2'!J142</f>
        <v>0</v>
      </c>
      <c r="J87" s="177" t="e">
        <f t="shared" si="53"/>
        <v>#DIV/0!</v>
      </c>
      <c r="K87" s="78">
        <f>'дод 2'!L142</f>
        <v>5000000</v>
      </c>
      <c r="L87" s="78">
        <f>'дод 2'!M142</f>
        <v>0</v>
      </c>
      <c r="M87" s="78">
        <f>'дод 2'!N142</f>
        <v>0</v>
      </c>
      <c r="N87" s="78">
        <f>'дод 2'!O142</f>
        <v>0</v>
      </c>
      <c r="O87" s="78">
        <f>'дод 2'!P142</f>
        <v>0</v>
      </c>
      <c r="P87" s="78">
        <f>'дод 2'!Q142</f>
        <v>5000000</v>
      </c>
      <c r="Q87" s="78">
        <f>'дод 2'!R142</f>
        <v>5000000</v>
      </c>
      <c r="R87" s="78">
        <f>'дод 2'!S142</f>
        <v>0</v>
      </c>
      <c r="S87" s="78">
        <f>'дод 2'!T142</f>
        <v>0</v>
      </c>
      <c r="T87" s="78">
        <f>'дод 2'!U142</f>
        <v>0</v>
      </c>
      <c r="U87" s="78">
        <f>'дод 2'!V142</f>
        <v>0</v>
      </c>
      <c r="V87" s="78">
        <f>'дод 2'!W142</f>
        <v>5000000</v>
      </c>
      <c r="W87" s="173">
        <f t="shared" si="55"/>
        <v>100</v>
      </c>
      <c r="X87" s="144">
        <f t="shared" si="56"/>
        <v>5000000</v>
      </c>
    </row>
    <row r="88" spans="1:24" s="54" customFormat="1" x14ac:dyDescent="0.25">
      <c r="A88" s="76"/>
      <c r="B88" s="76"/>
      <c r="C88" s="77" t="s">
        <v>392</v>
      </c>
      <c r="D88" s="78">
        <f>'дод 2'!E143</f>
        <v>124646</v>
      </c>
      <c r="E88" s="78">
        <f>'дод 2'!F143</f>
        <v>0</v>
      </c>
      <c r="F88" s="78">
        <f>'дод 2'!G143</f>
        <v>0</v>
      </c>
      <c r="G88" s="78">
        <f>'дод 2'!H143</f>
        <v>65890.98</v>
      </c>
      <c r="H88" s="78">
        <f>'дод 2'!I143</f>
        <v>0</v>
      </c>
      <c r="I88" s="78">
        <f>'дод 2'!J143</f>
        <v>0</v>
      </c>
      <c r="J88" s="172">
        <f t="shared" si="53"/>
        <v>52.862490573303589</v>
      </c>
      <c r="K88" s="78">
        <f>'дод 2'!L143</f>
        <v>5750000</v>
      </c>
      <c r="L88" s="78">
        <f>'дод 2'!M143</f>
        <v>5750000</v>
      </c>
      <c r="M88" s="78">
        <f>'дод 2'!N143</f>
        <v>0</v>
      </c>
      <c r="N88" s="78">
        <f>'дод 2'!O143</f>
        <v>0</v>
      </c>
      <c r="O88" s="78">
        <f>'дод 2'!P143</f>
        <v>0</v>
      </c>
      <c r="P88" s="78">
        <f>'дод 2'!Q143</f>
        <v>5750000</v>
      </c>
      <c r="Q88" s="78">
        <f>'дод 2'!R143</f>
        <v>5750000</v>
      </c>
      <c r="R88" s="78">
        <f>'дод 2'!S143</f>
        <v>5750000</v>
      </c>
      <c r="S88" s="78">
        <f>'дод 2'!T143</f>
        <v>0</v>
      </c>
      <c r="T88" s="78">
        <f>'дод 2'!U143</f>
        <v>0</v>
      </c>
      <c r="U88" s="78">
        <f>'дод 2'!V143</f>
        <v>0</v>
      </c>
      <c r="V88" s="78">
        <f>'дод 2'!W143</f>
        <v>5750000</v>
      </c>
      <c r="W88" s="173">
        <f t="shared" si="55"/>
        <v>100</v>
      </c>
      <c r="X88" s="144">
        <f t="shared" si="56"/>
        <v>5815890.9800000004</v>
      </c>
    </row>
    <row r="89" spans="1:24" x14ac:dyDescent="0.25">
      <c r="A89" s="37">
        <v>2020</v>
      </c>
      <c r="B89" s="58" t="s">
        <v>446</v>
      </c>
      <c r="C89" s="6" t="s">
        <v>447</v>
      </c>
      <c r="D89" s="49">
        <f>'дод 2'!E144</f>
        <v>90000</v>
      </c>
      <c r="E89" s="49">
        <f>'дод 2'!F144</f>
        <v>0</v>
      </c>
      <c r="F89" s="49">
        <f>'дод 2'!G144</f>
        <v>0</v>
      </c>
      <c r="G89" s="49">
        <f>'дод 2'!H144</f>
        <v>90000</v>
      </c>
      <c r="H89" s="49">
        <f>'дод 2'!I144</f>
        <v>0</v>
      </c>
      <c r="I89" s="49">
        <f>'дод 2'!J144</f>
        <v>0</v>
      </c>
      <c r="J89" s="168">
        <f t="shared" si="53"/>
        <v>100</v>
      </c>
      <c r="K89" s="49">
        <f>'дод 2'!L144</f>
        <v>0</v>
      </c>
      <c r="L89" s="49">
        <f>'дод 2'!M144</f>
        <v>0</v>
      </c>
      <c r="M89" s="49">
        <f>'дод 2'!N144</f>
        <v>0</v>
      </c>
      <c r="N89" s="49">
        <f>'дод 2'!O144</f>
        <v>0</v>
      </c>
      <c r="O89" s="49">
        <f>'дод 2'!P144</f>
        <v>0</v>
      </c>
      <c r="P89" s="49">
        <f>'дод 2'!Q144</f>
        <v>0</v>
      </c>
      <c r="Q89" s="49">
        <f>'дод 2'!R144</f>
        <v>0</v>
      </c>
      <c r="R89" s="49">
        <f>'дод 2'!S144</f>
        <v>0</v>
      </c>
      <c r="S89" s="49">
        <f>'дод 2'!T144</f>
        <v>0</v>
      </c>
      <c r="T89" s="49">
        <f>'дод 2'!U144</f>
        <v>0</v>
      </c>
      <c r="U89" s="49">
        <f>'дод 2'!V144</f>
        <v>0</v>
      </c>
      <c r="V89" s="49">
        <f>'дод 2'!W144</f>
        <v>0</v>
      </c>
      <c r="W89" s="180" t="e">
        <f t="shared" si="55"/>
        <v>#DIV/0!</v>
      </c>
      <c r="X89" s="142">
        <f t="shared" si="56"/>
        <v>90000</v>
      </c>
    </row>
    <row r="90" spans="1:24" ht="36.75" customHeight="1" x14ac:dyDescent="0.25">
      <c r="A90" s="37" t="s">
        <v>120</v>
      </c>
      <c r="B90" s="37" t="s">
        <v>62</v>
      </c>
      <c r="C90" s="6" t="s">
        <v>460</v>
      </c>
      <c r="D90" s="49">
        <f>'дод 2'!E145</f>
        <v>4498159</v>
      </c>
      <c r="E90" s="49">
        <f>'дод 2'!F145</f>
        <v>0</v>
      </c>
      <c r="F90" s="49">
        <f>'дод 2'!G145</f>
        <v>0</v>
      </c>
      <c r="G90" s="49">
        <f>'дод 2'!H145</f>
        <v>3851832.42</v>
      </c>
      <c r="H90" s="49">
        <f>'дод 2'!I145</f>
        <v>0</v>
      </c>
      <c r="I90" s="49">
        <f>'дод 2'!J145</f>
        <v>0</v>
      </c>
      <c r="J90" s="168">
        <f t="shared" si="53"/>
        <v>85.631308719856278</v>
      </c>
      <c r="K90" s="49">
        <f>'дод 2'!L145</f>
        <v>5100000</v>
      </c>
      <c r="L90" s="49">
        <f>'дод 2'!M145</f>
        <v>5100000</v>
      </c>
      <c r="M90" s="49">
        <f>'дод 2'!N145</f>
        <v>0</v>
      </c>
      <c r="N90" s="49">
        <f>'дод 2'!O145</f>
        <v>0</v>
      </c>
      <c r="O90" s="49">
        <f>'дод 2'!P145</f>
        <v>0</v>
      </c>
      <c r="P90" s="49">
        <f>'дод 2'!Q145</f>
        <v>5100000</v>
      </c>
      <c r="Q90" s="49">
        <f>'дод 2'!R145</f>
        <v>5092999.3</v>
      </c>
      <c r="R90" s="49">
        <f>'дод 2'!S145</f>
        <v>5092999.3</v>
      </c>
      <c r="S90" s="49">
        <f>'дод 2'!T145</f>
        <v>0</v>
      </c>
      <c r="T90" s="49">
        <f>'дод 2'!U145</f>
        <v>0</v>
      </c>
      <c r="U90" s="49">
        <f>'дод 2'!V145</f>
        <v>0</v>
      </c>
      <c r="V90" s="49">
        <f>'дод 2'!W145</f>
        <v>5092999.3</v>
      </c>
      <c r="W90" s="169">
        <f t="shared" si="55"/>
        <v>99.862731372549021</v>
      </c>
      <c r="X90" s="142">
        <f t="shared" si="56"/>
        <v>8944831.7199999988</v>
      </c>
    </row>
    <row r="91" spans="1:24" s="54" customFormat="1" ht="31.5" hidden="1" customHeight="1" x14ac:dyDescent="0.25">
      <c r="A91" s="76"/>
      <c r="B91" s="76"/>
      <c r="C91" s="77" t="s">
        <v>389</v>
      </c>
      <c r="D91" s="78">
        <f>'дод 2'!E146</f>
        <v>0</v>
      </c>
      <c r="E91" s="78">
        <f>'дод 2'!F146</f>
        <v>0</v>
      </c>
      <c r="F91" s="78">
        <f>'дод 2'!G146</f>
        <v>0</v>
      </c>
      <c r="G91" s="78">
        <f>'дод 2'!H146</f>
        <v>0</v>
      </c>
      <c r="H91" s="78">
        <f>'дод 2'!I146</f>
        <v>0</v>
      </c>
      <c r="I91" s="78">
        <f>'дод 2'!J146</f>
        <v>0</v>
      </c>
      <c r="J91" s="168" t="e">
        <f t="shared" si="53"/>
        <v>#DIV/0!</v>
      </c>
      <c r="K91" s="78">
        <f>'дод 2'!L146</f>
        <v>0</v>
      </c>
      <c r="L91" s="78">
        <f>'дод 2'!M146</f>
        <v>0</v>
      </c>
      <c r="M91" s="78">
        <f>'дод 2'!N146</f>
        <v>0</v>
      </c>
      <c r="N91" s="78">
        <f>'дод 2'!O146</f>
        <v>0</v>
      </c>
      <c r="O91" s="78">
        <f>'дод 2'!P146</f>
        <v>0</v>
      </c>
      <c r="P91" s="78">
        <f>'дод 2'!Q146</f>
        <v>0</v>
      </c>
      <c r="Q91" s="78">
        <f>'дод 2'!R146</f>
        <v>0</v>
      </c>
      <c r="R91" s="78">
        <f>'дод 2'!S146</f>
        <v>0</v>
      </c>
      <c r="S91" s="78">
        <f>'дод 2'!T146</f>
        <v>0</v>
      </c>
      <c r="T91" s="78">
        <f>'дод 2'!U146</f>
        <v>0</v>
      </c>
      <c r="U91" s="78">
        <f>'дод 2'!V146</f>
        <v>0</v>
      </c>
      <c r="V91" s="78">
        <f>'дод 2'!W146</f>
        <v>0</v>
      </c>
      <c r="W91" s="169" t="e">
        <f t="shared" si="55"/>
        <v>#DIV/0!</v>
      </c>
      <c r="X91" s="142">
        <f t="shared" si="56"/>
        <v>0</v>
      </c>
    </row>
    <row r="92" spans="1:24" ht="19.5" customHeight="1" x14ac:dyDescent="0.25">
      <c r="A92" s="37" t="s">
        <v>121</v>
      </c>
      <c r="B92" s="37" t="s">
        <v>63</v>
      </c>
      <c r="C92" s="6" t="s">
        <v>461</v>
      </c>
      <c r="D92" s="49">
        <f>'дод 2'!E147</f>
        <v>7745106</v>
      </c>
      <c r="E92" s="49">
        <f>'дод 2'!F147</f>
        <v>0</v>
      </c>
      <c r="F92" s="49">
        <f>'дод 2'!G147</f>
        <v>0</v>
      </c>
      <c r="G92" s="49">
        <f>'дод 2'!H147</f>
        <v>7744901.5800000001</v>
      </c>
      <c r="H92" s="49">
        <f>'дод 2'!I147</f>
        <v>0</v>
      </c>
      <c r="I92" s="49">
        <f>'дод 2'!J147</f>
        <v>0</v>
      </c>
      <c r="J92" s="168">
        <f t="shared" si="53"/>
        <v>99.997360655877401</v>
      </c>
      <c r="K92" s="49">
        <f>'дод 2'!L147</f>
        <v>0</v>
      </c>
      <c r="L92" s="49">
        <f>'дод 2'!M147</f>
        <v>0</v>
      </c>
      <c r="M92" s="49">
        <f>'дод 2'!N147</f>
        <v>0</v>
      </c>
      <c r="N92" s="49">
        <f>'дод 2'!O147</f>
        <v>0</v>
      </c>
      <c r="O92" s="49">
        <f>'дод 2'!P147</f>
        <v>0</v>
      </c>
      <c r="P92" s="49">
        <f>'дод 2'!Q147</f>
        <v>0</v>
      </c>
      <c r="Q92" s="49">
        <f>'дод 2'!R147</f>
        <v>0</v>
      </c>
      <c r="R92" s="49">
        <f>'дод 2'!S147</f>
        <v>0</v>
      </c>
      <c r="S92" s="49">
        <f>'дод 2'!T147</f>
        <v>0</v>
      </c>
      <c r="T92" s="49">
        <f>'дод 2'!U147</f>
        <v>0</v>
      </c>
      <c r="U92" s="49">
        <f>'дод 2'!V147</f>
        <v>0</v>
      </c>
      <c r="V92" s="49">
        <f>'дод 2'!W147</f>
        <v>0</v>
      </c>
      <c r="W92" s="180" t="e">
        <f t="shared" si="55"/>
        <v>#DIV/0!</v>
      </c>
      <c r="X92" s="142">
        <f t="shared" si="56"/>
        <v>7744901.5800000001</v>
      </c>
    </row>
    <row r="93" spans="1:24" s="54" customFormat="1" ht="31.5" hidden="1" customHeight="1" x14ac:dyDescent="0.25">
      <c r="A93" s="76"/>
      <c r="B93" s="76"/>
      <c r="C93" s="77" t="s">
        <v>389</v>
      </c>
      <c r="D93" s="78">
        <f>'дод 2'!E148</f>
        <v>0</v>
      </c>
      <c r="E93" s="78">
        <f>'дод 2'!F148</f>
        <v>0</v>
      </c>
      <c r="F93" s="78">
        <f>'дод 2'!G148</f>
        <v>0</v>
      </c>
      <c r="G93" s="78">
        <f>'дод 2'!H148</f>
        <v>0</v>
      </c>
      <c r="H93" s="78">
        <f>'дод 2'!I148</f>
        <v>0</v>
      </c>
      <c r="I93" s="78">
        <f>'дод 2'!J148</f>
        <v>0</v>
      </c>
      <c r="J93" s="168" t="e">
        <f t="shared" si="53"/>
        <v>#DIV/0!</v>
      </c>
      <c r="K93" s="78">
        <f>'дод 2'!L148</f>
        <v>0</v>
      </c>
      <c r="L93" s="78">
        <f>'дод 2'!M148</f>
        <v>0</v>
      </c>
      <c r="M93" s="78">
        <f>'дод 2'!N148</f>
        <v>0</v>
      </c>
      <c r="N93" s="78">
        <f>'дод 2'!O148</f>
        <v>0</v>
      </c>
      <c r="O93" s="78">
        <f>'дод 2'!P148</f>
        <v>0</v>
      </c>
      <c r="P93" s="78">
        <f>'дод 2'!Q148</f>
        <v>0</v>
      </c>
      <c r="Q93" s="78">
        <f>'дод 2'!R148</f>
        <v>0</v>
      </c>
      <c r="R93" s="78">
        <f>'дод 2'!S148</f>
        <v>0</v>
      </c>
      <c r="S93" s="78">
        <f>'дод 2'!T148</f>
        <v>0</v>
      </c>
      <c r="T93" s="78">
        <f>'дод 2'!U148</f>
        <v>0</v>
      </c>
      <c r="U93" s="78">
        <f>'дод 2'!V148</f>
        <v>0</v>
      </c>
      <c r="V93" s="78">
        <f>'дод 2'!W148</f>
        <v>0</v>
      </c>
      <c r="W93" s="180" t="e">
        <f t="shared" si="55"/>
        <v>#DIV/0!</v>
      </c>
      <c r="X93" s="142">
        <f t="shared" si="56"/>
        <v>0</v>
      </c>
    </row>
    <row r="94" spans="1:24" ht="48.75" customHeight="1" x14ac:dyDescent="0.25">
      <c r="A94" s="37" t="s">
        <v>122</v>
      </c>
      <c r="B94" s="37" t="s">
        <v>313</v>
      </c>
      <c r="C94" s="6" t="s">
        <v>462</v>
      </c>
      <c r="D94" s="49">
        <f>'дод 2'!E149</f>
        <v>3732831</v>
      </c>
      <c r="E94" s="49">
        <f>'дод 2'!F149</f>
        <v>0</v>
      </c>
      <c r="F94" s="49">
        <f>'дод 2'!G149</f>
        <v>0</v>
      </c>
      <c r="G94" s="49">
        <f>'дод 2'!H149</f>
        <v>3538310.48</v>
      </c>
      <c r="H94" s="49">
        <f>'дод 2'!I149</f>
        <v>0</v>
      </c>
      <c r="I94" s="49">
        <f>'дод 2'!J149</f>
        <v>0</v>
      </c>
      <c r="J94" s="168">
        <f t="shared" si="53"/>
        <v>94.788927760190589</v>
      </c>
      <c r="K94" s="49">
        <f>'дод 2'!L149</f>
        <v>0</v>
      </c>
      <c r="L94" s="49">
        <f>'дод 2'!M149</f>
        <v>0</v>
      </c>
      <c r="M94" s="49">
        <f>'дод 2'!N149</f>
        <v>0</v>
      </c>
      <c r="N94" s="49">
        <f>'дод 2'!O149</f>
        <v>0</v>
      </c>
      <c r="O94" s="49">
        <f>'дод 2'!P149</f>
        <v>0</v>
      </c>
      <c r="P94" s="49">
        <f>'дод 2'!Q149</f>
        <v>0</v>
      </c>
      <c r="Q94" s="49">
        <f>'дод 2'!R149</f>
        <v>0</v>
      </c>
      <c r="R94" s="49">
        <f>'дод 2'!S149</f>
        <v>0</v>
      </c>
      <c r="S94" s="49">
        <f>'дод 2'!T149</f>
        <v>0</v>
      </c>
      <c r="T94" s="49">
        <f>'дод 2'!U149</f>
        <v>0</v>
      </c>
      <c r="U94" s="49">
        <f>'дод 2'!V149</f>
        <v>0</v>
      </c>
      <c r="V94" s="49">
        <f>'дод 2'!W149</f>
        <v>0</v>
      </c>
      <c r="W94" s="180" t="e">
        <f t="shared" si="55"/>
        <v>#DIV/0!</v>
      </c>
      <c r="X94" s="142">
        <f t="shared" si="56"/>
        <v>3538310.48</v>
      </c>
    </row>
    <row r="95" spans="1:24" s="54" customFormat="1" ht="47.25" hidden="1" customHeight="1" x14ac:dyDescent="0.25">
      <c r="A95" s="76"/>
      <c r="B95" s="76"/>
      <c r="C95" s="79" t="s">
        <v>391</v>
      </c>
      <c r="D95" s="78">
        <f>'дод 2'!E150</f>
        <v>0</v>
      </c>
      <c r="E95" s="78">
        <f>'дод 2'!F150</f>
        <v>0</v>
      </c>
      <c r="F95" s="78">
        <f>'дод 2'!G150</f>
        <v>0</v>
      </c>
      <c r="G95" s="78">
        <f>'дод 2'!H150</f>
        <v>0</v>
      </c>
      <c r="H95" s="78">
        <f>'дод 2'!I150</f>
        <v>0</v>
      </c>
      <c r="I95" s="78">
        <f>'дод 2'!J150</f>
        <v>0</v>
      </c>
      <c r="J95" s="168" t="e">
        <f t="shared" si="53"/>
        <v>#DIV/0!</v>
      </c>
      <c r="K95" s="78">
        <f>'дод 2'!L150</f>
        <v>0</v>
      </c>
      <c r="L95" s="78">
        <f>'дод 2'!M150</f>
        <v>0</v>
      </c>
      <c r="M95" s="78">
        <f>'дод 2'!N150</f>
        <v>0</v>
      </c>
      <c r="N95" s="78">
        <f>'дод 2'!O150</f>
        <v>0</v>
      </c>
      <c r="O95" s="78">
        <f>'дод 2'!P150</f>
        <v>0</v>
      </c>
      <c r="P95" s="78">
        <f>'дод 2'!Q150</f>
        <v>0</v>
      </c>
      <c r="Q95" s="78">
        <f>'дод 2'!R150</f>
        <v>0</v>
      </c>
      <c r="R95" s="78">
        <f>'дод 2'!S150</f>
        <v>0</v>
      </c>
      <c r="S95" s="78">
        <f>'дод 2'!T150</f>
        <v>0</v>
      </c>
      <c r="T95" s="78">
        <f>'дод 2'!U150</f>
        <v>0</v>
      </c>
      <c r="U95" s="78">
        <f>'дод 2'!V150</f>
        <v>0</v>
      </c>
      <c r="V95" s="78">
        <f>'дод 2'!W150</f>
        <v>0</v>
      </c>
      <c r="W95" s="180" t="e">
        <f t="shared" si="55"/>
        <v>#DIV/0!</v>
      </c>
      <c r="X95" s="142">
        <f t="shared" si="56"/>
        <v>0</v>
      </c>
    </row>
    <row r="96" spans="1:24" ht="31.5" x14ac:dyDescent="0.25">
      <c r="A96" s="40">
        <v>2144</v>
      </c>
      <c r="B96" s="37" t="s">
        <v>64</v>
      </c>
      <c r="C96" s="6" t="s">
        <v>403</v>
      </c>
      <c r="D96" s="49">
        <f>'дод 2'!E151</f>
        <v>11403653.83</v>
      </c>
      <c r="E96" s="49">
        <f>'дод 2'!F151</f>
        <v>0</v>
      </c>
      <c r="F96" s="49">
        <f>'дод 2'!G151</f>
        <v>0</v>
      </c>
      <c r="G96" s="49">
        <f>'дод 2'!H151</f>
        <v>11403653.83</v>
      </c>
      <c r="H96" s="49">
        <f>'дод 2'!I151</f>
        <v>0</v>
      </c>
      <c r="I96" s="49">
        <f>'дод 2'!J151</f>
        <v>0</v>
      </c>
      <c r="J96" s="168">
        <f t="shared" si="53"/>
        <v>100</v>
      </c>
      <c r="K96" s="49">
        <f>'дод 2'!L151</f>
        <v>0</v>
      </c>
      <c r="L96" s="49">
        <f>'дод 2'!M151</f>
        <v>0</v>
      </c>
      <c r="M96" s="49">
        <f>'дод 2'!N151</f>
        <v>0</v>
      </c>
      <c r="N96" s="49">
        <f>'дод 2'!O151</f>
        <v>0</v>
      </c>
      <c r="O96" s="49">
        <f>'дод 2'!P151</f>
        <v>0</v>
      </c>
      <c r="P96" s="49">
        <f>'дод 2'!Q151</f>
        <v>0</v>
      </c>
      <c r="Q96" s="49">
        <f>'дод 2'!R151</f>
        <v>0</v>
      </c>
      <c r="R96" s="49">
        <f>'дод 2'!S151</f>
        <v>0</v>
      </c>
      <c r="S96" s="49">
        <f>'дод 2'!T151</f>
        <v>0</v>
      </c>
      <c r="T96" s="49">
        <f>'дод 2'!U151</f>
        <v>0</v>
      </c>
      <c r="U96" s="49">
        <f>'дод 2'!V151</f>
        <v>0</v>
      </c>
      <c r="V96" s="49">
        <f>'дод 2'!W151</f>
        <v>0</v>
      </c>
      <c r="W96" s="180" t="e">
        <f t="shared" si="55"/>
        <v>#DIV/0!</v>
      </c>
      <c r="X96" s="142">
        <f t="shared" si="56"/>
        <v>11403653.83</v>
      </c>
    </row>
    <row r="97" spans="1:24" s="54" customFormat="1" ht="47.25" hidden="1" customHeight="1" x14ac:dyDescent="0.25">
      <c r="A97" s="80"/>
      <c r="B97" s="76"/>
      <c r="C97" s="77" t="s">
        <v>390</v>
      </c>
      <c r="D97" s="78">
        <f>'дод 2'!E152</f>
        <v>0</v>
      </c>
      <c r="E97" s="78">
        <f>'дод 2'!F152</f>
        <v>0</v>
      </c>
      <c r="F97" s="78">
        <f>'дод 2'!G152</f>
        <v>0</v>
      </c>
      <c r="G97" s="78">
        <f>'дод 2'!H152</f>
        <v>0</v>
      </c>
      <c r="H97" s="78">
        <f>'дод 2'!I152</f>
        <v>0</v>
      </c>
      <c r="I97" s="78">
        <f>'дод 2'!J152</f>
        <v>0</v>
      </c>
      <c r="J97" s="152" t="e">
        <f t="shared" si="53"/>
        <v>#DIV/0!</v>
      </c>
      <c r="K97" s="78">
        <f>'дод 2'!L152</f>
        <v>0</v>
      </c>
      <c r="L97" s="78">
        <f>'дод 2'!M152</f>
        <v>0</v>
      </c>
      <c r="M97" s="78">
        <f>'дод 2'!N152</f>
        <v>0</v>
      </c>
      <c r="N97" s="78">
        <f>'дод 2'!O152</f>
        <v>0</v>
      </c>
      <c r="O97" s="78">
        <f>'дод 2'!P152</f>
        <v>0</v>
      </c>
      <c r="P97" s="78">
        <f>'дод 2'!Q152</f>
        <v>0</v>
      </c>
      <c r="Q97" s="78">
        <f>'дод 2'!R152</f>
        <v>0</v>
      </c>
      <c r="R97" s="78">
        <f>'дод 2'!S152</f>
        <v>0</v>
      </c>
      <c r="S97" s="78">
        <f>'дод 2'!T152</f>
        <v>0</v>
      </c>
      <c r="T97" s="78">
        <f>'дод 2'!U152</f>
        <v>0</v>
      </c>
      <c r="U97" s="78">
        <f>'дод 2'!V152</f>
        <v>0</v>
      </c>
      <c r="V97" s="78">
        <f>'дод 2'!W152</f>
        <v>0</v>
      </c>
      <c r="W97" s="183" t="e">
        <f t="shared" si="55"/>
        <v>#DIV/0!</v>
      </c>
      <c r="X97" s="138">
        <f t="shared" si="56"/>
        <v>0</v>
      </c>
    </row>
    <row r="98" spans="1:24" s="54" customFormat="1" ht="47.25" x14ac:dyDescent="0.25">
      <c r="A98" s="80"/>
      <c r="B98" s="76"/>
      <c r="C98" s="77" t="s">
        <v>391</v>
      </c>
      <c r="D98" s="78">
        <f>'дод 2'!E153</f>
        <v>11403653.83</v>
      </c>
      <c r="E98" s="78">
        <f>'дод 2'!F153</f>
        <v>0</v>
      </c>
      <c r="F98" s="78">
        <f>'дод 2'!G153</f>
        <v>0</v>
      </c>
      <c r="G98" s="78">
        <f>'дод 2'!H153</f>
        <v>11403653.83</v>
      </c>
      <c r="H98" s="78">
        <f>'дод 2'!I153</f>
        <v>0</v>
      </c>
      <c r="I98" s="78">
        <f>'дод 2'!J153</f>
        <v>0</v>
      </c>
      <c r="J98" s="172">
        <f t="shared" si="53"/>
        <v>100</v>
      </c>
      <c r="K98" s="78">
        <f>'дод 2'!L153</f>
        <v>0</v>
      </c>
      <c r="L98" s="78">
        <f>'дод 2'!M153</f>
        <v>0</v>
      </c>
      <c r="M98" s="78">
        <f>'дод 2'!N153</f>
        <v>0</v>
      </c>
      <c r="N98" s="78">
        <f>'дод 2'!O153</f>
        <v>0</v>
      </c>
      <c r="O98" s="78">
        <f>'дод 2'!P153</f>
        <v>0</v>
      </c>
      <c r="P98" s="78">
        <f>'дод 2'!Q153</f>
        <v>0</v>
      </c>
      <c r="Q98" s="78">
        <f>'дод 2'!R153</f>
        <v>0</v>
      </c>
      <c r="R98" s="78">
        <f>'дод 2'!S153</f>
        <v>0</v>
      </c>
      <c r="S98" s="78">
        <f>'дод 2'!T153</f>
        <v>0</v>
      </c>
      <c r="T98" s="78">
        <f>'дод 2'!U153</f>
        <v>0</v>
      </c>
      <c r="U98" s="78">
        <f>'дод 2'!V153</f>
        <v>0</v>
      </c>
      <c r="V98" s="78">
        <f>'дод 2'!W153</f>
        <v>0</v>
      </c>
      <c r="W98" s="182" t="e">
        <f t="shared" si="55"/>
        <v>#DIV/0!</v>
      </c>
      <c r="X98" s="144">
        <f t="shared" si="56"/>
        <v>11403653.83</v>
      </c>
    </row>
    <row r="99" spans="1:24" ht="33.75" customHeight="1" x14ac:dyDescent="0.25">
      <c r="A99" s="37" t="s">
        <v>282</v>
      </c>
      <c r="B99" s="37" t="s">
        <v>64</v>
      </c>
      <c r="C99" s="3" t="s">
        <v>284</v>
      </c>
      <c r="D99" s="49">
        <f>'дод 2'!E154</f>
        <v>3075784</v>
      </c>
      <c r="E99" s="49">
        <f>'дод 2'!F154</f>
        <v>2387600</v>
      </c>
      <c r="F99" s="49">
        <f>'дод 2'!G154</f>
        <v>75184</v>
      </c>
      <c r="G99" s="49">
        <f>'дод 2'!H154</f>
        <v>3052899.94</v>
      </c>
      <c r="H99" s="49">
        <f>'дод 2'!I154</f>
        <v>2387600</v>
      </c>
      <c r="I99" s="49">
        <f>'дод 2'!J154</f>
        <v>61467.54</v>
      </c>
      <c r="J99" s="168">
        <f t="shared" si="53"/>
        <v>99.25599261846736</v>
      </c>
      <c r="K99" s="49">
        <f>'дод 2'!L154</f>
        <v>0</v>
      </c>
      <c r="L99" s="49">
        <f>'дод 2'!M154</f>
        <v>0</v>
      </c>
      <c r="M99" s="49">
        <f>'дод 2'!N154</f>
        <v>0</v>
      </c>
      <c r="N99" s="49">
        <f>'дод 2'!O154</f>
        <v>0</v>
      </c>
      <c r="O99" s="49">
        <f>'дод 2'!P154</f>
        <v>0</v>
      </c>
      <c r="P99" s="49">
        <f>'дод 2'!Q154</f>
        <v>0</v>
      </c>
      <c r="Q99" s="49">
        <f>'дод 2'!R154</f>
        <v>125</v>
      </c>
      <c r="R99" s="49">
        <f>'дод 2'!S154</f>
        <v>0</v>
      </c>
      <c r="S99" s="49">
        <f>'дод 2'!T154</f>
        <v>125</v>
      </c>
      <c r="T99" s="49">
        <f>'дод 2'!U154</f>
        <v>0</v>
      </c>
      <c r="U99" s="49">
        <f>'дод 2'!V154</f>
        <v>0</v>
      </c>
      <c r="V99" s="49">
        <f>'дод 2'!W154</f>
        <v>0</v>
      </c>
      <c r="W99" s="180" t="e">
        <f t="shared" si="55"/>
        <v>#DIV/0!</v>
      </c>
      <c r="X99" s="142">
        <f t="shared" si="56"/>
        <v>3053024.94</v>
      </c>
    </row>
    <row r="100" spans="1:24" ht="21.75" customHeight="1" x14ac:dyDescent="0.25">
      <c r="A100" s="37" t="s">
        <v>283</v>
      </c>
      <c r="B100" s="37" t="s">
        <v>64</v>
      </c>
      <c r="C100" s="3" t="s">
        <v>285</v>
      </c>
      <c r="D100" s="49">
        <f>'дод 2'!E155</f>
        <v>20438800</v>
      </c>
      <c r="E100" s="49">
        <f>'дод 2'!F155</f>
        <v>0</v>
      </c>
      <c r="F100" s="49">
        <f>'дод 2'!G155</f>
        <v>0</v>
      </c>
      <c r="G100" s="49">
        <f>'дод 2'!H155</f>
        <v>20344368.940000001</v>
      </c>
      <c r="H100" s="49">
        <f>'дод 2'!I155</f>
        <v>0</v>
      </c>
      <c r="I100" s="49">
        <f>'дод 2'!J155</f>
        <v>0</v>
      </c>
      <c r="J100" s="168">
        <f t="shared" si="53"/>
        <v>99.53798138833983</v>
      </c>
      <c r="K100" s="49">
        <f>'дод 2'!L155</f>
        <v>39891354</v>
      </c>
      <c r="L100" s="49">
        <f>'дод 2'!M155</f>
        <v>39891354</v>
      </c>
      <c r="M100" s="49">
        <f>'дод 2'!N155</f>
        <v>0</v>
      </c>
      <c r="N100" s="49">
        <f>'дод 2'!O155</f>
        <v>0</v>
      </c>
      <c r="O100" s="49">
        <f>'дод 2'!P155</f>
        <v>0</v>
      </c>
      <c r="P100" s="49">
        <f>'дод 2'!Q155</f>
        <v>39891354</v>
      </c>
      <c r="Q100" s="49">
        <f>'дод 2'!R155</f>
        <v>44620431.32</v>
      </c>
      <c r="R100" s="49">
        <f>'дод 2'!S155</f>
        <v>39567394</v>
      </c>
      <c r="S100" s="49">
        <f>'дод 2'!T155</f>
        <v>21037.32</v>
      </c>
      <c r="T100" s="49">
        <f>'дод 2'!U155</f>
        <v>0</v>
      </c>
      <c r="U100" s="49">
        <f>'дод 2'!V155</f>
        <v>0</v>
      </c>
      <c r="V100" s="49">
        <f>'дод 2'!W155</f>
        <v>44599394</v>
      </c>
      <c r="W100" s="169">
        <f t="shared" si="55"/>
        <v>111.85489296753377</v>
      </c>
      <c r="X100" s="142">
        <f t="shared" si="56"/>
        <v>64964800.260000005</v>
      </c>
    </row>
    <row r="101" spans="1:24" s="52" customFormat="1" ht="33" customHeight="1" x14ac:dyDescent="0.25">
      <c r="A101" s="38" t="s">
        <v>65</v>
      </c>
      <c r="B101" s="41"/>
      <c r="C101" s="2" t="s">
        <v>510</v>
      </c>
      <c r="D101" s="48">
        <f>D107+D108+D109+D111+D112+D113+D115+D117+D118+D119+D120+D121+D122+D123+D124+D126+D128+D129+D130+D131+D132+D133+D135+D139+D140</f>
        <v>150036390.34999999</v>
      </c>
      <c r="E101" s="48">
        <f t="shared" ref="E101:P101" si="57">E107+E108+E109+E111+E112+E113+E115+E117+E118+E119+E120+E121+E122+E123+E124+E126+E128+E129+E130+E131+E132+E133+E135+E139+E140</f>
        <v>21152068</v>
      </c>
      <c r="F101" s="48">
        <f t="shared" si="57"/>
        <v>977151</v>
      </c>
      <c r="G101" s="48">
        <f>G107+G108+G109+G111+G112+G113+G115+G117+G118+G119+G120+G121+G122+G123+G124+G126+G128+G129+G130+G131+G132+G133+G135+G139+G140</f>
        <v>146502136.03999999</v>
      </c>
      <c r="H101" s="48">
        <f t="shared" ref="H101:I101" si="58">H107+H108+H109+H111+H112+H113+H115+H117+H118+H119+H120+H121+H122+H123+H124+H126+H128+H129+H130+H131+H132+H133+H135+H139+H140</f>
        <v>21095265.32</v>
      </c>
      <c r="I101" s="48">
        <f t="shared" si="58"/>
        <v>924193.5199999999</v>
      </c>
      <c r="J101" s="152">
        <f t="shared" si="53"/>
        <v>97.644401933587304</v>
      </c>
      <c r="K101" s="48">
        <f t="shared" si="57"/>
        <v>2465611.0499999998</v>
      </c>
      <c r="L101" s="48">
        <f t="shared" si="57"/>
        <v>2369411.0499999998</v>
      </c>
      <c r="M101" s="48">
        <f t="shared" si="57"/>
        <v>96200</v>
      </c>
      <c r="N101" s="48">
        <f t="shared" si="57"/>
        <v>75000</v>
      </c>
      <c r="O101" s="48">
        <f t="shared" si="57"/>
        <v>0</v>
      </c>
      <c r="P101" s="48">
        <f t="shared" si="57"/>
        <v>2369411.0499999998</v>
      </c>
      <c r="Q101" s="48">
        <f t="shared" ref="Q101:V101" si="59">Q107+Q108+Q109+Q111+Q112+Q113+Q115+Q117+Q118+Q119+Q120+Q121+Q122+Q123+Q124+Q126+Q128+Q129+Q130+Q131+Q132+Q133+Q135+Q139+Q140</f>
        <v>3296112.08</v>
      </c>
      <c r="R101" s="48">
        <f t="shared" si="59"/>
        <v>2369411.0499999998</v>
      </c>
      <c r="S101" s="48">
        <f t="shared" si="59"/>
        <v>926701.03</v>
      </c>
      <c r="T101" s="48">
        <f t="shared" si="59"/>
        <v>36103.11</v>
      </c>
      <c r="U101" s="48">
        <f t="shared" si="59"/>
        <v>0</v>
      </c>
      <c r="V101" s="48">
        <f t="shared" si="59"/>
        <v>2369411.0499999998</v>
      </c>
      <c r="W101" s="153">
        <f t="shared" si="55"/>
        <v>133.68337556728588</v>
      </c>
      <c r="X101" s="138">
        <f t="shared" si="56"/>
        <v>149798248.12</v>
      </c>
    </row>
    <row r="102" spans="1:24" s="53" customFormat="1" ht="262.5" hidden="1" customHeight="1" x14ac:dyDescent="0.25">
      <c r="A102" s="69"/>
      <c r="B102" s="70"/>
      <c r="C102" s="73" t="s">
        <v>443</v>
      </c>
      <c r="D102" s="74">
        <f>D134</f>
        <v>0</v>
      </c>
      <c r="E102" s="74">
        <f t="shared" ref="E102:P102" si="60">E134</f>
        <v>0</v>
      </c>
      <c r="F102" s="74">
        <f t="shared" si="60"/>
        <v>0</v>
      </c>
      <c r="G102" s="74">
        <f>G134</f>
        <v>0</v>
      </c>
      <c r="H102" s="74">
        <f t="shared" ref="H102:I102" si="61">H134</f>
        <v>0</v>
      </c>
      <c r="I102" s="74">
        <f t="shared" si="61"/>
        <v>0</v>
      </c>
      <c r="J102" s="152" t="e">
        <f t="shared" si="53"/>
        <v>#DIV/0!</v>
      </c>
      <c r="K102" s="74">
        <f t="shared" si="60"/>
        <v>975480.06</v>
      </c>
      <c r="L102" s="74">
        <f t="shared" si="60"/>
        <v>975480.06</v>
      </c>
      <c r="M102" s="74">
        <f t="shared" si="60"/>
        <v>0</v>
      </c>
      <c r="N102" s="74">
        <f t="shared" si="60"/>
        <v>0</v>
      </c>
      <c r="O102" s="74">
        <f t="shared" si="60"/>
        <v>0</v>
      </c>
      <c r="P102" s="74">
        <f t="shared" si="60"/>
        <v>975480.06</v>
      </c>
      <c r="Q102" s="74">
        <f t="shared" ref="Q102:V102" si="62">Q134</f>
        <v>975480.06</v>
      </c>
      <c r="R102" s="74">
        <f t="shared" si="62"/>
        <v>975480.06</v>
      </c>
      <c r="S102" s="74">
        <f t="shared" si="62"/>
        <v>0</v>
      </c>
      <c r="T102" s="74">
        <f t="shared" si="62"/>
        <v>0</v>
      </c>
      <c r="U102" s="74">
        <f t="shared" si="62"/>
        <v>0</v>
      </c>
      <c r="V102" s="74">
        <f t="shared" si="62"/>
        <v>975480.06</v>
      </c>
      <c r="W102" s="153">
        <f t="shared" si="55"/>
        <v>100</v>
      </c>
      <c r="X102" s="138">
        <f t="shared" si="56"/>
        <v>975480.06</v>
      </c>
    </row>
    <row r="103" spans="1:24" s="53" customFormat="1" ht="231" hidden="1" customHeight="1" x14ac:dyDescent="0.25">
      <c r="A103" s="69"/>
      <c r="B103" s="70"/>
      <c r="C103" s="73" t="s">
        <v>442</v>
      </c>
      <c r="D103" s="74">
        <f>D138</f>
        <v>0</v>
      </c>
      <c r="E103" s="74">
        <f t="shared" ref="E103:P103" si="63">E138</f>
        <v>0</v>
      </c>
      <c r="F103" s="74">
        <f t="shared" si="63"/>
        <v>0</v>
      </c>
      <c r="G103" s="74">
        <f>G138</f>
        <v>0</v>
      </c>
      <c r="H103" s="74">
        <f t="shared" ref="H103:I103" si="64">H138</f>
        <v>0</v>
      </c>
      <c r="I103" s="74">
        <f t="shared" si="64"/>
        <v>0</v>
      </c>
      <c r="J103" s="152" t="e">
        <f t="shared" si="53"/>
        <v>#DIV/0!</v>
      </c>
      <c r="K103" s="74">
        <f t="shared" si="63"/>
        <v>0</v>
      </c>
      <c r="L103" s="74">
        <f t="shared" si="63"/>
        <v>0</v>
      </c>
      <c r="M103" s="74">
        <f t="shared" si="63"/>
        <v>0</v>
      </c>
      <c r="N103" s="74">
        <f t="shared" si="63"/>
        <v>0</v>
      </c>
      <c r="O103" s="74">
        <f t="shared" si="63"/>
        <v>0</v>
      </c>
      <c r="P103" s="74">
        <f t="shared" si="63"/>
        <v>0</v>
      </c>
      <c r="Q103" s="74">
        <f t="shared" ref="Q103:V103" si="65">Q138</f>
        <v>0</v>
      </c>
      <c r="R103" s="74">
        <f t="shared" si="65"/>
        <v>0</v>
      </c>
      <c r="S103" s="74">
        <f t="shared" si="65"/>
        <v>0</v>
      </c>
      <c r="T103" s="74">
        <f t="shared" si="65"/>
        <v>0</v>
      </c>
      <c r="U103" s="74">
        <f t="shared" si="65"/>
        <v>0</v>
      </c>
      <c r="V103" s="74">
        <f t="shared" si="65"/>
        <v>0</v>
      </c>
      <c r="W103" s="153" t="e">
        <f t="shared" si="55"/>
        <v>#DIV/0!</v>
      </c>
      <c r="X103" s="138">
        <f t="shared" si="56"/>
        <v>0</v>
      </c>
    </row>
    <row r="104" spans="1:24" s="53" customFormat="1" x14ac:dyDescent="0.25">
      <c r="A104" s="69"/>
      <c r="B104" s="70"/>
      <c r="C104" s="73" t="s">
        <v>394</v>
      </c>
      <c r="D104" s="74">
        <f>D110+D114+D116+D125+D127+D141</f>
        <v>7402508.2400000002</v>
      </c>
      <c r="E104" s="74">
        <f t="shared" ref="E104:P104" si="66">E110+E114+E116+E125+E127+E141</f>
        <v>0</v>
      </c>
      <c r="F104" s="74">
        <f t="shared" si="66"/>
        <v>0</v>
      </c>
      <c r="G104" s="74">
        <f>G110+G114+G116+G125+G127+G141</f>
        <v>5647712.2400000002</v>
      </c>
      <c r="H104" s="74">
        <f t="shared" ref="H104:I104" si="67">H110+H114+H116+H125+H127+H141</f>
        <v>0</v>
      </c>
      <c r="I104" s="74">
        <f t="shared" si="67"/>
        <v>0</v>
      </c>
      <c r="J104" s="170">
        <f t="shared" si="53"/>
        <v>76.29457552620029</v>
      </c>
      <c r="K104" s="74">
        <f t="shared" si="66"/>
        <v>0</v>
      </c>
      <c r="L104" s="74">
        <f t="shared" si="66"/>
        <v>0</v>
      </c>
      <c r="M104" s="74">
        <f t="shared" si="66"/>
        <v>0</v>
      </c>
      <c r="N104" s="74">
        <f t="shared" si="66"/>
        <v>0</v>
      </c>
      <c r="O104" s="74">
        <f t="shared" si="66"/>
        <v>0</v>
      </c>
      <c r="P104" s="74">
        <f t="shared" si="66"/>
        <v>0</v>
      </c>
      <c r="Q104" s="74">
        <f t="shared" ref="Q104:V104" si="68">Q110+Q114+Q116+Q125+Q127+Q141</f>
        <v>0</v>
      </c>
      <c r="R104" s="74">
        <f t="shared" si="68"/>
        <v>0</v>
      </c>
      <c r="S104" s="74">
        <f t="shared" si="68"/>
        <v>0</v>
      </c>
      <c r="T104" s="74">
        <f t="shared" si="68"/>
        <v>0</v>
      </c>
      <c r="U104" s="74">
        <f t="shared" si="68"/>
        <v>0</v>
      </c>
      <c r="V104" s="74">
        <f t="shared" si="68"/>
        <v>0</v>
      </c>
      <c r="W104" s="181" t="e">
        <f t="shared" si="55"/>
        <v>#DIV/0!</v>
      </c>
      <c r="X104" s="143">
        <f t="shared" si="56"/>
        <v>5647712.2400000002</v>
      </c>
    </row>
    <row r="105" spans="1:24" s="53" customFormat="1" ht="266.25" customHeight="1" x14ac:dyDescent="0.25">
      <c r="A105" s="69"/>
      <c r="B105" s="70"/>
      <c r="C105" s="75" t="s">
        <v>569</v>
      </c>
      <c r="D105" s="74">
        <f>D134</f>
        <v>0</v>
      </c>
      <c r="E105" s="74">
        <f t="shared" ref="E105:P105" si="69">E134</f>
        <v>0</v>
      </c>
      <c r="F105" s="74">
        <f t="shared" si="69"/>
        <v>0</v>
      </c>
      <c r="G105" s="74">
        <f>G134</f>
        <v>0</v>
      </c>
      <c r="H105" s="74">
        <f t="shared" ref="H105:I105" si="70">H134</f>
        <v>0</v>
      </c>
      <c r="I105" s="74">
        <f t="shared" si="70"/>
        <v>0</v>
      </c>
      <c r="J105" s="176" t="e">
        <f t="shared" si="53"/>
        <v>#DIV/0!</v>
      </c>
      <c r="K105" s="74">
        <f t="shared" si="69"/>
        <v>975480.06</v>
      </c>
      <c r="L105" s="74">
        <f t="shared" si="69"/>
        <v>975480.06</v>
      </c>
      <c r="M105" s="74">
        <f t="shared" si="69"/>
        <v>0</v>
      </c>
      <c r="N105" s="74">
        <f t="shared" si="69"/>
        <v>0</v>
      </c>
      <c r="O105" s="74">
        <f t="shared" si="69"/>
        <v>0</v>
      </c>
      <c r="P105" s="74">
        <f t="shared" si="69"/>
        <v>975480.06</v>
      </c>
      <c r="Q105" s="74">
        <f t="shared" ref="Q105:V105" si="71">Q134</f>
        <v>975480.06</v>
      </c>
      <c r="R105" s="74">
        <f t="shared" si="71"/>
        <v>975480.06</v>
      </c>
      <c r="S105" s="74">
        <f t="shared" si="71"/>
        <v>0</v>
      </c>
      <c r="T105" s="74">
        <f t="shared" si="71"/>
        <v>0</v>
      </c>
      <c r="U105" s="74">
        <f t="shared" si="71"/>
        <v>0</v>
      </c>
      <c r="V105" s="74">
        <f t="shared" si="71"/>
        <v>975480.06</v>
      </c>
      <c r="W105" s="171">
        <f t="shared" si="55"/>
        <v>100</v>
      </c>
      <c r="X105" s="143">
        <f t="shared" si="56"/>
        <v>975480.06</v>
      </c>
    </row>
    <row r="106" spans="1:24" s="53" customFormat="1" ht="276" customHeight="1" x14ac:dyDescent="0.25">
      <c r="A106" s="69"/>
      <c r="B106" s="70"/>
      <c r="C106" s="75" t="s">
        <v>594</v>
      </c>
      <c r="D106" s="74">
        <f>D136</f>
        <v>0</v>
      </c>
      <c r="E106" s="74">
        <f t="shared" ref="E106:P106" si="72">E136</f>
        <v>0</v>
      </c>
      <c r="F106" s="74">
        <f t="shared" si="72"/>
        <v>0</v>
      </c>
      <c r="G106" s="74">
        <f>G136</f>
        <v>0</v>
      </c>
      <c r="H106" s="74">
        <f t="shared" ref="H106:I106" si="73">H136</f>
        <v>0</v>
      </c>
      <c r="I106" s="74">
        <f t="shared" si="73"/>
        <v>0</v>
      </c>
      <c r="J106" s="176" t="e">
        <f t="shared" si="53"/>
        <v>#DIV/0!</v>
      </c>
      <c r="K106" s="74">
        <f t="shared" si="72"/>
        <v>1176130.99</v>
      </c>
      <c r="L106" s="74">
        <f t="shared" si="72"/>
        <v>1176130.99</v>
      </c>
      <c r="M106" s="74">
        <f t="shared" si="72"/>
        <v>0</v>
      </c>
      <c r="N106" s="74">
        <f t="shared" si="72"/>
        <v>0</v>
      </c>
      <c r="O106" s="74">
        <f t="shared" si="72"/>
        <v>0</v>
      </c>
      <c r="P106" s="74">
        <f t="shared" si="72"/>
        <v>1176130.99</v>
      </c>
      <c r="Q106" s="74">
        <f t="shared" ref="Q106:V106" si="74">Q136</f>
        <v>1176130.99</v>
      </c>
      <c r="R106" s="74">
        <f t="shared" si="74"/>
        <v>1176130.99</v>
      </c>
      <c r="S106" s="74">
        <f t="shared" si="74"/>
        <v>0</v>
      </c>
      <c r="T106" s="74">
        <f t="shared" si="74"/>
        <v>0</v>
      </c>
      <c r="U106" s="74">
        <f t="shared" si="74"/>
        <v>0</v>
      </c>
      <c r="V106" s="74">
        <f t="shared" si="74"/>
        <v>1176130.99</v>
      </c>
      <c r="W106" s="171">
        <f t="shared" si="55"/>
        <v>100</v>
      </c>
      <c r="X106" s="143">
        <f t="shared" si="56"/>
        <v>1176130.99</v>
      </c>
    </row>
    <row r="107" spans="1:24" ht="38.25" customHeight="1" x14ac:dyDescent="0.25">
      <c r="A107" s="37" t="s">
        <v>98</v>
      </c>
      <c r="B107" s="37" t="s">
        <v>52</v>
      </c>
      <c r="C107" s="3" t="s">
        <v>123</v>
      </c>
      <c r="D107" s="49">
        <f>'дод 2'!E174</f>
        <v>806663</v>
      </c>
      <c r="E107" s="49">
        <f>'дод 2'!F174</f>
        <v>0</v>
      </c>
      <c r="F107" s="49">
        <f>'дод 2'!G174</f>
        <v>0</v>
      </c>
      <c r="G107" s="49">
        <f>'дод 2'!H174</f>
        <v>767766.92</v>
      </c>
      <c r="H107" s="49">
        <f>'дод 2'!I174</f>
        <v>0</v>
      </c>
      <c r="I107" s="49">
        <f>'дод 2'!J174</f>
        <v>0</v>
      </c>
      <c r="J107" s="168">
        <f t="shared" si="53"/>
        <v>95.178149983326378</v>
      </c>
      <c r="K107" s="49">
        <f>'дод 2'!L174</f>
        <v>0</v>
      </c>
      <c r="L107" s="49">
        <f>'дод 2'!M174</f>
        <v>0</v>
      </c>
      <c r="M107" s="49">
        <f>'дод 2'!N174</f>
        <v>0</v>
      </c>
      <c r="N107" s="49">
        <f>'дод 2'!O174</f>
        <v>0</v>
      </c>
      <c r="O107" s="49">
        <f>'дод 2'!P174</f>
        <v>0</v>
      </c>
      <c r="P107" s="49">
        <f>'дод 2'!Q174</f>
        <v>0</v>
      </c>
      <c r="Q107" s="49">
        <f>'дод 2'!R174</f>
        <v>0</v>
      </c>
      <c r="R107" s="49">
        <f>'дод 2'!S174</f>
        <v>0</v>
      </c>
      <c r="S107" s="49">
        <f>'дод 2'!T174</f>
        <v>0</v>
      </c>
      <c r="T107" s="49">
        <f>'дод 2'!U174</f>
        <v>0</v>
      </c>
      <c r="U107" s="49">
        <f>'дод 2'!V174</f>
        <v>0</v>
      </c>
      <c r="V107" s="49">
        <f>'дод 2'!W174</f>
        <v>0</v>
      </c>
      <c r="W107" s="180" t="e">
        <f t="shared" si="55"/>
        <v>#DIV/0!</v>
      </c>
      <c r="X107" s="142">
        <f t="shared" si="56"/>
        <v>767766.92</v>
      </c>
    </row>
    <row r="108" spans="1:24" ht="36.75" customHeight="1" x14ac:dyDescent="0.25">
      <c r="A108" s="37" t="s">
        <v>124</v>
      </c>
      <c r="B108" s="37" t="s">
        <v>54</v>
      </c>
      <c r="C108" s="3" t="s">
        <v>359</v>
      </c>
      <c r="D108" s="49">
        <f>'дод 2'!E175</f>
        <v>900230</v>
      </c>
      <c r="E108" s="49">
        <f>'дод 2'!F175</f>
        <v>0</v>
      </c>
      <c r="F108" s="49">
        <f>'дод 2'!G175</f>
        <v>0</v>
      </c>
      <c r="G108" s="49">
        <f>'дод 2'!H175</f>
        <v>882239.65</v>
      </c>
      <c r="H108" s="49">
        <f>'дод 2'!I175</f>
        <v>0</v>
      </c>
      <c r="I108" s="49">
        <f>'дод 2'!J175</f>
        <v>0</v>
      </c>
      <c r="J108" s="168">
        <f t="shared" si="53"/>
        <v>98.001582928807082</v>
      </c>
      <c r="K108" s="49">
        <f>'дод 2'!L175</f>
        <v>0</v>
      </c>
      <c r="L108" s="49">
        <f>'дод 2'!M175</f>
        <v>0</v>
      </c>
      <c r="M108" s="49">
        <f>'дод 2'!N175</f>
        <v>0</v>
      </c>
      <c r="N108" s="49">
        <f>'дод 2'!O175</f>
        <v>0</v>
      </c>
      <c r="O108" s="49">
        <f>'дод 2'!P175</f>
        <v>0</v>
      </c>
      <c r="P108" s="49">
        <f>'дод 2'!Q175</f>
        <v>0</v>
      </c>
      <c r="Q108" s="49">
        <f>'дод 2'!R175</f>
        <v>0</v>
      </c>
      <c r="R108" s="49">
        <f>'дод 2'!S175</f>
        <v>0</v>
      </c>
      <c r="S108" s="49">
        <f>'дод 2'!T175</f>
        <v>0</v>
      </c>
      <c r="T108" s="49">
        <f>'дод 2'!U175</f>
        <v>0</v>
      </c>
      <c r="U108" s="49">
        <f>'дод 2'!V175</f>
        <v>0</v>
      </c>
      <c r="V108" s="49">
        <f>'дод 2'!W175</f>
        <v>0</v>
      </c>
      <c r="W108" s="180" t="e">
        <f t="shared" si="55"/>
        <v>#DIV/0!</v>
      </c>
      <c r="X108" s="142">
        <f t="shared" si="56"/>
        <v>882239.65</v>
      </c>
    </row>
    <row r="109" spans="1:24" ht="31.5" x14ac:dyDescent="0.25">
      <c r="A109" s="37" t="s">
        <v>99</v>
      </c>
      <c r="B109" s="37" t="s">
        <v>54</v>
      </c>
      <c r="C109" s="3" t="s">
        <v>584</v>
      </c>
      <c r="D109" s="49">
        <f>'дод 2'!E176+'дод 2'!E27</f>
        <v>22227327.240000002</v>
      </c>
      <c r="E109" s="49">
        <f>'дод 2'!F176+'дод 2'!F27</f>
        <v>0</v>
      </c>
      <c r="F109" s="49">
        <f>'дод 2'!G176+'дод 2'!G27</f>
        <v>0</v>
      </c>
      <c r="G109" s="49">
        <f>'дод 2'!H176+'дод 2'!H27</f>
        <v>20219589.07</v>
      </c>
      <c r="H109" s="49">
        <f>'дод 2'!I176+'дод 2'!I27</f>
        <v>0</v>
      </c>
      <c r="I109" s="49">
        <f>'дод 2'!J176+'дод 2'!J27</f>
        <v>0</v>
      </c>
      <c r="J109" s="168">
        <f t="shared" si="53"/>
        <v>90.967253289964162</v>
      </c>
      <c r="K109" s="49">
        <f>'дод 2'!L176+'дод 2'!L27</f>
        <v>0</v>
      </c>
      <c r="L109" s="49">
        <f>'дод 2'!M176+'дод 2'!M27</f>
        <v>0</v>
      </c>
      <c r="M109" s="49">
        <f>'дод 2'!N176+'дод 2'!N27</f>
        <v>0</v>
      </c>
      <c r="N109" s="49">
        <f>'дод 2'!O176+'дод 2'!O27</f>
        <v>0</v>
      </c>
      <c r="O109" s="49">
        <f>'дод 2'!P176+'дод 2'!P27</f>
        <v>0</v>
      </c>
      <c r="P109" s="49">
        <f>'дод 2'!Q176+'дод 2'!Q27</f>
        <v>0</v>
      </c>
      <c r="Q109" s="49">
        <f>'дод 2'!R176+'дод 2'!R27</f>
        <v>0</v>
      </c>
      <c r="R109" s="49">
        <f>'дод 2'!S176+'дод 2'!S27</f>
        <v>0</v>
      </c>
      <c r="S109" s="49">
        <f>'дод 2'!T176+'дод 2'!T27</f>
        <v>0</v>
      </c>
      <c r="T109" s="49">
        <f>'дод 2'!U176+'дод 2'!U27</f>
        <v>0</v>
      </c>
      <c r="U109" s="49">
        <f>'дод 2'!V176+'дод 2'!V27</f>
        <v>0</v>
      </c>
      <c r="V109" s="49">
        <f>'дод 2'!W176+'дод 2'!W27</f>
        <v>0</v>
      </c>
      <c r="W109" s="180" t="e">
        <f t="shared" si="55"/>
        <v>#DIV/0!</v>
      </c>
      <c r="X109" s="142">
        <f t="shared" si="56"/>
        <v>20219589.07</v>
      </c>
    </row>
    <row r="110" spans="1:24" s="54" customFormat="1" ht="21.75" customHeight="1" x14ac:dyDescent="0.25">
      <c r="A110" s="76"/>
      <c r="B110" s="76"/>
      <c r="C110" s="77" t="s">
        <v>392</v>
      </c>
      <c r="D110" s="78">
        <f>'дод 2'!E177</f>
        <v>5943709.2400000002</v>
      </c>
      <c r="E110" s="78">
        <f>'дод 2'!F177</f>
        <v>0</v>
      </c>
      <c r="F110" s="78">
        <f>'дод 2'!G177</f>
        <v>0</v>
      </c>
      <c r="G110" s="78">
        <f>'дод 2'!H177</f>
        <v>4371206.96</v>
      </c>
      <c r="H110" s="78">
        <f>'дод 2'!I177</f>
        <v>0</v>
      </c>
      <c r="I110" s="78">
        <f>'дод 2'!J177</f>
        <v>0</v>
      </c>
      <c r="J110" s="172">
        <f t="shared" si="53"/>
        <v>73.543418486601482</v>
      </c>
      <c r="K110" s="78">
        <f>'дод 2'!L177</f>
        <v>0</v>
      </c>
      <c r="L110" s="78">
        <f>'дод 2'!M177</f>
        <v>0</v>
      </c>
      <c r="M110" s="78">
        <f>'дод 2'!N177</f>
        <v>0</v>
      </c>
      <c r="N110" s="78">
        <f>'дод 2'!O177</f>
        <v>0</v>
      </c>
      <c r="O110" s="78">
        <f>'дод 2'!P177</f>
        <v>0</v>
      </c>
      <c r="P110" s="78">
        <f>'дод 2'!Q177</f>
        <v>0</v>
      </c>
      <c r="Q110" s="78">
        <f>'дод 2'!R177</f>
        <v>0</v>
      </c>
      <c r="R110" s="78">
        <f>'дод 2'!S177</f>
        <v>0</v>
      </c>
      <c r="S110" s="78">
        <f>'дод 2'!T177</f>
        <v>0</v>
      </c>
      <c r="T110" s="78">
        <f>'дод 2'!U177</f>
        <v>0</v>
      </c>
      <c r="U110" s="78">
        <f>'дод 2'!V177</f>
        <v>0</v>
      </c>
      <c r="V110" s="78">
        <f>'дод 2'!W177</f>
        <v>0</v>
      </c>
      <c r="W110" s="182" t="e">
        <f t="shared" si="55"/>
        <v>#DIV/0!</v>
      </c>
      <c r="X110" s="144">
        <f t="shared" si="56"/>
        <v>4371206.96</v>
      </c>
    </row>
    <row r="111" spans="1:24" ht="36" customHeight="1" x14ac:dyDescent="0.25">
      <c r="A111" s="37" t="s">
        <v>323</v>
      </c>
      <c r="B111" s="37" t="s">
        <v>54</v>
      </c>
      <c r="C111" s="3" t="s">
        <v>322</v>
      </c>
      <c r="D111" s="49">
        <f>'дод 2'!E178</f>
        <v>2000000</v>
      </c>
      <c r="E111" s="49">
        <f>'дод 2'!F178</f>
        <v>0</v>
      </c>
      <c r="F111" s="49">
        <f>'дод 2'!G178</f>
        <v>0</v>
      </c>
      <c r="G111" s="49">
        <f>'дод 2'!H178</f>
        <v>2000000</v>
      </c>
      <c r="H111" s="49">
        <f>'дод 2'!I178</f>
        <v>0</v>
      </c>
      <c r="I111" s="49">
        <f>'дод 2'!J178</f>
        <v>0</v>
      </c>
      <c r="J111" s="168">
        <f t="shared" si="53"/>
        <v>100</v>
      </c>
      <c r="K111" s="49">
        <f>'дод 2'!L178</f>
        <v>0</v>
      </c>
      <c r="L111" s="49">
        <f>'дод 2'!M178</f>
        <v>0</v>
      </c>
      <c r="M111" s="49">
        <f>'дод 2'!N178</f>
        <v>0</v>
      </c>
      <c r="N111" s="49">
        <f>'дод 2'!O178</f>
        <v>0</v>
      </c>
      <c r="O111" s="49">
        <f>'дод 2'!P178</f>
        <v>0</v>
      </c>
      <c r="P111" s="49">
        <f>'дод 2'!Q178</f>
        <v>0</v>
      </c>
      <c r="Q111" s="49">
        <f>'дод 2'!R178</f>
        <v>0</v>
      </c>
      <c r="R111" s="49">
        <f>'дод 2'!S178</f>
        <v>0</v>
      </c>
      <c r="S111" s="49">
        <f>'дод 2'!T178</f>
        <v>0</v>
      </c>
      <c r="T111" s="49">
        <f>'дод 2'!U178</f>
        <v>0</v>
      </c>
      <c r="U111" s="49">
        <f>'дод 2'!V178</f>
        <v>0</v>
      </c>
      <c r="V111" s="49">
        <f>'дод 2'!W178</f>
        <v>0</v>
      </c>
      <c r="W111" s="180" t="e">
        <f t="shared" si="55"/>
        <v>#DIV/0!</v>
      </c>
      <c r="X111" s="142">
        <f t="shared" si="56"/>
        <v>2000000</v>
      </c>
    </row>
    <row r="112" spans="1:24" ht="44.25" customHeight="1" x14ac:dyDescent="0.25">
      <c r="A112" s="37" t="s">
        <v>125</v>
      </c>
      <c r="B112" s="37" t="s">
        <v>54</v>
      </c>
      <c r="C112" s="3" t="s">
        <v>19</v>
      </c>
      <c r="D112" s="49">
        <f>'дод 2'!E179+'дод 2'!E28</f>
        <v>36042686</v>
      </c>
      <c r="E112" s="49">
        <f>'дод 2'!F179+'дод 2'!F28</f>
        <v>0</v>
      </c>
      <c r="F112" s="49">
        <f>'дод 2'!G179+'дод 2'!G28</f>
        <v>0</v>
      </c>
      <c r="G112" s="49">
        <f>'дод 2'!H179+'дод 2'!H28</f>
        <v>36036060</v>
      </c>
      <c r="H112" s="49">
        <f>'дод 2'!I179+'дод 2'!I28</f>
        <v>0</v>
      </c>
      <c r="I112" s="49">
        <f>'дод 2'!J179+'дод 2'!J28</f>
        <v>0</v>
      </c>
      <c r="J112" s="168">
        <f t="shared" si="53"/>
        <v>99.981616242474274</v>
      </c>
      <c r="K112" s="49">
        <f>'дод 2'!L179+'дод 2'!L28</f>
        <v>0</v>
      </c>
      <c r="L112" s="49">
        <f>'дод 2'!M179+'дод 2'!M28</f>
        <v>0</v>
      </c>
      <c r="M112" s="49">
        <f>'дод 2'!N179+'дод 2'!N28</f>
        <v>0</v>
      </c>
      <c r="N112" s="49">
        <f>'дод 2'!O179+'дод 2'!O28</f>
        <v>0</v>
      </c>
      <c r="O112" s="49">
        <f>'дод 2'!P179+'дод 2'!P28</f>
        <v>0</v>
      </c>
      <c r="P112" s="49">
        <f>'дод 2'!Q179+'дод 2'!Q28</f>
        <v>0</v>
      </c>
      <c r="Q112" s="49">
        <f>'дод 2'!R179+'дод 2'!R28</f>
        <v>0</v>
      </c>
      <c r="R112" s="49">
        <f>'дод 2'!S179+'дод 2'!S28</f>
        <v>0</v>
      </c>
      <c r="S112" s="49">
        <f>'дод 2'!T179+'дод 2'!T28</f>
        <v>0</v>
      </c>
      <c r="T112" s="49">
        <f>'дод 2'!U179+'дод 2'!U28</f>
        <v>0</v>
      </c>
      <c r="U112" s="49">
        <f>'дод 2'!V179+'дод 2'!V28</f>
        <v>0</v>
      </c>
      <c r="V112" s="49">
        <f>'дод 2'!W179+'дод 2'!W28</f>
        <v>0</v>
      </c>
      <c r="W112" s="180" t="e">
        <f t="shared" si="55"/>
        <v>#DIV/0!</v>
      </c>
      <c r="X112" s="142">
        <f t="shared" si="56"/>
        <v>36036060</v>
      </c>
    </row>
    <row r="113" spans="1:24" ht="45" customHeight="1" x14ac:dyDescent="0.25">
      <c r="A113" s="37" t="s">
        <v>101</v>
      </c>
      <c r="B113" s="37" t="s">
        <v>54</v>
      </c>
      <c r="C113" s="3" t="s">
        <v>408</v>
      </c>
      <c r="D113" s="49">
        <f>'дод 2'!E180</f>
        <v>667500</v>
      </c>
      <c r="E113" s="49">
        <f>'дод 2'!F180</f>
        <v>0</v>
      </c>
      <c r="F113" s="49">
        <f>'дод 2'!G180</f>
        <v>0</v>
      </c>
      <c r="G113" s="49">
        <f>'дод 2'!H180</f>
        <v>667296.28</v>
      </c>
      <c r="H113" s="49">
        <f>'дод 2'!I180</f>
        <v>0</v>
      </c>
      <c r="I113" s="49">
        <f>'дод 2'!J180</f>
        <v>0</v>
      </c>
      <c r="J113" s="168">
        <f t="shared" si="53"/>
        <v>99.969480149812739</v>
      </c>
      <c r="K113" s="49">
        <f>'дод 2'!L180</f>
        <v>0</v>
      </c>
      <c r="L113" s="49">
        <f>'дод 2'!M180</f>
        <v>0</v>
      </c>
      <c r="M113" s="49">
        <f>'дод 2'!N180</f>
        <v>0</v>
      </c>
      <c r="N113" s="49">
        <f>'дод 2'!O180</f>
        <v>0</v>
      </c>
      <c r="O113" s="49">
        <f>'дод 2'!P180</f>
        <v>0</v>
      </c>
      <c r="P113" s="49">
        <f>'дод 2'!Q180</f>
        <v>0</v>
      </c>
      <c r="Q113" s="49">
        <f>'дод 2'!R180</f>
        <v>0</v>
      </c>
      <c r="R113" s="49">
        <f>'дод 2'!S180</f>
        <v>0</v>
      </c>
      <c r="S113" s="49">
        <f>'дод 2'!T180</f>
        <v>0</v>
      </c>
      <c r="T113" s="49">
        <f>'дод 2'!U180</f>
        <v>0</v>
      </c>
      <c r="U113" s="49">
        <f>'дод 2'!V180</f>
        <v>0</v>
      </c>
      <c r="V113" s="49">
        <f>'дод 2'!W180</f>
        <v>0</v>
      </c>
      <c r="W113" s="180" t="e">
        <f t="shared" si="55"/>
        <v>#DIV/0!</v>
      </c>
      <c r="X113" s="142">
        <f t="shared" si="56"/>
        <v>667296.28</v>
      </c>
    </row>
    <row r="114" spans="1:24" s="54" customFormat="1" x14ac:dyDescent="0.25">
      <c r="A114" s="76"/>
      <c r="B114" s="76"/>
      <c r="C114" s="77" t="s">
        <v>392</v>
      </c>
      <c r="D114" s="78">
        <f>'дод 2'!E181</f>
        <v>667500</v>
      </c>
      <c r="E114" s="78">
        <f>'дод 2'!F181</f>
        <v>0</v>
      </c>
      <c r="F114" s="78">
        <f>'дод 2'!G181</f>
        <v>0</v>
      </c>
      <c r="G114" s="78">
        <f>'дод 2'!H181</f>
        <v>667296.28</v>
      </c>
      <c r="H114" s="78">
        <f>'дод 2'!I181</f>
        <v>0</v>
      </c>
      <c r="I114" s="78">
        <f>'дод 2'!J181</f>
        <v>0</v>
      </c>
      <c r="J114" s="172">
        <f t="shared" si="53"/>
        <v>99.969480149812739</v>
      </c>
      <c r="K114" s="78">
        <f>'дод 2'!L181</f>
        <v>0</v>
      </c>
      <c r="L114" s="78">
        <f>'дод 2'!M181</f>
        <v>0</v>
      </c>
      <c r="M114" s="78">
        <f>'дод 2'!N181</f>
        <v>0</v>
      </c>
      <c r="N114" s="78">
        <f>'дод 2'!O181</f>
        <v>0</v>
      </c>
      <c r="O114" s="78">
        <f>'дод 2'!P181</f>
        <v>0</v>
      </c>
      <c r="P114" s="78">
        <f>'дод 2'!Q181</f>
        <v>0</v>
      </c>
      <c r="Q114" s="78">
        <f>'дод 2'!R181</f>
        <v>0</v>
      </c>
      <c r="R114" s="78">
        <f>'дод 2'!S181</f>
        <v>0</v>
      </c>
      <c r="S114" s="78">
        <f>'дод 2'!T181</f>
        <v>0</v>
      </c>
      <c r="T114" s="78">
        <f>'дод 2'!U181</f>
        <v>0</v>
      </c>
      <c r="U114" s="78">
        <f>'дод 2'!V181</f>
        <v>0</v>
      </c>
      <c r="V114" s="78">
        <f>'дод 2'!W181</f>
        <v>0</v>
      </c>
      <c r="W114" s="182" t="e">
        <f t="shared" si="55"/>
        <v>#DIV/0!</v>
      </c>
      <c r="X114" s="144">
        <f t="shared" si="56"/>
        <v>667296.28</v>
      </c>
    </row>
    <row r="115" spans="1:24" ht="40.5" customHeight="1" x14ac:dyDescent="0.25">
      <c r="A115" s="37" t="s">
        <v>315</v>
      </c>
      <c r="B115" s="37" t="s">
        <v>52</v>
      </c>
      <c r="C115" s="3" t="s">
        <v>409</v>
      </c>
      <c r="D115" s="49">
        <f>'дод 2'!E182</f>
        <v>245000</v>
      </c>
      <c r="E115" s="49">
        <f>'дод 2'!F182</f>
        <v>0</v>
      </c>
      <c r="F115" s="49">
        <f>'дод 2'!G182</f>
        <v>0</v>
      </c>
      <c r="G115" s="49">
        <f>'дод 2'!H182</f>
        <v>127376.3</v>
      </c>
      <c r="H115" s="49">
        <f>'дод 2'!I182</f>
        <v>0</v>
      </c>
      <c r="I115" s="49">
        <f>'дод 2'!J182</f>
        <v>0</v>
      </c>
      <c r="J115" s="168">
        <f t="shared" si="53"/>
        <v>51.990326530612244</v>
      </c>
      <c r="K115" s="49">
        <f>'дод 2'!L182</f>
        <v>0</v>
      </c>
      <c r="L115" s="49">
        <f>'дод 2'!M182</f>
        <v>0</v>
      </c>
      <c r="M115" s="49">
        <f>'дод 2'!N182</f>
        <v>0</v>
      </c>
      <c r="N115" s="49">
        <f>'дод 2'!O182</f>
        <v>0</v>
      </c>
      <c r="O115" s="49">
        <f>'дод 2'!P182</f>
        <v>0</v>
      </c>
      <c r="P115" s="49">
        <f>'дод 2'!Q182</f>
        <v>0</v>
      </c>
      <c r="Q115" s="49">
        <f>'дод 2'!R182</f>
        <v>0</v>
      </c>
      <c r="R115" s="49">
        <f>'дод 2'!S182</f>
        <v>0</v>
      </c>
      <c r="S115" s="49">
        <f>'дод 2'!T182</f>
        <v>0</v>
      </c>
      <c r="T115" s="49">
        <f>'дод 2'!U182</f>
        <v>0</v>
      </c>
      <c r="U115" s="49">
        <f>'дод 2'!V182</f>
        <v>0</v>
      </c>
      <c r="V115" s="49">
        <f>'дод 2'!W182</f>
        <v>0</v>
      </c>
      <c r="W115" s="180" t="e">
        <f t="shared" si="55"/>
        <v>#DIV/0!</v>
      </c>
      <c r="X115" s="142">
        <f t="shared" si="56"/>
        <v>127376.3</v>
      </c>
    </row>
    <row r="116" spans="1:24" s="54" customFormat="1" x14ac:dyDescent="0.25">
      <c r="A116" s="76"/>
      <c r="B116" s="76"/>
      <c r="C116" s="77" t="s">
        <v>392</v>
      </c>
      <c r="D116" s="78">
        <f>'дод 2'!E183</f>
        <v>245000</v>
      </c>
      <c r="E116" s="78">
        <f>'дод 2'!F183</f>
        <v>0</v>
      </c>
      <c r="F116" s="78">
        <f>'дод 2'!G183</f>
        <v>0</v>
      </c>
      <c r="G116" s="78">
        <f>'дод 2'!H183</f>
        <v>127376.3</v>
      </c>
      <c r="H116" s="78">
        <f>'дод 2'!I183</f>
        <v>0</v>
      </c>
      <c r="I116" s="78">
        <f>'дод 2'!J183</f>
        <v>0</v>
      </c>
      <c r="J116" s="172">
        <f t="shared" si="53"/>
        <v>51.990326530612244</v>
      </c>
      <c r="K116" s="78">
        <f>'дод 2'!L183</f>
        <v>0</v>
      </c>
      <c r="L116" s="78">
        <f>'дод 2'!M183</f>
        <v>0</v>
      </c>
      <c r="M116" s="78">
        <f>'дод 2'!N183</f>
        <v>0</v>
      </c>
      <c r="N116" s="78">
        <f>'дод 2'!O183</f>
        <v>0</v>
      </c>
      <c r="O116" s="78">
        <f>'дод 2'!P183</f>
        <v>0</v>
      </c>
      <c r="P116" s="78">
        <f>'дод 2'!Q183</f>
        <v>0</v>
      </c>
      <c r="Q116" s="78">
        <f>'дод 2'!R183</f>
        <v>0</v>
      </c>
      <c r="R116" s="78">
        <f>'дод 2'!S183</f>
        <v>0</v>
      </c>
      <c r="S116" s="78">
        <f>'дод 2'!T183</f>
        <v>0</v>
      </c>
      <c r="T116" s="78">
        <f>'дод 2'!U183</f>
        <v>0</v>
      </c>
      <c r="U116" s="78">
        <f>'дод 2'!V183</f>
        <v>0</v>
      </c>
      <c r="V116" s="78">
        <f>'дод 2'!W183</f>
        <v>0</v>
      </c>
      <c r="W116" s="182" t="e">
        <f t="shared" si="55"/>
        <v>#DIV/0!</v>
      </c>
      <c r="X116" s="144">
        <f t="shared" si="56"/>
        <v>127376.3</v>
      </c>
    </row>
    <row r="117" spans="1:24" ht="63.75" customHeight="1" x14ac:dyDescent="0.25">
      <c r="A117" s="37" t="s">
        <v>102</v>
      </c>
      <c r="B117" s="37" t="s">
        <v>50</v>
      </c>
      <c r="C117" s="3" t="s">
        <v>30</v>
      </c>
      <c r="D117" s="49">
        <f>'дод 2'!E184</f>
        <v>18402127.48</v>
      </c>
      <c r="E117" s="49">
        <f>'дод 2'!F184</f>
        <v>14027514.66</v>
      </c>
      <c r="F117" s="49">
        <f>'дод 2'!G184</f>
        <v>409914.4</v>
      </c>
      <c r="G117" s="49">
        <f>'дод 2'!H184</f>
        <v>18341938.989999998</v>
      </c>
      <c r="H117" s="49">
        <f>'дод 2'!I184</f>
        <v>14011634.68</v>
      </c>
      <c r="I117" s="49">
        <f>'дод 2'!J184</f>
        <v>371502.6</v>
      </c>
      <c r="J117" s="168">
        <f t="shared" si="53"/>
        <v>99.672926458827021</v>
      </c>
      <c r="K117" s="49">
        <f>'дод 2'!L184</f>
        <v>96200</v>
      </c>
      <c r="L117" s="49">
        <f>'дод 2'!M184</f>
        <v>0</v>
      </c>
      <c r="M117" s="49">
        <f>'дод 2'!N184</f>
        <v>96200</v>
      </c>
      <c r="N117" s="49">
        <f>'дод 2'!O184</f>
        <v>75000</v>
      </c>
      <c r="O117" s="49">
        <f>'дод 2'!P184</f>
        <v>0</v>
      </c>
      <c r="P117" s="49">
        <f>'дод 2'!Q184</f>
        <v>0</v>
      </c>
      <c r="Q117" s="49">
        <f>'дод 2'!R184</f>
        <v>271115.78000000003</v>
      </c>
      <c r="R117" s="49">
        <f>'дод 2'!S184</f>
        <v>0</v>
      </c>
      <c r="S117" s="49">
        <f>'дод 2'!T184</f>
        <v>271115.78000000003</v>
      </c>
      <c r="T117" s="49">
        <f>'дод 2'!U184</f>
        <v>36103.11</v>
      </c>
      <c r="U117" s="49">
        <f>'дод 2'!V184</f>
        <v>0</v>
      </c>
      <c r="V117" s="49">
        <f>'дод 2'!W184</f>
        <v>0</v>
      </c>
      <c r="W117" s="169">
        <f t="shared" si="55"/>
        <v>281.82513513513516</v>
      </c>
      <c r="X117" s="142">
        <f t="shared" si="56"/>
        <v>18613054.77</v>
      </c>
    </row>
    <row r="118" spans="1:24" ht="69.75" customHeight="1" x14ac:dyDescent="0.25">
      <c r="A118" s="37" t="s">
        <v>332</v>
      </c>
      <c r="B118" s="37" t="s">
        <v>100</v>
      </c>
      <c r="C118" s="36" t="s">
        <v>333</v>
      </c>
      <c r="D118" s="49">
        <f>SUM('дод 2'!E210)</f>
        <v>91140</v>
      </c>
      <c r="E118" s="49">
        <f>SUM('дод 2'!F210)</f>
        <v>0</v>
      </c>
      <c r="F118" s="49">
        <f>SUM('дод 2'!G210)</f>
        <v>0</v>
      </c>
      <c r="G118" s="49">
        <f>SUM('дод 2'!H210)</f>
        <v>90533</v>
      </c>
      <c r="H118" s="49">
        <f>SUM('дод 2'!I210)</f>
        <v>0</v>
      </c>
      <c r="I118" s="49">
        <f>SUM('дод 2'!J210)</f>
        <v>0</v>
      </c>
      <c r="J118" s="168">
        <f t="shared" si="53"/>
        <v>99.333991661180605</v>
      </c>
      <c r="K118" s="49">
        <f>SUM('дод 2'!L210)</f>
        <v>0</v>
      </c>
      <c r="L118" s="49">
        <f>SUM('дод 2'!M210)</f>
        <v>0</v>
      </c>
      <c r="M118" s="49">
        <f>SUM('дод 2'!N210)</f>
        <v>0</v>
      </c>
      <c r="N118" s="49">
        <f>SUM('дод 2'!O210)</f>
        <v>0</v>
      </c>
      <c r="O118" s="49">
        <f>SUM('дод 2'!P210)</f>
        <v>0</v>
      </c>
      <c r="P118" s="49">
        <f>SUM('дод 2'!Q210)</f>
        <v>0</v>
      </c>
      <c r="Q118" s="49">
        <f>SUM('дод 2'!R210)</f>
        <v>0</v>
      </c>
      <c r="R118" s="49">
        <f>SUM('дод 2'!S210)</f>
        <v>0</v>
      </c>
      <c r="S118" s="49">
        <f>SUM('дод 2'!T210)</f>
        <v>0</v>
      </c>
      <c r="T118" s="49">
        <f>SUM('дод 2'!U210)</f>
        <v>0</v>
      </c>
      <c r="U118" s="49">
        <f>SUM('дод 2'!V210)</f>
        <v>0</v>
      </c>
      <c r="V118" s="49">
        <f>SUM('дод 2'!W210)</f>
        <v>0</v>
      </c>
      <c r="W118" s="180" t="e">
        <f t="shared" si="55"/>
        <v>#DIV/0!</v>
      </c>
      <c r="X118" s="142">
        <f t="shared" si="56"/>
        <v>90533</v>
      </c>
    </row>
    <row r="119" spans="1:24" s="54" customFormat="1" ht="36" customHeight="1" x14ac:dyDescent="0.25">
      <c r="A119" s="37" t="s">
        <v>103</v>
      </c>
      <c r="B119" s="37" t="s">
        <v>100</v>
      </c>
      <c r="C119" s="3" t="s">
        <v>31</v>
      </c>
      <c r="D119" s="49">
        <f>'дод 2'!E211</f>
        <v>93040</v>
      </c>
      <c r="E119" s="49">
        <f>'дод 2'!F211</f>
        <v>0</v>
      </c>
      <c r="F119" s="49">
        <f>'дод 2'!G211</f>
        <v>0</v>
      </c>
      <c r="G119" s="49">
        <f>'дод 2'!H211</f>
        <v>85403.88</v>
      </c>
      <c r="H119" s="49">
        <f>'дод 2'!I211</f>
        <v>0</v>
      </c>
      <c r="I119" s="49">
        <f>'дод 2'!J211</f>
        <v>0</v>
      </c>
      <c r="J119" s="168">
        <f t="shared" si="53"/>
        <v>91.792648323301805</v>
      </c>
      <c r="K119" s="49">
        <f>'дод 2'!L211</f>
        <v>0</v>
      </c>
      <c r="L119" s="49">
        <f>'дод 2'!M211</f>
        <v>0</v>
      </c>
      <c r="M119" s="49">
        <f>'дод 2'!N211</f>
        <v>0</v>
      </c>
      <c r="N119" s="49">
        <f>'дод 2'!O211</f>
        <v>0</v>
      </c>
      <c r="O119" s="49">
        <f>'дод 2'!P211</f>
        <v>0</v>
      </c>
      <c r="P119" s="49">
        <f>'дод 2'!Q211</f>
        <v>0</v>
      </c>
      <c r="Q119" s="49">
        <f>'дод 2'!R211</f>
        <v>0</v>
      </c>
      <c r="R119" s="49">
        <f>'дод 2'!S211</f>
        <v>0</v>
      </c>
      <c r="S119" s="49">
        <f>'дод 2'!T211</f>
        <v>0</v>
      </c>
      <c r="T119" s="49">
        <f>'дод 2'!U211</f>
        <v>0</v>
      </c>
      <c r="U119" s="49">
        <f>'дод 2'!V211</f>
        <v>0</v>
      </c>
      <c r="V119" s="49">
        <f>'дод 2'!W211</f>
        <v>0</v>
      </c>
      <c r="W119" s="180" t="e">
        <f t="shared" si="55"/>
        <v>#DIV/0!</v>
      </c>
      <c r="X119" s="142">
        <f t="shared" si="56"/>
        <v>85403.88</v>
      </c>
    </row>
    <row r="120" spans="1:24" s="54" customFormat="1" ht="38.25" customHeight="1" x14ac:dyDescent="0.25">
      <c r="A120" s="37" t="s">
        <v>126</v>
      </c>
      <c r="B120" s="37" t="s">
        <v>100</v>
      </c>
      <c r="C120" s="3" t="s">
        <v>497</v>
      </c>
      <c r="D120" s="49">
        <f>'дод 2'!E29</f>
        <v>3222540</v>
      </c>
      <c r="E120" s="49">
        <f>'дод 2'!F29</f>
        <v>2407050</v>
      </c>
      <c r="F120" s="49">
        <f>'дод 2'!G29</f>
        <v>55730</v>
      </c>
      <c r="G120" s="49">
        <f>'дод 2'!H29</f>
        <v>3220436.38</v>
      </c>
      <c r="H120" s="49">
        <f>'дод 2'!I29</f>
        <v>2407041.0699999998</v>
      </c>
      <c r="I120" s="49">
        <f>'дод 2'!J29</f>
        <v>55351.47</v>
      </c>
      <c r="J120" s="168">
        <f t="shared" si="53"/>
        <v>99.934721679172327</v>
      </c>
      <c r="K120" s="49">
        <f>'дод 2'!L29</f>
        <v>0</v>
      </c>
      <c r="L120" s="49">
        <f>'дод 2'!M29</f>
        <v>0</v>
      </c>
      <c r="M120" s="49">
        <f>'дод 2'!N29</f>
        <v>0</v>
      </c>
      <c r="N120" s="49">
        <f>'дод 2'!O29</f>
        <v>0</v>
      </c>
      <c r="O120" s="49">
        <f>'дод 2'!P29</f>
        <v>0</v>
      </c>
      <c r="P120" s="49">
        <f>'дод 2'!Q29</f>
        <v>0</v>
      </c>
      <c r="Q120" s="49">
        <f>'дод 2'!R29</f>
        <v>680</v>
      </c>
      <c r="R120" s="49">
        <f>'дод 2'!S29</f>
        <v>0</v>
      </c>
      <c r="S120" s="49">
        <f>'дод 2'!T29</f>
        <v>680</v>
      </c>
      <c r="T120" s="49">
        <f>'дод 2'!U29</f>
        <v>0</v>
      </c>
      <c r="U120" s="49">
        <f>'дод 2'!V29</f>
        <v>0</v>
      </c>
      <c r="V120" s="49">
        <f>'дод 2'!W29</f>
        <v>0</v>
      </c>
      <c r="W120" s="180" t="e">
        <f t="shared" si="55"/>
        <v>#DIV/0!</v>
      </c>
      <c r="X120" s="142">
        <f t="shared" si="56"/>
        <v>3221116.38</v>
      </c>
    </row>
    <row r="121" spans="1:24" s="54" customFormat="1" ht="43.5" customHeight="1" x14ac:dyDescent="0.25">
      <c r="A121" s="40" t="s">
        <v>107</v>
      </c>
      <c r="B121" s="40" t="s">
        <v>100</v>
      </c>
      <c r="C121" s="3" t="s">
        <v>340</v>
      </c>
      <c r="D121" s="49">
        <f>'дод 2'!E30</f>
        <v>556216</v>
      </c>
      <c r="E121" s="49">
        <f>'дод 2'!F30</f>
        <v>0</v>
      </c>
      <c r="F121" s="49">
        <f>'дод 2'!G30</f>
        <v>0</v>
      </c>
      <c r="G121" s="49">
        <f>'дод 2'!H30</f>
        <v>554132.85</v>
      </c>
      <c r="H121" s="49">
        <f>'дод 2'!I30</f>
        <v>0</v>
      </c>
      <c r="I121" s="49">
        <f>'дод 2'!J30</f>
        <v>0</v>
      </c>
      <c r="J121" s="168">
        <f t="shared" si="53"/>
        <v>99.625478231478411</v>
      </c>
      <c r="K121" s="49">
        <f>'дод 2'!L30</f>
        <v>0</v>
      </c>
      <c r="L121" s="49">
        <f>'дод 2'!M30</f>
        <v>0</v>
      </c>
      <c r="M121" s="49">
        <f>'дод 2'!N30</f>
        <v>0</v>
      </c>
      <c r="N121" s="49">
        <f>'дод 2'!O30</f>
        <v>0</v>
      </c>
      <c r="O121" s="49">
        <f>'дод 2'!P30</f>
        <v>0</v>
      </c>
      <c r="P121" s="49">
        <f>'дод 2'!Q30</f>
        <v>0</v>
      </c>
      <c r="Q121" s="49">
        <f>'дод 2'!R30</f>
        <v>0</v>
      </c>
      <c r="R121" s="49">
        <f>'дод 2'!S30</f>
        <v>0</v>
      </c>
      <c r="S121" s="49">
        <f>'дод 2'!T30</f>
        <v>0</v>
      </c>
      <c r="T121" s="49">
        <f>'дод 2'!U30</f>
        <v>0</v>
      </c>
      <c r="U121" s="49">
        <f>'дод 2'!V30</f>
        <v>0</v>
      </c>
      <c r="V121" s="49">
        <f>'дод 2'!W30</f>
        <v>0</v>
      </c>
      <c r="W121" s="180" t="e">
        <f t="shared" si="55"/>
        <v>#DIV/0!</v>
      </c>
      <c r="X121" s="142">
        <f t="shared" si="56"/>
        <v>554132.85</v>
      </c>
    </row>
    <row r="122" spans="1:24" ht="69" customHeight="1" x14ac:dyDescent="0.25">
      <c r="A122" s="37" t="s">
        <v>108</v>
      </c>
      <c r="B122" s="37" t="s">
        <v>100</v>
      </c>
      <c r="C122" s="6" t="s">
        <v>20</v>
      </c>
      <c r="D122" s="49">
        <f>'дод 2'!E31+'дод 2'!E113</f>
        <v>5780000</v>
      </c>
      <c r="E122" s="49">
        <f>'дод 2'!F31+'дод 2'!F113</f>
        <v>0</v>
      </c>
      <c r="F122" s="49">
        <f>'дод 2'!G31+'дод 2'!G113</f>
        <v>0</v>
      </c>
      <c r="G122" s="49">
        <f>'дод 2'!H31+'дод 2'!H113</f>
        <v>5752145.54</v>
      </c>
      <c r="H122" s="49">
        <f>'дод 2'!I31+'дод 2'!I113</f>
        <v>0</v>
      </c>
      <c r="I122" s="49">
        <f>'дод 2'!J31+'дод 2'!J113</f>
        <v>0</v>
      </c>
      <c r="J122" s="168">
        <f t="shared" si="53"/>
        <v>99.51808892733564</v>
      </c>
      <c r="K122" s="49">
        <f>'дод 2'!L31+'дод 2'!L113</f>
        <v>0</v>
      </c>
      <c r="L122" s="49">
        <f>'дод 2'!M31+'дод 2'!M113</f>
        <v>0</v>
      </c>
      <c r="M122" s="49">
        <f>'дод 2'!N31+'дод 2'!N113</f>
        <v>0</v>
      </c>
      <c r="N122" s="49">
        <f>'дод 2'!O31+'дод 2'!O113</f>
        <v>0</v>
      </c>
      <c r="O122" s="49">
        <f>'дод 2'!P31+'дод 2'!P113</f>
        <v>0</v>
      </c>
      <c r="P122" s="49">
        <f>'дод 2'!Q31+'дод 2'!Q113</f>
        <v>0</v>
      </c>
      <c r="Q122" s="49">
        <f>'дод 2'!R31+'дод 2'!R113</f>
        <v>591418.42000000004</v>
      </c>
      <c r="R122" s="49">
        <f>'дод 2'!S31+'дод 2'!S113</f>
        <v>0</v>
      </c>
      <c r="S122" s="49">
        <f>'дод 2'!T31+'дод 2'!T113</f>
        <v>591418.42000000004</v>
      </c>
      <c r="T122" s="49">
        <f>'дод 2'!U31+'дод 2'!U113</f>
        <v>0</v>
      </c>
      <c r="U122" s="49">
        <f>'дод 2'!V31+'дод 2'!V113</f>
        <v>0</v>
      </c>
      <c r="V122" s="49">
        <f>'дод 2'!W31+'дод 2'!W113</f>
        <v>0</v>
      </c>
      <c r="W122" s="180" t="e">
        <f t="shared" si="55"/>
        <v>#DIV/0!</v>
      </c>
      <c r="X122" s="142">
        <f t="shared" si="56"/>
        <v>6343563.96</v>
      </c>
    </row>
    <row r="123" spans="1:24" ht="63" x14ac:dyDescent="0.25">
      <c r="A123" s="37" t="s">
        <v>109</v>
      </c>
      <c r="B123" s="37">
        <v>1010</v>
      </c>
      <c r="C123" s="3" t="s">
        <v>286</v>
      </c>
      <c r="D123" s="49">
        <f>'дод 2'!E185</f>
        <v>4071000</v>
      </c>
      <c r="E123" s="49">
        <f>'дод 2'!F185</f>
        <v>0</v>
      </c>
      <c r="F123" s="49">
        <f>'дод 2'!G185</f>
        <v>0</v>
      </c>
      <c r="G123" s="49">
        <f>'дод 2'!H185</f>
        <v>4033219.95</v>
      </c>
      <c r="H123" s="49">
        <f>'дод 2'!I185</f>
        <v>0</v>
      </c>
      <c r="I123" s="49">
        <f>'дод 2'!J185</f>
        <v>0</v>
      </c>
      <c r="J123" s="168">
        <f t="shared" si="53"/>
        <v>99.071971260132656</v>
      </c>
      <c r="K123" s="49">
        <f>'дод 2'!L185</f>
        <v>0</v>
      </c>
      <c r="L123" s="49">
        <f>'дод 2'!M185</f>
        <v>0</v>
      </c>
      <c r="M123" s="49">
        <f>'дод 2'!N185</f>
        <v>0</v>
      </c>
      <c r="N123" s="49">
        <f>'дод 2'!O185</f>
        <v>0</v>
      </c>
      <c r="O123" s="49">
        <f>'дод 2'!P185</f>
        <v>0</v>
      </c>
      <c r="P123" s="49">
        <f>'дод 2'!Q185</f>
        <v>0</v>
      </c>
      <c r="Q123" s="49">
        <f>'дод 2'!R185</f>
        <v>0</v>
      </c>
      <c r="R123" s="49">
        <f>'дод 2'!S185</f>
        <v>0</v>
      </c>
      <c r="S123" s="49">
        <f>'дод 2'!T185</f>
        <v>0</v>
      </c>
      <c r="T123" s="49">
        <f>'дод 2'!U185</f>
        <v>0</v>
      </c>
      <c r="U123" s="49">
        <f>'дод 2'!V185</f>
        <v>0</v>
      </c>
      <c r="V123" s="49">
        <f>'дод 2'!W185</f>
        <v>0</v>
      </c>
      <c r="W123" s="180" t="e">
        <f t="shared" si="55"/>
        <v>#DIV/0!</v>
      </c>
      <c r="X123" s="142">
        <f t="shared" si="56"/>
        <v>4033219.95</v>
      </c>
    </row>
    <row r="124" spans="1:24" s="54" customFormat="1" ht="47.25" x14ac:dyDescent="0.25">
      <c r="A124" s="37" t="s">
        <v>316</v>
      </c>
      <c r="B124" s="37">
        <v>1010</v>
      </c>
      <c r="C124" s="3" t="s">
        <v>404</v>
      </c>
      <c r="D124" s="49">
        <f>'дод 2'!E186</f>
        <v>198209</v>
      </c>
      <c r="E124" s="49">
        <f>'дод 2'!F186</f>
        <v>0</v>
      </c>
      <c r="F124" s="49">
        <f>'дод 2'!G186</f>
        <v>0</v>
      </c>
      <c r="G124" s="49">
        <f>'дод 2'!H186</f>
        <v>178632.7</v>
      </c>
      <c r="H124" s="49">
        <f>'дод 2'!I186</f>
        <v>0</v>
      </c>
      <c r="I124" s="49">
        <f>'дод 2'!J186</f>
        <v>0</v>
      </c>
      <c r="J124" s="168">
        <f t="shared" si="53"/>
        <v>90.123405092604287</v>
      </c>
      <c r="K124" s="49">
        <f>'дод 2'!L186</f>
        <v>0</v>
      </c>
      <c r="L124" s="49">
        <f>'дод 2'!M186</f>
        <v>0</v>
      </c>
      <c r="M124" s="49">
        <f>'дод 2'!N186</f>
        <v>0</v>
      </c>
      <c r="N124" s="49">
        <f>'дод 2'!O186</f>
        <v>0</v>
      </c>
      <c r="O124" s="49">
        <f>'дод 2'!P186</f>
        <v>0</v>
      </c>
      <c r="P124" s="49">
        <f>'дод 2'!Q186</f>
        <v>0</v>
      </c>
      <c r="Q124" s="49">
        <f>'дод 2'!R186</f>
        <v>0</v>
      </c>
      <c r="R124" s="49">
        <f>'дод 2'!S186</f>
        <v>0</v>
      </c>
      <c r="S124" s="49">
        <f>'дод 2'!T186</f>
        <v>0</v>
      </c>
      <c r="T124" s="49">
        <f>'дод 2'!U186</f>
        <v>0</v>
      </c>
      <c r="U124" s="49">
        <f>'дод 2'!V186</f>
        <v>0</v>
      </c>
      <c r="V124" s="49">
        <f>'дод 2'!W186</f>
        <v>0</v>
      </c>
      <c r="W124" s="180" t="e">
        <f t="shared" si="55"/>
        <v>#DIV/0!</v>
      </c>
      <c r="X124" s="142">
        <f t="shared" si="56"/>
        <v>178632.7</v>
      </c>
    </row>
    <row r="125" spans="1:24" s="54" customFormat="1" x14ac:dyDescent="0.25">
      <c r="A125" s="76"/>
      <c r="B125" s="76"/>
      <c r="C125" s="77" t="s">
        <v>392</v>
      </c>
      <c r="D125" s="78">
        <f>'дод 2'!E187</f>
        <v>198209</v>
      </c>
      <c r="E125" s="78">
        <f>'дод 2'!F187</f>
        <v>0</v>
      </c>
      <c r="F125" s="78">
        <f>'дод 2'!G187</f>
        <v>0</v>
      </c>
      <c r="G125" s="78">
        <f>'дод 2'!H187</f>
        <v>178632.7</v>
      </c>
      <c r="H125" s="78">
        <f>'дод 2'!I187</f>
        <v>0</v>
      </c>
      <c r="I125" s="78">
        <f>'дод 2'!J187</f>
        <v>0</v>
      </c>
      <c r="J125" s="172">
        <f t="shared" si="53"/>
        <v>90.123405092604287</v>
      </c>
      <c r="K125" s="78">
        <f>'дод 2'!L187</f>
        <v>0</v>
      </c>
      <c r="L125" s="78">
        <f>'дод 2'!M187</f>
        <v>0</v>
      </c>
      <c r="M125" s="78">
        <f>'дод 2'!N187</f>
        <v>0</v>
      </c>
      <c r="N125" s="78">
        <f>'дод 2'!O187</f>
        <v>0</v>
      </c>
      <c r="O125" s="78">
        <f>'дод 2'!P187</f>
        <v>0</v>
      </c>
      <c r="P125" s="78">
        <f>'дод 2'!Q187</f>
        <v>0</v>
      </c>
      <c r="Q125" s="78">
        <f>'дод 2'!R187</f>
        <v>0</v>
      </c>
      <c r="R125" s="78">
        <f>'дод 2'!S187</f>
        <v>0</v>
      </c>
      <c r="S125" s="78">
        <f>'дод 2'!T187</f>
        <v>0</v>
      </c>
      <c r="T125" s="78">
        <f>'дод 2'!U187</f>
        <v>0</v>
      </c>
      <c r="U125" s="78">
        <f>'дод 2'!V187</f>
        <v>0</v>
      </c>
      <c r="V125" s="78">
        <f>'дод 2'!W187</f>
        <v>0</v>
      </c>
      <c r="W125" s="182" t="e">
        <f t="shared" si="55"/>
        <v>#DIV/0!</v>
      </c>
      <c r="X125" s="144">
        <f t="shared" si="56"/>
        <v>178632.7</v>
      </c>
    </row>
    <row r="126" spans="1:24" s="54" customFormat="1" ht="36" customHeight="1" x14ac:dyDescent="0.25">
      <c r="A126" s="37" t="s">
        <v>317</v>
      </c>
      <c r="B126" s="37">
        <v>1010</v>
      </c>
      <c r="C126" s="3" t="s">
        <v>405</v>
      </c>
      <c r="D126" s="49">
        <f>'дод 2'!E188</f>
        <v>90</v>
      </c>
      <c r="E126" s="49">
        <f>'дод 2'!F188</f>
        <v>0</v>
      </c>
      <c r="F126" s="49">
        <f>'дод 2'!G188</f>
        <v>0</v>
      </c>
      <c r="G126" s="49">
        <f>'дод 2'!H188</f>
        <v>0</v>
      </c>
      <c r="H126" s="49">
        <f>'дод 2'!I188</f>
        <v>0</v>
      </c>
      <c r="I126" s="49">
        <f>'дод 2'!J188</f>
        <v>0</v>
      </c>
      <c r="J126" s="168">
        <f t="shared" si="53"/>
        <v>0</v>
      </c>
      <c r="K126" s="49">
        <f>'дод 2'!L188</f>
        <v>0</v>
      </c>
      <c r="L126" s="49">
        <f>'дод 2'!M188</f>
        <v>0</v>
      </c>
      <c r="M126" s="49">
        <f>'дод 2'!N188</f>
        <v>0</v>
      </c>
      <c r="N126" s="49">
        <f>'дод 2'!O188</f>
        <v>0</v>
      </c>
      <c r="O126" s="49">
        <f>'дод 2'!P188</f>
        <v>0</v>
      </c>
      <c r="P126" s="49">
        <f>'дод 2'!Q188</f>
        <v>0</v>
      </c>
      <c r="Q126" s="49">
        <f>'дод 2'!R188</f>
        <v>0</v>
      </c>
      <c r="R126" s="49">
        <f>'дод 2'!S188</f>
        <v>0</v>
      </c>
      <c r="S126" s="49">
        <f>'дод 2'!T188</f>
        <v>0</v>
      </c>
      <c r="T126" s="49">
        <f>'дод 2'!U188</f>
        <v>0</v>
      </c>
      <c r="U126" s="49">
        <f>'дод 2'!V188</f>
        <v>0</v>
      </c>
      <c r="V126" s="49">
        <f>'дод 2'!W188</f>
        <v>0</v>
      </c>
      <c r="W126" s="180" t="e">
        <f t="shared" si="55"/>
        <v>#DIV/0!</v>
      </c>
      <c r="X126" s="142">
        <f t="shared" si="56"/>
        <v>0</v>
      </c>
    </row>
    <row r="127" spans="1:24" s="54" customFormat="1" x14ac:dyDescent="0.25">
      <c r="A127" s="76"/>
      <c r="B127" s="76"/>
      <c r="C127" s="77" t="s">
        <v>392</v>
      </c>
      <c r="D127" s="78">
        <f>'дод 2'!E189</f>
        <v>90</v>
      </c>
      <c r="E127" s="78">
        <f>'дод 2'!F189</f>
        <v>0</v>
      </c>
      <c r="F127" s="78">
        <f>'дод 2'!G189</f>
        <v>0</v>
      </c>
      <c r="G127" s="78">
        <f>'дод 2'!H189</f>
        <v>0</v>
      </c>
      <c r="H127" s="78">
        <f>'дод 2'!I189</f>
        <v>0</v>
      </c>
      <c r="I127" s="78">
        <f>'дод 2'!J189</f>
        <v>0</v>
      </c>
      <c r="J127" s="170">
        <f t="shared" si="53"/>
        <v>0</v>
      </c>
      <c r="K127" s="78">
        <f>'дод 2'!L189</f>
        <v>0</v>
      </c>
      <c r="L127" s="78">
        <f>'дод 2'!M189</f>
        <v>0</v>
      </c>
      <c r="M127" s="78">
        <f>'дод 2'!N189</f>
        <v>0</v>
      </c>
      <c r="N127" s="78">
        <f>'дод 2'!O189</f>
        <v>0</v>
      </c>
      <c r="O127" s="78">
        <f>'дод 2'!P189</f>
        <v>0</v>
      </c>
      <c r="P127" s="78">
        <f>'дод 2'!Q189</f>
        <v>0</v>
      </c>
      <c r="Q127" s="78">
        <f>'дод 2'!R189</f>
        <v>0</v>
      </c>
      <c r="R127" s="78">
        <f>'дод 2'!S189</f>
        <v>0</v>
      </c>
      <c r="S127" s="78">
        <f>'дод 2'!T189</f>
        <v>0</v>
      </c>
      <c r="T127" s="78">
        <f>'дод 2'!U189</f>
        <v>0</v>
      </c>
      <c r="U127" s="78">
        <f>'дод 2'!V189</f>
        <v>0</v>
      </c>
      <c r="V127" s="78">
        <f>'дод 2'!W189</f>
        <v>0</v>
      </c>
      <c r="W127" s="181" t="e">
        <f t="shared" si="55"/>
        <v>#DIV/0!</v>
      </c>
      <c r="X127" s="144">
        <f t="shared" si="56"/>
        <v>0</v>
      </c>
    </row>
    <row r="128" spans="1:24" ht="72.75" customHeight="1" x14ac:dyDescent="0.25">
      <c r="A128" s="37" t="s">
        <v>104</v>
      </c>
      <c r="B128" s="37" t="s">
        <v>53</v>
      </c>
      <c r="C128" s="3" t="s">
        <v>341</v>
      </c>
      <c r="D128" s="49">
        <f>'дод 2'!E190</f>
        <v>2505011</v>
      </c>
      <c r="E128" s="49">
        <f>'дод 2'!F190</f>
        <v>0</v>
      </c>
      <c r="F128" s="49">
        <f>'дод 2'!G190</f>
        <v>0</v>
      </c>
      <c r="G128" s="49">
        <f>'дод 2'!H190</f>
        <v>2259251.64</v>
      </c>
      <c r="H128" s="49">
        <f>'дод 2'!I190</f>
        <v>0</v>
      </c>
      <c r="I128" s="49">
        <f>'дод 2'!J190</f>
        <v>0</v>
      </c>
      <c r="J128" s="168">
        <f t="shared" si="53"/>
        <v>90.189290186749687</v>
      </c>
      <c r="K128" s="49">
        <f>'дод 2'!L190</f>
        <v>0</v>
      </c>
      <c r="L128" s="49">
        <f>'дод 2'!M190</f>
        <v>0</v>
      </c>
      <c r="M128" s="49">
        <f>'дод 2'!N190</f>
        <v>0</v>
      </c>
      <c r="N128" s="49">
        <f>'дод 2'!O190</f>
        <v>0</v>
      </c>
      <c r="O128" s="49">
        <f>'дод 2'!P190</f>
        <v>0</v>
      </c>
      <c r="P128" s="49">
        <f>'дод 2'!Q190</f>
        <v>0</v>
      </c>
      <c r="Q128" s="49">
        <f>'дод 2'!R190</f>
        <v>0</v>
      </c>
      <c r="R128" s="49">
        <f>'дод 2'!S190</f>
        <v>0</v>
      </c>
      <c r="S128" s="49">
        <f>'дод 2'!T190</f>
        <v>0</v>
      </c>
      <c r="T128" s="49">
        <f>'дод 2'!U190</f>
        <v>0</v>
      </c>
      <c r="U128" s="49">
        <f>'дод 2'!V190</f>
        <v>0</v>
      </c>
      <c r="V128" s="49">
        <f>'дод 2'!W190</f>
        <v>0</v>
      </c>
      <c r="W128" s="180" t="e">
        <f t="shared" si="55"/>
        <v>#DIV/0!</v>
      </c>
      <c r="X128" s="142">
        <f t="shared" si="56"/>
        <v>2259251.64</v>
      </c>
    </row>
    <row r="129" spans="1:24" s="54" customFormat="1" ht="19.5" customHeight="1" x14ac:dyDescent="0.25">
      <c r="A129" s="37" t="s">
        <v>287</v>
      </c>
      <c r="B129" s="37" t="s">
        <v>52</v>
      </c>
      <c r="C129" s="3" t="s">
        <v>18</v>
      </c>
      <c r="D129" s="49">
        <f>'дод 2'!E191</f>
        <v>1890666</v>
      </c>
      <c r="E129" s="49">
        <f>'дод 2'!F191</f>
        <v>0</v>
      </c>
      <c r="F129" s="49">
        <f>'дод 2'!G191</f>
        <v>0</v>
      </c>
      <c r="G129" s="49">
        <f>'дод 2'!H191</f>
        <v>1724556.16</v>
      </c>
      <c r="H129" s="49">
        <f>'дод 2'!I191</f>
        <v>0</v>
      </c>
      <c r="I129" s="49">
        <f>'дод 2'!J191</f>
        <v>0</v>
      </c>
      <c r="J129" s="168">
        <f t="shared" si="53"/>
        <v>91.214215519822105</v>
      </c>
      <c r="K129" s="49">
        <f>'дод 2'!L191</f>
        <v>0</v>
      </c>
      <c r="L129" s="49">
        <f>'дод 2'!M191</f>
        <v>0</v>
      </c>
      <c r="M129" s="49">
        <f>'дод 2'!N191</f>
        <v>0</v>
      </c>
      <c r="N129" s="49">
        <f>'дод 2'!O191</f>
        <v>0</v>
      </c>
      <c r="O129" s="49">
        <f>'дод 2'!P191</f>
        <v>0</v>
      </c>
      <c r="P129" s="49">
        <f>'дод 2'!Q191</f>
        <v>0</v>
      </c>
      <c r="Q129" s="49">
        <f>'дод 2'!R191</f>
        <v>0</v>
      </c>
      <c r="R129" s="49">
        <f>'дод 2'!S191</f>
        <v>0</v>
      </c>
      <c r="S129" s="49">
        <f>'дод 2'!T191</f>
        <v>0</v>
      </c>
      <c r="T129" s="49">
        <f>'дод 2'!U191</f>
        <v>0</v>
      </c>
      <c r="U129" s="49">
        <f>'дод 2'!V191</f>
        <v>0</v>
      </c>
      <c r="V129" s="49">
        <f>'дод 2'!W191</f>
        <v>0</v>
      </c>
      <c r="W129" s="180" t="e">
        <f t="shared" si="55"/>
        <v>#DIV/0!</v>
      </c>
      <c r="X129" s="142">
        <f t="shared" si="56"/>
        <v>1724556.16</v>
      </c>
    </row>
    <row r="130" spans="1:24" s="54" customFormat="1" ht="51" customHeight="1" x14ac:dyDescent="0.25">
      <c r="A130" s="37" t="s">
        <v>288</v>
      </c>
      <c r="B130" s="37" t="s">
        <v>52</v>
      </c>
      <c r="C130" s="60" t="s">
        <v>498</v>
      </c>
      <c r="D130" s="49">
        <f>'дод 2'!E192</f>
        <v>2250688</v>
      </c>
      <c r="E130" s="49">
        <f>'дод 2'!F192</f>
        <v>0</v>
      </c>
      <c r="F130" s="49">
        <f>'дод 2'!G192</f>
        <v>0</v>
      </c>
      <c r="G130" s="49">
        <f>'дод 2'!H192</f>
        <v>2083867.94</v>
      </c>
      <c r="H130" s="49">
        <f>'дод 2'!I192</f>
        <v>0</v>
      </c>
      <c r="I130" s="49">
        <f>'дод 2'!J192</f>
        <v>0</v>
      </c>
      <c r="J130" s="168">
        <f t="shared" si="53"/>
        <v>92.588041523303104</v>
      </c>
      <c r="K130" s="49">
        <f>'дод 2'!L192</f>
        <v>0</v>
      </c>
      <c r="L130" s="49">
        <f>'дод 2'!M192</f>
        <v>0</v>
      </c>
      <c r="M130" s="49">
        <f>'дод 2'!N192</f>
        <v>0</v>
      </c>
      <c r="N130" s="49">
        <f>'дод 2'!O192</f>
        <v>0</v>
      </c>
      <c r="O130" s="49">
        <f>'дод 2'!P192</f>
        <v>0</v>
      </c>
      <c r="P130" s="49">
        <f>'дод 2'!Q192</f>
        <v>0</v>
      </c>
      <c r="Q130" s="49">
        <f>'дод 2'!R192</f>
        <v>0</v>
      </c>
      <c r="R130" s="49">
        <f>'дод 2'!S192</f>
        <v>0</v>
      </c>
      <c r="S130" s="49">
        <f>'дод 2'!T192</f>
        <v>0</v>
      </c>
      <c r="T130" s="49">
        <f>'дод 2'!U192</f>
        <v>0</v>
      </c>
      <c r="U130" s="49">
        <f>'дод 2'!V192</f>
        <v>0</v>
      </c>
      <c r="V130" s="49">
        <f>'дод 2'!W192</f>
        <v>0</v>
      </c>
      <c r="W130" s="180" t="e">
        <f t="shared" si="55"/>
        <v>#DIV/0!</v>
      </c>
      <c r="X130" s="142">
        <f t="shared" si="56"/>
        <v>2083867.94</v>
      </c>
    </row>
    <row r="131" spans="1:24" ht="36.75" customHeight="1" x14ac:dyDescent="0.25">
      <c r="A131" s="37" t="s">
        <v>105</v>
      </c>
      <c r="B131" s="37" t="s">
        <v>56</v>
      </c>
      <c r="C131" s="3" t="s">
        <v>342</v>
      </c>
      <c r="D131" s="49">
        <f>'дод 2'!E193</f>
        <v>92000</v>
      </c>
      <c r="E131" s="49">
        <f>'дод 2'!F193</f>
        <v>0</v>
      </c>
      <c r="F131" s="49">
        <f>'дод 2'!G193</f>
        <v>0</v>
      </c>
      <c r="G131" s="49">
        <f>'дод 2'!H193</f>
        <v>86731.199999999997</v>
      </c>
      <c r="H131" s="49">
        <f>'дод 2'!I193</f>
        <v>0</v>
      </c>
      <c r="I131" s="49">
        <f>'дод 2'!J193</f>
        <v>0</v>
      </c>
      <c r="J131" s="168">
        <f t="shared" si="53"/>
        <v>94.27304347826086</v>
      </c>
      <c r="K131" s="49">
        <f>'дод 2'!L193</f>
        <v>0</v>
      </c>
      <c r="L131" s="49">
        <f>'дод 2'!M193</f>
        <v>0</v>
      </c>
      <c r="M131" s="49">
        <f>'дод 2'!N193</f>
        <v>0</v>
      </c>
      <c r="N131" s="49">
        <f>'дод 2'!O193</f>
        <v>0</v>
      </c>
      <c r="O131" s="49">
        <f>'дод 2'!P193</f>
        <v>0</v>
      </c>
      <c r="P131" s="49">
        <f>'дод 2'!Q193</f>
        <v>0</v>
      </c>
      <c r="Q131" s="49">
        <f>'дод 2'!R193</f>
        <v>0</v>
      </c>
      <c r="R131" s="49">
        <f>'дод 2'!S193</f>
        <v>0</v>
      </c>
      <c r="S131" s="49">
        <f>'дод 2'!T193</f>
        <v>0</v>
      </c>
      <c r="T131" s="49">
        <f>'дод 2'!U193</f>
        <v>0</v>
      </c>
      <c r="U131" s="49">
        <f>'дод 2'!V193</f>
        <v>0</v>
      </c>
      <c r="V131" s="49">
        <f>'дод 2'!W193</f>
        <v>0</v>
      </c>
      <c r="W131" s="180" t="e">
        <f t="shared" si="55"/>
        <v>#DIV/0!</v>
      </c>
      <c r="X131" s="142">
        <f t="shared" si="56"/>
        <v>86731.199999999997</v>
      </c>
    </row>
    <row r="132" spans="1:24" ht="20.25" customHeight="1" x14ac:dyDescent="0.25">
      <c r="A132" s="37" t="s">
        <v>289</v>
      </c>
      <c r="B132" s="37" t="s">
        <v>106</v>
      </c>
      <c r="C132" s="3" t="s">
        <v>37</v>
      </c>
      <c r="D132" s="49">
        <f>'дод 2'!E194+'дод 2'!E236</f>
        <v>50000</v>
      </c>
      <c r="E132" s="49">
        <f>'дод 2'!F194+'дод 2'!F236</f>
        <v>40900</v>
      </c>
      <c r="F132" s="49">
        <f>'дод 2'!G194+'дод 2'!G236</f>
        <v>0</v>
      </c>
      <c r="G132" s="49">
        <f>'дод 2'!H194+'дод 2'!H236</f>
        <v>0</v>
      </c>
      <c r="H132" s="49">
        <f>'дод 2'!I194+'дод 2'!I236</f>
        <v>0</v>
      </c>
      <c r="I132" s="49">
        <f>'дод 2'!J194+'дод 2'!J236</f>
        <v>0</v>
      </c>
      <c r="J132" s="168">
        <f t="shared" si="53"/>
        <v>0</v>
      </c>
      <c r="K132" s="49">
        <f>'дод 2'!L194+'дод 2'!L236</f>
        <v>0</v>
      </c>
      <c r="L132" s="49">
        <f>'дод 2'!M194+'дод 2'!M236</f>
        <v>0</v>
      </c>
      <c r="M132" s="49">
        <f>'дод 2'!N194+'дод 2'!N236</f>
        <v>0</v>
      </c>
      <c r="N132" s="49">
        <f>'дод 2'!O194+'дод 2'!O236</f>
        <v>0</v>
      </c>
      <c r="O132" s="49">
        <f>'дод 2'!P194+'дод 2'!P236</f>
        <v>0</v>
      </c>
      <c r="P132" s="49">
        <f>'дод 2'!Q194+'дод 2'!Q236</f>
        <v>0</v>
      </c>
      <c r="Q132" s="49">
        <f>'дод 2'!R194+'дод 2'!R236</f>
        <v>0</v>
      </c>
      <c r="R132" s="49">
        <f>'дод 2'!S194+'дод 2'!S236</f>
        <v>0</v>
      </c>
      <c r="S132" s="49">
        <f>'дод 2'!T194+'дод 2'!T236</f>
        <v>0</v>
      </c>
      <c r="T132" s="49">
        <f>'дод 2'!U194+'дод 2'!U236</f>
        <v>0</v>
      </c>
      <c r="U132" s="49">
        <f>'дод 2'!V194+'дод 2'!V236</f>
        <v>0</v>
      </c>
      <c r="V132" s="49">
        <f>'дод 2'!W194+'дод 2'!W236</f>
        <v>0</v>
      </c>
      <c r="W132" s="180" t="e">
        <f t="shared" si="55"/>
        <v>#DIV/0!</v>
      </c>
      <c r="X132" s="142">
        <f t="shared" si="56"/>
        <v>0</v>
      </c>
    </row>
    <row r="133" spans="1:24" ht="215.25" customHeight="1" x14ac:dyDescent="0.25">
      <c r="A133" s="37">
        <v>3221</v>
      </c>
      <c r="B133" s="58" t="s">
        <v>53</v>
      </c>
      <c r="C133" s="36" t="s">
        <v>571</v>
      </c>
      <c r="D133" s="49">
        <f>'дод 2'!E195</f>
        <v>0</v>
      </c>
      <c r="E133" s="49">
        <f>'дод 2'!F195</f>
        <v>0</v>
      </c>
      <c r="F133" s="49">
        <f>'дод 2'!G195</f>
        <v>0</v>
      </c>
      <c r="G133" s="49">
        <f>'дод 2'!H195</f>
        <v>0</v>
      </c>
      <c r="H133" s="49">
        <f>'дод 2'!I195</f>
        <v>0</v>
      </c>
      <c r="I133" s="49">
        <f>'дод 2'!J195</f>
        <v>0</v>
      </c>
      <c r="J133" s="174" t="e">
        <f t="shared" si="53"/>
        <v>#DIV/0!</v>
      </c>
      <c r="K133" s="49">
        <f>'дод 2'!L195</f>
        <v>975480.06</v>
      </c>
      <c r="L133" s="49">
        <f>'дод 2'!M195</f>
        <v>975480.06</v>
      </c>
      <c r="M133" s="49">
        <f>'дод 2'!N195</f>
        <v>0</v>
      </c>
      <c r="N133" s="49">
        <f>'дод 2'!O195</f>
        <v>0</v>
      </c>
      <c r="O133" s="49">
        <f>'дод 2'!P195</f>
        <v>0</v>
      </c>
      <c r="P133" s="49">
        <f>'дод 2'!Q195</f>
        <v>975480.06</v>
      </c>
      <c r="Q133" s="49">
        <f>'дод 2'!R195</f>
        <v>975480.06</v>
      </c>
      <c r="R133" s="49">
        <f>'дод 2'!S195</f>
        <v>975480.06</v>
      </c>
      <c r="S133" s="49">
        <f>'дод 2'!T195</f>
        <v>0</v>
      </c>
      <c r="T133" s="49">
        <f>'дод 2'!U195</f>
        <v>0</v>
      </c>
      <c r="U133" s="49">
        <f>'дод 2'!V195</f>
        <v>0</v>
      </c>
      <c r="V133" s="49">
        <f>'дод 2'!W195</f>
        <v>975480.06</v>
      </c>
      <c r="W133" s="169">
        <f t="shared" si="55"/>
        <v>100</v>
      </c>
      <c r="X133" s="142">
        <f t="shared" si="56"/>
        <v>975480.06</v>
      </c>
    </row>
    <row r="134" spans="1:24" s="54" customFormat="1" ht="252" customHeight="1" x14ac:dyDescent="0.25">
      <c r="A134" s="76"/>
      <c r="B134" s="87"/>
      <c r="C134" s="85" t="s">
        <v>569</v>
      </c>
      <c r="D134" s="78">
        <f>'дод 2'!E196</f>
        <v>0</v>
      </c>
      <c r="E134" s="78">
        <f>'дод 2'!F196</f>
        <v>0</v>
      </c>
      <c r="F134" s="78">
        <f>'дод 2'!G196</f>
        <v>0</v>
      </c>
      <c r="G134" s="78">
        <f>'дод 2'!H196</f>
        <v>0</v>
      </c>
      <c r="H134" s="78">
        <f>'дод 2'!I196</f>
        <v>0</v>
      </c>
      <c r="I134" s="78">
        <f>'дод 2'!J196</f>
        <v>0</v>
      </c>
      <c r="J134" s="177" t="e">
        <f t="shared" si="53"/>
        <v>#DIV/0!</v>
      </c>
      <c r="K134" s="78">
        <f>'дод 2'!L196</f>
        <v>975480.06</v>
      </c>
      <c r="L134" s="78">
        <f>'дод 2'!M196</f>
        <v>975480.06</v>
      </c>
      <c r="M134" s="78">
        <f>'дод 2'!N196</f>
        <v>0</v>
      </c>
      <c r="N134" s="78">
        <f>'дод 2'!O196</f>
        <v>0</v>
      </c>
      <c r="O134" s="78">
        <f>'дод 2'!P196</f>
        <v>0</v>
      </c>
      <c r="P134" s="78">
        <f>'дод 2'!Q196</f>
        <v>975480.06</v>
      </c>
      <c r="Q134" s="78">
        <f>'дод 2'!R196</f>
        <v>975480.06</v>
      </c>
      <c r="R134" s="78">
        <f>'дод 2'!S196</f>
        <v>975480.06</v>
      </c>
      <c r="S134" s="78">
        <f>'дод 2'!T196</f>
        <v>0</v>
      </c>
      <c r="T134" s="78">
        <f>'дод 2'!U196</f>
        <v>0</v>
      </c>
      <c r="U134" s="78">
        <f>'дод 2'!V196</f>
        <v>0</v>
      </c>
      <c r="V134" s="78">
        <f>'дод 2'!W196</f>
        <v>975480.06</v>
      </c>
      <c r="W134" s="173">
        <f t="shared" si="55"/>
        <v>100</v>
      </c>
      <c r="X134" s="144">
        <f t="shared" si="56"/>
        <v>975480.06</v>
      </c>
    </row>
    <row r="135" spans="1:24" s="54" customFormat="1" ht="293.25" customHeight="1" x14ac:dyDescent="0.25">
      <c r="A135" s="42">
        <v>3222</v>
      </c>
      <c r="B135" s="99" t="s">
        <v>53</v>
      </c>
      <c r="C135" s="36" t="s">
        <v>604</v>
      </c>
      <c r="D135" s="49">
        <f>'дод 2'!E197</f>
        <v>0</v>
      </c>
      <c r="E135" s="49">
        <f>'дод 2'!F197</f>
        <v>0</v>
      </c>
      <c r="F135" s="49">
        <f>'дод 2'!G197</f>
        <v>0</v>
      </c>
      <c r="G135" s="49">
        <f>'дод 2'!H197</f>
        <v>0</v>
      </c>
      <c r="H135" s="49">
        <f>'дод 2'!I197</f>
        <v>0</v>
      </c>
      <c r="I135" s="49">
        <f>'дод 2'!J197</f>
        <v>0</v>
      </c>
      <c r="J135" s="174" t="e">
        <f t="shared" si="53"/>
        <v>#DIV/0!</v>
      </c>
      <c r="K135" s="49">
        <f>'дод 2'!L197</f>
        <v>1176130.99</v>
      </c>
      <c r="L135" s="49">
        <f>'дод 2'!M197</f>
        <v>1176130.99</v>
      </c>
      <c r="M135" s="49">
        <f>'дод 2'!N197</f>
        <v>0</v>
      </c>
      <c r="N135" s="49">
        <f>'дод 2'!O197</f>
        <v>0</v>
      </c>
      <c r="O135" s="49">
        <f>'дод 2'!P197</f>
        <v>0</v>
      </c>
      <c r="P135" s="49">
        <f>'дод 2'!Q197</f>
        <v>1176130.99</v>
      </c>
      <c r="Q135" s="49">
        <f>'дод 2'!R197</f>
        <v>1176130.99</v>
      </c>
      <c r="R135" s="49">
        <f>'дод 2'!S197</f>
        <v>1176130.99</v>
      </c>
      <c r="S135" s="49">
        <f>'дод 2'!T197</f>
        <v>0</v>
      </c>
      <c r="T135" s="49">
        <f>'дод 2'!U197</f>
        <v>0</v>
      </c>
      <c r="U135" s="49">
        <f>'дод 2'!V197</f>
        <v>0</v>
      </c>
      <c r="V135" s="49">
        <f>'дод 2'!W197</f>
        <v>1176130.99</v>
      </c>
      <c r="W135" s="169">
        <f t="shared" si="55"/>
        <v>100</v>
      </c>
      <c r="X135" s="142">
        <f t="shared" si="56"/>
        <v>1176130.99</v>
      </c>
    </row>
    <row r="136" spans="1:24" s="54" customFormat="1" ht="288" customHeight="1" x14ac:dyDescent="0.25">
      <c r="A136" s="76"/>
      <c r="B136" s="87"/>
      <c r="C136" s="85" t="s">
        <v>594</v>
      </c>
      <c r="D136" s="78">
        <f>'дод 2'!E198</f>
        <v>0</v>
      </c>
      <c r="E136" s="78">
        <f>'дод 2'!F198</f>
        <v>0</v>
      </c>
      <c r="F136" s="78">
        <f>'дод 2'!G198</f>
        <v>0</v>
      </c>
      <c r="G136" s="78">
        <f>'дод 2'!H198</f>
        <v>0</v>
      </c>
      <c r="H136" s="78">
        <f>'дод 2'!I198</f>
        <v>0</v>
      </c>
      <c r="I136" s="78">
        <f>'дод 2'!J198</f>
        <v>0</v>
      </c>
      <c r="J136" s="176" t="e">
        <f t="shared" si="53"/>
        <v>#DIV/0!</v>
      </c>
      <c r="K136" s="78">
        <f>'дод 2'!L198</f>
        <v>1176130.99</v>
      </c>
      <c r="L136" s="78">
        <f>'дод 2'!M198</f>
        <v>1176130.99</v>
      </c>
      <c r="M136" s="78">
        <f>'дод 2'!N198</f>
        <v>0</v>
      </c>
      <c r="N136" s="78">
        <f>'дод 2'!O198</f>
        <v>0</v>
      </c>
      <c r="O136" s="78">
        <f>'дод 2'!P198</f>
        <v>0</v>
      </c>
      <c r="P136" s="78">
        <f>'дод 2'!Q198</f>
        <v>1176130.99</v>
      </c>
      <c r="Q136" s="78">
        <f>'дод 2'!R198</f>
        <v>1176130.99</v>
      </c>
      <c r="R136" s="78">
        <f>'дод 2'!S198</f>
        <v>1176130.99</v>
      </c>
      <c r="S136" s="78">
        <f>'дод 2'!T198</f>
        <v>0</v>
      </c>
      <c r="T136" s="78">
        <f>'дод 2'!U198</f>
        <v>0</v>
      </c>
      <c r="U136" s="78">
        <f>'дод 2'!V198</f>
        <v>0</v>
      </c>
      <c r="V136" s="78">
        <f>'дод 2'!W198</f>
        <v>1176130.99</v>
      </c>
      <c r="W136" s="171">
        <f t="shared" si="55"/>
        <v>100</v>
      </c>
      <c r="X136" s="144">
        <f t="shared" si="56"/>
        <v>1176130.99</v>
      </c>
    </row>
    <row r="137" spans="1:24" ht="173.25" hidden="1" x14ac:dyDescent="0.25">
      <c r="A137" s="37">
        <v>3223</v>
      </c>
      <c r="B137" s="58" t="s">
        <v>53</v>
      </c>
      <c r="C137" s="36" t="s">
        <v>441</v>
      </c>
      <c r="D137" s="49">
        <f>'дод 2'!E199</f>
        <v>0</v>
      </c>
      <c r="E137" s="49">
        <f>'дод 2'!F199</f>
        <v>0</v>
      </c>
      <c r="F137" s="49">
        <f>'дод 2'!G199</f>
        <v>0</v>
      </c>
      <c r="G137" s="49">
        <f>'дод 2'!H199</f>
        <v>0</v>
      </c>
      <c r="H137" s="49">
        <f>'дод 2'!I199</f>
        <v>0</v>
      </c>
      <c r="I137" s="49">
        <f>'дод 2'!J199</f>
        <v>0</v>
      </c>
      <c r="J137" s="152" t="e">
        <f t="shared" si="53"/>
        <v>#DIV/0!</v>
      </c>
      <c r="K137" s="49">
        <f>'дод 2'!L199</f>
        <v>0</v>
      </c>
      <c r="L137" s="49">
        <f>'дод 2'!M199</f>
        <v>0</v>
      </c>
      <c r="M137" s="49">
        <f>'дод 2'!N199</f>
        <v>0</v>
      </c>
      <c r="N137" s="49">
        <f>'дод 2'!O199</f>
        <v>0</v>
      </c>
      <c r="O137" s="49">
        <f>'дод 2'!P199</f>
        <v>0</v>
      </c>
      <c r="P137" s="49">
        <f>'дод 2'!Q199</f>
        <v>0</v>
      </c>
      <c r="Q137" s="49">
        <f>'дод 2'!R199</f>
        <v>0</v>
      </c>
      <c r="R137" s="49">
        <f>'дод 2'!S199</f>
        <v>0</v>
      </c>
      <c r="S137" s="49">
        <f>'дод 2'!T199</f>
        <v>0</v>
      </c>
      <c r="T137" s="49">
        <f>'дод 2'!U199</f>
        <v>0</v>
      </c>
      <c r="U137" s="49">
        <f>'дод 2'!V199</f>
        <v>0</v>
      </c>
      <c r="V137" s="49">
        <f>'дод 2'!W199</f>
        <v>0</v>
      </c>
      <c r="W137" s="153" t="e">
        <f t="shared" si="55"/>
        <v>#DIV/0!</v>
      </c>
      <c r="X137" s="138">
        <f t="shared" si="56"/>
        <v>0</v>
      </c>
    </row>
    <row r="138" spans="1:24" s="54" customFormat="1" ht="204.75" hidden="1" x14ac:dyDescent="0.25">
      <c r="A138" s="76"/>
      <c r="B138" s="87"/>
      <c r="C138" s="85" t="s">
        <v>442</v>
      </c>
      <c r="D138" s="78">
        <f>'дод 2'!E200</f>
        <v>0</v>
      </c>
      <c r="E138" s="78">
        <f>'дод 2'!F200</f>
        <v>0</v>
      </c>
      <c r="F138" s="78">
        <f>'дод 2'!G200</f>
        <v>0</v>
      </c>
      <c r="G138" s="78">
        <f>'дод 2'!H200</f>
        <v>0</v>
      </c>
      <c r="H138" s="78">
        <f>'дод 2'!I200</f>
        <v>0</v>
      </c>
      <c r="I138" s="78">
        <f>'дод 2'!J200</f>
        <v>0</v>
      </c>
      <c r="J138" s="152" t="e">
        <f t="shared" si="53"/>
        <v>#DIV/0!</v>
      </c>
      <c r="K138" s="78">
        <f>'дод 2'!L200</f>
        <v>0</v>
      </c>
      <c r="L138" s="78">
        <f>'дод 2'!M200</f>
        <v>0</v>
      </c>
      <c r="M138" s="78">
        <f>'дод 2'!N200</f>
        <v>0</v>
      </c>
      <c r="N138" s="78">
        <f>'дод 2'!O200</f>
        <v>0</v>
      </c>
      <c r="O138" s="78">
        <f>'дод 2'!P200</f>
        <v>0</v>
      </c>
      <c r="P138" s="78">
        <f>'дод 2'!Q200</f>
        <v>0</v>
      </c>
      <c r="Q138" s="78">
        <f>'дод 2'!R200</f>
        <v>0</v>
      </c>
      <c r="R138" s="78">
        <f>'дод 2'!S200</f>
        <v>0</v>
      </c>
      <c r="S138" s="78">
        <f>'дод 2'!T200</f>
        <v>0</v>
      </c>
      <c r="T138" s="78">
        <f>'дод 2'!U200</f>
        <v>0</v>
      </c>
      <c r="U138" s="78">
        <f>'дод 2'!V200</f>
        <v>0</v>
      </c>
      <c r="V138" s="78">
        <f>'дод 2'!W200</f>
        <v>0</v>
      </c>
      <c r="W138" s="153" t="e">
        <f t="shared" si="55"/>
        <v>#DIV/0!</v>
      </c>
      <c r="X138" s="138">
        <f t="shared" si="56"/>
        <v>0</v>
      </c>
    </row>
    <row r="139" spans="1:24" s="54" customFormat="1" ht="32.25" customHeight="1" x14ac:dyDescent="0.25">
      <c r="A139" s="37" t="s">
        <v>290</v>
      </c>
      <c r="B139" s="37" t="s">
        <v>56</v>
      </c>
      <c r="C139" s="3" t="s">
        <v>292</v>
      </c>
      <c r="D139" s="49">
        <f>'дод 2'!E201+'дод 2'!E32</f>
        <v>7731482.0800000001</v>
      </c>
      <c r="E139" s="49">
        <f>'дод 2'!F201+'дод 2'!F32</f>
        <v>4676603.34</v>
      </c>
      <c r="F139" s="49">
        <f>'дод 2'!G201+'дод 2'!G32</f>
        <v>511506.6</v>
      </c>
      <c r="G139" s="49">
        <f>'дод 2'!H201+'дод 2'!H32</f>
        <v>7542725.21</v>
      </c>
      <c r="H139" s="49">
        <f>'дод 2'!I201+'дод 2'!I32</f>
        <v>4676589.57</v>
      </c>
      <c r="I139" s="49">
        <f>'дод 2'!J201+'дод 2'!J32</f>
        <v>497339.44999999995</v>
      </c>
      <c r="J139" s="168">
        <f t="shared" si="53"/>
        <v>97.558593966242498</v>
      </c>
      <c r="K139" s="49">
        <f>'дод 2'!L201+'дод 2'!L32</f>
        <v>160800</v>
      </c>
      <c r="L139" s="49">
        <f>'дод 2'!M201+'дод 2'!M32</f>
        <v>160800</v>
      </c>
      <c r="M139" s="49">
        <f>'дод 2'!N201+'дод 2'!N32</f>
        <v>0</v>
      </c>
      <c r="N139" s="49">
        <f>'дод 2'!O201+'дод 2'!O32</f>
        <v>0</v>
      </c>
      <c r="O139" s="49">
        <f>'дод 2'!P201+'дод 2'!P32</f>
        <v>0</v>
      </c>
      <c r="P139" s="49">
        <f>'дод 2'!Q201+'дод 2'!Q32</f>
        <v>160800</v>
      </c>
      <c r="Q139" s="49">
        <f>'дод 2'!R201+'дод 2'!R32</f>
        <v>224286.83000000002</v>
      </c>
      <c r="R139" s="49">
        <f>'дод 2'!S201+'дод 2'!S32</f>
        <v>160800</v>
      </c>
      <c r="S139" s="49">
        <f>'дод 2'!T201+'дод 2'!T32</f>
        <v>63486.83</v>
      </c>
      <c r="T139" s="49">
        <f>'дод 2'!U201+'дод 2'!U32</f>
        <v>0</v>
      </c>
      <c r="U139" s="49">
        <f>'дод 2'!V201+'дод 2'!V32</f>
        <v>0</v>
      </c>
      <c r="V139" s="49">
        <f>'дод 2'!W201+'дод 2'!W32</f>
        <v>160800</v>
      </c>
      <c r="W139" s="169">
        <f t="shared" si="55"/>
        <v>139.48185945273633</v>
      </c>
      <c r="X139" s="142">
        <f t="shared" si="56"/>
        <v>7767012.04</v>
      </c>
    </row>
    <row r="140" spans="1:24" s="54" customFormat="1" ht="31.5" customHeight="1" x14ac:dyDescent="0.25">
      <c r="A140" s="37" t="s">
        <v>291</v>
      </c>
      <c r="B140" s="37" t="s">
        <v>56</v>
      </c>
      <c r="C140" s="3" t="s">
        <v>511</v>
      </c>
      <c r="D140" s="49">
        <f>'дод 2'!E33+'дод 2'!E114+'дод 2'!E202</f>
        <v>40212774.549999997</v>
      </c>
      <c r="E140" s="49">
        <f>'дод 2'!F33+'дод 2'!F114+'дод 2'!F202</f>
        <v>0</v>
      </c>
      <c r="F140" s="49">
        <f>'дод 2'!G33+'дод 2'!G114+'дод 2'!G202</f>
        <v>0</v>
      </c>
      <c r="G140" s="49">
        <f>'дод 2'!H33+'дод 2'!H114+'дод 2'!H202</f>
        <v>39848232.380000003</v>
      </c>
      <c r="H140" s="49">
        <f>'дод 2'!I33+'дод 2'!I114+'дод 2'!I202</f>
        <v>0</v>
      </c>
      <c r="I140" s="49">
        <f>'дод 2'!J33+'дод 2'!J114+'дод 2'!J202</f>
        <v>0</v>
      </c>
      <c r="J140" s="168">
        <f t="shared" si="53"/>
        <v>99.093466755081209</v>
      </c>
      <c r="K140" s="49">
        <f>'дод 2'!L33+'дод 2'!L114+'дод 2'!L202</f>
        <v>57000</v>
      </c>
      <c r="L140" s="49">
        <f>'дод 2'!M33+'дод 2'!M114+'дод 2'!M202</f>
        <v>57000</v>
      </c>
      <c r="M140" s="49">
        <f>'дод 2'!N33+'дод 2'!N114+'дод 2'!N202</f>
        <v>0</v>
      </c>
      <c r="N140" s="49">
        <f>'дод 2'!O33+'дод 2'!O114+'дод 2'!O202</f>
        <v>0</v>
      </c>
      <c r="O140" s="49">
        <f>'дод 2'!P33+'дод 2'!P114+'дод 2'!P202</f>
        <v>0</v>
      </c>
      <c r="P140" s="49">
        <f>'дод 2'!Q33+'дод 2'!Q114+'дод 2'!Q202</f>
        <v>57000</v>
      </c>
      <c r="Q140" s="49">
        <f>'дод 2'!R33+'дод 2'!R114+'дод 2'!R202</f>
        <v>57000</v>
      </c>
      <c r="R140" s="49">
        <f>'дод 2'!S33+'дод 2'!S114+'дод 2'!S202</f>
        <v>57000</v>
      </c>
      <c r="S140" s="49">
        <f>'дод 2'!T33+'дод 2'!T114+'дод 2'!T202</f>
        <v>0</v>
      </c>
      <c r="T140" s="49">
        <f>'дод 2'!U33+'дод 2'!U114+'дод 2'!U202</f>
        <v>0</v>
      </c>
      <c r="U140" s="49">
        <f>'дод 2'!V33+'дод 2'!V114+'дод 2'!V202</f>
        <v>0</v>
      </c>
      <c r="V140" s="49">
        <f>'дод 2'!W33+'дод 2'!W114+'дод 2'!W202</f>
        <v>57000</v>
      </c>
      <c r="W140" s="169">
        <f t="shared" si="55"/>
        <v>100</v>
      </c>
      <c r="X140" s="142">
        <f t="shared" si="56"/>
        <v>39905232.380000003</v>
      </c>
    </row>
    <row r="141" spans="1:24" s="54" customFormat="1" x14ac:dyDescent="0.25">
      <c r="A141" s="76"/>
      <c r="B141" s="76"/>
      <c r="C141" s="77" t="s">
        <v>392</v>
      </c>
      <c r="D141" s="78">
        <f>'дод 2'!E203</f>
        <v>348000</v>
      </c>
      <c r="E141" s="78">
        <f>'дод 2'!F203</f>
        <v>0</v>
      </c>
      <c r="F141" s="78">
        <f>'дод 2'!G203</f>
        <v>0</v>
      </c>
      <c r="G141" s="78">
        <f>'дод 2'!H203</f>
        <v>303200</v>
      </c>
      <c r="H141" s="78">
        <f>'дод 2'!I203</f>
        <v>0</v>
      </c>
      <c r="I141" s="78">
        <f>'дод 2'!J203</f>
        <v>0</v>
      </c>
      <c r="J141" s="170">
        <f t="shared" si="53"/>
        <v>87.1264367816092</v>
      </c>
      <c r="K141" s="78">
        <f>'дод 2'!L203</f>
        <v>0</v>
      </c>
      <c r="L141" s="78">
        <f>'дод 2'!M203</f>
        <v>0</v>
      </c>
      <c r="M141" s="78">
        <f>'дод 2'!N203</f>
        <v>0</v>
      </c>
      <c r="N141" s="78">
        <f>'дод 2'!O203</f>
        <v>0</v>
      </c>
      <c r="O141" s="78">
        <f>'дод 2'!P203</f>
        <v>0</v>
      </c>
      <c r="P141" s="78">
        <f>'дод 2'!Q203</f>
        <v>0</v>
      </c>
      <c r="Q141" s="78">
        <f>'дод 2'!R203</f>
        <v>0</v>
      </c>
      <c r="R141" s="78">
        <f>'дод 2'!S203</f>
        <v>0</v>
      </c>
      <c r="S141" s="78">
        <f>'дод 2'!T203</f>
        <v>0</v>
      </c>
      <c r="T141" s="78">
        <f>'дод 2'!U203</f>
        <v>0</v>
      </c>
      <c r="U141" s="78">
        <f>'дод 2'!V203</f>
        <v>0</v>
      </c>
      <c r="V141" s="78">
        <f>'дод 2'!W203</f>
        <v>0</v>
      </c>
      <c r="W141" s="181" t="e">
        <f t="shared" si="55"/>
        <v>#DIV/0!</v>
      </c>
      <c r="X141" s="144">
        <f t="shared" si="56"/>
        <v>303200</v>
      </c>
    </row>
    <row r="142" spans="1:24" s="52" customFormat="1" ht="19.5" customHeight="1" x14ac:dyDescent="0.25">
      <c r="A142" s="38" t="s">
        <v>71</v>
      </c>
      <c r="B142" s="41"/>
      <c r="C142" s="2" t="s">
        <v>72</v>
      </c>
      <c r="D142" s="48">
        <f t="shared" ref="D142:P142" si="75">D143+D144+D145+D146</f>
        <v>38162259</v>
      </c>
      <c r="E142" s="48">
        <f t="shared" si="75"/>
        <v>24382285</v>
      </c>
      <c r="F142" s="48">
        <f t="shared" si="75"/>
        <v>2733907</v>
      </c>
      <c r="G142" s="48">
        <f t="shared" ref="G142:I142" si="76">G143+G144+G145+G146</f>
        <v>36299466.039999999</v>
      </c>
      <c r="H142" s="48">
        <f t="shared" si="76"/>
        <v>23236035.939999998</v>
      </c>
      <c r="I142" s="48">
        <f t="shared" si="76"/>
        <v>2528551.02</v>
      </c>
      <c r="J142" s="152">
        <f t="shared" si="53"/>
        <v>95.118756046386039</v>
      </c>
      <c r="K142" s="48">
        <f t="shared" si="75"/>
        <v>346500</v>
      </c>
      <c r="L142" s="48">
        <f t="shared" si="75"/>
        <v>315500</v>
      </c>
      <c r="M142" s="48">
        <f t="shared" si="75"/>
        <v>31000</v>
      </c>
      <c r="N142" s="48">
        <f t="shared" si="75"/>
        <v>12100</v>
      </c>
      <c r="O142" s="48">
        <f t="shared" si="75"/>
        <v>3300</v>
      </c>
      <c r="P142" s="48">
        <f t="shared" si="75"/>
        <v>315500</v>
      </c>
      <c r="Q142" s="48">
        <f t="shared" ref="Q142:V142" si="77">Q143+Q144+Q145+Q146</f>
        <v>876738.3</v>
      </c>
      <c r="R142" s="48">
        <f t="shared" si="77"/>
        <v>315399</v>
      </c>
      <c r="S142" s="48">
        <f t="shared" si="77"/>
        <v>329920.82</v>
      </c>
      <c r="T142" s="48">
        <f t="shared" si="77"/>
        <v>20000</v>
      </c>
      <c r="U142" s="48">
        <f t="shared" si="77"/>
        <v>6560</v>
      </c>
      <c r="V142" s="48">
        <f t="shared" si="77"/>
        <v>546817.48</v>
      </c>
      <c r="W142" s="153">
        <f t="shared" si="55"/>
        <v>253.02692640692644</v>
      </c>
      <c r="X142" s="138">
        <f t="shared" si="56"/>
        <v>37176204.339999996</v>
      </c>
    </row>
    <row r="143" spans="1:24" ht="22.5" customHeight="1" x14ac:dyDescent="0.25">
      <c r="A143" s="37" t="s">
        <v>73</v>
      </c>
      <c r="B143" s="37" t="s">
        <v>74</v>
      </c>
      <c r="C143" s="3" t="s">
        <v>15</v>
      </c>
      <c r="D143" s="49">
        <f>'дод 2'!E218</f>
        <v>23641974</v>
      </c>
      <c r="E143" s="49">
        <f>'дод 2'!F218</f>
        <v>16756730</v>
      </c>
      <c r="F143" s="49">
        <f>'дод 2'!G218</f>
        <v>1742744</v>
      </c>
      <c r="G143" s="49">
        <f>'дод 2'!H218</f>
        <v>22541674.859999999</v>
      </c>
      <c r="H143" s="49">
        <f>'дод 2'!I218</f>
        <v>15912139.699999999</v>
      </c>
      <c r="I143" s="49">
        <f>'дод 2'!J218</f>
        <v>1704461.12</v>
      </c>
      <c r="J143" s="168">
        <f t="shared" si="53"/>
        <v>95.345992936122855</v>
      </c>
      <c r="K143" s="49">
        <f>'дод 2'!L218</f>
        <v>252500</v>
      </c>
      <c r="L143" s="49">
        <f>'дод 2'!M218</f>
        <v>227500</v>
      </c>
      <c r="M143" s="49">
        <f>'дод 2'!N218</f>
        <v>25000</v>
      </c>
      <c r="N143" s="49">
        <f>'дод 2'!O218</f>
        <v>12100</v>
      </c>
      <c r="O143" s="49">
        <f>'дод 2'!P218</f>
        <v>0</v>
      </c>
      <c r="P143" s="49">
        <f>'дод 2'!Q218</f>
        <v>227500</v>
      </c>
      <c r="Q143" s="49">
        <f>'дод 2'!R218</f>
        <v>467734.51999999996</v>
      </c>
      <c r="R143" s="49">
        <f>'дод 2'!S218</f>
        <v>227419</v>
      </c>
      <c r="S143" s="49">
        <f>'дод 2'!T218</f>
        <v>8897.0400000000009</v>
      </c>
      <c r="T143" s="49">
        <f>'дод 2'!U218</f>
        <v>0</v>
      </c>
      <c r="U143" s="49">
        <f>'дод 2'!V218</f>
        <v>0</v>
      </c>
      <c r="V143" s="49">
        <f>'дод 2'!W218</f>
        <v>458837.48</v>
      </c>
      <c r="W143" s="169">
        <f t="shared" si="55"/>
        <v>185.24139405940591</v>
      </c>
      <c r="X143" s="142">
        <f t="shared" si="56"/>
        <v>23009409.379999999</v>
      </c>
    </row>
    <row r="144" spans="1:24" ht="33.75" customHeight="1" x14ac:dyDescent="0.25">
      <c r="A144" s="37" t="s">
        <v>319</v>
      </c>
      <c r="B144" s="37" t="s">
        <v>320</v>
      </c>
      <c r="C144" s="3" t="s">
        <v>321</v>
      </c>
      <c r="D144" s="49">
        <f>'дод 2'!E34+'дод 2'!E219</f>
        <v>7420436</v>
      </c>
      <c r="E144" s="49">
        <f>'дод 2'!F34+'дод 2'!F219</f>
        <v>4265055</v>
      </c>
      <c r="F144" s="49">
        <f>'дод 2'!G34+'дод 2'!G219</f>
        <v>829525</v>
      </c>
      <c r="G144" s="49">
        <f>'дод 2'!H34+'дод 2'!H219</f>
        <v>6769350.2699999996</v>
      </c>
      <c r="H144" s="49">
        <f>'дод 2'!I34+'дод 2'!I219</f>
        <v>3980977.81</v>
      </c>
      <c r="I144" s="49">
        <f>'дод 2'!J34+'дод 2'!J219</f>
        <v>678541.33</v>
      </c>
      <c r="J144" s="168">
        <f t="shared" si="53"/>
        <v>91.225775277894712</v>
      </c>
      <c r="K144" s="49">
        <f>'дод 2'!L34+'дод 2'!L219</f>
        <v>6000</v>
      </c>
      <c r="L144" s="49">
        <f>'дод 2'!M34+'дод 2'!M219</f>
        <v>0</v>
      </c>
      <c r="M144" s="49">
        <f>'дод 2'!N34+'дод 2'!N219</f>
        <v>6000</v>
      </c>
      <c r="N144" s="49">
        <f>'дод 2'!O34+'дод 2'!O219</f>
        <v>0</v>
      </c>
      <c r="O144" s="49">
        <f>'дод 2'!P34+'дод 2'!P219</f>
        <v>3300</v>
      </c>
      <c r="P144" s="49">
        <f>'дод 2'!Q34+'дод 2'!Q219</f>
        <v>0</v>
      </c>
      <c r="Q144" s="49">
        <f>'дод 2'!R34+'дод 2'!R219</f>
        <v>317643.78000000003</v>
      </c>
      <c r="R144" s="49">
        <f>'дод 2'!S34+'дод 2'!S219</f>
        <v>0</v>
      </c>
      <c r="S144" s="49">
        <f>'дод 2'!T34+'дод 2'!T219</f>
        <v>317643.78000000003</v>
      </c>
      <c r="T144" s="49">
        <f>'дод 2'!U34+'дод 2'!U219</f>
        <v>20000</v>
      </c>
      <c r="U144" s="49">
        <f>'дод 2'!V34+'дод 2'!V219</f>
        <v>6560</v>
      </c>
      <c r="V144" s="49">
        <f>'дод 2'!W34+'дод 2'!W219</f>
        <v>0</v>
      </c>
      <c r="W144" s="169">
        <f t="shared" si="55"/>
        <v>5294.063000000001</v>
      </c>
      <c r="X144" s="142">
        <f t="shared" si="56"/>
        <v>7086994.0499999998</v>
      </c>
    </row>
    <row r="145" spans="1:24" s="54" customFormat="1" ht="37.5" customHeight="1" x14ac:dyDescent="0.25">
      <c r="A145" s="37" t="s">
        <v>293</v>
      </c>
      <c r="B145" s="37" t="s">
        <v>75</v>
      </c>
      <c r="C145" s="3" t="s">
        <v>343</v>
      </c>
      <c r="D145" s="49">
        <f>'дод 2'!E35+'дод 2'!E220</f>
        <v>5302338</v>
      </c>
      <c r="E145" s="49">
        <f>'дод 2'!F35+'дод 2'!F220</f>
        <v>3360500</v>
      </c>
      <c r="F145" s="49">
        <f>'дод 2'!G35+'дод 2'!G220</f>
        <v>161638</v>
      </c>
      <c r="G145" s="49">
        <f>'дод 2'!H35+'дод 2'!H220</f>
        <v>5197249.91</v>
      </c>
      <c r="H145" s="49">
        <f>'дод 2'!I35+'дод 2'!I220</f>
        <v>3342918.43</v>
      </c>
      <c r="I145" s="49">
        <f>'дод 2'!J35+'дод 2'!J220</f>
        <v>145548.57</v>
      </c>
      <c r="J145" s="168">
        <f t="shared" si="53"/>
        <v>98.018080137478975</v>
      </c>
      <c r="K145" s="49">
        <f>'дод 2'!L35+'дод 2'!L220</f>
        <v>88000</v>
      </c>
      <c r="L145" s="49">
        <f>'дод 2'!M35+'дод 2'!M220</f>
        <v>88000</v>
      </c>
      <c r="M145" s="49">
        <f>'дод 2'!N35+'дод 2'!N220</f>
        <v>0</v>
      </c>
      <c r="N145" s="49">
        <f>'дод 2'!O35+'дод 2'!O220</f>
        <v>0</v>
      </c>
      <c r="O145" s="49">
        <f>'дод 2'!P35+'дод 2'!P220</f>
        <v>0</v>
      </c>
      <c r="P145" s="49">
        <f>'дод 2'!Q35+'дод 2'!Q220</f>
        <v>88000</v>
      </c>
      <c r="Q145" s="49">
        <f>'дод 2'!R35+'дод 2'!R220</f>
        <v>91360</v>
      </c>
      <c r="R145" s="49">
        <f>'дод 2'!S35+'дод 2'!S220</f>
        <v>87980</v>
      </c>
      <c r="S145" s="49">
        <f>'дод 2'!T35+'дод 2'!T220</f>
        <v>3380</v>
      </c>
      <c r="T145" s="49">
        <f>'дод 2'!U35+'дод 2'!U220</f>
        <v>0</v>
      </c>
      <c r="U145" s="49">
        <f>'дод 2'!V35+'дод 2'!V220</f>
        <v>0</v>
      </c>
      <c r="V145" s="49">
        <f>'дод 2'!W35+'дод 2'!W220</f>
        <v>87980</v>
      </c>
      <c r="W145" s="169">
        <f t="shared" si="55"/>
        <v>103.81818181818181</v>
      </c>
      <c r="X145" s="142">
        <f t="shared" si="56"/>
        <v>5288609.91</v>
      </c>
    </row>
    <row r="146" spans="1:24" s="54" customFormat="1" ht="22.5" customHeight="1" x14ac:dyDescent="0.25">
      <c r="A146" s="37" t="s">
        <v>294</v>
      </c>
      <c r="B146" s="37" t="s">
        <v>75</v>
      </c>
      <c r="C146" s="3" t="s">
        <v>295</v>
      </c>
      <c r="D146" s="49">
        <f>'дод 2'!E36+'дод 2'!E221</f>
        <v>1797511</v>
      </c>
      <c r="E146" s="49">
        <f>'дод 2'!F36+'дод 2'!F221</f>
        <v>0</v>
      </c>
      <c r="F146" s="49">
        <f>'дод 2'!G36+'дод 2'!G221</f>
        <v>0</v>
      </c>
      <c r="G146" s="49">
        <f>'дод 2'!H36+'дод 2'!H221</f>
        <v>1791191</v>
      </c>
      <c r="H146" s="49">
        <f>'дод 2'!I36+'дод 2'!I221</f>
        <v>0</v>
      </c>
      <c r="I146" s="49">
        <f>'дод 2'!J36+'дод 2'!J221</f>
        <v>0</v>
      </c>
      <c r="J146" s="168">
        <f t="shared" si="53"/>
        <v>99.648402707966738</v>
      </c>
      <c r="K146" s="49">
        <f>'дод 2'!L36+'дод 2'!L221</f>
        <v>0</v>
      </c>
      <c r="L146" s="49">
        <f>'дод 2'!M36+'дод 2'!M221</f>
        <v>0</v>
      </c>
      <c r="M146" s="49">
        <f>'дод 2'!N36+'дод 2'!N221</f>
        <v>0</v>
      </c>
      <c r="N146" s="49">
        <f>'дод 2'!O36+'дод 2'!O221</f>
        <v>0</v>
      </c>
      <c r="O146" s="49">
        <f>'дод 2'!P36+'дод 2'!P221</f>
        <v>0</v>
      </c>
      <c r="P146" s="49">
        <f>'дод 2'!Q36+'дод 2'!Q221</f>
        <v>0</v>
      </c>
      <c r="Q146" s="49">
        <f>'дод 2'!R36+'дод 2'!R221</f>
        <v>0</v>
      </c>
      <c r="R146" s="49">
        <f>'дод 2'!S36+'дод 2'!S221</f>
        <v>0</v>
      </c>
      <c r="S146" s="49">
        <f>'дод 2'!T36+'дод 2'!T221</f>
        <v>0</v>
      </c>
      <c r="T146" s="49">
        <f>'дод 2'!U36+'дод 2'!U221</f>
        <v>0</v>
      </c>
      <c r="U146" s="49">
        <f>'дод 2'!V36+'дод 2'!V221</f>
        <v>0</v>
      </c>
      <c r="V146" s="49">
        <f>'дод 2'!W36+'дод 2'!W221</f>
        <v>0</v>
      </c>
      <c r="W146" s="180" t="e">
        <f t="shared" si="55"/>
        <v>#DIV/0!</v>
      </c>
      <c r="X146" s="142">
        <f t="shared" si="56"/>
        <v>1791191</v>
      </c>
    </row>
    <row r="147" spans="1:24" s="52" customFormat="1" ht="21.75" customHeight="1" x14ac:dyDescent="0.25">
      <c r="A147" s="38" t="s">
        <v>78</v>
      </c>
      <c r="B147" s="41"/>
      <c r="C147" s="2" t="s">
        <v>579</v>
      </c>
      <c r="D147" s="48">
        <f t="shared" ref="D147:P147" si="78">D149+D150+D151+D153+D154+D155</f>
        <v>65523439</v>
      </c>
      <c r="E147" s="48">
        <f t="shared" si="78"/>
        <v>22547322</v>
      </c>
      <c r="F147" s="48">
        <f t="shared" si="78"/>
        <v>1659079</v>
      </c>
      <c r="G147" s="48">
        <f t="shared" ref="G147:I147" si="79">G149+G150+G151+G153+G154+G155</f>
        <v>64340641.709999993</v>
      </c>
      <c r="H147" s="48">
        <f t="shared" si="79"/>
        <v>22331042.200000003</v>
      </c>
      <c r="I147" s="48">
        <f t="shared" si="79"/>
        <v>1556439.47</v>
      </c>
      <c r="J147" s="152">
        <f t="shared" ref="J147:J209" si="80">G147/D147*100</f>
        <v>98.194848579299986</v>
      </c>
      <c r="K147" s="48">
        <f t="shared" si="78"/>
        <v>2281804</v>
      </c>
      <c r="L147" s="48">
        <f t="shared" si="78"/>
        <v>2068810</v>
      </c>
      <c r="M147" s="48">
        <f t="shared" si="78"/>
        <v>212994</v>
      </c>
      <c r="N147" s="48">
        <f t="shared" si="78"/>
        <v>119291</v>
      </c>
      <c r="O147" s="48">
        <f t="shared" si="78"/>
        <v>50432</v>
      </c>
      <c r="P147" s="48">
        <f t="shared" si="78"/>
        <v>2068810</v>
      </c>
      <c r="Q147" s="48">
        <f t="shared" ref="Q147:V147" si="81">Q149+Q150+Q151+Q153+Q154+Q155</f>
        <v>2179394.0099999998</v>
      </c>
      <c r="R147" s="48">
        <f t="shared" si="81"/>
        <v>2055459.87</v>
      </c>
      <c r="S147" s="48">
        <f t="shared" si="81"/>
        <v>95834.14</v>
      </c>
      <c r="T147" s="48">
        <f t="shared" si="81"/>
        <v>0</v>
      </c>
      <c r="U147" s="48">
        <f t="shared" si="81"/>
        <v>7520.47</v>
      </c>
      <c r="V147" s="48">
        <f t="shared" si="81"/>
        <v>2083559.87</v>
      </c>
      <c r="W147" s="153">
        <f t="shared" ref="W147:W209" si="82">Q147/K147*100</f>
        <v>95.511884894583403</v>
      </c>
      <c r="X147" s="138">
        <f t="shared" ref="X147:X209" si="83">G147+Q147</f>
        <v>66520035.719999991</v>
      </c>
    </row>
    <row r="148" spans="1:24" s="53" customFormat="1" ht="21.75" customHeight="1" x14ac:dyDescent="0.25">
      <c r="A148" s="69"/>
      <c r="B148" s="70"/>
      <c r="C148" s="75" t="s">
        <v>394</v>
      </c>
      <c r="D148" s="74">
        <f>D152</f>
        <v>134064</v>
      </c>
      <c r="E148" s="74">
        <f t="shared" ref="E148:P148" si="84">E152</f>
        <v>0</v>
      </c>
      <c r="F148" s="74">
        <f t="shared" si="84"/>
        <v>0</v>
      </c>
      <c r="G148" s="74">
        <f>G152</f>
        <v>129324.72</v>
      </c>
      <c r="H148" s="74">
        <f t="shared" ref="H148:I148" si="85">H152</f>
        <v>0</v>
      </c>
      <c r="I148" s="74">
        <f t="shared" si="85"/>
        <v>0</v>
      </c>
      <c r="J148" s="170">
        <f t="shared" si="80"/>
        <v>96.464912280701753</v>
      </c>
      <c r="K148" s="74">
        <f t="shared" si="84"/>
        <v>0</v>
      </c>
      <c r="L148" s="74">
        <f t="shared" si="84"/>
        <v>0</v>
      </c>
      <c r="M148" s="74">
        <f t="shared" si="84"/>
        <v>0</v>
      </c>
      <c r="N148" s="74">
        <f t="shared" si="84"/>
        <v>0</v>
      </c>
      <c r="O148" s="74">
        <f t="shared" si="84"/>
        <v>0</v>
      </c>
      <c r="P148" s="74">
        <f t="shared" si="84"/>
        <v>0</v>
      </c>
      <c r="Q148" s="74">
        <f t="shared" ref="Q148:V148" si="86">Q152</f>
        <v>0</v>
      </c>
      <c r="R148" s="74">
        <f t="shared" si="86"/>
        <v>0</v>
      </c>
      <c r="S148" s="74">
        <f t="shared" si="86"/>
        <v>0</v>
      </c>
      <c r="T148" s="74">
        <f t="shared" si="86"/>
        <v>0</v>
      </c>
      <c r="U148" s="74">
        <f t="shared" si="86"/>
        <v>0</v>
      </c>
      <c r="V148" s="74">
        <f t="shared" si="86"/>
        <v>0</v>
      </c>
      <c r="W148" s="181" t="e">
        <f t="shared" si="82"/>
        <v>#DIV/0!</v>
      </c>
      <c r="X148" s="143">
        <f t="shared" si="83"/>
        <v>129324.72</v>
      </c>
    </row>
    <row r="149" spans="1:24" s="54" customFormat="1" ht="37.5" customHeight="1" x14ac:dyDescent="0.25">
      <c r="A149" s="37" t="s">
        <v>79</v>
      </c>
      <c r="B149" s="37" t="s">
        <v>80</v>
      </c>
      <c r="C149" s="3" t="s">
        <v>21</v>
      </c>
      <c r="D149" s="49">
        <f>'дод 2'!E37</f>
        <v>710000</v>
      </c>
      <c r="E149" s="49">
        <f>'дод 2'!F37</f>
        <v>0</v>
      </c>
      <c r="F149" s="49">
        <f>'дод 2'!G37</f>
        <v>0</v>
      </c>
      <c r="G149" s="49">
        <f>'дод 2'!H37</f>
        <v>571112.04</v>
      </c>
      <c r="H149" s="49">
        <f>'дод 2'!I37</f>
        <v>0</v>
      </c>
      <c r="I149" s="49">
        <f>'дод 2'!J37</f>
        <v>0</v>
      </c>
      <c r="J149" s="168">
        <f t="shared" si="80"/>
        <v>80.438315492957756</v>
      </c>
      <c r="K149" s="49">
        <f>'дод 2'!L37</f>
        <v>0</v>
      </c>
      <c r="L149" s="49">
        <f>'дод 2'!M37</f>
        <v>0</v>
      </c>
      <c r="M149" s="49">
        <f>'дод 2'!N37</f>
        <v>0</v>
      </c>
      <c r="N149" s="49">
        <f>'дод 2'!O37</f>
        <v>0</v>
      </c>
      <c r="O149" s="49">
        <f>'дод 2'!P37</f>
        <v>0</v>
      </c>
      <c r="P149" s="49">
        <f>'дод 2'!Q37</f>
        <v>0</v>
      </c>
      <c r="Q149" s="49">
        <f>'дод 2'!R37</f>
        <v>0</v>
      </c>
      <c r="R149" s="49">
        <f>'дод 2'!S37</f>
        <v>0</v>
      </c>
      <c r="S149" s="49">
        <f>'дод 2'!T37</f>
        <v>0</v>
      </c>
      <c r="T149" s="49">
        <f>'дод 2'!U37</f>
        <v>0</v>
      </c>
      <c r="U149" s="49">
        <f>'дод 2'!V37</f>
        <v>0</v>
      </c>
      <c r="V149" s="49">
        <f>'дод 2'!W37</f>
        <v>0</v>
      </c>
      <c r="W149" s="180" t="e">
        <f t="shared" si="82"/>
        <v>#DIV/0!</v>
      </c>
      <c r="X149" s="142">
        <f t="shared" si="83"/>
        <v>571112.04</v>
      </c>
    </row>
    <row r="150" spans="1:24" s="54" customFormat="1" ht="34.5" customHeight="1" x14ac:dyDescent="0.25">
      <c r="A150" s="37" t="s">
        <v>81</v>
      </c>
      <c r="B150" s="37" t="s">
        <v>80</v>
      </c>
      <c r="C150" s="3" t="s">
        <v>16</v>
      </c>
      <c r="D150" s="49">
        <f>'дод 2'!E38</f>
        <v>1031480</v>
      </c>
      <c r="E150" s="49">
        <f>'дод 2'!F38</f>
        <v>0</v>
      </c>
      <c r="F150" s="49">
        <f>'дод 2'!G38</f>
        <v>0</v>
      </c>
      <c r="G150" s="49">
        <f>'дод 2'!H38</f>
        <v>904995.92</v>
      </c>
      <c r="H150" s="49">
        <f>'дод 2'!I38</f>
        <v>0</v>
      </c>
      <c r="I150" s="49">
        <f>'дод 2'!J38</f>
        <v>0</v>
      </c>
      <c r="J150" s="168">
        <f t="shared" si="80"/>
        <v>87.737611975026169</v>
      </c>
      <c r="K150" s="49">
        <f>'дод 2'!L38</f>
        <v>0</v>
      </c>
      <c r="L150" s="49">
        <f>'дод 2'!M38</f>
        <v>0</v>
      </c>
      <c r="M150" s="49">
        <f>'дод 2'!N38</f>
        <v>0</v>
      </c>
      <c r="N150" s="49">
        <f>'дод 2'!O38</f>
        <v>0</v>
      </c>
      <c r="O150" s="49">
        <f>'дод 2'!P38</f>
        <v>0</v>
      </c>
      <c r="P150" s="49">
        <f>'дод 2'!Q38</f>
        <v>0</v>
      </c>
      <c r="Q150" s="49">
        <f>'дод 2'!R38</f>
        <v>0</v>
      </c>
      <c r="R150" s="49">
        <f>'дод 2'!S38</f>
        <v>0</v>
      </c>
      <c r="S150" s="49">
        <f>'дод 2'!T38</f>
        <v>0</v>
      </c>
      <c r="T150" s="49">
        <f>'дод 2'!U38</f>
        <v>0</v>
      </c>
      <c r="U150" s="49">
        <f>'дод 2'!V38</f>
        <v>0</v>
      </c>
      <c r="V150" s="49">
        <f>'дод 2'!W38</f>
        <v>0</v>
      </c>
      <c r="W150" s="180" t="e">
        <f t="shared" si="82"/>
        <v>#DIV/0!</v>
      </c>
      <c r="X150" s="142">
        <f t="shared" si="83"/>
        <v>904995.92</v>
      </c>
    </row>
    <row r="151" spans="1:24" s="54" customFormat="1" ht="31.5" x14ac:dyDescent="0.25">
      <c r="A151" s="37" t="s">
        <v>116</v>
      </c>
      <c r="B151" s="37" t="s">
        <v>80</v>
      </c>
      <c r="C151" s="3" t="s">
        <v>580</v>
      </c>
      <c r="D151" s="49">
        <f>'дод 2'!E39+'дод 2'!E115</f>
        <v>27306838</v>
      </c>
      <c r="E151" s="49">
        <f>'дод 2'!F39+'дод 2'!F115</f>
        <v>19566292</v>
      </c>
      <c r="F151" s="49">
        <f>'дод 2'!G39+'дод 2'!G115</f>
        <v>1234440</v>
      </c>
      <c r="G151" s="49">
        <f>'дод 2'!H39+'дод 2'!H115</f>
        <v>26877624.939999998</v>
      </c>
      <c r="H151" s="49">
        <f>'дод 2'!I39+'дод 2'!I115</f>
        <v>19352907.100000001</v>
      </c>
      <c r="I151" s="49">
        <f>'дод 2'!J39+'дод 2'!J115</f>
        <v>1187883.28</v>
      </c>
      <c r="J151" s="168">
        <f t="shared" si="80"/>
        <v>98.428184691321633</v>
      </c>
      <c r="K151" s="49">
        <f>'дод 2'!L39+'дод 2'!L115</f>
        <v>181710</v>
      </c>
      <c r="L151" s="49">
        <f>'дод 2'!M39+'дод 2'!M115</f>
        <v>181710</v>
      </c>
      <c r="M151" s="49">
        <f>'дод 2'!N39+'дод 2'!N115</f>
        <v>0</v>
      </c>
      <c r="N151" s="49">
        <f>'дод 2'!O39+'дод 2'!O115</f>
        <v>0</v>
      </c>
      <c r="O151" s="49">
        <f>'дод 2'!P39+'дод 2'!P115</f>
        <v>0</v>
      </c>
      <c r="P151" s="49">
        <f>'дод 2'!Q39+'дод 2'!Q115</f>
        <v>181710</v>
      </c>
      <c r="Q151" s="49">
        <f>'дод 2'!R39+'дод 2'!R115</f>
        <v>173125.38</v>
      </c>
      <c r="R151" s="49">
        <f>'дод 2'!S39+'дод 2'!S115</f>
        <v>173100</v>
      </c>
      <c r="S151" s="49">
        <f>'дод 2'!T39+'дод 2'!T115</f>
        <v>25.38</v>
      </c>
      <c r="T151" s="49">
        <f>'дод 2'!U39+'дод 2'!U115</f>
        <v>0</v>
      </c>
      <c r="U151" s="49">
        <f>'дод 2'!V39+'дод 2'!V115</f>
        <v>0</v>
      </c>
      <c r="V151" s="49">
        <f>'дод 2'!W39+'дод 2'!W115</f>
        <v>173100</v>
      </c>
      <c r="W151" s="169">
        <f t="shared" si="82"/>
        <v>95.2756480105663</v>
      </c>
      <c r="X151" s="142">
        <f t="shared" si="83"/>
        <v>27050750.319999997</v>
      </c>
    </row>
    <row r="152" spans="1:24" s="54" customFormat="1" ht="25.5" customHeight="1" x14ac:dyDescent="0.25">
      <c r="A152" s="76"/>
      <c r="B152" s="76"/>
      <c r="C152" s="85" t="s">
        <v>394</v>
      </c>
      <c r="D152" s="78">
        <f>'дод 2'!E116</f>
        <v>134064</v>
      </c>
      <c r="E152" s="78">
        <f>'дод 2'!F116</f>
        <v>0</v>
      </c>
      <c r="F152" s="78">
        <f>'дод 2'!G116</f>
        <v>0</v>
      </c>
      <c r="G152" s="78">
        <f>'дод 2'!H116</f>
        <v>129324.72</v>
      </c>
      <c r="H152" s="78">
        <f>'дод 2'!I116</f>
        <v>0</v>
      </c>
      <c r="I152" s="78">
        <f>'дод 2'!J116</f>
        <v>0</v>
      </c>
      <c r="J152" s="172">
        <f t="shared" si="80"/>
        <v>96.464912280701753</v>
      </c>
      <c r="K152" s="78">
        <f>'дод 2'!L116</f>
        <v>0</v>
      </c>
      <c r="L152" s="78">
        <f>'дод 2'!M116</f>
        <v>0</v>
      </c>
      <c r="M152" s="78">
        <f>'дод 2'!N116</f>
        <v>0</v>
      </c>
      <c r="N152" s="78">
        <f>'дод 2'!O116</f>
        <v>0</v>
      </c>
      <c r="O152" s="78">
        <f>'дод 2'!P116</f>
        <v>0</v>
      </c>
      <c r="P152" s="78">
        <f>'дод 2'!Q116</f>
        <v>0</v>
      </c>
      <c r="Q152" s="78">
        <f>'дод 2'!R116</f>
        <v>0</v>
      </c>
      <c r="R152" s="78">
        <f>'дод 2'!S116</f>
        <v>0</v>
      </c>
      <c r="S152" s="78">
        <f>'дод 2'!T116</f>
        <v>0</v>
      </c>
      <c r="T152" s="78">
        <f>'дод 2'!U116</f>
        <v>0</v>
      </c>
      <c r="U152" s="78">
        <f>'дод 2'!V116</f>
        <v>0</v>
      </c>
      <c r="V152" s="78">
        <f>'дод 2'!W116</f>
        <v>0</v>
      </c>
      <c r="W152" s="182" t="e">
        <f t="shared" si="82"/>
        <v>#DIV/0!</v>
      </c>
      <c r="X152" s="144">
        <f t="shared" si="83"/>
        <v>129324.72</v>
      </c>
    </row>
    <row r="153" spans="1:24" s="54" customFormat="1" ht="31.5" customHeight="1" x14ac:dyDescent="0.25">
      <c r="A153" s="37" t="s">
        <v>117</v>
      </c>
      <c r="B153" s="37" t="s">
        <v>80</v>
      </c>
      <c r="C153" s="3" t="s">
        <v>22</v>
      </c>
      <c r="D153" s="49">
        <f>'дод 2'!E40</f>
        <v>14994942</v>
      </c>
      <c r="E153" s="49">
        <f>'дод 2'!F40</f>
        <v>0</v>
      </c>
      <c r="F153" s="49">
        <f>'дод 2'!G40</f>
        <v>0</v>
      </c>
      <c r="G153" s="49">
        <f>'дод 2'!H40</f>
        <v>14969713.039999999</v>
      </c>
      <c r="H153" s="49">
        <f>'дод 2'!I40</f>
        <v>0</v>
      </c>
      <c r="I153" s="49">
        <f>'дод 2'!J40</f>
        <v>0</v>
      </c>
      <c r="J153" s="168">
        <f t="shared" si="80"/>
        <v>99.831750199500604</v>
      </c>
      <c r="K153" s="49">
        <f>'дод 2'!L40</f>
        <v>357100</v>
      </c>
      <c r="L153" s="49">
        <f>'дод 2'!M40</f>
        <v>357100</v>
      </c>
      <c r="M153" s="49">
        <f>'дод 2'!N40</f>
        <v>0</v>
      </c>
      <c r="N153" s="49">
        <f>'дод 2'!O40</f>
        <v>0</v>
      </c>
      <c r="O153" s="49">
        <f>'дод 2'!P40</f>
        <v>0</v>
      </c>
      <c r="P153" s="49">
        <f>'дод 2'!Q40</f>
        <v>357100</v>
      </c>
      <c r="Q153" s="49">
        <f>'дод 2'!R40</f>
        <v>357099.87</v>
      </c>
      <c r="R153" s="49">
        <f>'дод 2'!S40</f>
        <v>357099.87</v>
      </c>
      <c r="S153" s="49">
        <f>'дод 2'!T40</f>
        <v>0</v>
      </c>
      <c r="T153" s="49">
        <f>'дод 2'!U40</f>
        <v>0</v>
      </c>
      <c r="U153" s="49">
        <f>'дод 2'!V40</f>
        <v>0</v>
      </c>
      <c r="V153" s="49">
        <f>'дод 2'!W40</f>
        <v>357099.87</v>
      </c>
      <c r="W153" s="169">
        <f t="shared" si="82"/>
        <v>99.999963595631471</v>
      </c>
      <c r="X153" s="142">
        <f t="shared" si="83"/>
        <v>15326812.909999998</v>
      </c>
    </row>
    <row r="154" spans="1:24" s="54" customFormat="1" ht="54" customHeight="1" x14ac:dyDescent="0.25">
      <c r="A154" s="37" t="s">
        <v>112</v>
      </c>
      <c r="B154" s="37" t="s">
        <v>80</v>
      </c>
      <c r="C154" s="3" t="s">
        <v>113</v>
      </c>
      <c r="D154" s="49">
        <f>'дод 2'!E41</f>
        <v>5088784</v>
      </c>
      <c r="E154" s="49">
        <f>'дод 2'!F41</f>
        <v>2981030</v>
      </c>
      <c r="F154" s="49">
        <f>'дод 2'!G41</f>
        <v>424639</v>
      </c>
      <c r="G154" s="49">
        <f>'дод 2'!H41</f>
        <v>4885550.68</v>
      </c>
      <c r="H154" s="49">
        <f>'дод 2'!I41</f>
        <v>2978135.1</v>
      </c>
      <c r="I154" s="49">
        <f>'дод 2'!J41</f>
        <v>368556.19</v>
      </c>
      <c r="J154" s="168">
        <f t="shared" si="80"/>
        <v>96.00624982314045</v>
      </c>
      <c r="K154" s="49">
        <f>'дод 2'!L41</f>
        <v>1742994</v>
      </c>
      <c r="L154" s="49">
        <f>'дод 2'!M41</f>
        <v>1530000</v>
      </c>
      <c r="M154" s="49">
        <f>'дод 2'!N41</f>
        <v>212994</v>
      </c>
      <c r="N154" s="49">
        <f>'дод 2'!O41</f>
        <v>119291</v>
      </c>
      <c r="O154" s="49">
        <f>'дод 2'!P41</f>
        <v>50432</v>
      </c>
      <c r="P154" s="49">
        <f>'дод 2'!Q41</f>
        <v>1530000</v>
      </c>
      <c r="Q154" s="49">
        <f>'дод 2'!R41</f>
        <v>1649168.76</v>
      </c>
      <c r="R154" s="49">
        <f>'дод 2'!S41</f>
        <v>1525260</v>
      </c>
      <c r="S154" s="49">
        <f>'дод 2'!T41</f>
        <v>95808.76</v>
      </c>
      <c r="T154" s="49">
        <f>'дод 2'!U41</f>
        <v>0</v>
      </c>
      <c r="U154" s="49">
        <f>'дод 2'!V41</f>
        <v>7520.47</v>
      </c>
      <c r="V154" s="49">
        <f>'дод 2'!W41</f>
        <v>1553360</v>
      </c>
      <c r="W154" s="169">
        <f t="shared" si="82"/>
        <v>94.617007287460538</v>
      </c>
      <c r="X154" s="142">
        <f t="shared" si="83"/>
        <v>6534719.4399999995</v>
      </c>
    </row>
    <row r="155" spans="1:24" s="54" customFormat="1" ht="37.5" customHeight="1" x14ac:dyDescent="0.25">
      <c r="A155" s="37" t="s">
        <v>115</v>
      </c>
      <c r="B155" s="37" t="s">
        <v>80</v>
      </c>
      <c r="C155" s="3" t="s">
        <v>114</v>
      </c>
      <c r="D155" s="49">
        <f>'дод 2'!E42</f>
        <v>16391395</v>
      </c>
      <c r="E155" s="49">
        <f>'дод 2'!F42</f>
        <v>0</v>
      </c>
      <c r="F155" s="49">
        <f>'дод 2'!G42</f>
        <v>0</v>
      </c>
      <c r="G155" s="49">
        <f>'дод 2'!H42</f>
        <v>16131645.09</v>
      </c>
      <c r="H155" s="49">
        <f>'дод 2'!I42</f>
        <v>0</v>
      </c>
      <c r="I155" s="49">
        <f>'дод 2'!J42</f>
        <v>0</v>
      </c>
      <c r="J155" s="168">
        <f t="shared" si="80"/>
        <v>98.415327615495812</v>
      </c>
      <c r="K155" s="49">
        <f>'дод 2'!L42</f>
        <v>0</v>
      </c>
      <c r="L155" s="49">
        <f>'дод 2'!M42</f>
        <v>0</v>
      </c>
      <c r="M155" s="49">
        <f>'дод 2'!N42</f>
        <v>0</v>
      </c>
      <c r="N155" s="49">
        <f>'дод 2'!O42</f>
        <v>0</v>
      </c>
      <c r="O155" s="49">
        <f>'дод 2'!P42</f>
        <v>0</v>
      </c>
      <c r="P155" s="49">
        <f>'дод 2'!Q42</f>
        <v>0</v>
      </c>
      <c r="Q155" s="49">
        <f>'дод 2'!R42</f>
        <v>0</v>
      </c>
      <c r="R155" s="49">
        <f>'дод 2'!S42</f>
        <v>0</v>
      </c>
      <c r="S155" s="49">
        <f>'дод 2'!T42</f>
        <v>0</v>
      </c>
      <c r="T155" s="49">
        <f>'дод 2'!U42</f>
        <v>0</v>
      </c>
      <c r="U155" s="49">
        <f>'дод 2'!V42</f>
        <v>0</v>
      </c>
      <c r="V155" s="49">
        <f>'дод 2'!W42</f>
        <v>0</v>
      </c>
      <c r="W155" s="180" t="e">
        <f t="shared" si="82"/>
        <v>#DIV/0!</v>
      </c>
      <c r="X155" s="142">
        <f t="shared" si="83"/>
        <v>16131645.09</v>
      </c>
    </row>
    <row r="156" spans="1:24" s="52" customFormat="1" ht="18" customHeight="1" x14ac:dyDescent="0.25">
      <c r="A156" s="38" t="s">
        <v>66</v>
      </c>
      <c r="B156" s="41"/>
      <c r="C156" s="2" t="s">
        <v>67</v>
      </c>
      <c r="D156" s="48">
        <f>D159+D160+D161+D162+D163+D164+D165+D167+D169+D170</f>
        <v>279399865.75</v>
      </c>
      <c r="E156" s="48">
        <f t="shared" ref="E156:P156" si="87">E159+E160+E161+E162+E163+E164+E165+E167+E169+E170</f>
        <v>0</v>
      </c>
      <c r="F156" s="48">
        <f t="shared" si="87"/>
        <v>37678526</v>
      </c>
      <c r="G156" s="48">
        <f>G159+G160+G161+G162+G163+G164+G165+G167+G169+G170</f>
        <v>274390111.39999998</v>
      </c>
      <c r="H156" s="48">
        <f t="shared" ref="H156:I156" si="88">H159+H160+H161+H162+H163+H164+H165+H167+H169+H170</f>
        <v>0</v>
      </c>
      <c r="I156" s="48">
        <f t="shared" si="88"/>
        <v>34292291.870000005</v>
      </c>
      <c r="J156" s="152">
        <f t="shared" si="80"/>
        <v>98.206958927287886</v>
      </c>
      <c r="K156" s="48">
        <f t="shared" si="87"/>
        <v>344337789.64999998</v>
      </c>
      <c r="L156" s="48">
        <f t="shared" si="87"/>
        <v>147603000.59999996</v>
      </c>
      <c r="M156" s="48">
        <f t="shared" si="87"/>
        <v>196576960.40000001</v>
      </c>
      <c r="N156" s="48">
        <f t="shared" si="87"/>
        <v>0</v>
      </c>
      <c r="O156" s="48">
        <f t="shared" si="87"/>
        <v>0</v>
      </c>
      <c r="P156" s="48">
        <f t="shared" si="87"/>
        <v>147760829.24999997</v>
      </c>
      <c r="Q156" s="48">
        <f t="shared" ref="Q156:V156" si="89">Q159+Q160+Q161+Q162+Q163+Q164+Q165+Q167+Q169+Q170</f>
        <v>333152349.25999999</v>
      </c>
      <c r="R156" s="48">
        <f t="shared" si="89"/>
        <v>139700388.22</v>
      </c>
      <c r="S156" s="48">
        <f t="shared" si="89"/>
        <v>193451961.03999999</v>
      </c>
      <c r="T156" s="48">
        <f t="shared" si="89"/>
        <v>0</v>
      </c>
      <c r="U156" s="48">
        <f t="shared" si="89"/>
        <v>0</v>
      </c>
      <c r="V156" s="48">
        <f t="shared" si="89"/>
        <v>139700388.22</v>
      </c>
      <c r="W156" s="153">
        <f t="shared" si="82"/>
        <v>96.751608238709622</v>
      </c>
      <c r="X156" s="138">
        <f t="shared" si="83"/>
        <v>607542460.65999997</v>
      </c>
    </row>
    <row r="157" spans="1:24" s="53" customFormat="1" ht="113.25" customHeight="1" x14ac:dyDescent="0.25">
      <c r="A157" s="69"/>
      <c r="B157" s="70"/>
      <c r="C157" s="125" t="s">
        <v>605</v>
      </c>
      <c r="D157" s="74">
        <f>D168</f>
        <v>0</v>
      </c>
      <c r="E157" s="74">
        <f t="shared" ref="E157:P157" si="90">E168</f>
        <v>0</v>
      </c>
      <c r="F157" s="74">
        <f t="shared" si="90"/>
        <v>0</v>
      </c>
      <c r="G157" s="74">
        <f>G168</f>
        <v>0</v>
      </c>
      <c r="H157" s="74">
        <f t="shared" ref="H157:I157" si="91">H168</f>
        <v>0</v>
      </c>
      <c r="I157" s="74">
        <f t="shared" si="91"/>
        <v>0</v>
      </c>
      <c r="J157" s="176" t="e">
        <f t="shared" si="80"/>
        <v>#DIV/0!</v>
      </c>
      <c r="K157" s="74">
        <f t="shared" si="90"/>
        <v>4438108.5</v>
      </c>
      <c r="L157" s="74">
        <f t="shared" si="90"/>
        <v>4438108.5</v>
      </c>
      <c r="M157" s="74">
        <f t="shared" si="90"/>
        <v>0</v>
      </c>
      <c r="N157" s="74">
        <f t="shared" si="90"/>
        <v>0</v>
      </c>
      <c r="O157" s="74">
        <f t="shared" si="90"/>
        <v>0</v>
      </c>
      <c r="P157" s="74">
        <f t="shared" si="90"/>
        <v>4438108.5</v>
      </c>
      <c r="Q157" s="74">
        <f t="shared" ref="Q157:V157" si="92">Q168</f>
        <v>4070665.5</v>
      </c>
      <c r="R157" s="74">
        <f t="shared" si="92"/>
        <v>4070665.5</v>
      </c>
      <c r="S157" s="74">
        <f t="shared" si="92"/>
        <v>0</v>
      </c>
      <c r="T157" s="74">
        <f t="shared" si="92"/>
        <v>0</v>
      </c>
      <c r="U157" s="74">
        <f t="shared" si="92"/>
        <v>0</v>
      </c>
      <c r="V157" s="74">
        <f t="shared" si="92"/>
        <v>4070665.5</v>
      </c>
      <c r="W157" s="171">
        <f t="shared" si="82"/>
        <v>91.720729675716584</v>
      </c>
      <c r="X157" s="143">
        <f t="shared" si="83"/>
        <v>4070665.5</v>
      </c>
    </row>
    <row r="158" spans="1:24" s="53" customFormat="1" ht="110.25" x14ac:dyDescent="0.25">
      <c r="A158" s="69"/>
      <c r="B158" s="70"/>
      <c r="C158" s="81" t="s">
        <v>612</v>
      </c>
      <c r="D158" s="74">
        <f>D166</f>
        <v>0</v>
      </c>
      <c r="E158" s="74">
        <f t="shared" ref="E158:P158" si="93">E166</f>
        <v>0</v>
      </c>
      <c r="F158" s="74">
        <f t="shared" si="93"/>
        <v>0</v>
      </c>
      <c r="G158" s="74">
        <f>G166</f>
        <v>0</v>
      </c>
      <c r="H158" s="74">
        <f t="shared" ref="H158:I158" si="94">H166</f>
        <v>0</v>
      </c>
      <c r="I158" s="74">
        <f t="shared" si="94"/>
        <v>0</v>
      </c>
      <c r="J158" s="176" t="e">
        <f t="shared" si="80"/>
        <v>#DIV/0!</v>
      </c>
      <c r="K158" s="74">
        <f t="shared" si="93"/>
        <v>194791960.40000001</v>
      </c>
      <c r="L158" s="74">
        <f t="shared" si="93"/>
        <v>0</v>
      </c>
      <c r="M158" s="74">
        <f t="shared" si="93"/>
        <v>194791960.40000001</v>
      </c>
      <c r="N158" s="74">
        <f t="shared" si="93"/>
        <v>0</v>
      </c>
      <c r="O158" s="74">
        <f t="shared" si="93"/>
        <v>0</v>
      </c>
      <c r="P158" s="74">
        <f t="shared" si="93"/>
        <v>0</v>
      </c>
      <c r="Q158" s="74">
        <f t="shared" ref="Q158:V158" si="95">Q166</f>
        <v>193047199.40000001</v>
      </c>
      <c r="R158" s="74">
        <f t="shared" si="95"/>
        <v>0</v>
      </c>
      <c r="S158" s="74">
        <f t="shared" si="95"/>
        <v>193047199.40000001</v>
      </c>
      <c r="T158" s="74">
        <f t="shared" si="95"/>
        <v>0</v>
      </c>
      <c r="U158" s="74">
        <f t="shared" si="95"/>
        <v>0</v>
      </c>
      <c r="V158" s="74">
        <f t="shared" si="95"/>
        <v>0</v>
      </c>
      <c r="W158" s="171">
        <f t="shared" si="82"/>
        <v>99.104295168847216</v>
      </c>
      <c r="X158" s="143">
        <f t="shared" si="83"/>
        <v>193047199.40000001</v>
      </c>
    </row>
    <row r="159" spans="1:24" x14ac:dyDescent="0.25">
      <c r="A159" s="37" t="s">
        <v>127</v>
      </c>
      <c r="B159" s="37" t="s">
        <v>68</v>
      </c>
      <c r="C159" s="3" t="s">
        <v>128</v>
      </c>
      <c r="D159" s="49">
        <f>'дод 2'!E237</f>
        <v>0</v>
      </c>
      <c r="E159" s="49">
        <f>'дод 2'!F237</f>
        <v>0</v>
      </c>
      <c r="F159" s="49">
        <f>'дод 2'!G237</f>
        <v>0</v>
      </c>
      <c r="G159" s="49">
        <f>'дод 2'!H237</f>
        <v>0</v>
      </c>
      <c r="H159" s="49">
        <f>'дод 2'!I237</f>
        <v>0</v>
      </c>
      <c r="I159" s="49">
        <f>'дод 2'!J237</f>
        <v>0</v>
      </c>
      <c r="J159" s="174" t="e">
        <f t="shared" si="80"/>
        <v>#DIV/0!</v>
      </c>
      <c r="K159" s="49">
        <f>'дод 2'!L237</f>
        <v>9020843.5199999996</v>
      </c>
      <c r="L159" s="49">
        <f>'дод 2'!M237</f>
        <v>8984363.5199999996</v>
      </c>
      <c r="M159" s="49">
        <f>'дод 2'!N237</f>
        <v>0</v>
      </c>
      <c r="N159" s="49">
        <f>'дод 2'!O237</f>
        <v>0</v>
      </c>
      <c r="O159" s="49">
        <f>'дод 2'!P237</f>
        <v>0</v>
      </c>
      <c r="P159" s="49">
        <f>'дод 2'!Q237</f>
        <v>9020843.5199999996</v>
      </c>
      <c r="Q159" s="49">
        <f>'дод 2'!R237</f>
        <v>6606819.8700000001</v>
      </c>
      <c r="R159" s="49">
        <f>'дод 2'!S237</f>
        <v>6606819.8700000001</v>
      </c>
      <c r="S159" s="49">
        <f>'дод 2'!T237</f>
        <v>0</v>
      </c>
      <c r="T159" s="49">
        <f>'дод 2'!U237</f>
        <v>0</v>
      </c>
      <c r="U159" s="49">
        <f>'дод 2'!V237</f>
        <v>0</v>
      </c>
      <c r="V159" s="49">
        <f>'дод 2'!W237</f>
        <v>6606819.8700000001</v>
      </c>
      <c r="W159" s="169">
        <f t="shared" si="82"/>
        <v>73.239490911821079</v>
      </c>
      <c r="X159" s="142">
        <f t="shared" si="83"/>
        <v>6606819.8700000001</v>
      </c>
    </row>
    <row r="160" spans="1:24" ht="36.75" customHeight="1" x14ac:dyDescent="0.25">
      <c r="A160" s="37" t="s">
        <v>129</v>
      </c>
      <c r="B160" s="37" t="s">
        <v>70</v>
      </c>
      <c r="C160" s="3" t="s">
        <v>147</v>
      </c>
      <c r="D160" s="49">
        <f>'дод 2'!E238</f>
        <v>29081568</v>
      </c>
      <c r="E160" s="49">
        <f>'дод 2'!F238</f>
        <v>0</v>
      </c>
      <c r="F160" s="49">
        <f>'дод 2'!G238</f>
        <v>0</v>
      </c>
      <c r="G160" s="49">
        <f>'дод 2'!H238</f>
        <v>29080333.5</v>
      </c>
      <c r="H160" s="49">
        <f>'дод 2'!I238</f>
        <v>0</v>
      </c>
      <c r="I160" s="49">
        <f>'дод 2'!J238</f>
        <v>0</v>
      </c>
      <c r="J160" s="168">
        <f t="shared" si="80"/>
        <v>99.995755043194364</v>
      </c>
      <c r="K160" s="49">
        <f>'дод 2'!L238</f>
        <v>200000</v>
      </c>
      <c r="L160" s="49">
        <f>'дод 2'!M238</f>
        <v>200000</v>
      </c>
      <c r="M160" s="49">
        <f>'дод 2'!N238</f>
        <v>0</v>
      </c>
      <c r="N160" s="49">
        <f>'дод 2'!O238</f>
        <v>0</v>
      </c>
      <c r="O160" s="49">
        <f>'дод 2'!P238</f>
        <v>0</v>
      </c>
      <c r="P160" s="49">
        <f>'дод 2'!Q238</f>
        <v>200000</v>
      </c>
      <c r="Q160" s="49">
        <f>'дод 2'!R238</f>
        <v>199446.39</v>
      </c>
      <c r="R160" s="49">
        <f>'дод 2'!S238</f>
        <v>199446.39</v>
      </c>
      <c r="S160" s="49">
        <f>'дод 2'!T238</f>
        <v>0</v>
      </c>
      <c r="T160" s="49">
        <f>'дод 2'!U238</f>
        <v>0</v>
      </c>
      <c r="U160" s="49">
        <f>'дод 2'!V238</f>
        <v>0</v>
      </c>
      <c r="V160" s="49">
        <f>'дод 2'!W238</f>
        <v>199446.39</v>
      </c>
      <c r="W160" s="169">
        <f t="shared" si="82"/>
        <v>99.723195000000004</v>
      </c>
      <c r="X160" s="142">
        <f t="shared" si="83"/>
        <v>29279779.890000001</v>
      </c>
    </row>
    <row r="161" spans="1:24" ht="33" customHeight="1" x14ac:dyDescent="0.25">
      <c r="A161" s="40" t="s">
        <v>260</v>
      </c>
      <c r="B161" s="40" t="s">
        <v>70</v>
      </c>
      <c r="C161" s="3" t="s">
        <v>261</v>
      </c>
      <c r="D161" s="49">
        <f>'дод 2'!E239</f>
        <v>71280</v>
      </c>
      <c r="E161" s="49">
        <f>'дод 2'!F239</f>
        <v>0</v>
      </c>
      <c r="F161" s="49">
        <f>'дод 2'!G239</f>
        <v>0</v>
      </c>
      <c r="G161" s="49">
        <f>'дод 2'!H239</f>
        <v>51517.05</v>
      </c>
      <c r="H161" s="49">
        <f>'дод 2'!I239</f>
        <v>0</v>
      </c>
      <c r="I161" s="49">
        <f>'дод 2'!J239</f>
        <v>0</v>
      </c>
      <c r="J161" s="168">
        <f t="shared" si="80"/>
        <v>72.274200336700346</v>
      </c>
      <c r="K161" s="49">
        <f>'дод 2'!L239</f>
        <v>32295150</v>
      </c>
      <c r="L161" s="49">
        <f>'дод 2'!M239</f>
        <v>32245150</v>
      </c>
      <c r="M161" s="49">
        <f>'дод 2'!N239</f>
        <v>0</v>
      </c>
      <c r="N161" s="49">
        <f>'дод 2'!O239</f>
        <v>0</v>
      </c>
      <c r="O161" s="49">
        <f>'дод 2'!P239</f>
        <v>0</v>
      </c>
      <c r="P161" s="49">
        <f>'дод 2'!Q239</f>
        <v>32295150</v>
      </c>
      <c r="Q161" s="49">
        <f>'дод 2'!R239</f>
        <v>30573672.66</v>
      </c>
      <c r="R161" s="49">
        <f>'дод 2'!S239</f>
        <v>30573672.66</v>
      </c>
      <c r="S161" s="49">
        <f>'дод 2'!T239</f>
        <v>0</v>
      </c>
      <c r="T161" s="49">
        <f>'дод 2'!U239</f>
        <v>0</v>
      </c>
      <c r="U161" s="49">
        <f>'дод 2'!V239</f>
        <v>0</v>
      </c>
      <c r="V161" s="49">
        <f>'дод 2'!W239</f>
        <v>30573672.66</v>
      </c>
      <c r="W161" s="169">
        <f t="shared" si="82"/>
        <v>94.669548399682299</v>
      </c>
      <c r="X161" s="142">
        <f t="shared" si="83"/>
        <v>30625189.710000001</v>
      </c>
    </row>
    <row r="162" spans="1:24" ht="33" customHeight="1" x14ac:dyDescent="0.25">
      <c r="A162" s="37" t="s">
        <v>263</v>
      </c>
      <c r="B162" s="37" t="s">
        <v>70</v>
      </c>
      <c r="C162" s="3" t="s">
        <v>344</v>
      </c>
      <c r="D162" s="49">
        <f>'дод 2'!E240</f>
        <v>100000</v>
      </c>
      <c r="E162" s="49">
        <f>'дод 2'!F240</f>
        <v>0</v>
      </c>
      <c r="F162" s="49">
        <f>'дод 2'!G240</f>
        <v>0</v>
      </c>
      <c r="G162" s="49">
        <f>'дод 2'!H240</f>
        <v>99525.51</v>
      </c>
      <c r="H162" s="49">
        <f>'дод 2'!I240</f>
        <v>0</v>
      </c>
      <c r="I162" s="49">
        <f>'дод 2'!J240</f>
        <v>0</v>
      </c>
      <c r="J162" s="168">
        <f t="shared" si="80"/>
        <v>99.525509999999997</v>
      </c>
      <c r="K162" s="49">
        <f>'дод 2'!L240</f>
        <v>0</v>
      </c>
      <c r="L162" s="49">
        <f>'дод 2'!M240</f>
        <v>0</v>
      </c>
      <c r="M162" s="49">
        <f>'дод 2'!N240</f>
        <v>0</v>
      </c>
      <c r="N162" s="49">
        <f>'дод 2'!O240</f>
        <v>0</v>
      </c>
      <c r="O162" s="49">
        <f>'дод 2'!P240</f>
        <v>0</v>
      </c>
      <c r="P162" s="49">
        <f>'дод 2'!Q240</f>
        <v>0</v>
      </c>
      <c r="Q162" s="49">
        <f>'дод 2'!R240</f>
        <v>0</v>
      </c>
      <c r="R162" s="49">
        <f>'дод 2'!S240</f>
        <v>0</v>
      </c>
      <c r="S162" s="49">
        <f>'дод 2'!T240</f>
        <v>0</v>
      </c>
      <c r="T162" s="49">
        <f>'дод 2'!U240</f>
        <v>0</v>
      </c>
      <c r="U162" s="49">
        <f>'дод 2'!V240</f>
        <v>0</v>
      </c>
      <c r="V162" s="49">
        <f>'дод 2'!W240</f>
        <v>0</v>
      </c>
      <c r="W162" s="180" t="e">
        <f t="shared" si="82"/>
        <v>#DIV/0!</v>
      </c>
      <c r="X162" s="142">
        <f t="shared" si="83"/>
        <v>99525.51</v>
      </c>
    </row>
    <row r="163" spans="1:24" ht="52.5" customHeight="1" x14ac:dyDescent="0.25">
      <c r="A163" s="37" t="s">
        <v>69</v>
      </c>
      <c r="B163" s="37" t="s">
        <v>70</v>
      </c>
      <c r="C163" s="3" t="s">
        <v>132</v>
      </c>
      <c r="D163" s="49">
        <f>'дод 2'!E241</f>
        <v>2815132.48</v>
      </c>
      <c r="E163" s="49">
        <f>'дод 2'!F241</f>
        <v>0</v>
      </c>
      <c r="F163" s="49">
        <f>'дод 2'!G241</f>
        <v>0</v>
      </c>
      <c r="G163" s="49">
        <f>'дод 2'!H241</f>
        <v>2813527.84</v>
      </c>
      <c r="H163" s="49">
        <f>'дод 2'!I241</f>
        <v>0</v>
      </c>
      <c r="I163" s="49">
        <f>'дод 2'!J241</f>
        <v>0</v>
      </c>
      <c r="J163" s="168">
        <f t="shared" si="80"/>
        <v>99.942999485409644</v>
      </c>
      <c r="K163" s="49">
        <f>'дод 2'!L241</f>
        <v>85000</v>
      </c>
      <c r="L163" s="49">
        <f>'дод 2'!M241</f>
        <v>85000</v>
      </c>
      <c r="M163" s="49">
        <f>'дод 2'!N241</f>
        <v>0</v>
      </c>
      <c r="N163" s="49">
        <f>'дод 2'!O241</f>
        <v>0</v>
      </c>
      <c r="O163" s="49">
        <f>'дод 2'!P241</f>
        <v>0</v>
      </c>
      <c r="P163" s="49">
        <f>'дод 2'!Q241</f>
        <v>85000</v>
      </c>
      <c r="Q163" s="49">
        <f>'дод 2'!R241</f>
        <v>47520</v>
      </c>
      <c r="R163" s="49">
        <f>'дод 2'!S241</f>
        <v>47520</v>
      </c>
      <c r="S163" s="49">
        <f>'дод 2'!T241</f>
        <v>0</v>
      </c>
      <c r="T163" s="49">
        <f>'дод 2'!U241</f>
        <v>0</v>
      </c>
      <c r="U163" s="49">
        <f>'дод 2'!V241</f>
        <v>0</v>
      </c>
      <c r="V163" s="49">
        <f>'дод 2'!W241</f>
        <v>47520</v>
      </c>
      <c r="W163" s="169">
        <f t="shared" si="82"/>
        <v>55.90588235294117</v>
      </c>
      <c r="X163" s="142">
        <f t="shared" si="83"/>
        <v>2861047.84</v>
      </c>
    </row>
    <row r="164" spans="1:24" ht="24" customHeight="1" x14ac:dyDescent="0.25">
      <c r="A164" s="37" t="s">
        <v>130</v>
      </c>
      <c r="B164" s="37" t="s">
        <v>70</v>
      </c>
      <c r="C164" s="3" t="s">
        <v>131</v>
      </c>
      <c r="D164" s="49">
        <f>'дод 2'!E242+'дод 2'!E280</f>
        <v>240913355.25999999</v>
      </c>
      <c r="E164" s="49">
        <f>'дод 2'!F242+'дод 2'!F280</f>
        <v>0</v>
      </c>
      <c r="F164" s="49">
        <f>'дод 2'!G242+'дод 2'!G280</f>
        <v>37628936</v>
      </c>
      <c r="G164" s="49">
        <f>'дод 2'!H242+'дод 2'!H280</f>
        <v>237044208.53999999</v>
      </c>
      <c r="H164" s="49">
        <f>'дод 2'!I242+'дод 2'!I280</f>
        <v>0</v>
      </c>
      <c r="I164" s="49">
        <f>'дод 2'!J242+'дод 2'!J280</f>
        <v>34243139.990000002</v>
      </c>
      <c r="J164" s="168">
        <f t="shared" si="80"/>
        <v>98.393967525866586</v>
      </c>
      <c r="K164" s="49">
        <f>'дод 2'!L242+'дод 2'!L280</f>
        <v>99918668.079999983</v>
      </c>
      <c r="L164" s="49">
        <f>'дод 2'!M242+'дод 2'!M280</f>
        <v>99918668.079999983</v>
      </c>
      <c r="M164" s="49">
        <f>'дод 2'!N242+'дод 2'!N280</f>
        <v>0</v>
      </c>
      <c r="N164" s="49">
        <f>'дод 2'!O242+'дод 2'!O280</f>
        <v>0</v>
      </c>
      <c r="O164" s="49">
        <f>'дод 2'!P242+'дод 2'!P280</f>
        <v>0</v>
      </c>
      <c r="P164" s="49">
        <f>'дод 2'!Q242+'дод 2'!Q280</f>
        <v>99918668.079999983</v>
      </c>
      <c r="Q164" s="49">
        <f>'дод 2'!R242+'дод 2'!R280</f>
        <v>96660777.799999997</v>
      </c>
      <c r="R164" s="49">
        <f>'дод 2'!S242+'дод 2'!S280</f>
        <v>96660777.799999997</v>
      </c>
      <c r="S164" s="49">
        <f>'дод 2'!T242+'дод 2'!T280</f>
        <v>0</v>
      </c>
      <c r="T164" s="49">
        <f>'дод 2'!U242+'дод 2'!U280</f>
        <v>0</v>
      </c>
      <c r="U164" s="49">
        <f>'дод 2'!V242+'дод 2'!V280</f>
        <v>0</v>
      </c>
      <c r="V164" s="49">
        <f>'дод 2'!W242+'дод 2'!W280</f>
        <v>96660777.799999997</v>
      </c>
      <c r="W164" s="169">
        <f t="shared" si="82"/>
        <v>96.739457858473898</v>
      </c>
      <c r="X164" s="142">
        <f t="shared" si="83"/>
        <v>333704986.33999997</v>
      </c>
    </row>
    <row r="165" spans="1:24" ht="115.5" customHeight="1" x14ac:dyDescent="0.25">
      <c r="A165" s="37">
        <v>6072</v>
      </c>
      <c r="B165" s="58" t="s">
        <v>312</v>
      </c>
      <c r="C165" s="60" t="s">
        <v>611</v>
      </c>
      <c r="D165" s="49">
        <f>'дод 2'!E322</f>
        <v>0</v>
      </c>
      <c r="E165" s="49">
        <f>'дод 2'!F322</f>
        <v>0</v>
      </c>
      <c r="F165" s="49">
        <f>'дод 2'!G322</f>
        <v>0</v>
      </c>
      <c r="G165" s="49">
        <f>'дод 2'!H322</f>
        <v>0</v>
      </c>
      <c r="H165" s="49">
        <f>'дод 2'!I322</f>
        <v>0</v>
      </c>
      <c r="I165" s="49">
        <f>'дод 2'!J322</f>
        <v>0</v>
      </c>
      <c r="J165" s="174" t="e">
        <f t="shared" si="80"/>
        <v>#DIV/0!</v>
      </c>
      <c r="K165" s="49">
        <f>'дод 2'!L322</f>
        <v>194791960.40000001</v>
      </c>
      <c r="L165" s="49">
        <f>'дод 2'!M322</f>
        <v>0</v>
      </c>
      <c r="M165" s="49">
        <f>'дод 2'!N322</f>
        <v>194791960.40000001</v>
      </c>
      <c r="N165" s="49">
        <f>'дод 2'!O322</f>
        <v>0</v>
      </c>
      <c r="O165" s="49">
        <f>'дод 2'!P322</f>
        <v>0</v>
      </c>
      <c r="P165" s="49">
        <f>'дод 2'!Q322</f>
        <v>0</v>
      </c>
      <c r="Q165" s="49">
        <f>'дод 2'!R322</f>
        <v>193047199.40000001</v>
      </c>
      <c r="R165" s="49">
        <f>'дод 2'!S322</f>
        <v>0</v>
      </c>
      <c r="S165" s="49">
        <f>'дод 2'!T322</f>
        <v>193047199.40000001</v>
      </c>
      <c r="T165" s="49">
        <f>'дод 2'!U322</f>
        <v>0</v>
      </c>
      <c r="U165" s="49">
        <f>'дод 2'!V322</f>
        <v>0</v>
      </c>
      <c r="V165" s="49">
        <f>'дод 2'!W322</f>
        <v>0</v>
      </c>
      <c r="W165" s="169">
        <f t="shared" si="82"/>
        <v>99.104295168847216</v>
      </c>
      <c r="X165" s="142">
        <f t="shared" si="83"/>
        <v>193047199.40000001</v>
      </c>
    </row>
    <row r="166" spans="1:24" s="54" customFormat="1" ht="110.25" x14ac:dyDescent="0.25">
      <c r="A166" s="76"/>
      <c r="B166" s="76"/>
      <c r="C166" s="83" t="s">
        <v>612</v>
      </c>
      <c r="D166" s="78">
        <f>'дод 2'!E323</f>
        <v>0</v>
      </c>
      <c r="E166" s="78">
        <f>'дод 2'!F323</f>
        <v>0</v>
      </c>
      <c r="F166" s="78">
        <f>'дод 2'!G323</f>
        <v>0</v>
      </c>
      <c r="G166" s="78">
        <f>'дод 2'!H323</f>
        <v>0</v>
      </c>
      <c r="H166" s="78">
        <f>'дод 2'!I323</f>
        <v>0</v>
      </c>
      <c r="I166" s="78">
        <f>'дод 2'!J323</f>
        <v>0</v>
      </c>
      <c r="J166" s="177" t="e">
        <f t="shared" si="80"/>
        <v>#DIV/0!</v>
      </c>
      <c r="K166" s="78">
        <f>'дод 2'!L323</f>
        <v>194791960.40000001</v>
      </c>
      <c r="L166" s="78">
        <f>'дод 2'!M323</f>
        <v>0</v>
      </c>
      <c r="M166" s="78">
        <f>'дод 2'!N323</f>
        <v>194791960.40000001</v>
      </c>
      <c r="N166" s="78">
        <f>'дод 2'!O323</f>
        <v>0</v>
      </c>
      <c r="O166" s="78">
        <f>'дод 2'!P323</f>
        <v>0</v>
      </c>
      <c r="P166" s="78">
        <f>'дод 2'!Q323</f>
        <v>0</v>
      </c>
      <c r="Q166" s="78">
        <f>'дод 2'!R323</f>
        <v>193047199.40000001</v>
      </c>
      <c r="R166" s="78">
        <f>'дод 2'!S323</f>
        <v>0</v>
      </c>
      <c r="S166" s="78">
        <f>'дод 2'!T323</f>
        <v>193047199.40000001</v>
      </c>
      <c r="T166" s="78">
        <f>'дод 2'!U323</f>
        <v>0</v>
      </c>
      <c r="U166" s="78">
        <f>'дод 2'!V323</f>
        <v>0</v>
      </c>
      <c r="V166" s="78">
        <f>'дод 2'!W323</f>
        <v>0</v>
      </c>
      <c r="W166" s="173">
        <f t="shared" si="82"/>
        <v>99.104295168847216</v>
      </c>
      <c r="X166" s="144">
        <f t="shared" si="83"/>
        <v>193047199.40000001</v>
      </c>
    </row>
    <row r="167" spans="1:24" ht="83.25" customHeight="1" x14ac:dyDescent="0.25">
      <c r="A167" s="37">
        <v>6083</v>
      </c>
      <c r="B167" s="58" t="s">
        <v>68</v>
      </c>
      <c r="C167" s="11" t="s">
        <v>437</v>
      </c>
      <c r="D167" s="49">
        <f>'дод 2'!E212+'дод 2'!E245</f>
        <v>0</v>
      </c>
      <c r="E167" s="49">
        <f>'дод 2'!F212+'дод 2'!F245</f>
        <v>0</v>
      </c>
      <c r="F167" s="49">
        <f>'дод 2'!G212+'дод 2'!G245</f>
        <v>0</v>
      </c>
      <c r="G167" s="49">
        <f>'дод 2'!H212+'дод 2'!H245</f>
        <v>0</v>
      </c>
      <c r="H167" s="49">
        <f>'дод 2'!I212+'дод 2'!I245</f>
        <v>0</v>
      </c>
      <c r="I167" s="49">
        <f>'дод 2'!J212+'дод 2'!J245</f>
        <v>0</v>
      </c>
      <c r="J167" s="174" t="e">
        <f t="shared" si="80"/>
        <v>#DIV/0!</v>
      </c>
      <c r="K167" s="49">
        <f>'дод 2'!L212+'дод 2'!L245</f>
        <v>6169819</v>
      </c>
      <c r="L167" s="49">
        <f>'дод 2'!M212+'дод 2'!M245</f>
        <v>6169819</v>
      </c>
      <c r="M167" s="49">
        <f>'дод 2'!N212+'дод 2'!N245</f>
        <v>0</v>
      </c>
      <c r="N167" s="49">
        <f>'дод 2'!O212+'дод 2'!O245</f>
        <v>0</v>
      </c>
      <c r="O167" s="49">
        <f>'дод 2'!P212+'дод 2'!P245</f>
        <v>0</v>
      </c>
      <c r="P167" s="49">
        <f>'дод 2'!Q212+'дод 2'!Q245</f>
        <v>6169819</v>
      </c>
      <c r="Q167" s="49">
        <f>'дод 2'!R212+'дод 2'!R245</f>
        <v>5612151.5</v>
      </c>
      <c r="R167" s="49">
        <f>'дод 2'!S212+'дод 2'!S245</f>
        <v>5612151.5</v>
      </c>
      <c r="S167" s="49">
        <f>'дод 2'!T212+'дод 2'!T245</f>
        <v>0</v>
      </c>
      <c r="T167" s="49">
        <f>'дод 2'!U212+'дод 2'!U245</f>
        <v>0</v>
      </c>
      <c r="U167" s="49">
        <f>'дод 2'!V212+'дод 2'!V245</f>
        <v>0</v>
      </c>
      <c r="V167" s="49">
        <f>'дод 2'!W212+'дод 2'!W245</f>
        <v>5612151.5</v>
      </c>
      <c r="W167" s="169">
        <f t="shared" si="82"/>
        <v>90.96136369640665</v>
      </c>
      <c r="X167" s="142">
        <f t="shared" si="83"/>
        <v>5612151.5</v>
      </c>
    </row>
    <row r="168" spans="1:24" s="54" customFormat="1" ht="94.5" x14ac:dyDescent="0.25">
      <c r="A168" s="76"/>
      <c r="B168" s="87"/>
      <c r="C168" s="88" t="s">
        <v>605</v>
      </c>
      <c r="D168" s="78">
        <f>'дод 2'!E213+'дод 2'!E246</f>
        <v>0</v>
      </c>
      <c r="E168" s="78">
        <f>'дод 2'!F213+'дод 2'!F246</f>
        <v>0</v>
      </c>
      <c r="F168" s="78">
        <f>'дод 2'!G213+'дод 2'!G246</f>
        <v>0</v>
      </c>
      <c r="G168" s="78">
        <f>'дод 2'!H213+'дод 2'!H246</f>
        <v>0</v>
      </c>
      <c r="H168" s="78">
        <f>'дод 2'!I213+'дод 2'!I246</f>
        <v>0</v>
      </c>
      <c r="I168" s="78">
        <f>'дод 2'!J213+'дод 2'!J246</f>
        <v>0</v>
      </c>
      <c r="J168" s="177" t="e">
        <f t="shared" si="80"/>
        <v>#DIV/0!</v>
      </c>
      <c r="K168" s="78">
        <f>'дод 2'!L213+'дод 2'!L246</f>
        <v>4438108.5</v>
      </c>
      <c r="L168" s="78">
        <f>'дод 2'!M213+'дод 2'!M246</f>
        <v>4438108.5</v>
      </c>
      <c r="M168" s="78">
        <f>'дод 2'!N213+'дод 2'!N246</f>
        <v>0</v>
      </c>
      <c r="N168" s="78">
        <f>'дод 2'!O213+'дод 2'!O246</f>
        <v>0</v>
      </c>
      <c r="O168" s="78">
        <f>'дод 2'!P213+'дод 2'!P246</f>
        <v>0</v>
      </c>
      <c r="P168" s="78">
        <f>'дод 2'!Q213+'дод 2'!Q246</f>
        <v>4438108.5</v>
      </c>
      <c r="Q168" s="78">
        <f>'дод 2'!R213+'дод 2'!R246</f>
        <v>4070665.5</v>
      </c>
      <c r="R168" s="78">
        <f>'дод 2'!S213+'дод 2'!S246</f>
        <v>4070665.5</v>
      </c>
      <c r="S168" s="78">
        <f>'дод 2'!T213+'дод 2'!T246</f>
        <v>0</v>
      </c>
      <c r="T168" s="78">
        <f>'дод 2'!U213+'дод 2'!U246</f>
        <v>0</v>
      </c>
      <c r="U168" s="78">
        <f>'дод 2'!V213+'дод 2'!V246</f>
        <v>0</v>
      </c>
      <c r="V168" s="78">
        <f>'дод 2'!W213+'дод 2'!W246</f>
        <v>4070665.5</v>
      </c>
      <c r="W168" s="173">
        <f t="shared" si="82"/>
        <v>91.720729675716584</v>
      </c>
      <c r="X168" s="144">
        <f t="shared" si="83"/>
        <v>4070665.5</v>
      </c>
    </row>
    <row r="169" spans="1:24" s="54" customFormat="1" ht="54.75" customHeight="1" x14ac:dyDescent="0.25">
      <c r="A169" s="37" t="s">
        <v>134</v>
      </c>
      <c r="B169" s="42" t="s">
        <v>68</v>
      </c>
      <c r="C169" s="3" t="s">
        <v>135</v>
      </c>
      <c r="D169" s="49">
        <f>'дод 2'!E281</f>
        <v>0</v>
      </c>
      <c r="E169" s="49">
        <f>'дод 2'!F281</f>
        <v>0</v>
      </c>
      <c r="F169" s="49">
        <f>'дод 2'!G281</f>
        <v>0</v>
      </c>
      <c r="G169" s="49">
        <f>'дод 2'!H281</f>
        <v>0</v>
      </c>
      <c r="H169" s="49">
        <f>'дод 2'!I281</f>
        <v>0</v>
      </c>
      <c r="I169" s="49">
        <f>'дод 2'!J281</f>
        <v>0</v>
      </c>
      <c r="J169" s="174" t="e">
        <f t="shared" si="80"/>
        <v>#DIV/0!</v>
      </c>
      <c r="K169" s="49">
        <f>'дод 2'!L281</f>
        <v>71348.649999999994</v>
      </c>
      <c r="L169" s="49">
        <f>'дод 2'!M281</f>
        <v>0</v>
      </c>
      <c r="M169" s="49">
        <f>'дод 2'!N281</f>
        <v>0</v>
      </c>
      <c r="N169" s="49">
        <f>'дод 2'!O281</f>
        <v>0</v>
      </c>
      <c r="O169" s="49">
        <f>'дод 2'!P281</f>
        <v>0</v>
      </c>
      <c r="P169" s="49">
        <f>'дод 2'!Q281</f>
        <v>71348.649999999994</v>
      </c>
      <c r="Q169" s="49">
        <f>'дод 2'!R281</f>
        <v>0</v>
      </c>
      <c r="R169" s="49">
        <f>'дод 2'!S281</f>
        <v>0</v>
      </c>
      <c r="S169" s="49">
        <f>'дод 2'!T281</f>
        <v>0</v>
      </c>
      <c r="T169" s="49">
        <f>'дод 2'!U281</f>
        <v>0</v>
      </c>
      <c r="U169" s="49">
        <f>'дод 2'!V281</f>
        <v>0</v>
      </c>
      <c r="V169" s="49">
        <f>'дод 2'!W281</f>
        <v>0</v>
      </c>
      <c r="W169" s="169">
        <f t="shared" si="82"/>
        <v>0</v>
      </c>
      <c r="X169" s="142">
        <f t="shared" si="83"/>
        <v>0</v>
      </c>
    </row>
    <row r="170" spans="1:24" ht="36" customHeight="1" x14ac:dyDescent="0.25">
      <c r="A170" s="37" t="s">
        <v>141</v>
      </c>
      <c r="B170" s="42" t="s">
        <v>312</v>
      </c>
      <c r="C170" s="3" t="s">
        <v>142</v>
      </c>
      <c r="D170" s="49">
        <f>'дод 2'!E247+'дод 2'!E300</f>
        <v>6418530.0099999998</v>
      </c>
      <c r="E170" s="49">
        <f>'дод 2'!F247+'дод 2'!F300</f>
        <v>0</v>
      </c>
      <c r="F170" s="49">
        <f>'дод 2'!G247+'дод 2'!G300</f>
        <v>49590</v>
      </c>
      <c r="G170" s="49">
        <f>'дод 2'!H247+'дод 2'!H300</f>
        <v>5300998.96</v>
      </c>
      <c r="H170" s="49">
        <f>'дод 2'!I247+'дод 2'!I300</f>
        <v>0</v>
      </c>
      <c r="I170" s="49">
        <f>'дод 2'!J247+'дод 2'!J300</f>
        <v>49151.88</v>
      </c>
      <c r="J170" s="168">
        <f t="shared" si="80"/>
        <v>82.588987692526189</v>
      </c>
      <c r="K170" s="49">
        <f>'дод 2'!L247+'дод 2'!L300</f>
        <v>1785000</v>
      </c>
      <c r="L170" s="49">
        <f>'дод 2'!M247+'дод 2'!M300</f>
        <v>0</v>
      </c>
      <c r="M170" s="49">
        <f>'дод 2'!N247+'дод 2'!N300</f>
        <v>1785000</v>
      </c>
      <c r="N170" s="49">
        <f>'дод 2'!O247+'дод 2'!O300</f>
        <v>0</v>
      </c>
      <c r="O170" s="49">
        <f>'дод 2'!P247+'дод 2'!P300</f>
        <v>0</v>
      </c>
      <c r="P170" s="49">
        <f>'дод 2'!Q247+'дод 2'!Q300</f>
        <v>0</v>
      </c>
      <c r="Q170" s="49">
        <f>'дод 2'!R247+'дод 2'!R300</f>
        <v>404761.64</v>
      </c>
      <c r="R170" s="49">
        <f>'дод 2'!S247+'дод 2'!S300</f>
        <v>0</v>
      </c>
      <c r="S170" s="49">
        <f>'дод 2'!T247+'дод 2'!T300</f>
        <v>404761.64</v>
      </c>
      <c r="T170" s="49">
        <f>'дод 2'!U247+'дод 2'!U300</f>
        <v>0</v>
      </c>
      <c r="U170" s="49">
        <f>'дод 2'!V247+'дод 2'!V300</f>
        <v>0</v>
      </c>
      <c r="V170" s="49">
        <f>'дод 2'!W247+'дод 2'!W300</f>
        <v>0</v>
      </c>
      <c r="W170" s="169">
        <f t="shared" si="82"/>
        <v>22.675722128851543</v>
      </c>
      <c r="X170" s="142">
        <f t="shared" si="83"/>
        <v>5705760.5999999996</v>
      </c>
    </row>
    <row r="171" spans="1:24" s="52" customFormat="1" ht="21.75" customHeight="1" x14ac:dyDescent="0.25">
      <c r="A171" s="38" t="s">
        <v>136</v>
      </c>
      <c r="B171" s="41"/>
      <c r="C171" s="2" t="s">
        <v>406</v>
      </c>
      <c r="D171" s="48">
        <f>D178+D180+D202+D219+D221+D233</f>
        <v>78924342.149999991</v>
      </c>
      <c r="E171" s="48">
        <f t="shared" ref="E171:P171" si="96">E178+E180+E202+E219+E221+E233</f>
        <v>0</v>
      </c>
      <c r="F171" s="48">
        <f t="shared" si="96"/>
        <v>0</v>
      </c>
      <c r="G171" s="48">
        <f>G178+G180+G202+G219+G221+G233</f>
        <v>77124943.939999998</v>
      </c>
      <c r="H171" s="48">
        <f t="shared" ref="H171:I171" si="97">H178+H180+H202+H219+H221+H233</f>
        <v>0</v>
      </c>
      <c r="I171" s="48">
        <f t="shared" si="97"/>
        <v>0</v>
      </c>
      <c r="J171" s="152">
        <f t="shared" si="80"/>
        <v>97.720097297003576</v>
      </c>
      <c r="K171" s="48">
        <f t="shared" si="96"/>
        <v>475638120.99000001</v>
      </c>
      <c r="L171" s="48">
        <f t="shared" si="96"/>
        <v>443085199.12</v>
      </c>
      <c r="M171" s="48">
        <f t="shared" si="96"/>
        <v>15048437.869999999</v>
      </c>
      <c r="N171" s="48">
        <f t="shared" si="96"/>
        <v>0</v>
      </c>
      <c r="O171" s="48">
        <f t="shared" si="96"/>
        <v>0</v>
      </c>
      <c r="P171" s="48">
        <f t="shared" si="96"/>
        <v>460589683.12</v>
      </c>
      <c r="Q171" s="48">
        <f t="shared" ref="Q171:V171" si="98">Q178+Q180+Q202+Q219+Q221+Q233</f>
        <v>316238617.94999999</v>
      </c>
      <c r="R171" s="48">
        <f t="shared" si="98"/>
        <v>280926646.08999997</v>
      </c>
      <c r="S171" s="48">
        <f t="shared" si="98"/>
        <v>14481290.82</v>
      </c>
      <c r="T171" s="48">
        <f t="shared" si="98"/>
        <v>0</v>
      </c>
      <c r="U171" s="48">
        <f t="shared" si="98"/>
        <v>0</v>
      </c>
      <c r="V171" s="48">
        <f t="shared" si="98"/>
        <v>301757327.13</v>
      </c>
      <c r="W171" s="153">
        <f t="shared" si="82"/>
        <v>66.487231362317303</v>
      </c>
      <c r="X171" s="138">
        <f t="shared" si="83"/>
        <v>393363561.88999999</v>
      </c>
    </row>
    <row r="172" spans="1:24" s="53" customFormat="1" ht="47.25" x14ac:dyDescent="0.25">
      <c r="A172" s="69"/>
      <c r="B172" s="70"/>
      <c r="C172" s="73" t="s">
        <v>387</v>
      </c>
      <c r="D172" s="74">
        <f>D181</f>
        <v>0</v>
      </c>
      <c r="E172" s="74">
        <f t="shared" ref="E172:P172" si="99">E181</f>
        <v>0</v>
      </c>
      <c r="F172" s="74">
        <f t="shared" si="99"/>
        <v>0</v>
      </c>
      <c r="G172" s="74">
        <f>G181</f>
        <v>0</v>
      </c>
      <c r="H172" s="74">
        <f t="shared" ref="H172:I172" si="100">H181</f>
        <v>0</v>
      </c>
      <c r="I172" s="74">
        <f t="shared" si="100"/>
        <v>0</v>
      </c>
      <c r="J172" s="176" t="e">
        <f t="shared" si="80"/>
        <v>#DIV/0!</v>
      </c>
      <c r="K172" s="74">
        <f t="shared" si="99"/>
        <v>29921007</v>
      </c>
      <c r="L172" s="74">
        <f t="shared" si="99"/>
        <v>26428057</v>
      </c>
      <c r="M172" s="74">
        <f t="shared" si="99"/>
        <v>0</v>
      </c>
      <c r="N172" s="74">
        <f t="shared" si="99"/>
        <v>0</v>
      </c>
      <c r="O172" s="74">
        <f t="shared" si="99"/>
        <v>0</v>
      </c>
      <c r="P172" s="74">
        <f t="shared" si="99"/>
        <v>29921007</v>
      </c>
      <c r="Q172" s="74">
        <f t="shared" ref="Q172:V172" si="101">Q181</f>
        <v>16265485.02</v>
      </c>
      <c r="R172" s="74">
        <f t="shared" si="101"/>
        <v>12772535.02</v>
      </c>
      <c r="S172" s="74">
        <f t="shared" si="101"/>
        <v>0</v>
      </c>
      <c r="T172" s="74">
        <f t="shared" si="101"/>
        <v>0</v>
      </c>
      <c r="U172" s="74">
        <f t="shared" si="101"/>
        <v>0</v>
      </c>
      <c r="V172" s="74">
        <f t="shared" si="101"/>
        <v>16265485.02</v>
      </c>
      <c r="W172" s="171">
        <f t="shared" si="82"/>
        <v>54.361422461483336</v>
      </c>
      <c r="X172" s="143">
        <f t="shared" si="83"/>
        <v>16265485.02</v>
      </c>
    </row>
    <row r="173" spans="1:24" s="53" customFormat="1" ht="94.5" x14ac:dyDescent="0.25">
      <c r="A173" s="69"/>
      <c r="B173" s="70"/>
      <c r="C173" s="73" t="s">
        <v>396</v>
      </c>
      <c r="D173" s="74">
        <f>D203</f>
        <v>0</v>
      </c>
      <c r="E173" s="74">
        <f t="shared" ref="E173:P173" si="102">E203</f>
        <v>0</v>
      </c>
      <c r="F173" s="74">
        <f t="shared" si="102"/>
        <v>0</v>
      </c>
      <c r="G173" s="74">
        <f>G203</f>
        <v>0</v>
      </c>
      <c r="H173" s="74">
        <f t="shared" ref="H173:I173" si="103">H203</f>
        <v>0</v>
      </c>
      <c r="I173" s="74">
        <f t="shared" si="103"/>
        <v>0</v>
      </c>
      <c r="J173" s="176" t="e">
        <f t="shared" si="80"/>
        <v>#DIV/0!</v>
      </c>
      <c r="K173" s="74">
        <f t="shared" si="102"/>
        <v>12100000</v>
      </c>
      <c r="L173" s="74">
        <f t="shared" si="102"/>
        <v>0</v>
      </c>
      <c r="M173" s="74">
        <f t="shared" si="102"/>
        <v>12100000</v>
      </c>
      <c r="N173" s="74">
        <f t="shared" si="102"/>
        <v>0</v>
      </c>
      <c r="O173" s="74">
        <f t="shared" si="102"/>
        <v>0</v>
      </c>
      <c r="P173" s="74">
        <f t="shared" si="102"/>
        <v>0</v>
      </c>
      <c r="Q173" s="74">
        <f t="shared" ref="Q173:V173" si="104">Q203</f>
        <v>12100000</v>
      </c>
      <c r="R173" s="74">
        <f t="shared" si="104"/>
        <v>0</v>
      </c>
      <c r="S173" s="74">
        <f t="shared" si="104"/>
        <v>12100000</v>
      </c>
      <c r="T173" s="74">
        <f t="shared" si="104"/>
        <v>0</v>
      </c>
      <c r="U173" s="74">
        <f t="shared" si="104"/>
        <v>0</v>
      </c>
      <c r="V173" s="74">
        <f t="shared" si="104"/>
        <v>0</v>
      </c>
      <c r="W173" s="171">
        <f t="shared" si="82"/>
        <v>100</v>
      </c>
      <c r="X173" s="143">
        <f t="shared" si="83"/>
        <v>12100000</v>
      </c>
    </row>
    <row r="174" spans="1:24" s="53" customFormat="1" ht="63" x14ac:dyDescent="0.25">
      <c r="A174" s="69"/>
      <c r="B174" s="70"/>
      <c r="C174" s="73" t="s">
        <v>444</v>
      </c>
      <c r="D174" s="74">
        <f>D204</f>
        <v>1527346</v>
      </c>
      <c r="E174" s="74">
        <f t="shared" ref="E174:X174" si="105">E204</f>
        <v>0</v>
      </c>
      <c r="F174" s="74">
        <f t="shared" si="105"/>
        <v>0</v>
      </c>
      <c r="G174" s="74">
        <f t="shared" si="105"/>
        <v>1527346</v>
      </c>
      <c r="H174" s="74">
        <f t="shared" si="105"/>
        <v>0</v>
      </c>
      <c r="I174" s="74">
        <f t="shared" si="105"/>
        <v>0</v>
      </c>
      <c r="J174" s="74">
        <f t="shared" si="105"/>
        <v>100</v>
      </c>
      <c r="K174" s="74">
        <f t="shared" si="105"/>
        <v>0</v>
      </c>
      <c r="L174" s="74">
        <f t="shared" si="105"/>
        <v>0</v>
      </c>
      <c r="M174" s="74">
        <f t="shared" si="105"/>
        <v>0</v>
      </c>
      <c r="N174" s="74">
        <f t="shared" si="105"/>
        <v>0</v>
      </c>
      <c r="O174" s="74">
        <f t="shared" si="105"/>
        <v>0</v>
      </c>
      <c r="P174" s="74">
        <f t="shared" si="105"/>
        <v>0</v>
      </c>
      <c r="Q174" s="74">
        <f t="shared" si="105"/>
        <v>0</v>
      </c>
      <c r="R174" s="74">
        <f t="shared" si="105"/>
        <v>0</v>
      </c>
      <c r="S174" s="74">
        <f t="shared" si="105"/>
        <v>0</v>
      </c>
      <c r="T174" s="74">
        <f t="shared" si="105"/>
        <v>0</v>
      </c>
      <c r="U174" s="74">
        <f t="shared" si="105"/>
        <v>0</v>
      </c>
      <c r="V174" s="74">
        <f t="shared" si="105"/>
        <v>0</v>
      </c>
      <c r="W174" s="179" t="e">
        <f t="shared" si="105"/>
        <v>#DIV/0!</v>
      </c>
      <c r="X174" s="74">
        <f t="shared" si="105"/>
        <v>1527346</v>
      </c>
    </row>
    <row r="175" spans="1:24" s="53" customFormat="1" ht="61.5" customHeight="1" x14ac:dyDescent="0.25">
      <c r="A175" s="69"/>
      <c r="B175" s="70"/>
      <c r="C175" s="122" t="s">
        <v>608</v>
      </c>
      <c r="D175" s="74">
        <f>D182</f>
        <v>0</v>
      </c>
      <c r="E175" s="74">
        <f t="shared" ref="E175:F175" si="106">E182</f>
        <v>0</v>
      </c>
      <c r="F175" s="74">
        <f t="shared" si="106"/>
        <v>0</v>
      </c>
      <c r="G175" s="74">
        <f>G182</f>
        <v>0</v>
      </c>
      <c r="H175" s="74">
        <f t="shared" ref="H175:I175" si="107">H182</f>
        <v>0</v>
      </c>
      <c r="I175" s="74">
        <f t="shared" si="107"/>
        <v>0</v>
      </c>
      <c r="J175" s="176" t="e">
        <f t="shared" si="80"/>
        <v>#DIV/0!</v>
      </c>
      <c r="K175" s="74">
        <f>K182</f>
        <v>1530600</v>
      </c>
      <c r="L175" s="74">
        <f t="shared" ref="L175:P175" si="108">L182</f>
        <v>1530600</v>
      </c>
      <c r="M175" s="74">
        <f t="shared" si="108"/>
        <v>0</v>
      </c>
      <c r="N175" s="74">
        <f t="shared" si="108"/>
        <v>0</v>
      </c>
      <c r="O175" s="74">
        <f t="shared" si="108"/>
        <v>0</v>
      </c>
      <c r="P175" s="74">
        <f t="shared" si="108"/>
        <v>1530600</v>
      </c>
      <c r="Q175" s="74">
        <f>Q182</f>
        <v>0</v>
      </c>
      <c r="R175" s="74">
        <f t="shared" ref="R175:V175" si="109">R182</f>
        <v>0</v>
      </c>
      <c r="S175" s="74">
        <f t="shared" si="109"/>
        <v>0</v>
      </c>
      <c r="T175" s="74">
        <f t="shared" si="109"/>
        <v>0</v>
      </c>
      <c r="U175" s="74">
        <f t="shared" si="109"/>
        <v>0</v>
      </c>
      <c r="V175" s="74">
        <f t="shared" si="109"/>
        <v>0</v>
      </c>
      <c r="W175" s="171">
        <f t="shared" si="82"/>
        <v>0</v>
      </c>
      <c r="X175" s="143">
        <f t="shared" si="83"/>
        <v>0</v>
      </c>
    </row>
    <row r="176" spans="1:24" s="53" customFormat="1" ht="18.75" customHeight="1" x14ac:dyDescent="0.25">
      <c r="A176" s="69"/>
      <c r="B176" s="70"/>
      <c r="C176" s="75" t="s">
        <v>394</v>
      </c>
      <c r="D176" s="74">
        <f>D183+D205</f>
        <v>200000</v>
      </c>
      <c r="E176" s="74">
        <f t="shared" ref="E176:P176" si="110">E183+E205</f>
        <v>0</v>
      </c>
      <c r="F176" s="74">
        <f t="shared" si="110"/>
        <v>0</v>
      </c>
      <c r="G176" s="74">
        <f>G183+G205</f>
        <v>200000</v>
      </c>
      <c r="H176" s="74">
        <f t="shared" ref="H176:I176" si="111">H183+H205</f>
        <v>0</v>
      </c>
      <c r="I176" s="74">
        <f t="shared" si="111"/>
        <v>0</v>
      </c>
      <c r="J176" s="170">
        <f t="shared" si="80"/>
        <v>100</v>
      </c>
      <c r="K176" s="74">
        <f t="shared" si="110"/>
        <v>450000</v>
      </c>
      <c r="L176" s="74">
        <f t="shared" si="110"/>
        <v>450000</v>
      </c>
      <c r="M176" s="74">
        <f t="shared" si="110"/>
        <v>0</v>
      </c>
      <c r="N176" s="74">
        <f t="shared" si="110"/>
        <v>0</v>
      </c>
      <c r="O176" s="74">
        <f t="shared" si="110"/>
        <v>0</v>
      </c>
      <c r="P176" s="74">
        <f t="shared" si="110"/>
        <v>450000</v>
      </c>
      <c r="Q176" s="74">
        <f t="shared" ref="Q176:V176" si="112">Q183+Q205</f>
        <v>407730.23</v>
      </c>
      <c r="R176" s="74">
        <f t="shared" si="112"/>
        <v>407730.23</v>
      </c>
      <c r="S176" s="74">
        <f t="shared" si="112"/>
        <v>0</v>
      </c>
      <c r="T176" s="74">
        <f t="shared" si="112"/>
        <v>0</v>
      </c>
      <c r="U176" s="74">
        <f t="shared" si="112"/>
        <v>0</v>
      </c>
      <c r="V176" s="74">
        <f t="shared" si="112"/>
        <v>407730.23</v>
      </c>
      <c r="W176" s="171">
        <f t="shared" si="82"/>
        <v>90.606717777777774</v>
      </c>
      <c r="X176" s="143">
        <f t="shared" si="83"/>
        <v>607730.23</v>
      </c>
    </row>
    <row r="177" spans="1:24" s="53" customFormat="1" ht="18" customHeight="1" x14ac:dyDescent="0.25">
      <c r="A177" s="69"/>
      <c r="B177" s="69"/>
      <c r="C177" s="81" t="s">
        <v>418</v>
      </c>
      <c r="D177" s="74">
        <f>D222</f>
        <v>0</v>
      </c>
      <c r="E177" s="74">
        <f t="shared" ref="E177:P177" si="113">E222</f>
        <v>0</v>
      </c>
      <c r="F177" s="74">
        <f t="shared" si="113"/>
        <v>0</v>
      </c>
      <c r="G177" s="74">
        <f>G222</f>
        <v>0</v>
      </c>
      <c r="H177" s="74">
        <f t="shared" ref="H177:I177" si="114">H222</f>
        <v>0</v>
      </c>
      <c r="I177" s="74">
        <f t="shared" si="114"/>
        <v>0</v>
      </c>
      <c r="J177" s="176" t="e">
        <f t="shared" si="80"/>
        <v>#DIV/0!</v>
      </c>
      <c r="K177" s="74">
        <f t="shared" si="113"/>
        <v>127771665.12</v>
      </c>
      <c r="L177" s="74">
        <f t="shared" si="113"/>
        <v>127771665.12</v>
      </c>
      <c r="M177" s="74">
        <f t="shared" si="113"/>
        <v>0</v>
      </c>
      <c r="N177" s="74">
        <f t="shared" si="113"/>
        <v>0</v>
      </c>
      <c r="O177" s="74">
        <f t="shared" si="113"/>
        <v>0</v>
      </c>
      <c r="P177" s="74">
        <f t="shared" si="113"/>
        <v>127771665.12</v>
      </c>
      <c r="Q177" s="74">
        <f t="shared" ref="Q177:V177" si="115">Q222</f>
        <v>4662070.12</v>
      </c>
      <c r="R177" s="74">
        <f t="shared" si="115"/>
        <v>4662070.12</v>
      </c>
      <c r="S177" s="74">
        <f t="shared" si="115"/>
        <v>0</v>
      </c>
      <c r="T177" s="74">
        <f t="shared" si="115"/>
        <v>0</v>
      </c>
      <c r="U177" s="74">
        <f t="shared" si="115"/>
        <v>0</v>
      </c>
      <c r="V177" s="74">
        <f t="shared" si="115"/>
        <v>4662070.12</v>
      </c>
      <c r="W177" s="171">
        <f t="shared" si="82"/>
        <v>3.6487511653084419</v>
      </c>
      <c r="X177" s="143">
        <f t="shared" si="83"/>
        <v>4662070.12</v>
      </c>
    </row>
    <row r="178" spans="1:24" s="52" customFormat="1" x14ac:dyDescent="0.25">
      <c r="A178" s="38" t="s">
        <v>143</v>
      </c>
      <c r="B178" s="41"/>
      <c r="C178" s="2" t="s">
        <v>144</v>
      </c>
      <c r="D178" s="48">
        <f t="shared" ref="D178:V178" si="116">D179</f>
        <v>450000</v>
      </c>
      <c r="E178" s="48">
        <f t="shared" si="116"/>
        <v>0</v>
      </c>
      <c r="F178" s="48">
        <f t="shared" si="116"/>
        <v>0</v>
      </c>
      <c r="G178" s="48">
        <f t="shared" si="116"/>
        <v>257183.08</v>
      </c>
      <c r="H178" s="48">
        <f t="shared" si="116"/>
        <v>0</v>
      </c>
      <c r="I178" s="48">
        <f t="shared" si="116"/>
        <v>0</v>
      </c>
      <c r="J178" s="152">
        <f t="shared" si="80"/>
        <v>57.151795555555552</v>
      </c>
      <c r="K178" s="48">
        <f t="shared" si="116"/>
        <v>0</v>
      </c>
      <c r="L178" s="48">
        <f t="shared" si="116"/>
        <v>0</v>
      </c>
      <c r="M178" s="48">
        <f t="shared" si="116"/>
        <v>0</v>
      </c>
      <c r="N178" s="48">
        <f t="shared" si="116"/>
        <v>0</v>
      </c>
      <c r="O178" s="48">
        <f t="shared" si="116"/>
        <v>0</v>
      </c>
      <c r="P178" s="48">
        <f t="shared" si="116"/>
        <v>0</v>
      </c>
      <c r="Q178" s="48">
        <f t="shared" si="116"/>
        <v>0</v>
      </c>
      <c r="R178" s="48">
        <f t="shared" si="116"/>
        <v>0</v>
      </c>
      <c r="S178" s="48">
        <f t="shared" si="116"/>
        <v>0</v>
      </c>
      <c r="T178" s="48">
        <f t="shared" si="116"/>
        <v>0</v>
      </c>
      <c r="U178" s="48">
        <f t="shared" si="116"/>
        <v>0</v>
      </c>
      <c r="V178" s="48">
        <f t="shared" si="116"/>
        <v>0</v>
      </c>
      <c r="W178" s="183" t="e">
        <f t="shared" si="82"/>
        <v>#DIV/0!</v>
      </c>
      <c r="X178" s="138">
        <f t="shared" si="83"/>
        <v>257183.08</v>
      </c>
    </row>
    <row r="179" spans="1:24" ht="24" customHeight="1" x14ac:dyDescent="0.25">
      <c r="A179" s="37" t="s">
        <v>137</v>
      </c>
      <c r="B179" s="37" t="s">
        <v>83</v>
      </c>
      <c r="C179" s="3" t="s">
        <v>345</v>
      </c>
      <c r="D179" s="49">
        <f>'дод 2'!E310</f>
        <v>450000</v>
      </c>
      <c r="E179" s="49">
        <f>'дод 2'!F310</f>
        <v>0</v>
      </c>
      <c r="F179" s="49">
        <f>'дод 2'!G310</f>
        <v>0</v>
      </c>
      <c r="G179" s="49">
        <f>'дод 2'!H310</f>
        <v>257183.08</v>
      </c>
      <c r="H179" s="49">
        <f>'дод 2'!I310</f>
        <v>0</v>
      </c>
      <c r="I179" s="49">
        <f>'дод 2'!J310</f>
        <v>0</v>
      </c>
      <c r="J179" s="168">
        <f t="shared" si="80"/>
        <v>57.151795555555552</v>
      </c>
      <c r="K179" s="49">
        <f>'дод 2'!L310</f>
        <v>0</v>
      </c>
      <c r="L179" s="49">
        <f>'дод 2'!M310</f>
        <v>0</v>
      </c>
      <c r="M179" s="49">
        <f>'дод 2'!N310</f>
        <v>0</v>
      </c>
      <c r="N179" s="49">
        <f>'дод 2'!O310</f>
        <v>0</v>
      </c>
      <c r="O179" s="49">
        <f>'дод 2'!P310</f>
        <v>0</v>
      </c>
      <c r="P179" s="49">
        <f>'дод 2'!Q310</f>
        <v>0</v>
      </c>
      <c r="Q179" s="49">
        <f>'дод 2'!R310</f>
        <v>0</v>
      </c>
      <c r="R179" s="49">
        <f>'дод 2'!S310</f>
        <v>0</v>
      </c>
      <c r="S179" s="49">
        <f>'дод 2'!T310</f>
        <v>0</v>
      </c>
      <c r="T179" s="49">
        <f>'дод 2'!U310</f>
        <v>0</v>
      </c>
      <c r="U179" s="49">
        <f>'дод 2'!V310</f>
        <v>0</v>
      </c>
      <c r="V179" s="49">
        <f>'дод 2'!W310</f>
        <v>0</v>
      </c>
      <c r="W179" s="180" t="e">
        <f t="shared" si="82"/>
        <v>#DIV/0!</v>
      </c>
      <c r="X179" s="142">
        <f t="shared" si="83"/>
        <v>257183.08</v>
      </c>
    </row>
    <row r="180" spans="1:24" s="52" customFormat="1" x14ac:dyDescent="0.25">
      <c r="A180" s="38" t="s">
        <v>97</v>
      </c>
      <c r="B180" s="38"/>
      <c r="C180" s="13" t="s">
        <v>581</v>
      </c>
      <c r="D180" s="48">
        <f>D184+D185+D187+D189+D190+D191+D192+D193+D194+D195+D197+D199+D201</f>
        <v>2341300.6</v>
      </c>
      <c r="E180" s="48">
        <f t="shared" ref="E180:P180" si="117">E184+E185+E187+E189+E190+E191+E192+E193+E194+E195+E197+E199+E201</f>
        <v>0</v>
      </c>
      <c r="F180" s="48">
        <f t="shared" si="117"/>
        <v>0</v>
      </c>
      <c r="G180" s="48">
        <f>G184+G185+G187+G189+G190+G191+G192+G193+G194+G195+G197+G199+G201</f>
        <v>2291592</v>
      </c>
      <c r="H180" s="48">
        <f t="shared" ref="H180:I180" si="118">H184+H185+H187+H189+H190+H191+H192+H193+H194+H195+H197+H199+H201</f>
        <v>0</v>
      </c>
      <c r="I180" s="48">
        <f t="shared" si="118"/>
        <v>0</v>
      </c>
      <c r="J180" s="152">
        <f t="shared" si="80"/>
        <v>97.876880909696084</v>
      </c>
      <c r="K180" s="48">
        <f t="shared" si="117"/>
        <v>266568026.55000001</v>
      </c>
      <c r="L180" s="48">
        <f t="shared" si="117"/>
        <v>263075076.55000001</v>
      </c>
      <c r="M180" s="48">
        <f t="shared" si="117"/>
        <v>0</v>
      </c>
      <c r="N180" s="48">
        <f t="shared" si="117"/>
        <v>0</v>
      </c>
      <c r="O180" s="48">
        <f t="shared" si="117"/>
        <v>0</v>
      </c>
      <c r="P180" s="48">
        <f t="shared" si="117"/>
        <v>266568026.55000001</v>
      </c>
      <c r="Q180" s="48">
        <f>Q184+Q185+Q187+Q189+Q190+Q191+Q192+Q193+Q194+Q195+Q197+Q199+Q201</f>
        <v>232118710.73999998</v>
      </c>
      <c r="R180" s="48">
        <f t="shared" ref="R180:V180" si="119">R184+R185+R187+R189+R190+R191+R192+R193+R194+R195+R197+R199+R201</f>
        <v>228625760.73999998</v>
      </c>
      <c r="S180" s="48">
        <f t="shared" si="119"/>
        <v>0</v>
      </c>
      <c r="T180" s="48">
        <f t="shared" si="119"/>
        <v>0</v>
      </c>
      <c r="U180" s="48">
        <f t="shared" si="119"/>
        <v>0</v>
      </c>
      <c r="V180" s="48">
        <f t="shared" si="119"/>
        <v>232118710.73999998</v>
      </c>
      <c r="W180" s="153">
        <f t="shared" si="82"/>
        <v>87.076726246634678</v>
      </c>
      <c r="X180" s="138">
        <f t="shared" si="83"/>
        <v>234410302.73999998</v>
      </c>
    </row>
    <row r="181" spans="1:24" s="53" customFormat="1" ht="53.25" customHeight="1" x14ac:dyDescent="0.25">
      <c r="A181" s="69"/>
      <c r="B181" s="69"/>
      <c r="C181" s="73" t="s">
        <v>387</v>
      </c>
      <c r="D181" s="74">
        <f>D198</f>
        <v>0</v>
      </c>
      <c r="E181" s="74">
        <f t="shared" ref="E181:P181" si="120">E198</f>
        <v>0</v>
      </c>
      <c r="F181" s="74">
        <f t="shared" si="120"/>
        <v>0</v>
      </c>
      <c r="G181" s="74">
        <f>G198</f>
        <v>0</v>
      </c>
      <c r="H181" s="74">
        <f t="shared" ref="H181:I181" si="121">H198</f>
        <v>0</v>
      </c>
      <c r="I181" s="74">
        <f t="shared" si="121"/>
        <v>0</v>
      </c>
      <c r="J181" s="176" t="e">
        <f t="shared" si="80"/>
        <v>#DIV/0!</v>
      </c>
      <c r="K181" s="74">
        <f t="shared" si="120"/>
        <v>29921007</v>
      </c>
      <c r="L181" s="74">
        <f t="shared" si="120"/>
        <v>26428057</v>
      </c>
      <c r="M181" s="74">
        <f t="shared" si="120"/>
        <v>0</v>
      </c>
      <c r="N181" s="74">
        <f t="shared" si="120"/>
        <v>0</v>
      </c>
      <c r="O181" s="74">
        <f t="shared" si="120"/>
        <v>0</v>
      </c>
      <c r="P181" s="74">
        <f t="shared" si="120"/>
        <v>29921007</v>
      </c>
      <c r="Q181" s="74">
        <f t="shared" ref="Q181:V181" si="122">Q198</f>
        <v>16265485.02</v>
      </c>
      <c r="R181" s="74">
        <f t="shared" si="122"/>
        <v>12772535.02</v>
      </c>
      <c r="S181" s="74">
        <f t="shared" si="122"/>
        <v>0</v>
      </c>
      <c r="T181" s="74">
        <f t="shared" si="122"/>
        <v>0</v>
      </c>
      <c r="U181" s="74">
        <f t="shared" si="122"/>
        <v>0</v>
      </c>
      <c r="V181" s="74">
        <f t="shared" si="122"/>
        <v>16265485.02</v>
      </c>
      <c r="W181" s="171">
        <f t="shared" si="82"/>
        <v>54.361422461483336</v>
      </c>
      <c r="X181" s="143">
        <f t="shared" si="83"/>
        <v>16265485.02</v>
      </c>
    </row>
    <row r="182" spans="1:24" s="53" customFormat="1" ht="65.25" customHeight="1" x14ac:dyDescent="0.25">
      <c r="A182" s="69"/>
      <c r="B182" s="69"/>
      <c r="C182" s="122" t="s">
        <v>608</v>
      </c>
      <c r="D182" s="74">
        <f>D188</f>
        <v>0</v>
      </c>
      <c r="E182" s="74">
        <f t="shared" ref="E182:F182" si="123">E188</f>
        <v>0</v>
      </c>
      <c r="F182" s="74">
        <f t="shared" si="123"/>
        <v>0</v>
      </c>
      <c r="G182" s="74">
        <f>G188</f>
        <v>0</v>
      </c>
      <c r="H182" s="74">
        <f t="shared" ref="H182:I182" si="124">H188</f>
        <v>0</v>
      </c>
      <c r="I182" s="74">
        <f t="shared" si="124"/>
        <v>0</v>
      </c>
      <c r="J182" s="176" t="e">
        <f t="shared" si="80"/>
        <v>#DIV/0!</v>
      </c>
      <c r="K182" s="74">
        <f>K188</f>
        <v>1530600</v>
      </c>
      <c r="L182" s="74">
        <f t="shared" ref="L182:P182" si="125">L188</f>
        <v>1530600</v>
      </c>
      <c r="M182" s="74">
        <f t="shared" si="125"/>
        <v>0</v>
      </c>
      <c r="N182" s="74">
        <f t="shared" si="125"/>
        <v>0</v>
      </c>
      <c r="O182" s="74">
        <f t="shared" si="125"/>
        <v>0</v>
      </c>
      <c r="P182" s="74">
        <f t="shared" si="125"/>
        <v>1530600</v>
      </c>
      <c r="Q182" s="74">
        <f>Q188</f>
        <v>0</v>
      </c>
      <c r="R182" s="74">
        <f t="shared" ref="R182:V182" si="126">R188</f>
        <v>0</v>
      </c>
      <c r="S182" s="74">
        <f t="shared" si="126"/>
        <v>0</v>
      </c>
      <c r="T182" s="74">
        <f t="shared" si="126"/>
        <v>0</v>
      </c>
      <c r="U182" s="74">
        <f t="shared" si="126"/>
        <v>0</v>
      </c>
      <c r="V182" s="74">
        <f t="shared" si="126"/>
        <v>0</v>
      </c>
      <c r="W182" s="171">
        <f t="shared" si="82"/>
        <v>0</v>
      </c>
      <c r="X182" s="143">
        <f t="shared" si="83"/>
        <v>0</v>
      </c>
    </row>
    <row r="183" spans="1:24" s="53" customFormat="1" x14ac:dyDescent="0.25">
      <c r="A183" s="69"/>
      <c r="B183" s="69"/>
      <c r="C183" s="75" t="s">
        <v>394</v>
      </c>
      <c r="D183" s="74">
        <f>D186+D200</f>
        <v>0</v>
      </c>
      <c r="E183" s="74">
        <f t="shared" ref="E183:P183" si="127">E186+E200</f>
        <v>0</v>
      </c>
      <c r="F183" s="74">
        <f t="shared" si="127"/>
        <v>0</v>
      </c>
      <c r="G183" s="74">
        <f>G186+G200</f>
        <v>0</v>
      </c>
      <c r="H183" s="74">
        <f t="shared" ref="H183:I183" si="128">H186+H200</f>
        <v>0</v>
      </c>
      <c r="I183" s="74">
        <f t="shared" si="128"/>
        <v>0</v>
      </c>
      <c r="J183" s="176" t="e">
        <f t="shared" si="80"/>
        <v>#DIV/0!</v>
      </c>
      <c r="K183" s="74">
        <f t="shared" si="127"/>
        <v>450000</v>
      </c>
      <c r="L183" s="74">
        <f>L186+L200</f>
        <v>450000</v>
      </c>
      <c r="M183" s="74">
        <f t="shared" si="127"/>
        <v>0</v>
      </c>
      <c r="N183" s="74">
        <f t="shared" si="127"/>
        <v>0</v>
      </c>
      <c r="O183" s="74">
        <f t="shared" si="127"/>
        <v>0</v>
      </c>
      <c r="P183" s="74">
        <f t="shared" si="127"/>
        <v>450000</v>
      </c>
      <c r="Q183" s="74">
        <f t="shared" ref="Q183" si="129">Q186+Q200</f>
        <v>407730.23</v>
      </c>
      <c r="R183" s="74">
        <f>R186+R200</f>
        <v>407730.23</v>
      </c>
      <c r="S183" s="74">
        <f t="shared" ref="S183:V183" si="130">S186+S200</f>
        <v>0</v>
      </c>
      <c r="T183" s="74">
        <f t="shared" si="130"/>
        <v>0</v>
      </c>
      <c r="U183" s="74">
        <f t="shared" si="130"/>
        <v>0</v>
      </c>
      <c r="V183" s="74">
        <f t="shared" si="130"/>
        <v>407730.23</v>
      </c>
      <c r="W183" s="171">
        <f t="shared" si="82"/>
        <v>90.606717777777774</v>
      </c>
      <c r="X183" s="143">
        <f t="shared" si="83"/>
        <v>407730.23</v>
      </c>
    </row>
    <row r="184" spans="1:24" ht="33" customHeight="1" x14ac:dyDescent="0.25">
      <c r="A184" s="40" t="s">
        <v>272</v>
      </c>
      <c r="B184" s="40" t="s">
        <v>111</v>
      </c>
      <c r="C184" s="6" t="s">
        <v>547</v>
      </c>
      <c r="D184" s="49">
        <f>'дод 2'!E282+'дод 2'!E248</f>
        <v>0</v>
      </c>
      <c r="E184" s="49">
        <f>'дод 2'!F282+'дод 2'!F248</f>
        <v>0</v>
      </c>
      <c r="F184" s="49">
        <f>'дод 2'!G282+'дод 2'!G248</f>
        <v>0</v>
      </c>
      <c r="G184" s="49">
        <f>'дод 2'!H282+'дод 2'!H248</f>
        <v>0</v>
      </c>
      <c r="H184" s="49">
        <f>'дод 2'!I282+'дод 2'!I248</f>
        <v>0</v>
      </c>
      <c r="I184" s="49">
        <f>'дод 2'!J282+'дод 2'!J248</f>
        <v>0</v>
      </c>
      <c r="J184" s="174" t="e">
        <f t="shared" si="80"/>
        <v>#DIV/0!</v>
      </c>
      <c r="K184" s="49">
        <f>'дод 2'!L282+'дод 2'!L248</f>
        <v>26157976.469999999</v>
      </c>
      <c r="L184" s="49">
        <f>'дод 2'!M282+'дод 2'!M248</f>
        <v>26157976.469999999</v>
      </c>
      <c r="M184" s="49">
        <f>'дод 2'!N282+'дод 2'!N248</f>
        <v>0</v>
      </c>
      <c r="N184" s="49">
        <f>'дод 2'!O282+'дод 2'!O248</f>
        <v>0</v>
      </c>
      <c r="O184" s="49">
        <f>'дод 2'!P282+'дод 2'!P248</f>
        <v>0</v>
      </c>
      <c r="P184" s="49">
        <f>'дод 2'!Q282+'дод 2'!Q248</f>
        <v>26157976.469999999</v>
      </c>
      <c r="Q184" s="49">
        <f>'дод 2'!R282+'дод 2'!R248</f>
        <v>22355072.199999999</v>
      </c>
      <c r="R184" s="49">
        <f>'дод 2'!S282+'дод 2'!S248</f>
        <v>22355072.199999999</v>
      </c>
      <c r="S184" s="49">
        <f>'дод 2'!T282+'дод 2'!T248</f>
        <v>0</v>
      </c>
      <c r="T184" s="49">
        <f>'дод 2'!U282+'дод 2'!U248</f>
        <v>0</v>
      </c>
      <c r="U184" s="49">
        <f>'дод 2'!V282+'дод 2'!V248</f>
        <v>0</v>
      </c>
      <c r="V184" s="49">
        <f>'дод 2'!W282+'дод 2'!W248</f>
        <v>22355072.199999999</v>
      </c>
      <c r="W184" s="169">
        <f t="shared" si="82"/>
        <v>85.461779605309047</v>
      </c>
      <c r="X184" s="142">
        <f t="shared" si="83"/>
        <v>22355072.199999999</v>
      </c>
    </row>
    <row r="185" spans="1:24" s="54" customFormat="1" ht="18.75" x14ac:dyDescent="0.25">
      <c r="A185" s="40" t="s">
        <v>277</v>
      </c>
      <c r="B185" s="40" t="s">
        <v>111</v>
      </c>
      <c r="C185" s="6" t="s">
        <v>582</v>
      </c>
      <c r="D185" s="49">
        <f>'дод 2'!E117+'дод 2'!E283</f>
        <v>0</v>
      </c>
      <c r="E185" s="49">
        <f>'дод 2'!F117+'дод 2'!F283</f>
        <v>0</v>
      </c>
      <c r="F185" s="49">
        <f>'дод 2'!G117+'дод 2'!G283</f>
        <v>0</v>
      </c>
      <c r="G185" s="49">
        <f>'дод 2'!H117+'дод 2'!H283</f>
        <v>0</v>
      </c>
      <c r="H185" s="49">
        <f>'дод 2'!I117+'дод 2'!I283</f>
        <v>0</v>
      </c>
      <c r="I185" s="49">
        <f>'дод 2'!J117+'дод 2'!J283</f>
        <v>0</v>
      </c>
      <c r="J185" s="174" t="e">
        <f t="shared" si="80"/>
        <v>#DIV/0!</v>
      </c>
      <c r="K185" s="49">
        <f>'дод 2'!L117+'дод 2'!L283</f>
        <v>31814047.5</v>
      </c>
      <c r="L185" s="49">
        <f>'дод 2'!M117+'дод 2'!M283</f>
        <v>31814047.5</v>
      </c>
      <c r="M185" s="49">
        <f>'дод 2'!N117+'дод 2'!N283</f>
        <v>0</v>
      </c>
      <c r="N185" s="49">
        <f>'дод 2'!O117+'дод 2'!O283</f>
        <v>0</v>
      </c>
      <c r="O185" s="49">
        <f>'дод 2'!P117+'дод 2'!P283</f>
        <v>0</v>
      </c>
      <c r="P185" s="49">
        <f>'дод 2'!Q117+'дод 2'!Q283</f>
        <v>31814047.5</v>
      </c>
      <c r="Q185" s="49">
        <f>'дод 2'!R117+'дод 2'!R283</f>
        <v>30494360.030000001</v>
      </c>
      <c r="R185" s="49">
        <f>'дод 2'!S117+'дод 2'!S283</f>
        <v>30494360.030000001</v>
      </c>
      <c r="S185" s="49">
        <f>'дод 2'!T117+'дод 2'!T283</f>
        <v>0</v>
      </c>
      <c r="T185" s="49">
        <f>'дод 2'!U117+'дод 2'!U283</f>
        <v>0</v>
      </c>
      <c r="U185" s="49">
        <f>'дод 2'!V117+'дод 2'!V283</f>
        <v>0</v>
      </c>
      <c r="V185" s="49">
        <f>'дод 2'!W117+'дод 2'!W283</f>
        <v>30494360.030000001</v>
      </c>
      <c r="W185" s="169">
        <f t="shared" si="82"/>
        <v>95.85187181857323</v>
      </c>
      <c r="X185" s="142">
        <f t="shared" si="83"/>
        <v>30494360.030000001</v>
      </c>
    </row>
    <row r="186" spans="1:24" s="54" customFormat="1" ht="21.75" customHeight="1" x14ac:dyDescent="0.25">
      <c r="A186" s="80"/>
      <c r="B186" s="80"/>
      <c r="C186" s="85" t="s">
        <v>394</v>
      </c>
      <c r="D186" s="78">
        <f>'дод 2'!E118</f>
        <v>0</v>
      </c>
      <c r="E186" s="78">
        <f>'дод 2'!F118</f>
        <v>0</v>
      </c>
      <c r="F186" s="78">
        <f>'дод 2'!G118</f>
        <v>0</v>
      </c>
      <c r="G186" s="78">
        <f>'дод 2'!H118</f>
        <v>0</v>
      </c>
      <c r="H186" s="78">
        <f>'дод 2'!I118</f>
        <v>0</v>
      </c>
      <c r="I186" s="78">
        <f>'дод 2'!J118</f>
        <v>0</v>
      </c>
      <c r="J186" s="177" t="e">
        <f t="shared" si="80"/>
        <v>#DIV/0!</v>
      </c>
      <c r="K186" s="78">
        <f>'дод 2'!L118</f>
        <v>250000</v>
      </c>
      <c r="L186" s="78">
        <f>'дод 2'!M118</f>
        <v>250000</v>
      </c>
      <c r="M186" s="78">
        <f>'дод 2'!N118</f>
        <v>0</v>
      </c>
      <c r="N186" s="78">
        <f>'дод 2'!O118</f>
        <v>0</v>
      </c>
      <c r="O186" s="78">
        <f>'дод 2'!P118</f>
        <v>0</v>
      </c>
      <c r="P186" s="78">
        <f>'дод 2'!Q118</f>
        <v>250000</v>
      </c>
      <c r="Q186" s="78">
        <f>'дод 2'!R118</f>
        <v>250000</v>
      </c>
      <c r="R186" s="78">
        <f>'дод 2'!S118</f>
        <v>250000</v>
      </c>
      <c r="S186" s="78">
        <f>'дод 2'!T118</f>
        <v>0</v>
      </c>
      <c r="T186" s="78">
        <f>'дод 2'!U118</f>
        <v>0</v>
      </c>
      <c r="U186" s="78">
        <f>'дод 2'!V118</f>
        <v>0</v>
      </c>
      <c r="V186" s="78">
        <f>'дод 2'!W118</f>
        <v>250000</v>
      </c>
      <c r="W186" s="173">
        <f t="shared" si="82"/>
        <v>100</v>
      </c>
      <c r="X186" s="144">
        <f t="shared" si="83"/>
        <v>250000</v>
      </c>
    </row>
    <row r="187" spans="1:24" s="54" customFormat="1" ht="36.75" customHeight="1" x14ac:dyDescent="0.25">
      <c r="A187" s="40" t="s">
        <v>279</v>
      </c>
      <c r="B187" s="40" t="s">
        <v>111</v>
      </c>
      <c r="C187" s="6" t="s">
        <v>607</v>
      </c>
      <c r="D187" s="49">
        <f>'дод 2'!E284+'дод 2'!E156</f>
        <v>0</v>
      </c>
      <c r="E187" s="49">
        <f>'дод 2'!F284+'дод 2'!F156</f>
        <v>0</v>
      </c>
      <c r="F187" s="49">
        <f>'дод 2'!G284+'дод 2'!G156</f>
        <v>0</v>
      </c>
      <c r="G187" s="49">
        <f>'дод 2'!H284+'дод 2'!H156</f>
        <v>0</v>
      </c>
      <c r="H187" s="49">
        <f>'дод 2'!I284+'дод 2'!I156</f>
        <v>0</v>
      </c>
      <c r="I187" s="49">
        <f>'дод 2'!J284+'дод 2'!J156</f>
        <v>0</v>
      </c>
      <c r="J187" s="174" t="e">
        <f t="shared" si="80"/>
        <v>#DIV/0!</v>
      </c>
      <c r="K187" s="49">
        <f>'дод 2'!L284+'дод 2'!L156</f>
        <v>46178440</v>
      </c>
      <c r="L187" s="49">
        <f>'дод 2'!M284+'дод 2'!M156</f>
        <v>46178440</v>
      </c>
      <c r="M187" s="49">
        <f>'дод 2'!N284+'дод 2'!N156</f>
        <v>0</v>
      </c>
      <c r="N187" s="49">
        <f>'дод 2'!O284+'дод 2'!O156</f>
        <v>0</v>
      </c>
      <c r="O187" s="49">
        <f>'дод 2'!P284+'дод 2'!P156</f>
        <v>0</v>
      </c>
      <c r="P187" s="49">
        <f>'дод 2'!Q284+'дод 2'!Q156</f>
        <v>46178440</v>
      </c>
      <c r="Q187" s="49">
        <f>'дод 2'!R284+'дод 2'!R156</f>
        <v>38878434.280000001</v>
      </c>
      <c r="R187" s="49">
        <f>'дод 2'!S284+'дод 2'!S156</f>
        <v>38878434.280000001</v>
      </c>
      <c r="S187" s="49">
        <f>'дод 2'!T284+'дод 2'!T156</f>
        <v>0</v>
      </c>
      <c r="T187" s="49">
        <f>'дод 2'!U284+'дод 2'!U156</f>
        <v>0</v>
      </c>
      <c r="U187" s="49">
        <f>'дод 2'!V284+'дод 2'!V156</f>
        <v>0</v>
      </c>
      <c r="V187" s="49">
        <f>'дод 2'!W284+'дод 2'!W156</f>
        <v>38878434.280000001</v>
      </c>
      <c r="W187" s="169">
        <f t="shared" si="82"/>
        <v>84.191744632343585</v>
      </c>
      <c r="X187" s="142">
        <f t="shared" si="83"/>
        <v>38878434.280000001</v>
      </c>
    </row>
    <row r="188" spans="1:24" s="54" customFormat="1" ht="63" x14ac:dyDescent="0.25">
      <c r="A188" s="80"/>
      <c r="B188" s="80"/>
      <c r="C188" s="79" t="s">
        <v>608</v>
      </c>
      <c r="D188" s="78">
        <f>'дод 2'!E157</f>
        <v>0</v>
      </c>
      <c r="E188" s="78">
        <f>'дод 2'!F157</f>
        <v>0</v>
      </c>
      <c r="F188" s="78">
        <f>'дод 2'!G157</f>
        <v>0</v>
      </c>
      <c r="G188" s="78">
        <f>'дод 2'!H157</f>
        <v>0</v>
      </c>
      <c r="H188" s="78">
        <f>'дод 2'!I157</f>
        <v>0</v>
      </c>
      <c r="I188" s="78">
        <f>'дод 2'!J157</f>
        <v>0</v>
      </c>
      <c r="J188" s="177" t="e">
        <f t="shared" si="80"/>
        <v>#DIV/0!</v>
      </c>
      <c r="K188" s="78">
        <f>'дод 2'!L157</f>
        <v>1530600</v>
      </c>
      <c r="L188" s="78">
        <f>'дод 2'!M157</f>
        <v>1530600</v>
      </c>
      <c r="M188" s="78">
        <f>'дод 2'!N157</f>
        <v>0</v>
      </c>
      <c r="N188" s="78">
        <f>'дод 2'!O157</f>
        <v>0</v>
      </c>
      <c r="O188" s="78">
        <f>'дод 2'!P157</f>
        <v>0</v>
      </c>
      <c r="P188" s="78">
        <f>'дод 2'!Q157</f>
        <v>1530600</v>
      </c>
      <c r="Q188" s="78">
        <f>'дод 2'!R157</f>
        <v>0</v>
      </c>
      <c r="R188" s="78">
        <f>'дод 2'!S157</f>
        <v>0</v>
      </c>
      <c r="S188" s="78">
        <f>'дод 2'!T157</f>
        <v>0</v>
      </c>
      <c r="T188" s="78">
        <f>'дод 2'!U157</f>
        <v>0</v>
      </c>
      <c r="U188" s="78">
        <f>'дод 2'!V157</f>
        <v>0</v>
      </c>
      <c r="V188" s="78">
        <f>'дод 2'!W157</f>
        <v>0</v>
      </c>
      <c r="W188" s="173">
        <f t="shared" si="82"/>
        <v>0</v>
      </c>
      <c r="X188" s="144">
        <f t="shared" si="83"/>
        <v>0</v>
      </c>
    </row>
    <row r="189" spans="1:24" s="54" customFormat="1" ht="21.75" customHeight="1" x14ac:dyDescent="0.25">
      <c r="A189" s="40">
        <v>7323</v>
      </c>
      <c r="B189" s="71" t="s">
        <v>111</v>
      </c>
      <c r="C189" s="119" t="s">
        <v>545</v>
      </c>
      <c r="D189" s="49">
        <f>'дод 2'!E204</f>
        <v>0</v>
      </c>
      <c r="E189" s="49">
        <f>'дод 2'!F204</f>
        <v>0</v>
      </c>
      <c r="F189" s="49">
        <f>'дод 2'!G204</f>
        <v>0</v>
      </c>
      <c r="G189" s="49">
        <f>'дод 2'!H204</f>
        <v>0</v>
      </c>
      <c r="H189" s="49">
        <f>'дод 2'!I204</f>
        <v>0</v>
      </c>
      <c r="I189" s="49">
        <f>'дод 2'!J204</f>
        <v>0</v>
      </c>
      <c r="J189" s="174" t="e">
        <f t="shared" si="80"/>
        <v>#DIV/0!</v>
      </c>
      <c r="K189" s="49">
        <f>'дод 2'!L204</f>
        <v>461003</v>
      </c>
      <c r="L189" s="49">
        <f>'дод 2'!M204</f>
        <v>461003</v>
      </c>
      <c r="M189" s="49">
        <f>'дод 2'!N204</f>
        <v>0</v>
      </c>
      <c r="N189" s="49">
        <f>'дод 2'!O204</f>
        <v>0</v>
      </c>
      <c r="O189" s="49">
        <f>'дод 2'!P204</f>
        <v>0</v>
      </c>
      <c r="P189" s="49">
        <f>'дод 2'!Q204</f>
        <v>461003</v>
      </c>
      <c r="Q189" s="49">
        <f>'дод 2'!R204</f>
        <v>272518</v>
      </c>
      <c r="R189" s="49">
        <f>'дод 2'!S204</f>
        <v>272518</v>
      </c>
      <c r="S189" s="49">
        <f>'дод 2'!T204</f>
        <v>0</v>
      </c>
      <c r="T189" s="49">
        <f>'дод 2'!U204</f>
        <v>0</v>
      </c>
      <c r="U189" s="49">
        <f>'дод 2'!V204</f>
        <v>0</v>
      </c>
      <c r="V189" s="49">
        <f>'дод 2'!W204</f>
        <v>272518</v>
      </c>
      <c r="W189" s="169">
        <f t="shared" si="82"/>
        <v>59.114148931785692</v>
      </c>
      <c r="X189" s="142">
        <f t="shared" si="83"/>
        <v>272518</v>
      </c>
    </row>
    <row r="190" spans="1:24" s="54" customFormat="1" ht="19.5" customHeight="1" x14ac:dyDescent="0.25">
      <c r="A190" s="40">
        <v>7324</v>
      </c>
      <c r="B190" s="71" t="s">
        <v>111</v>
      </c>
      <c r="C190" s="6" t="s">
        <v>546</v>
      </c>
      <c r="D190" s="49">
        <f>'дод 2'!E222+'дод 2'!E285</f>
        <v>0</v>
      </c>
      <c r="E190" s="49">
        <f>'дод 2'!F222+'дод 2'!F285</f>
        <v>0</v>
      </c>
      <c r="F190" s="49">
        <f>'дод 2'!G222+'дод 2'!G285</f>
        <v>0</v>
      </c>
      <c r="G190" s="49">
        <f>'дод 2'!H222+'дод 2'!H285</f>
        <v>0</v>
      </c>
      <c r="H190" s="49">
        <f>'дод 2'!I222+'дод 2'!I285</f>
        <v>0</v>
      </c>
      <c r="I190" s="49">
        <f>'дод 2'!J222+'дод 2'!J285</f>
        <v>0</v>
      </c>
      <c r="J190" s="174" t="e">
        <f t="shared" si="80"/>
        <v>#DIV/0!</v>
      </c>
      <c r="K190" s="49">
        <f>'дод 2'!L222+'дод 2'!L285</f>
        <v>735000</v>
      </c>
      <c r="L190" s="49">
        <f>'дод 2'!M222+'дод 2'!M285</f>
        <v>735000</v>
      </c>
      <c r="M190" s="49">
        <f>'дод 2'!N222+'дод 2'!N285</f>
        <v>0</v>
      </c>
      <c r="N190" s="49">
        <f>'дод 2'!O222+'дод 2'!O285</f>
        <v>0</v>
      </c>
      <c r="O190" s="49">
        <f>'дод 2'!P222+'дод 2'!P285</f>
        <v>0</v>
      </c>
      <c r="P190" s="49">
        <f>'дод 2'!Q222+'дод 2'!Q285</f>
        <v>735000</v>
      </c>
      <c r="Q190" s="49">
        <f>'дод 2'!R222+'дод 2'!R285</f>
        <v>582047.32000000007</v>
      </c>
      <c r="R190" s="49">
        <f>'дод 2'!S222+'дод 2'!S285</f>
        <v>582047.32000000007</v>
      </c>
      <c r="S190" s="49">
        <f>'дод 2'!T222+'дод 2'!T285</f>
        <v>0</v>
      </c>
      <c r="T190" s="49">
        <f>'дод 2'!U222+'дод 2'!U285</f>
        <v>0</v>
      </c>
      <c r="U190" s="49">
        <f>'дод 2'!V222+'дод 2'!V285</f>
        <v>0</v>
      </c>
      <c r="V190" s="49">
        <f>'дод 2'!W222+'дод 2'!W285</f>
        <v>582047.32000000007</v>
      </c>
      <c r="W190" s="169">
        <f t="shared" si="82"/>
        <v>79.190111564625866</v>
      </c>
      <c r="X190" s="142">
        <f t="shared" si="83"/>
        <v>582047.32000000007</v>
      </c>
    </row>
    <row r="191" spans="1:24" s="54" customFormat="1" ht="34.5" x14ac:dyDescent="0.25">
      <c r="A191" s="40">
        <v>7325</v>
      </c>
      <c r="B191" s="71" t="s">
        <v>111</v>
      </c>
      <c r="C191" s="6" t="s">
        <v>541</v>
      </c>
      <c r="D191" s="49">
        <f>'дод 2'!E286+'дод 2'!E43</f>
        <v>0</v>
      </c>
      <c r="E191" s="49">
        <f>'дод 2'!F286+'дод 2'!F43</f>
        <v>0</v>
      </c>
      <c r="F191" s="49">
        <f>'дод 2'!G286+'дод 2'!G43</f>
        <v>0</v>
      </c>
      <c r="G191" s="49">
        <f>'дод 2'!H286+'дод 2'!H43</f>
        <v>0</v>
      </c>
      <c r="H191" s="49">
        <f>'дод 2'!I286+'дод 2'!I43</f>
        <v>0</v>
      </c>
      <c r="I191" s="49">
        <f>'дод 2'!J286+'дод 2'!J43</f>
        <v>0</v>
      </c>
      <c r="J191" s="174" t="e">
        <f t="shared" si="80"/>
        <v>#DIV/0!</v>
      </c>
      <c r="K191" s="49">
        <f>'дод 2'!L286+'дод 2'!L43</f>
        <v>10294114</v>
      </c>
      <c r="L191" s="49">
        <f>'дод 2'!M286+'дод 2'!M43</f>
        <v>10294114</v>
      </c>
      <c r="M191" s="49">
        <f>'дод 2'!N286+'дод 2'!N43</f>
        <v>0</v>
      </c>
      <c r="N191" s="49">
        <f>'дод 2'!O286+'дод 2'!O43</f>
        <v>0</v>
      </c>
      <c r="O191" s="49">
        <f>'дод 2'!P286+'дод 2'!P43</f>
        <v>0</v>
      </c>
      <c r="P191" s="49">
        <f>'дод 2'!Q286+'дод 2'!Q43</f>
        <v>10294114</v>
      </c>
      <c r="Q191" s="49">
        <f>'дод 2'!R286+'дод 2'!R43</f>
        <v>7153658.0800000001</v>
      </c>
      <c r="R191" s="49">
        <f>'дод 2'!S286+'дод 2'!S43</f>
        <v>7153658.0800000001</v>
      </c>
      <c r="S191" s="49">
        <f>'дод 2'!T286+'дод 2'!T43</f>
        <v>0</v>
      </c>
      <c r="T191" s="49">
        <f>'дод 2'!U286+'дод 2'!U43</f>
        <v>0</v>
      </c>
      <c r="U191" s="49">
        <f>'дод 2'!V286+'дод 2'!V43</f>
        <v>0</v>
      </c>
      <c r="V191" s="49">
        <f>'дод 2'!W286+'дод 2'!W43</f>
        <v>7153658.0800000001</v>
      </c>
      <c r="W191" s="169">
        <f t="shared" si="82"/>
        <v>69.492703111700521</v>
      </c>
      <c r="X191" s="142">
        <f t="shared" si="83"/>
        <v>7153658.0800000001</v>
      </c>
    </row>
    <row r="192" spans="1:24" ht="21.75" customHeight="1" x14ac:dyDescent="0.25">
      <c r="A192" s="40" t="s">
        <v>274</v>
      </c>
      <c r="B192" s="40" t="s">
        <v>111</v>
      </c>
      <c r="C192" s="6" t="s">
        <v>542</v>
      </c>
      <c r="D192" s="49">
        <f>'дод 2'!E287+'дод 2'!E249+'дод 2'!E44</f>
        <v>0</v>
      </c>
      <c r="E192" s="49">
        <f>'дод 2'!F287+'дод 2'!F249+'дод 2'!F44</f>
        <v>0</v>
      </c>
      <c r="F192" s="49">
        <f>'дод 2'!G287+'дод 2'!G249+'дод 2'!G44</f>
        <v>0</v>
      </c>
      <c r="G192" s="49">
        <f>'дод 2'!H287+'дод 2'!H249+'дод 2'!H44</f>
        <v>0</v>
      </c>
      <c r="H192" s="49">
        <f>'дод 2'!I287+'дод 2'!I249+'дод 2'!I44</f>
        <v>0</v>
      </c>
      <c r="I192" s="49">
        <f>'дод 2'!J287+'дод 2'!J249+'дод 2'!J44</f>
        <v>0</v>
      </c>
      <c r="J192" s="174" t="e">
        <f t="shared" si="80"/>
        <v>#DIV/0!</v>
      </c>
      <c r="K192" s="49">
        <f>'дод 2'!L287+'дод 2'!L249+'дод 2'!L44</f>
        <v>31599416.579999998</v>
      </c>
      <c r="L192" s="49">
        <f>'дод 2'!M287+'дод 2'!M249+'дод 2'!M44</f>
        <v>31599416.579999998</v>
      </c>
      <c r="M192" s="49">
        <f>'дод 2'!N287+'дод 2'!N249+'дод 2'!N44</f>
        <v>0</v>
      </c>
      <c r="N192" s="49">
        <f>'дод 2'!O287+'дод 2'!O249+'дод 2'!O44</f>
        <v>0</v>
      </c>
      <c r="O192" s="49">
        <f>'дод 2'!P287+'дод 2'!P249+'дод 2'!P44</f>
        <v>0</v>
      </c>
      <c r="P192" s="49">
        <f>'дод 2'!Q287+'дод 2'!Q249+'дод 2'!Q44</f>
        <v>31599416.579999998</v>
      </c>
      <c r="Q192" s="49">
        <f>'дод 2'!R287+'дод 2'!R249+'дод 2'!R44</f>
        <v>29128148.239999998</v>
      </c>
      <c r="R192" s="49">
        <f>'дод 2'!S287+'дод 2'!S249+'дод 2'!S44</f>
        <v>29128148.239999998</v>
      </c>
      <c r="S192" s="49">
        <f>'дод 2'!T287+'дод 2'!T249+'дод 2'!T44</f>
        <v>0</v>
      </c>
      <c r="T192" s="49">
        <f>'дод 2'!U287+'дод 2'!U249+'дод 2'!U44</f>
        <v>0</v>
      </c>
      <c r="U192" s="49">
        <f>'дод 2'!V287+'дод 2'!V249+'дод 2'!V44</f>
        <v>0</v>
      </c>
      <c r="V192" s="49">
        <f>'дод 2'!W287+'дод 2'!W249+'дод 2'!W44</f>
        <v>29128148.239999998</v>
      </c>
      <c r="W192" s="169">
        <f t="shared" si="82"/>
        <v>92.17938618030017</v>
      </c>
      <c r="X192" s="142">
        <f t="shared" si="83"/>
        <v>29128148.239999998</v>
      </c>
    </row>
    <row r="193" spans="1:24" ht="31.5" customHeight="1" x14ac:dyDescent="0.25">
      <c r="A193" s="37" t="s">
        <v>138</v>
      </c>
      <c r="B193" s="37" t="s">
        <v>111</v>
      </c>
      <c r="C193" s="3" t="s">
        <v>1</v>
      </c>
      <c r="D193" s="49">
        <f>'дод 2'!E250+'дод 2'!E288</f>
        <v>0</v>
      </c>
      <c r="E193" s="49">
        <f>'дод 2'!F250+'дод 2'!F288</f>
        <v>0</v>
      </c>
      <c r="F193" s="49">
        <f>'дод 2'!G250+'дод 2'!G288</f>
        <v>0</v>
      </c>
      <c r="G193" s="49">
        <f>'дод 2'!H250+'дод 2'!H288</f>
        <v>0</v>
      </c>
      <c r="H193" s="49">
        <f>'дод 2'!I250+'дод 2'!I288</f>
        <v>0</v>
      </c>
      <c r="I193" s="49">
        <f>'дод 2'!J250+'дод 2'!J288</f>
        <v>0</v>
      </c>
      <c r="J193" s="174" t="e">
        <f t="shared" si="80"/>
        <v>#DIV/0!</v>
      </c>
      <c r="K193" s="49">
        <f>'дод 2'!L250+'дод 2'!L288</f>
        <v>4133608</v>
      </c>
      <c r="L193" s="49">
        <f>'дод 2'!M250+'дод 2'!M288</f>
        <v>4133608</v>
      </c>
      <c r="M193" s="49">
        <f>'дод 2'!N250+'дод 2'!N288</f>
        <v>0</v>
      </c>
      <c r="N193" s="49">
        <f>'дод 2'!O250+'дод 2'!O288</f>
        <v>0</v>
      </c>
      <c r="O193" s="49">
        <f>'дод 2'!P250+'дод 2'!P288</f>
        <v>0</v>
      </c>
      <c r="P193" s="49">
        <f>'дод 2'!Q250+'дод 2'!Q288</f>
        <v>4133608</v>
      </c>
      <c r="Q193" s="49">
        <f>'дод 2'!R250+'дод 2'!R288</f>
        <v>2542714.23</v>
      </c>
      <c r="R193" s="49">
        <f>'дод 2'!S250+'дод 2'!S288</f>
        <v>2542714.23</v>
      </c>
      <c r="S193" s="49">
        <f>'дод 2'!T250+'дод 2'!T288</f>
        <v>0</v>
      </c>
      <c r="T193" s="49">
        <f>'дод 2'!U250+'дод 2'!U288</f>
        <v>0</v>
      </c>
      <c r="U193" s="49">
        <f>'дод 2'!V250+'дод 2'!V288</f>
        <v>0</v>
      </c>
      <c r="V193" s="49">
        <f>'дод 2'!W250+'дод 2'!W288</f>
        <v>2542714.23</v>
      </c>
      <c r="W193" s="169">
        <f t="shared" si="82"/>
        <v>61.513192107234161</v>
      </c>
      <c r="X193" s="142">
        <f t="shared" si="83"/>
        <v>2542714.23</v>
      </c>
    </row>
    <row r="194" spans="1:24" ht="35.25" customHeight="1" x14ac:dyDescent="0.25">
      <c r="A194" s="58" t="s">
        <v>455</v>
      </c>
      <c r="B194" s="58" t="s">
        <v>111</v>
      </c>
      <c r="C194" s="3" t="s">
        <v>456</v>
      </c>
      <c r="D194" s="49">
        <f>'дод 2'!E301</f>
        <v>0</v>
      </c>
      <c r="E194" s="49">
        <f>'дод 2'!F301</f>
        <v>0</v>
      </c>
      <c r="F194" s="49">
        <f>'дод 2'!G301</f>
        <v>0</v>
      </c>
      <c r="G194" s="49">
        <f>'дод 2'!H301</f>
        <v>0</v>
      </c>
      <c r="H194" s="49">
        <f>'дод 2'!I301</f>
        <v>0</v>
      </c>
      <c r="I194" s="49">
        <f>'дод 2'!J301</f>
        <v>0</v>
      </c>
      <c r="J194" s="174" t="e">
        <f t="shared" si="80"/>
        <v>#DIV/0!</v>
      </c>
      <c r="K194" s="49">
        <f>'дод 2'!L301</f>
        <v>0</v>
      </c>
      <c r="L194" s="49">
        <f>'дод 2'!M301</f>
        <v>0</v>
      </c>
      <c r="M194" s="49">
        <f>'дод 2'!N301</f>
        <v>0</v>
      </c>
      <c r="N194" s="49">
        <f>'дод 2'!O301</f>
        <v>0</v>
      </c>
      <c r="O194" s="49">
        <f>'дод 2'!P301</f>
        <v>0</v>
      </c>
      <c r="P194" s="49">
        <f>'дод 2'!Q301</f>
        <v>0</v>
      </c>
      <c r="Q194" s="49">
        <f>'дод 2'!R301</f>
        <v>0</v>
      </c>
      <c r="R194" s="49">
        <f>'дод 2'!S301</f>
        <v>0</v>
      </c>
      <c r="S194" s="49">
        <f>'дод 2'!T301</f>
        <v>0</v>
      </c>
      <c r="T194" s="49">
        <f>'дод 2'!U301</f>
        <v>0</v>
      </c>
      <c r="U194" s="49">
        <f>'дод 2'!V301</f>
        <v>0</v>
      </c>
      <c r="V194" s="49">
        <f>'дод 2'!W301</f>
        <v>0</v>
      </c>
      <c r="W194" s="180" t="e">
        <f t="shared" si="82"/>
        <v>#DIV/0!</v>
      </c>
      <c r="X194" s="142">
        <f t="shared" si="83"/>
        <v>0</v>
      </c>
    </row>
    <row r="195" spans="1:24" ht="51.75" customHeight="1" x14ac:dyDescent="0.25">
      <c r="A195" s="37">
        <v>7361</v>
      </c>
      <c r="B195" s="37" t="s">
        <v>82</v>
      </c>
      <c r="C195" s="3" t="s">
        <v>371</v>
      </c>
      <c r="D195" s="49">
        <f>'дод 2'!E251+'дод 2'!E289+'дод 2'!E158</f>
        <v>0</v>
      </c>
      <c r="E195" s="49">
        <f>'дод 2'!F251+'дод 2'!F289+'дод 2'!F158</f>
        <v>0</v>
      </c>
      <c r="F195" s="49">
        <f>'дод 2'!G251+'дод 2'!G289+'дод 2'!G158</f>
        <v>0</v>
      </c>
      <c r="G195" s="49">
        <f>'дод 2'!H251+'дод 2'!H289+'дод 2'!H158</f>
        <v>0</v>
      </c>
      <c r="H195" s="49">
        <f>'дод 2'!I251+'дод 2'!I289+'дод 2'!I158</f>
        <v>0</v>
      </c>
      <c r="I195" s="49">
        <f>'дод 2'!J251+'дод 2'!J289+'дод 2'!J158</f>
        <v>0</v>
      </c>
      <c r="J195" s="174" t="e">
        <f t="shared" si="80"/>
        <v>#DIV/0!</v>
      </c>
      <c r="K195" s="49">
        <f>'дод 2'!L251+'дод 2'!L289+'дод 2'!L158</f>
        <v>73896180</v>
      </c>
      <c r="L195" s="49">
        <f>'дод 2'!M251+'дод 2'!M289+'дод 2'!M158</f>
        <v>73896180</v>
      </c>
      <c r="M195" s="49">
        <f>'дод 2'!N251+'дод 2'!N289+'дод 2'!N158</f>
        <v>0</v>
      </c>
      <c r="N195" s="49">
        <f>'дод 2'!O251+'дод 2'!O289+'дод 2'!O158</f>
        <v>0</v>
      </c>
      <c r="O195" s="49">
        <f>'дод 2'!P251+'дод 2'!P289+'дод 2'!P158</f>
        <v>0</v>
      </c>
      <c r="P195" s="49">
        <f>'дод 2'!Q251+'дод 2'!Q289+'дод 2'!Q158</f>
        <v>73896180</v>
      </c>
      <c r="Q195" s="49">
        <f>'дод 2'!R251+'дод 2'!R289+'дод 2'!R158</f>
        <v>73504226.939999998</v>
      </c>
      <c r="R195" s="49">
        <f>'дод 2'!S251+'дод 2'!S289+'дод 2'!S158</f>
        <v>73504226.939999998</v>
      </c>
      <c r="S195" s="49">
        <f>'дод 2'!T251+'дод 2'!T289+'дод 2'!T158</f>
        <v>0</v>
      </c>
      <c r="T195" s="49">
        <f>'дод 2'!U251+'дод 2'!U289+'дод 2'!U158</f>
        <v>0</v>
      </c>
      <c r="U195" s="49">
        <f>'дод 2'!V251+'дод 2'!V289+'дод 2'!V158</f>
        <v>0</v>
      </c>
      <c r="V195" s="49">
        <f>'дод 2'!W251+'дод 2'!W289+'дод 2'!W158</f>
        <v>73504226.939999998</v>
      </c>
      <c r="W195" s="169">
        <f t="shared" si="82"/>
        <v>99.469589551178416</v>
      </c>
      <c r="X195" s="142">
        <f t="shared" si="83"/>
        <v>73504226.939999998</v>
      </c>
    </row>
    <row r="196" spans="1:24" s="54" customFormat="1" ht="46.5" hidden="1" customHeight="1" x14ac:dyDescent="0.25">
      <c r="A196" s="37">
        <v>7362</v>
      </c>
      <c r="B196" s="37" t="s">
        <v>82</v>
      </c>
      <c r="C196" s="3" t="s">
        <v>363</v>
      </c>
      <c r="D196" s="49">
        <f>'дод 2'!E252</f>
        <v>0</v>
      </c>
      <c r="E196" s="49">
        <f>'дод 2'!F252</f>
        <v>0</v>
      </c>
      <c r="F196" s="49">
        <f>'дод 2'!G252</f>
        <v>0</v>
      </c>
      <c r="G196" s="49">
        <f>'дод 2'!H252</f>
        <v>0</v>
      </c>
      <c r="H196" s="49">
        <f>'дод 2'!I252</f>
        <v>0</v>
      </c>
      <c r="I196" s="49">
        <f>'дод 2'!J252</f>
        <v>0</v>
      </c>
      <c r="J196" s="174" t="e">
        <f t="shared" si="80"/>
        <v>#DIV/0!</v>
      </c>
      <c r="K196" s="49">
        <f>'дод 2'!L252</f>
        <v>0</v>
      </c>
      <c r="L196" s="49">
        <f>'дод 2'!M252</f>
        <v>0</v>
      </c>
      <c r="M196" s="49">
        <f>'дод 2'!N252</f>
        <v>0</v>
      </c>
      <c r="N196" s="49">
        <f>'дод 2'!O252</f>
        <v>0</v>
      </c>
      <c r="O196" s="49">
        <f>'дод 2'!P252</f>
        <v>0</v>
      </c>
      <c r="P196" s="49">
        <f>'дод 2'!Q252</f>
        <v>0</v>
      </c>
      <c r="Q196" s="49">
        <f>'дод 2'!R252</f>
        <v>0</v>
      </c>
      <c r="R196" s="49">
        <f>'дод 2'!S252</f>
        <v>0</v>
      </c>
      <c r="S196" s="49">
        <f>'дод 2'!T252</f>
        <v>0</v>
      </c>
      <c r="T196" s="49">
        <f>'дод 2'!U252</f>
        <v>0</v>
      </c>
      <c r="U196" s="49">
        <f>'дод 2'!V252</f>
        <v>0</v>
      </c>
      <c r="V196" s="49">
        <f>'дод 2'!W252</f>
        <v>0</v>
      </c>
      <c r="W196" s="169" t="e">
        <f t="shared" si="82"/>
        <v>#DIV/0!</v>
      </c>
      <c r="X196" s="142">
        <f t="shared" si="83"/>
        <v>0</v>
      </c>
    </row>
    <row r="197" spans="1:24" s="54" customFormat="1" ht="47.25" x14ac:dyDescent="0.25">
      <c r="A197" s="37">
        <v>7363</v>
      </c>
      <c r="B197" s="59" t="s">
        <v>82</v>
      </c>
      <c r="C197" s="60" t="s">
        <v>397</v>
      </c>
      <c r="D197" s="49">
        <f>'дод 2'!E253+'дод 2'!E119+'дод 2'!E159+'дод 2'!E290</f>
        <v>0</v>
      </c>
      <c r="E197" s="49">
        <f>'дод 2'!F253+'дод 2'!F119+'дод 2'!F159+'дод 2'!F290</f>
        <v>0</v>
      </c>
      <c r="F197" s="49">
        <f>'дод 2'!G253+'дод 2'!G119+'дод 2'!G159+'дод 2'!G290</f>
        <v>0</v>
      </c>
      <c r="G197" s="49">
        <f>'дод 2'!H253+'дод 2'!H119+'дод 2'!H159+'дод 2'!H290</f>
        <v>0</v>
      </c>
      <c r="H197" s="49">
        <f>'дод 2'!I253+'дод 2'!I119+'дод 2'!I159+'дод 2'!I290</f>
        <v>0</v>
      </c>
      <c r="I197" s="49">
        <f>'дод 2'!J253+'дод 2'!J119+'дод 2'!J159+'дод 2'!J290</f>
        <v>0</v>
      </c>
      <c r="J197" s="174" t="e">
        <f t="shared" si="80"/>
        <v>#DIV/0!</v>
      </c>
      <c r="K197" s="49">
        <f>'дод 2'!L253+'дод 2'!L119+'дод 2'!L159+'дод 2'!L290</f>
        <v>41098241</v>
      </c>
      <c r="L197" s="49">
        <f>'дод 2'!M253+'дод 2'!M119+'дод 2'!M159+'дод 2'!M290</f>
        <v>37605291</v>
      </c>
      <c r="M197" s="49">
        <f>'дод 2'!N253+'дод 2'!N119+'дод 2'!N159+'дод 2'!N290</f>
        <v>0</v>
      </c>
      <c r="N197" s="49">
        <f>'дод 2'!O253+'дод 2'!O119+'дод 2'!O159+'дод 2'!O290</f>
        <v>0</v>
      </c>
      <c r="O197" s="49">
        <f>'дод 2'!P253+'дод 2'!P119+'дод 2'!P159+'дод 2'!P290</f>
        <v>0</v>
      </c>
      <c r="P197" s="49">
        <f>'дод 2'!Q253+'дод 2'!Q119+'дод 2'!Q159+'дод 2'!Q290</f>
        <v>41098241</v>
      </c>
      <c r="Q197" s="49">
        <f>'дод 2'!R253+'дод 2'!R119+'дод 2'!R159+'дод 2'!R290</f>
        <v>27049801.189999998</v>
      </c>
      <c r="R197" s="49">
        <f>'дод 2'!S253+'дод 2'!S119+'дод 2'!S159+'дод 2'!S290</f>
        <v>23556851.189999998</v>
      </c>
      <c r="S197" s="49">
        <f>'дод 2'!T253+'дод 2'!T119+'дод 2'!T159+'дод 2'!T290</f>
        <v>0</v>
      </c>
      <c r="T197" s="49">
        <f>'дод 2'!U253+'дод 2'!U119+'дод 2'!U159+'дод 2'!U290</f>
        <v>0</v>
      </c>
      <c r="U197" s="49">
        <f>'дод 2'!V253+'дод 2'!V119+'дод 2'!V159+'дод 2'!V290</f>
        <v>0</v>
      </c>
      <c r="V197" s="49">
        <f>'дод 2'!W253+'дод 2'!W119+'дод 2'!W159+'дод 2'!W290</f>
        <v>27049801.189999998</v>
      </c>
      <c r="W197" s="169">
        <f t="shared" si="82"/>
        <v>65.817418292914283</v>
      </c>
      <c r="X197" s="142">
        <f t="shared" si="83"/>
        <v>27049801.189999998</v>
      </c>
    </row>
    <row r="198" spans="1:24" s="54" customFormat="1" ht="47.25" x14ac:dyDescent="0.25">
      <c r="A198" s="76"/>
      <c r="B198" s="82"/>
      <c r="C198" s="77" t="s">
        <v>387</v>
      </c>
      <c r="D198" s="78">
        <f>'дод 2'!E120+'дод 2'!E160+'дод 2'!E254+'дод 2'!E291</f>
        <v>0</v>
      </c>
      <c r="E198" s="78">
        <f>'дод 2'!F120+'дод 2'!F160+'дод 2'!F254+'дод 2'!F291</f>
        <v>0</v>
      </c>
      <c r="F198" s="78">
        <f>'дод 2'!G120+'дод 2'!G160+'дод 2'!G254+'дод 2'!G291</f>
        <v>0</v>
      </c>
      <c r="G198" s="78">
        <f>'дод 2'!H120+'дод 2'!H160+'дод 2'!H254+'дод 2'!H291</f>
        <v>0</v>
      </c>
      <c r="H198" s="78">
        <f>'дод 2'!I120+'дод 2'!I160+'дод 2'!I254+'дод 2'!I291</f>
        <v>0</v>
      </c>
      <c r="I198" s="78">
        <f>'дод 2'!J120+'дод 2'!J160+'дод 2'!J254+'дод 2'!J291</f>
        <v>0</v>
      </c>
      <c r="J198" s="177" t="e">
        <f t="shared" si="80"/>
        <v>#DIV/0!</v>
      </c>
      <c r="K198" s="78">
        <f>'дод 2'!L120+'дод 2'!L160+'дод 2'!L254+'дод 2'!L291</f>
        <v>29921007</v>
      </c>
      <c r="L198" s="78">
        <f>'дод 2'!M120+'дод 2'!M160+'дод 2'!M254+'дод 2'!M291</f>
        <v>26428057</v>
      </c>
      <c r="M198" s="78">
        <f>'дод 2'!N120+'дод 2'!N160+'дод 2'!N254+'дод 2'!N291</f>
        <v>0</v>
      </c>
      <c r="N198" s="78">
        <f>'дод 2'!O120+'дод 2'!O160+'дод 2'!O254+'дод 2'!O291</f>
        <v>0</v>
      </c>
      <c r="O198" s="78">
        <f>'дод 2'!P120+'дод 2'!P160+'дод 2'!P254+'дод 2'!P291</f>
        <v>0</v>
      </c>
      <c r="P198" s="78">
        <f>'дод 2'!Q120+'дод 2'!Q160+'дод 2'!Q254+'дод 2'!Q291</f>
        <v>29921007</v>
      </c>
      <c r="Q198" s="78">
        <f>'дод 2'!R120+'дод 2'!R160+'дод 2'!R254+'дод 2'!R291</f>
        <v>16265485.02</v>
      </c>
      <c r="R198" s="78">
        <f>'дод 2'!S120+'дод 2'!S160+'дод 2'!S254+'дод 2'!S291</f>
        <v>12772535.02</v>
      </c>
      <c r="S198" s="78">
        <f>'дод 2'!T120+'дод 2'!T160+'дод 2'!T254+'дод 2'!T291</f>
        <v>0</v>
      </c>
      <c r="T198" s="78">
        <f>'дод 2'!U120+'дод 2'!U160+'дод 2'!U254+'дод 2'!U291</f>
        <v>0</v>
      </c>
      <c r="U198" s="78">
        <f>'дод 2'!V120+'дод 2'!V160+'дод 2'!V254+'дод 2'!V291</f>
        <v>0</v>
      </c>
      <c r="V198" s="78">
        <f>'дод 2'!W120+'дод 2'!W160+'дод 2'!W254+'дод 2'!W291</f>
        <v>16265485.02</v>
      </c>
      <c r="W198" s="173">
        <f t="shared" si="82"/>
        <v>54.361422461483336</v>
      </c>
      <c r="X198" s="144">
        <f t="shared" si="83"/>
        <v>16265485.02</v>
      </c>
    </row>
    <row r="199" spans="1:24" ht="31.5" x14ac:dyDescent="0.25">
      <c r="A199" s="37">
        <v>7368</v>
      </c>
      <c r="B199" s="37" t="s">
        <v>82</v>
      </c>
      <c r="C199" s="36" t="s">
        <v>578</v>
      </c>
      <c r="D199" s="49">
        <f>'дод 2'!E255</f>
        <v>0</v>
      </c>
      <c r="E199" s="49">
        <f>'дод 2'!F255</f>
        <v>0</v>
      </c>
      <c r="F199" s="49">
        <f>'дод 2'!G255</f>
        <v>0</v>
      </c>
      <c r="G199" s="49">
        <f>'дод 2'!H255</f>
        <v>0</v>
      </c>
      <c r="H199" s="49">
        <f>'дод 2'!I255</f>
        <v>0</v>
      </c>
      <c r="I199" s="49">
        <f>'дод 2'!J255</f>
        <v>0</v>
      </c>
      <c r="J199" s="174" t="e">
        <f t="shared" si="80"/>
        <v>#DIV/0!</v>
      </c>
      <c r="K199" s="49">
        <f>'дод 2'!L255</f>
        <v>200000</v>
      </c>
      <c r="L199" s="49">
        <f>'дод 2'!M255</f>
        <v>200000</v>
      </c>
      <c r="M199" s="49">
        <f>'дод 2'!N255</f>
        <v>0</v>
      </c>
      <c r="N199" s="49">
        <f>'дод 2'!O255</f>
        <v>0</v>
      </c>
      <c r="O199" s="49">
        <f>'дод 2'!P255</f>
        <v>0</v>
      </c>
      <c r="P199" s="49">
        <f>'дод 2'!Q255</f>
        <v>200000</v>
      </c>
      <c r="Q199" s="49">
        <f>'дод 2'!R255</f>
        <v>157730.23000000001</v>
      </c>
      <c r="R199" s="49">
        <f>'дод 2'!S255</f>
        <v>157730.23000000001</v>
      </c>
      <c r="S199" s="49">
        <f>'дод 2'!T255</f>
        <v>0</v>
      </c>
      <c r="T199" s="49">
        <f>'дод 2'!U255</f>
        <v>0</v>
      </c>
      <c r="U199" s="49">
        <f>'дод 2'!V255</f>
        <v>0</v>
      </c>
      <c r="V199" s="49">
        <f>'дод 2'!W255</f>
        <v>157730.23000000001</v>
      </c>
      <c r="W199" s="169">
        <f t="shared" si="82"/>
        <v>78.865115000000003</v>
      </c>
      <c r="X199" s="142">
        <f t="shared" si="83"/>
        <v>157730.23000000001</v>
      </c>
    </row>
    <row r="200" spans="1:24" s="54" customFormat="1" x14ac:dyDescent="0.25">
      <c r="A200" s="76"/>
      <c r="B200" s="82"/>
      <c r="C200" s="83" t="s">
        <v>392</v>
      </c>
      <c r="D200" s="78">
        <f>'дод 2'!E256</f>
        <v>0</v>
      </c>
      <c r="E200" s="78">
        <f>'дод 2'!F256</f>
        <v>0</v>
      </c>
      <c r="F200" s="78">
        <f>'дод 2'!G256</f>
        <v>0</v>
      </c>
      <c r="G200" s="78">
        <f>'дод 2'!H256</f>
        <v>0</v>
      </c>
      <c r="H200" s="78">
        <f>'дод 2'!I256</f>
        <v>0</v>
      </c>
      <c r="I200" s="78">
        <f>'дод 2'!J256</f>
        <v>0</v>
      </c>
      <c r="J200" s="177" t="e">
        <f t="shared" si="80"/>
        <v>#DIV/0!</v>
      </c>
      <c r="K200" s="78">
        <f>'дод 2'!L256</f>
        <v>200000</v>
      </c>
      <c r="L200" s="78">
        <f>'дод 2'!M256</f>
        <v>200000</v>
      </c>
      <c r="M200" s="78">
        <f>'дод 2'!N256</f>
        <v>0</v>
      </c>
      <c r="N200" s="78">
        <f>'дод 2'!O256</f>
        <v>0</v>
      </c>
      <c r="O200" s="78">
        <f>'дод 2'!P256</f>
        <v>0</v>
      </c>
      <c r="P200" s="78">
        <f>'дод 2'!Q256</f>
        <v>200000</v>
      </c>
      <c r="Q200" s="78">
        <f>'дод 2'!R256</f>
        <v>157730.23000000001</v>
      </c>
      <c r="R200" s="78">
        <f>'дод 2'!S256</f>
        <v>157730.23000000001</v>
      </c>
      <c r="S200" s="78">
        <f>'дод 2'!T256</f>
        <v>0</v>
      </c>
      <c r="T200" s="78">
        <f>'дод 2'!U256</f>
        <v>0</v>
      </c>
      <c r="U200" s="78">
        <f>'дод 2'!V256</f>
        <v>0</v>
      </c>
      <c r="V200" s="78">
        <f>'дод 2'!W256</f>
        <v>157730.23000000001</v>
      </c>
      <c r="W200" s="173">
        <f t="shared" si="82"/>
        <v>78.865115000000003</v>
      </c>
      <c r="X200" s="144">
        <f t="shared" si="83"/>
        <v>157730.23000000001</v>
      </c>
    </row>
    <row r="201" spans="1:24" s="54" customFormat="1" ht="31.5" x14ac:dyDescent="0.25">
      <c r="A201" s="37">
        <v>7370</v>
      </c>
      <c r="B201" s="59" t="s">
        <v>82</v>
      </c>
      <c r="C201" s="60" t="s">
        <v>430</v>
      </c>
      <c r="D201" s="49">
        <f>'дод 2'!E292+'дод 2'!E302</f>
        <v>2341300.6</v>
      </c>
      <c r="E201" s="49">
        <f>'дод 2'!F292+'дод 2'!F302</f>
        <v>0</v>
      </c>
      <c r="F201" s="49">
        <f>'дод 2'!G292+'дод 2'!G302</f>
        <v>0</v>
      </c>
      <c r="G201" s="49">
        <f>'дод 2'!H292+'дод 2'!H302</f>
        <v>2291592</v>
      </c>
      <c r="H201" s="49">
        <f>'дод 2'!I292+'дод 2'!I302</f>
        <v>0</v>
      </c>
      <c r="I201" s="49">
        <f>'дод 2'!J292+'дод 2'!J302</f>
        <v>0</v>
      </c>
      <c r="J201" s="168">
        <f t="shared" si="80"/>
        <v>97.876880909696084</v>
      </c>
      <c r="K201" s="49">
        <f>'дод 2'!L292+'дод 2'!L302</f>
        <v>0</v>
      </c>
      <c r="L201" s="49">
        <f>'дод 2'!M292+'дод 2'!M302</f>
        <v>0</v>
      </c>
      <c r="M201" s="49">
        <f>'дод 2'!N292+'дод 2'!N302</f>
        <v>0</v>
      </c>
      <c r="N201" s="49">
        <f>'дод 2'!O292+'дод 2'!O302</f>
        <v>0</v>
      </c>
      <c r="O201" s="49">
        <f>'дод 2'!P292+'дод 2'!P302</f>
        <v>0</v>
      </c>
      <c r="P201" s="49">
        <f>'дод 2'!Q292+'дод 2'!Q302</f>
        <v>0</v>
      </c>
      <c r="Q201" s="49">
        <f>'дод 2'!R292+'дод 2'!R302</f>
        <v>0</v>
      </c>
      <c r="R201" s="49">
        <f>'дод 2'!S292+'дод 2'!S302</f>
        <v>0</v>
      </c>
      <c r="S201" s="49">
        <f>'дод 2'!T292+'дод 2'!T302</f>
        <v>0</v>
      </c>
      <c r="T201" s="49">
        <f>'дод 2'!U292+'дод 2'!U302</f>
        <v>0</v>
      </c>
      <c r="U201" s="49">
        <f>'дод 2'!V292+'дод 2'!V302</f>
        <v>0</v>
      </c>
      <c r="V201" s="49">
        <f>'дод 2'!W292+'дод 2'!W302</f>
        <v>0</v>
      </c>
      <c r="W201" s="180" t="e">
        <f t="shared" si="82"/>
        <v>#DIV/0!</v>
      </c>
      <c r="X201" s="142">
        <f t="shared" si="83"/>
        <v>2291592</v>
      </c>
    </row>
    <row r="202" spans="1:24" s="52" customFormat="1" ht="34.5" customHeight="1" x14ac:dyDescent="0.25">
      <c r="A202" s="38" t="s">
        <v>85</v>
      </c>
      <c r="B202" s="41"/>
      <c r="C202" s="2" t="s">
        <v>583</v>
      </c>
      <c r="D202" s="48">
        <f>D206+D207+D208+D209+D213+D214+D217</f>
        <v>64406042</v>
      </c>
      <c r="E202" s="48">
        <f t="shared" ref="E202:P202" si="131">E206+E207+E208+E209+E213+E214+E217</f>
        <v>0</v>
      </c>
      <c r="F202" s="48">
        <f t="shared" si="131"/>
        <v>0</v>
      </c>
      <c r="G202" s="48">
        <f>G206+G207+G208+G209+G213+G214+G217</f>
        <v>64378857.370000005</v>
      </c>
      <c r="H202" s="48">
        <f t="shared" ref="H202:I202" si="132">H206+H207+H208+H209+H213+H214+H217</f>
        <v>0</v>
      </c>
      <c r="I202" s="48">
        <f t="shared" si="132"/>
        <v>0</v>
      </c>
      <c r="J202" s="152">
        <f t="shared" si="80"/>
        <v>99.957791801582857</v>
      </c>
      <c r="K202" s="48">
        <f t="shared" si="131"/>
        <v>12100000</v>
      </c>
      <c r="L202" s="48">
        <f t="shared" si="131"/>
        <v>0</v>
      </c>
      <c r="M202" s="48">
        <f t="shared" si="131"/>
        <v>12100000</v>
      </c>
      <c r="N202" s="48">
        <f t="shared" si="131"/>
        <v>0</v>
      </c>
      <c r="O202" s="48">
        <f t="shared" si="131"/>
        <v>0</v>
      </c>
      <c r="P202" s="48">
        <f t="shared" si="131"/>
        <v>0</v>
      </c>
      <c r="Q202" s="48">
        <f t="shared" ref="Q202:V202" si="133">Q206+Q207+Q208+Q209+Q213+Q214+Q217</f>
        <v>12100000</v>
      </c>
      <c r="R202" s="48">
        <f t="shared" si="133"/>
        <v>0</v>
      </c>
      <c r="S202" s="48">
        <f t="shared" si="133"/>
        <v>12100000</v>
      </c>
      <c r="T202" s="48">
        <f t="shared" si="133"/>
        <v>0</v>
      </c>
      <c r="U202" s="48">
        <f t="shared" si="133"/>
        <v>0</v>
      </c>
      <c r="V202" s="48">
        <f t="shared" si="133"/>
        <v>0</v>
      </c>
      <c r="W202" s="153">
        <f t="shared" si="82"/>
        <v>100</v>
      </c>
      <c r="X202" s="138">
        <f t="shared" si="83"/>
        <v>76478857.370000005</v>
      </c>
    </row>
    <row r="203" spans="1:24" s="53" customFormat="1" ht="81.75" customHeight="1" x14ac:dyDescent="0.25">
      <c r="A203" s="69"/>
      <c r="B203" s="70"/>
      <c r="C203" s="73" t="s">
        <v>396</v>
      </c>
      <c r="D203" s="74">
        <f>D215</f>
        <v>0</v>
      </c>
      <c r="E203" s="74">
        <f t="shared" ref="E203:X203" si="134">E215</f>
        <v>0</v>
      </c>
      <c r="F203" s="74">
        <f t="shared" si="134"/>
        <v>0</v>
      </c>
      <c r="G203" s="74">
        <f t="shared" si="134"/>
        <v>0</v>
      </c>
      <c r="H203" s="74">
        <f t="shared" si="134"/>
        <v>0</v>
      </c>
      <c r="I203" s="74">
        <f t="shared" si="134"/>
        <v>0</v>
      </c>
      <c r="J203" s="176" t="e">
        <f t="shared" si="80"/>
        <v>#DIV/0!</v>
      </c>
      <c r="K203" s="74">
        <f t="shared" si="134"/>
        <v>12100000</v>
      </c>
      <c r="L203" s="74">
        <f t="shared" si="134"/>
        <v>0</v>
      </c>
      <c r="M203" s="74">
        <f t="shared" si="134"/>
        <v>12100000</v>
      </c>
      <c r="N203" s="74">
        <f t="shared" si="134"/>
        <v>0</v>
      </c>
      <c r="O203" s="74">
        <f t="shared" si="134"/>
        <v>0</v>
      </c>
      <c r="P203" s="74">
        <f t="shared" si="134"/>
        <v>0</v>
      </c>
      <c r="Q203" s="74">
        <f t="shared" si="134"/>
        <v>12100000</v>
      </c>
      <c r="R203" s="74">
        <f t="shared" si="134"/>
        <v>0</v>
      </c>
      <c r="S203" s="74">
        <f t="shared" si="134"/>
        <v>12100000</v>
      </c>
      <c r="T203" s="74">
        <f t="shared" si="134"/>
        <v>0</v>
      </c>
      <c r="U203" s="74">
        <f t="shared" si="134"/>
        <v>0</v>
      </c>
      <c r="V203" s="74">
        <f t="shared" si="134"/>
        <v>0</v>
      </c>
      <c r="W203" s="184">
        <f t="shared" si="82"/>
        <v>100</v>
      </c>
      <c r="X203" s="74">
        <f t="shared" si="134"/>
        <v>12100000</v>
      </c>
    </row>
    <row r="204" spans="1:24" s="53" customFormat="1" ht="65.25" customHeight="1" x14ac:dyDescent="0.25">
      <c r="A204" s="69"/>
      <c r="B204" s="70"/>
      <c r="C204" s="73" t="s">
        <v>444</v>
      </c>
      <c r="D204" s="74">
        <f>D216</f>
        <v>1527346</v>
      </c>
      <c r="E204" s="74">
        <f t="shared" ref="E204:P204" si="135">E216</f>
        <v>0</v>
      </c>
      <c r="F204" s="74">
        <f t="shared" si="135"/>
        <v>0</v>
      </c>
      <c r="G204" s="74">
        <f>G216</f>
        <v>1527346</v>
      </c>
      <c r="H204" s="74">
        <f t="shared" ref="H204:I204" si="136">H216</f>
        <v>0</v>
      </c>
      <c r="I204" s="74">
        <f t="shared" si="136"/>
        <v>0</v>
      </c>
      <c r="J204" s="170">
        <f t="shared" si="80"/>
        <v>100</v>
      </c>
      <c r="K204" s="74">
        <f t="shared" si="135"/>
        <v>0</v>
      </c>
      <c r="L204" s="74">
        <f t="shared" si="135"/>
        <v>0</v>
      </c>
      <c r="M204" s="74">
        <f t="shared" si="135"/>
        <v>0</v>
      </c>
      <c r="N204" s="74">
        <f t="shared" si="135"/>
        <v>0</v>
      </c>
      <c r="O204" s="74">
        <f t="shared" si="135"/>
        <v>0</v>
      </c>
      <c r="P204" s="74">
        <f t="shared" si="135"/>
        <v>0</v>
      </c>
      <c r="Q204" s="74">
        <f t="shared" ref="Q204:V204" si="137">Q216</f>
        <v>0</v>
      </c>
      <c r="R204" s="74">
        <f t="shared" si="137"/>
        <v>0</v>
      </c>
      <c r="S204" s="74">
        <f t="shared" si="137"/>
        <v>0</v>
      </c>
      <c r="T204" s="74">
        <f t="shared" si="137"/>
        <v>0</v>
      </c>
      <c r="U204" s="74">
        <f t="shared" si="137"/>
        <v>0</v>
      </c>
      <c r="V204" s="74">
        <f t="shared" si="137"/>
        <v>0</v>
      </c>
      <c r="W204" s="181" t="e">
        <f t="shared" si="82"/>
        <v>#DIV/0!</v>
      </c>
      <c r="X204" s="143">
        <f t="shared" si="83"/>
        <v>1527346</v>
      </c>
    </row>
    <row r="205" spans="1:24" s="53" customFormat="1" x14ac:dyDescent="0.25">
      <c r="A205" s="69"/>
      <c r="B205" s="70"/>
      <c r="C205" s="81" t="s">
        <v>392</v>
      </c>
      <c r="D205" s="74">
        <f>D218</f>
        <v>200000</v>
      </c>
      <c r="E205" s="74">
        <f t="shared" ref="E205:P205" si="138">E218</f>
        <v>0</v>
      </c>
      <c r="F205" s="74">
        <f t="shared" si="138"/>
        <v>0</v>
      </c>
      <c r="G205" s="74">
        <f>G218</f>
        <v>200000</v>
      </c>
      <c r="H205" s="74">
        <f t="shared" ref="H205:I205" si="139">H218</f>
        <v>0</v>
      </c>
      <c r="I205" s="74">
        <f t="shared" si="139"/>
        <v>0</v>
      </c>
      <c r="J205" s="170">
        <f t="shared" si="80"/>
        <v>100</v>
      </c>
      <c r="K205" s="74">
        <f t="shared" si="138"/>
        <v>0</v>
      </c>
      <c r="L205" s="74">
        <f t="shared" si="138"/>
        <v>0</v>
      </c>
      <c r="M205" s="74">
        <f t="shared" si="138"/>
        <v>0</v>
      </c>
      <c r="N205" s="74">
        <f t="shared" si="138"/>
        <v>0</v>
      </c>
      <c r="O205" s="74">
        <f t="shared" si="138"/>
        <v>0</v>
      </c>
      <c r="P205" s="74">
        <f t="shared" si="138"/>
        <v>0</v>
      </c>
      <c r="Q205" s="74">
        <f t="shared" ref="Q205:V205" si="140">Q218</f>
        <v>0</v>
      </c>
      <c r="R205" s="74">
        <f t="shared" si="140"/>
        <v>0</v>
      </c>
      <c r="S205" s="74">
        <f t="shared" si="140"/>
        <v>0</v>
      </c>
      <c r="T205" s="74">
        <f t="shared" si="140"/>
        <v>0</v>
      </c>
      <c r="U205" s="74">
        <f t="shared" si="140"/>
        <v>0</v>
      </c>
      <c r="V205" s="74">
        <f t="shared" si="140"/>
        <v>0</v>
      </c>
      <c r="W205" s="181" t="e">
        <f t="shared" si="82"/>
        <v>#DIV/0!</v>
      </c>
      <c r="X205" s="143">
        <f t="shared" si="83"/>
        <v>200000</v>
      </c>
    </row>
    <row r="206" spans="1:24" s="54" customFormat="1" ht="18.75" customHeight="1" x14ac:dyDescent="0.25">
      <c r="A206" s="37" t="s">
        <v>3</v>
      </c>
      <c r="B206" s="37" t="s">
        <v>84</v>
      </c>
      <c r="C206" s="3" t="s">
        <v>36</v>
      </c>
      <c r="D206" s="49">
        <f>'дод 2'!E45</f>
        <v>6542500</v>
      </c>
      <c r="E206" s="49">
        <f>'дод 2'!F45</f>
        <v>0</v>
      </c>
      <c r="F206" s="49">
        <f>'дод 2'!G45</f>
        <v>0</v>
      </c>
      <c r="G206" s="49">
        <f>'дод 2'!H45</f>
        <v>6542500</v>
      </c>
      <c r="H206" s="49">
        <f>'дод 2'!I45</f>
        <v>0</v>
      </c>
      <c r="I206" s="49">
        <f>'дод 2'!J45</f>
        <v>0</v>
      </c>
      <c r="J206" s="168">
        <f t="shared" si="80"/>
        <v>100</v>
      </c>
      <c r="K206" s="49">
        <f>'дод 2'!L45</f>
        <v>0</v>
      </c>
      <c r="L206" s="49">
        <f>'дод 2'!M45</f>
        <v>0</v>
      </c>
      <c r="M206" s="49">
        <f>'дод 2'!N45</f>
        <v>0</v>
      </c>
      <c r="N206" s="49">
        <f>'дод 2'!O45</f>
        <v>0</v>
      </c>
      <c r="O206" s="49">
        <f>'дод 2'!P45</f>
        <v>0</v>
      </c>
      <c r="P206" s="49">
        <f>'дод 2'!Q45</f>
        <v>0</v>
      </c>
      <c r="Q206" s="49">
        <f>'дод 2'!R45</f>
        <v>0</v>
      </c>
      <c r="R206" s="49">
        <f>'дод 2'!S45</f>
        <v>0</v>
      </c>
      <c r="S206" s="49">
        <f>'дод 2'!T45</f>
        <v>0</v>
      </c>
      <c r="T206" s="49">
        <f>'дод 2'!U45</f>
        <v>0</v>
      </c>
      <c r="U206" s="49">
        <f>'дод 2'!V45</f>
        <v>0</v>
      </c>
      <c r="V206" s="49">
        <f>'дод 2'!W45</f>
        <v>0</v>
      </c>
      <c r="W206" s="180" t="e">
        <f t="shared" si="82"/>
        <v>#DIV/0!</v>
      </c>
      <c r="X206" s="142">
        <f t="shared" si="83"/>
        <v>6542500</v>
      </c>
    </row>
    <row r="207" spans="1:24" s="54" customFormat="1" ht="20.25" customHeight="1" x14ac:dyDescent="0.25">
      <c r="A207" s="37">
        <v>7413</v>
      </c>
      <c r="B207" s="37" t="s">
        <v>84</v>
      </c>
      <c r="C207" s="3" t="s">
        <v>374</v>
      </c>
      <c r="D207" s="49">
        <f>'дод 2'!E46</f>
        <v>12800000</v>
      </c>
      <c r="E207" s="49">
        <f>'дод 2'!F46</f>
        <v>0</v>
      </c>
      <c r="F207" s="49">
        <f>'дод 2'!G46</f>
        <v>0</v>
      </c>
      <c r="G207" s="49">
        <f>'дод 2'!H46</f>
        <v>12796650.779999999</v>
      </c>
      <c r="H207" s="49">
        <f>'дод 2'!I46</f>
        <v>0</v>
      </c>
      <c r="I207" s="49">
        <f>'дод 2'!J46</f>
        <v>0</v>
      </c>
      <c r="J207" s="168">
        <f t="shared" si="80"/>
        <v>99.973834218749985</v>
      </c>
      <c r="K207" s="49">
        <f>'дод 2'!L46</f>
        <v>0</v>
      </c>
      <c r="L207" s="49">
        <f>'дод 2'!M46</f>
        <v>0</v>
      </c>
      <c r="M207" s="49">
        <f>'дод 2'!N46</f>
        <v>0</v>
      </c>
      <c r="N207" s="49">
        <f>'дод 2'!O46</f>
        <v>0</v>
      </c>
      <c r="O207" s="49">
        <f>'дод 2'!P46</f>
        <v>0</v>
      </c>
      <c r="P207" s="49">
        <f>'дод 2'!Q46</f>
        <v>0</v>
      </c>
      <c r="Q207" s="49">
        <f>'дод 2'!R46</f>
        <v>0</v>
      </c>
      <c r="R207" s="49">
        <f>'дод 2'!S46</f>
        <v>0</v>
      </c>
      <c r="S207" s="49">
        <f>'дод 2'!T46</f>
        <v>0</v>
      </c>
      <c r="T207" s="49">
        <f>'дод 2'!U46</f>
        <v>0</v>
      </c>
      <c r="U207" s="49">
        <f>'дод 2'!V46</f>
        <v>0</v>
      </c>
      <c r="V207" s="49">
        <f>'дод 2'!W46</f>
        <v>0</v>
      </c>
      <c r="W207" s="180" t="e">
        <f t="shared" si="82"/>
        <v>#DIV/0!</v>
      </c>
      <c r="X207" s="142">
        <f t="shared" si="83"/>
        <v>12796650.779999999</v>
      </c>
    </row>
    <row r="208" spans="1:24" s="54" customFormat="1" ht="31.5" x14ac:dyDescent="0.25">
      <c r="A208" s="42">
        <v>7422</v>
      </c>
      <c r="B208" s="99" t="s">
        <v>412</v>
      </c>
      <c r="C208" s="100" t="s">
        <v>561</v>
      </c>
      <c r="D208" s="49">
        <f>'дод 2'!E47</f>
        <v>5893900</v>
      </c>
      <c r="E208" s="49">
        <f>'дод 2'!F47</f>
        <v>0</v>
      </c>
      <c r="F208" s="49">
        <f>'дод 2'!G47</f>
        <v>0</v>
      </c>
      <c r="G208" s="49">
        <f>'дод 2'!H47</f>
        <v>5893900</v>
      </c>
      <c r="H208" s="49">
        <f>'дод 2'!I47</f>
        <v>0</v>
      </c>
      <c r="I208" s="49">
        <f>'дод 2'!J47</f>
        <v>0</v>
      </c>
      <c r="J208" s="168">
        <f t="shared" si="80"/>
        <v>100</v>
      </c>
      <c r="K208" s="49">
        <f>'дод 2'!L47</f>
        <v>0</v>
      </c>
      <c r="L208" s="49">
        <f>'дод 2'!M47</f>
        <v>0</v>
      </c>
      <c r="M208" s="49">
        <f>'дод 2'!N47</f>
        <v>0</v>
      </c>
      <c r="N208" s="49">
        <f>'дод 2'!O47</f>
        <v>0</v>
      </c>
      <c r="O208" s="49">
        <f>'дод 2'!P47</f>
        <v>0</v>
      </c>
      <c r="P208" s="49">
        <f>'дод 2'!Q47</f>
        <v>0</v>
      </c>
      <c r="Q208" s="49">
        <f>'дод 2'!R47</f>
        <v>0</v>
      </c>
      <c r="R208" s="49">
        <f>'дод 2'!S47</f>
        <v>0</v>
      </c>
      <c r="S208" s="49">
        <f>'дод 2'!T47</f>
        <v>0</v>
      </c>
      <c r="T208" s="49">
        <f>'дод 2'!U47</f>
        <v>0</v>
      </c>
      <c r="U208" s="49">
        <f>'дод 2'!V47</f>
        <v>0</v>
      </c>
      <c r="V208" s="49">
        <f>'дод 2'!W47</f>
        <v>0</v>
      </c>
      <c r="W208" s="180" t="e">
        <f t="shared" si="82"/>
        <v>#DIV/0!</v>
      </c>
      <c r="X208" s="142">
        <f t="shared" si="83"/>
        <v>5893900</v>
      </c>
    </row>
    <row r="209" spans="1:24" s="54" customFormat="1" x14ac:dyDescent="0.25">
      <c r="A209" s="37">
        <v>7426</v>
      </c>
      <c r="B209" s="58" t="s">
        <v>412</v>
      </c>
      <c r="C209" s="3" t="s">
        <v>375</v>
      </c>
      <c r="D209" s="49">
        <f>'дод 2'!E48</f>
        <v>37442296</v>
      </c>
      <c r="E209" s="49">
        <f>'дод 2'!F48</f>
        <v>0</v>
      </c>
      <c r="F209" s="49">
        <f>'дод 2'!G48</f>
        <v>0</v>
      </c>
      <c r="G209" s="49">
        <f>'дод 2'!H48</f>
        <v>37418460.590000004</v>
      </c>
      <c r="H209" s="49">
        <f>'дод 2'!I48</f>
        <v>0</v>
      </c>
      <c r="I209" s="49">
        <f>'дод 2'!J48</f>
        <v>0</v>
      </c>
      <c r="J209" s="168">
        <f t="shared" si="80"/>
        <v>99.936340949817833</v>
      </c>
      <c r="K209" s="49">
        <f>'дод 2'!L48</f>
        <v>0</v>
      </c>
      <c r="L209" s="49">
        <f>'дод 2'!M48</f>
        <v>0</v>
      </c>
      <c r="M209" s="49">
        <f>'дод 2'!N48</f>
        <v>0</v>
      </c>
      <c r="N209" s="49">
        <f>'дод 2'!O48</f>
        <v>0</v>
      </c>
      <c r="O209" s="49">
        <f>'дод 2'!P48</f>
        <v>0</v>
      </c>
      <c r="P209" s="49">
        <f>'дод 2'!Q48</f>
        <v>0</v>
      </c>
      <c r="Q209" s="49">
        <f>'дод 2'!R48</f>
        <v>0</v>
      </c>
      <c r="R209" s="49">
        <f>'дод 2'!S48</f>
        <v>0</v>
      </c>
      <c r="S209" s="49">
        <f>'дод 2'!T48</f>
        <v>0</v>
      </c>
      <c r="T209" s="49">
        <f>'дод 2'!U48</f>
        <v>0</v>
      </c>
      <c r="U209" s="49">
        <f>'дод 2'!V48</f>
        <v>0</v>
      </c>
      <c r="V209" s="49">
        <f>'дод 2'!W48</f>
        <v>0</v>
      </c>
      <c r="W209" s="180" t="e">
        <f t="shared" si="82"/>
        <v>#DIV/0!</v>
      </c>
      <c r="X209" s="142">
        <f t="shared" si="83"/>
        <v>37418460.590000004</v>
      </c>
    </row>
    <row r="210" spans="1:24" s="54" customFormat="1" hidden="1" x14ac:dyDescent="0.25">
      <c r="A210" s="37"/>
      <c r="B210" s="58"/>
      <c r="C210" s="3"/>
      <c r="D210" s="49"/>
      <c r="E210" s="49"/>
      <c r="F210" s="49"/>
      <c r="G210" s="49"/>
      <c r="H210" s="49"/>
      <c r="I210" s="49"/>
      <c r="J210" s="168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169"/>
      <c r="X210" s="142"/>
    </row>
    <row r="211" spans="1:24" s="54" customFormat="1" hidden="1" x14ac:dyDescent="0.25">
      <c r="A211" s="76"/>
      <c r="B211" s="76"/>
      <c r="C211" s="77"/>
      <c r="D211" s="78"/>
      <c r="E211" s="78"/>
      <c r="F211" s="78"/>
      <c r="G211" s="78"/>
      <c r="H211" s="78"/>
      <c r="I211" s="78"/>
      <c r="J211" s="16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169"/>
      <c r="X211" s="142"/>
    </row>
    <row r="212" spans="1:24" s="54" customFormat="1" hidden="1" x14ac:dyDescent="0.25">
      <c r="A212" s="76"/>
      <c r="B212" s="76"/>
      <c r="C212" s="77"/>
      <c r="D212" s="78"/>
      <c r="E212" s="78"/>
      <c r="F212" s="78"/>
      <c r="G212" s="78"/>
      <c r="H212" s="78"/>
      <c r="I212" s="78"/>
      <c r="J212" s="16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169"/>
      <c r="X212" s="142"/>
    </row>
    <row r="213" spans="1:24" s="54" customFormat="1" ht="18" hidden="1" customHeight="1" x14ac:dyDescent="0.25">
      <c r="A213" s="58"/>
      <c r="B213" s="58"/>
      <c r="C213" s="3"/>
      <c r="D213" s="49"/>
      <c r="E213" s="49"/>
      <c r="F213" s="49"/>
      <c r="G213" s="49"/>
      <c r="H213" s="49"/>
      <c r="I213" s="49"/>
      <c r="J213" s="168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169"/>
      <c r="X213" s="142"/>
    </row>
    <row r="214" spans="1:24" s="54" customFormat="1" ht="54.75" customHeight="1" x14ac:dyDescent="0.25">
      <c r="A214" s="58" t="s">
        <v>537</v>
      </c>
      <c r="B214" s="58" t="s">
        <v>399</v>
      </c>
      <c r="C214" s="109" t="s">
        <v>398</v>
      </c>
      <c r="D214" s="49">
        <f>'дод 2'!E257</f>
        <v>1527346</v>
      </c>
      <c r="E214" s="49">
        <f>'дод 2'!F257</f>
        <v>0</v>
      </c>
      <c r="F214" s="49">
        <f>'дод 2'!G257</f>
        <v>0</v>
      </c>
      <c r="G214" s="49">
        <f>'дод 2'!H257</f>
        <v>1527346</v>
      </c>
      <c r="H214" s="49">
        <f>'дод 2'!I257</f>
        <v>0</v>
      </c>
      <c r="I214" s="49">
        <f>'дод 2'!J257</f>
        <v>0</v>
      </c>
      <c r="J214" s="168">
        <f t="shared" ref="J214:J267" si="141">G214/D214*100</f>
        <v>100</v>
      </c>
      <c r="K214" s="49">
        <f>'дод 2'!L257</f>
        <v>12100000</v>
      </c>
      <c r="L214" s="49">
        <f>'дод 2'!M257</f>
        <v>0</v>
      </c>
      <c r="M214" s="49">
        <f>'дод 2'!N257</f>
        <v>12100000</v>
      </c>
      <c r="N214" s="49">
        <f>'дод 2'!O257</f>
        <v>0</v>
      </c>
      <c r="O214" s="49">
        <f>'дод 2'!P257</f>
        <v>0</v>
      </c>
      <c r="P214" s="49">
        <f>'дод 2'!Q257</f>
        <v>0</v>
      </c>
      <c r="Q214" s="49">
        <f>'дод 2'!R257</f>
        <v>12100000</v>
      </c>
      <c r="R214" s="49">
        <f>'дод 2'!S257</f>
        <v>0</v>
      </c>
      <c r="S214" s="49">
        <f>'дод 2'!T257</f>
        <v>12100000</v>
      </c>
      <c r="T214" s="49">
        <f>'дод 2'!U257</f>
        <v>0</v>
      </c>
      <c r="U214" s="49">
        <f>'дод 2'!V257</f>
        <v>0</v>
      </c>
      <c r="V214" s="49">
        <f>'дод 2'!W257</f>
        <v>0</v>
      </c>
      <c r="W214" s="169">
        <f t="shared" ref="W214:W267" si="142">Q214/K214*100</f>
        <v>100</v>
      </c>
      <c r="X214" s="142">
        <f t="shared" ref="X214:X267" si="143">G214+Q214</f>
        <v>13627346</v>
      </c>
    </row>
    <row r="215" spans="1:24" s="54" customFormat="1" ht="78.75" x14ac:dyDescent="0.25">
      <c r="A215" s="87"/>
      <c r="B215" s="87"/>
      <c r="C215" s="85" t="s">
        <v>396</v>
      </c>
      <c r="D215" s="78">
        <f>'дод 2'!E258</f>
        <v>0</v>
      </c>
      <c r="E215" s="78">
        <f>'дод 2'!F258</f>
        <v>0</v>
      </c>
      <c r="F215" s="78">
        <f>'дод 2'!G258</f>
        <v>0</v>
      </c>
      <c r="G215" s="78">
        <f>'дод 2'!H258</f>
        <v>0</v>
      </c>
      <c r="H215" s="78">
        <f>'дод 2'!I258</f>
        <v>0</v>
      </c>
      <c r="I215" s="78">
        <f>'дод 2'!J258</f>
        <v>0</v>
      </c>
      <c r="J215" s="178" t="e">
        <f>'дод 2'!K258</f>
        <v>#DIV/0!</v>
      </c>
      <c r="K215" s="78">
        <f>'дод 2'!L258</f>
        <v>12100000</v>
      </c>
      <c r="L215" s="78">
        <f>'дод 2'!M258</f>
        <v>0</v>
      </c>
      <c r="M215" s="78">
        <f>'дод 2'!N258</f>
        <v>12100000</v>
      </c>
      <c r="N215" s="78">
        <f>'дод 2'!O258</f>
        <v>0</v>
      </c>
      <c r="O215" s="78">
        <f>'дод 2'!P258</f>
        <v>0</v>
      </c>
      <c r="P215" s="78">
        <f>'дод 2'!Q258</f>
        <v>0</v>
      </c>
      <c r="Q215" s="78">
        <f>'дод 2'!R258</f>
        <v>12100000</v>
      </c>
      <c r="R215" s="78">
        <f>'дод 2'!S258</f>
        <v>0</v>
      </c>
      <c r="S215" s="78">
        <f>'дод 2'!T258</f>
        <v>12100000</v>
      </c>
      <c r="T215" s="78">
        <f>'дод 2'!U258</f>
        <v>0</v>
      </c>
      <c r="U215" s="78">
        <f>'дод 2'!V258</f>
        <v>0</v>
      </c>
      <c r="V215" s="78">
        <f>'дод 2'!W258</f>
        <v>0</v>
      </c>
      <c r="W215" s="78">
        <f>'дод 2'!X258</f>
        <v>100</v>
      </c>
      <c r="X215" s="78">
        <f>'дод 2'!Y258</f>
        <v>12100000</v>
      </c>
    </row>
    <row r="216" spans="1:24" s="54" customFormat="1" ht="63" x14ac:dyDescent="0.25">
      <c r="A216" s="87"/>
      <c r="B216" s="87"/>
      <c r="C216" s="85" t="s">
        <v>535</v>
      </c>
      <c r="D216" s="78">
        <f>'дод 2'!E259</f>
        <v>1527346</v>
      </c>
      <c r="E216" s="78">
        <f>'дод 2'!F259</f>
        <v>0</v>
      </c>
      <c r="F216" s="78">
        <f>'дод 2'!G259</f>
        <v>0</v>
      </c>
      <c r="G216" s="78">
        <f>'дод 2'!H259</f>
        <v>1527346</v>
      </c>
      <c r="H216" s="78">
        <f>'дод 2'!I259</f>
        <v>0</v>
      </c>
      <c r="I216" s="78">
        <f>'дод 2'!J259</f>
        <v>0</v>
      </c>
      <c r="J216" s="172">
        <f t="shared" si="141"/>
        <v>100</v>
      </c>
      <c r="K216" s="78">
        <f>'дод 2'!L259</f>
        <v>0</v>
      </c>
      <c r="L216" s="78">
        <f>'дод 2'!M259</f>
        <v>0</v>
      </c>
      <c r="M216" s="78">
        <f>'дод 2'!N259</f>
        <v>0</v>
      </c>
      <c r="N216" s="78">
        <f>'дод 2'!O259</f>
        <v>0</v>
      </c>
      <c r="O216" s="78">
        <f>'дод 2'!P259</f>
        <v>0</v>
      </c>
      <c r="P216" s="78">
        <f>'дод 2'!Q259</f>
        <v>0</v>
      </c>
      <c r="Q216" s="78">
        <f>'дод 2'!R259</f>
        <v>0</v>
      </c>
      <c r="R216" s="78">
        <f>'дод 2'!S259</f>
        <v>0</v>
      </c>
      <c r="S216" s="78">
        <f>'дод 2'!T259</f>
        <v>0</v>
      </c>
      <c r="T216" s="78">
        <f>'дод 2'!U259</f>
        <v>0</v>
      </c>
      <c r="U216" s="78">
        <f>'дод 2'!V259</f>
        <v>0</v>
      </c>
      <c r="V216" s="78">
        <f>'дод 2'!W259</f>
        <v>0</v>
      </c>
      <c r="W216" s="182" t="e">
        <f t="shared" si="142"/>
        <v>#DIV/0!</v>
      </c>
      <c r="X216" s="144">
        <f t="shared" si="143"/>
        <v>1527346</v>
      </c>
    </row>
    <row r="217" spans="1:24" ht="49.5" customHeight="1" x14ac:dyDescent="0.25">
      <c r="A217" s="58" t="s">
        <v>586</v>
      </c>
      <c r="B217" s="59" t="s">
        <v>399</v>
      </c>
      <c r="C217" s="109" t="s">
        <v>576</v>
      </c>
      <c r="D217" s="49">
        <f>'дод 2'!E260</f>
        <v>200000</v>
      </c>
      <c r="E217" s="49">
        <f>'дод 2'!F260</f>
        <v>0</v>
      </c>
      <c r="F217" s="49">
        <f>'дод 2'!G260</f>
        <v>0</v>
      </c>
      <c r="G217" s="49">
        <f>'дод 2'!H260</f>
        <v>200000</v>
      </c>
      <c r="H217" s="49">
        <f>'дод 2'!I260</f>
        <v>0</v>
      </c>
      <c r="I217" s="49">
        <f>'дод 2'!J260</f>
        <v>0</v>
      </c>
      <c r="J217" s="168">
        <f t="shared" si="141"/>
        <v>100</v>
      </c>
      <c r="K217" s="49">
        <f>'дод 2'!L260</f>
        <v>0</v>
      </c>
      <c r="L217" s="49">
        <f>'дод 2'!M260</f>
        <v>0</v>
      </c>
      <c r="M217" s="49">
        <f>'дод 2'!N260</f>
        <v>0</v>
      </c>
      <c r="N217" s="49">
        <f>'дод 2'!O260</f>
        <v>0</v>
      </c>
      <c r="O217" s="49">
        <f>'дод 2'!P260</f>
        <v>0</v>
      </c>
      <c r="P217" s="49">
        <f>'дод 2'!Q260</f>
        <v>0</v>
      </c>
      <c r="Q217" s="49">
        <f>'дод 2'!R260</f>
        <v>0</v>
      </c>
      <c r="R217" s="49">
        <f>'дод 2'!S260</f>
        <v>0</v>
      </c>
      <c r="S217" s="49">
        <f>'дод 2'!T260</f>
        <v>0</v>
      </c>
      <c r="T217" s="49">
        <f>'дод 2'!U260</f>
        <v>0</v>
      </c>
      <c r="U217" s="49">
        <f>'дод 2'!V260</f>
        <v>0</v>
      </c>
      <c r="V217" s="49">
        <f>'дод 2'!W260</f>
        <v>0</v>
      </c>
      <c r="W217" s="180" t="e">
        <f t="shared" si="142"/>
        <v>#DIV/0!</v>
      </c>
      <c r="X217" s="142">
        <f t="shared" si="143"/>
        <v>200000</v>
      </c>
    </row>
    <row r="218" spans="1:24" s="54" customFormat="1" x14ac:dyDescent="0.25">
      <c r="A218" s="87"/>
      <c r="B218" s="87"/>
      <c r="C218" s="83" t="s">
        <v>392</v>
      </c>
      <c r="D218" s="78">
        <f>'дод 2'!E261</f>
        <v>200000</v>
      </c>
      <c r="E218" s="78">
        <f>'дод 2'!F261</f>
        <v>0</v>
      </c>
      <c r="F218" s="78">
        <f>'дод 2'!G261</f>
        <v>0</v>
      </c>
      <c r="G218" s="78">
        <f>'дод 2'!H261</f>
        <v>200000</v>
      </c>
      <c r="H218" s="78">
        <f>'дод 2'!I261</f>
        <v>0</v>
      </c>
      <c r="I218" s="78">
        <f>'дод 2'!J261</f>
        <v>0</v>
      </c>
      <c r="J218" s="172">
        <f t="shared" si="141"/>
        <v>100</v>
      </c>
      <c r="K218" s="78">
        <f>'дод 2'!L261</f>
        <v>0</v>
      </c>
      <c r="L218" s="78">
        <f>'дод 2'!M261</f>
        <v>0</v>
      </c>
      <c r="M218" s="78">
        <f>'дод 2'!N261</f>
        <v>0</v>
      </c>
      <c r="N218" s="78">
        <f>'дод 2'!O261</f>
        <v>0</v>
      </c>
      <c r="O218" s="78">
        <f>'дод 2'!P261</f>
        <v>0</v>
      </c>
      <c r="P218" s="78">
        <f>'дод 2'!Q261</f>
        <v>0</v>
      </c>
      <c r="Q218" s="78">
        <f>'дод 2'!R261</f>
        <v>0</v>
      </c>
      <c r="R218" s="78">
        <f>'дод 2'!S261</f>
        <v>0</v>
      </c>
      <c r="S218" s="78">
        <f>'дод 2'!T261</f>
        <v>0</v>
      </c>
      <c r="T218" s="78">
        <f>'дод 2'!U261</f>
        <v>0</v>
      </c>
      <c r="U218" s="78">
        <f>'дод 2'!V261</f>
        <v>0</v>
      </c>
      <c r="V218" s="78">
        <f>'дод 2'!W261</f>
        <v>0</v>
      </c>
      <c r="W218" s="182" t="e">
        <f t="shared" si="142"/>
        <v>#DIV/0!</v>
      </c>
      <c r="X218" s="144">
        <f t="shared" si="143"/>
        <v>200000</v>
      </c>
    </row>
    <row r="219" spans="1:24" s="52" customFormat="1" ht="18.75" customHeight="1" x14ac:dyDescent="0.25">
      <c r="A219" s="39" t="s">
        <v>237</v>
      </c>
      <c r="B219" s="41"/>
      <c r="C219" s="2" t="s">
        <v>238</v>
      </c>
      <c r="D219" s="48">
        <f>D220</f>
        <v>5882000</v>
      </c>
      <c r="E219" s="48">
        <f t="shared" ref="E219:V219" si="144">E220</f>
        <v>0</v>
      </c>
      <c r="F219" s="48">
        <f t="shared" si="144"/>
        <v>0</v>
      </c>
      <c r="G219" s="48">
        <f>G220</f>
        <v>4828877.71</v>
      </c>
      <c r="H219" s="48">
        <f t="shared" si="144"/>
        <v>0</v>
      </c>
      <c r="I219" s="48">
        <f t="shared" si="144"/>
        <v>0</v>
      </c>
      <c r="J219" s="152">
        <f t="shared" si="141"/>
        <v>82.095846820809243</v>
      </c>
      <c r="K219" s="48">
        <f t="shared" si="144"/>
        <v>4020000</v>
      </c>
      <c r="L219" s="48">
        <f t="shared" si="144"/>
        <v>4020000</v>
      </c>
      <c r="M219" s="48">
        <f t="shared" si="144"/>
        <v>0</v>
      </c>
      <c r="N219" s="48">
        <f t="shared" si="144"/>
        <v>0</v>
      </c>
      <c r="O219" s="48">
        <f t="shared" si="144"/>
        <v>0</v>
      </c>
      <c r="P219" s="48">
        <f t="shared" si="144"/>
        <v>4020000</v>
      </c>
      <c r="Q219" s="48">
        <f t="shared" si="144"/>
        <v>3407791.7</v>
      </c>
      <c r="R219" s="48">
        <f t="shared" si="144"/>
        <v>3407791.7</v>
      </c>
      <c r="S219" s="48">
        <f t="shared" si="144"/>
        <v>0</v>
      </c>
      <c r="T219" s="48">
        <f t="shared" si="144"/>
        <v>0</v>
      </c>
      <c r="U219" s="48">
        <f t="shared" si="144"/>
        <v>0</v>
      </c>
      <c r="V219" s="48">
        <f t="shared" si="144"/>
        <v>3407791.7</v>
      </c>
      <c r="W219" s="153">
        <f t="shared" si="142"/>
        <v>84.770937810945284</v>
      </c>
      <c r="X219" s="138">
        <f t="shared" si="143"/>
        <v>8236669.4100000001</v>
      </c>
    </row>
    <row r="220" spans="1:24" ht="27" customHeight="1" x14ac:dyDescent="0.25">
      <c r="A220" s="40" t="s">
        <v>235</v>
      </c>
      <c r="B220" s="40" t="s">
        <v>236</v>
      </c>
      <c r="C220" s="11" t="s">
        <v>234</v>
      </c>
      <c r="D220" s="49">
        <f>'дод 2'!E50+'дод 2'!E262</f>
        <v>5882000</v>
      </c>
      <c r="E220" s="49">
        <f>'дод 2'!F50+'дод 2'!F262</f>
        <v>0</v>
      </c>
      <c r="F220" s="49">
        <f>'дод 2'!G50+'дод 2'!G262</f>
        <v>0</v>
      </c>
      <c r="G220" s="49">
        <f>'дод 2'!H50+'дод 2'!H262</f>
        <v>4828877.71</v>
      </c>
      <c r="H220" s="49">
        <f>'дод 2'!I50+'дод 2'!I262</f>
        <v>0</v>
      </c>
      <c r="I220" s="49">
        <f>'дод 2'!J50+'дод 2'!J262</f>
        <v>0</v>
      </c>
      <c r="J220" s="168">
        <f t="shared" si="141"/>
        <v>82.095846820809243</v>
      </c>
      <c r="K220" s="49">
        <f>'дод 2'!L50+'дод 2'!L262</f>
        <v>4020000</v>
      </c>
      <c r="L220" s="49">
        <f>'дод 2'!M50+'дод 2'!M262</f>
        <v>4020000</v>
      </c>
      <c r="M220" s="49">
        <f>'дод 2'!N50+'дод 2'!N262</f>
        <v>0</v>
      </c>
      <c r="N220" s="49">
        <f>'дод 2'!O50+'дод 2'!O262</f>
        <v>0</v>
      </c>
      <c r="O220" s="49">
        <f>'дод 2'!P50+'дод 2'!P262</f>
        <v>0</v>
      </c>
      <c r="P220" s="49">
        <f>'дод 2'!Q50+'дод 2'!Q262</f>
        <v>4020000</v>
      </c>
      <c r="Q220" s="49">
        <f>'дод 2'!R50+'дод 2'!R262</f>
        <v>3407791.7</v>
      </c>
      <c r="R220" s="49">
        <f>'дод 2'!S50+'дод 2'!S262</f>
        <v>3407791.7</v>
      </c>
      <c r="S220" s="49">
        <f>'дод 2'!T50+'дод 2'!T262</f>
        <v>0</v>
      </c>
      <c r="T220" s="49">
        <f>'дод 2'!U50+'дод 2'!U262</f>
        <v>0</v>
      </c>
      <c r="U220" s="49">
        <f>'дод 2'!V50+'дод 2'!V262</f>
        <v>0</v>
      </c>
      <c r="V220" s="49">
        <f>'дод 2'!W50+'дод 2'!W262</f>
        <v>3407791.7</v>
      </c>
      <c r="W220" s="169">
        <f t="shared" si="142"/>
        <v>84.770937810945284</v>
      </c>
      <c r="X220" s="142">
        <f t="shared" si="143"/>
        <v>8236669.4100000001</v>
      </c>
    </row>
    <row r="221" spans="1:24" s="52" customFormat="1" ht="31.5" customHeight="1" x14ac:dyDescent="0.25">
      <c r="A221" s="38" t="s">
        <v>88</v>
      </c>
      <c r="B221" s="41"/>
      <c r="C221" s="2" t="s">
        <v>420</v>
      </c>
      <c r="D221" s="48">
        <f>D223+D224+D226+D227+D228+D230+D231+D232</f>
        <v>5844999.5499999998</v>
      </c>
      <c r="E221" s="48">
        <f t="shared" ref="E221:P221" si="145">E223+E224+E226+E227+E228+E230+E231+E232</f>
        <v>0</v>
      </c>
      <c r="F221" s="48">
        <f t="shared" si="145"/>
        <v>0</v>
      </c>
      <c r="G221" s="48">
        <f>G223+G224+G226+G227+G228+G230+G231+G232</f>
        <v>5368433.78</v>
      </c>
      <c r="H221" s="48">
        <f t="shared" ref="H221:I221" si="146">H223+H224+H226+H227+H228+H230+H231+H232</f>
        <v>0</v>
      </c>
      <c r="I221" s="48">
        <f t="shared" si="146"/>
        <v>0</v>
      </c>
      <c r="J221" s="152">
        <f t="shared" si="141"/>
        <v>91.846607242253782</v>
      </c>
      <c r="K221" s="48">
        <f t="shared" si="145"/>
        <v>192320094.44</v>
      </c>
      <c r="L221" s="48">
        <f t="shared" si="145"/>
        <v>175990122.56999999</v>
      </c>
      <c r="M221" s="48">
        <f t="shared" si="145"/>
        <v>2948437.8699999996</v>
      </c>
      <c r="N221" s="48">
        <f t="shared" si="145"/>
        <v>0</v>
      </c>
      <c r="O221" s="48">
        <f t="shared" si="145"/>
        <v>0</v>
      </c>
      <c r="P221" s="48">
        <f t="shared" si="145"/>
        <v>189371656.56999999</v>
      </c>
      <c r="Q221" s="48">
        <f t="shared" ref="Q221:V221" si="147">Q223+Q224+Q226+Q227+Q228+Q230+Q231+Q232</f>
        <v>68024915.510000005</v>
      </c>
      <c r="R221" s="48">
        <f t="shared" si="147"/>
        <v>48893093.649999999</v>
      </c>
      <c r="S221" s="48">
        <f t="shared" si="147"/>
        <v>2381290.8199999998</v>
      </c>
      <c r="T221" s="48">
        <f t="shared" si="147"/>
        <v>0</v>
      </c>
      <c r="U221" s="48">
        <f t="shared" si="147"/>
        <v>0</v>
      </c>
      <c r="V221" s="48">
        <f t="shared" si="147"/>
        <v>65643624.689999998</v>
      </c>
      <c r="W221" s="153">
        <f t="shared" si="142"/>
        <v>35.370674971887773</v>
      </c>
      <c r="X221" s="138">
        <f t="shared" si="143"/>
        <v>73393349.290000007</v>
      </c>
    </row>
    <row r="222" spans="1:24" s="53" customFormat="1" ht="16.5" customHeight="1" x14ac:dyDescent="0.25">
      <c r="A222" s="69"/>
      <c r="B222" s="69"/>
      <c r="C222" s="81" t="s">
        <v>418</v>
      </c>
      <c r="D222" s="74">
        <f>D225+D229</f>
        <v>0</v>
      </c>
      <c r="E222" s="74">
        <f t="shared" ref="E222:P222" si="148">E225+E229</f>
        <v>0</v>
      </c>
      <c r="F222" s="74">
        <f t="shared" si="148"/>
        <v>0</v>
      </c>
      <c r="G222" s="74">
        <f>G225+G229</f>
        <v>0</v>
      </c>
      <c r="H222" s="74">
        <f t="shared" ref="H222:I222" si="149">H225+H229</f>
        <v>0</v>
      </c>
      <c r="I222" s="74">
        <f t="shared" si="149"/>
        <v>0</v>
      </c>
      <c r="J222" s="176" t="e">
        <f t="shared" si="141"/>
        <v>#DIV/0!</v>
      </c>
      <c r="K222" s="74">
        <f t="shared" si="148"/>
        <v>127771665.12</v>
      </c>
      <c r="L222" s="74">
        <f t="shared" si="148"/>
        <v>127771665.12</v>
      </c>
      <c r="M222" s="74">
        <f t="shared" si="148"/>
        <v>0</v>
      </c>
      <c r="N222" s="74">
        <f t="shared" si="148"/>
        <v>0</v>
      </c>
      <c r="O222" s="74">
        <f t="shared" si="148"/>
        <v>0</v>
      </c>
      <c r="P222" s="74">
        <f t="shared" si="148"/>
        <v>127771665.12</v>
      </c>
      <c r="Q222" s="74">
        <f t="shared" ref="Q222:V222" si="150">Q225+Q229</f>
        <v>4662070.12</v>
      </c>
      <c r="R222" s="74">
        <f t="shared" si="150"/>
        <v>4662070.12</v>
      </c>
      <c r="S222" s="74">
        <f t="shared" si="150"/>
        <v>0</v>
      </c>
      <c r="T222" s="74">
        <f t="shared" si="150"/>
        <v>0</v>
      </c>
      <c r="U222" s="74">
        <f t="shared" si="150"/>
        <v>0</v>
      </c>
      <c r="V222" s="74">
        <f t="shared" si="150"/>
        <v>4662070.12</v>
      </c>
      <c r="W222" s="171">
        <f t="shared" si="142"/>
        <v>3.6487511653084419</v>
      </c>
      <c r="X222" s="143">
        <f t="shared" si="143"/>
        <v>4662070.12</v>
      </c>
    </row>
    <row r="223" spans="1:24" ht="32.25" customHeight="1" x14ac:dyDescent="0.25">
      <c r="A223" s="37" t="s">
        <v>4</v>
      </c>
      <c r="B223" s="37" t="s">
        <v>87</v>
      </c>
      <c r="C223" s="3" t="s">
        <v>23</v>
      </c>
      <c r="D223" s="49">
        <f>'дод 2'!E51+'дод 2'!E311</f>
        <v>372000</v>
      </c>
      <c r="E223" s="49">
        <f>'дод 2'!F51+'дод 2'!F311</f>
        <v>0</v>
      </c>
      <c r="F223" s="49">
        <f>'дод 2'!G51+'дод 2'!G311</f>
        <v>0</v>
      </c>
      <c r="G223" s="49">
        <f>'дод 2'!H51+'дод 2'!H311</f>
        <v>357850</v>
      </c>
      <c r="H223" s="49">
        <f>'дод 2'!I51+'дод 2'!I311</f>
        <v>0</v>
      </c>
      <c r="I223" s="49">
        <f>'дод 2'!J51+'дод 2'!J311</f>
        <v>0</v>
      </c>
      <c r="J223" s="168">
        <f t="shared" si="141"/>
        <v>96.196236559139777</v>
      </c>
      <c r="K223" s="49">
        <f>'дод 2'!L51+'дод 2'!L311</f>
        <v>0</v>
      </c>
      <c r="L223" s="49">
        <f>'дод 2'!M51+'дод 2'!M311</f>
        <v>0</v>
      </c>
      <c r="M223" s="49">
        <f>'дод 2'!N51+'дод 2'!N311</f>
        <v>0</v>
      </c>
      <c r="N223" s="49">
        <f>'дод 2'!O51+'дод 2'!O311</f>
        <v>0</v>
      </c>
      <c r="O223" s="49">
        <f>'дод 2'!P51+'дод 2'!P311</f>
        <v>0</v>
      </c>
      <c r="P223" s="49">
        <f>'дод 2'!Q51+'дод 2'!Q311</f>
        <v>0</v>
      </c>
      <c r="Q223" s="49">
        <f>'дод 2'!R51+'дод 2'!R311</f>
        <v>0</v>
      </c>
      <c r="R223" s="49">
        <f>'дод 2'!S51+'дод 2'!S311</f>
        <v>0</v>
      </c>
      <c r="S223" s="49">
        <f>'дод 2'!T51+'дод 2'!T311</f>
        <v>0</v>
      </c>
      <c r="T223" s="49">
        <f>'дод 2'!U51+'дод 2'!U311</f>
        <v>0</v>
      </c>
      <c r="U223" s="49">
        <f>'дод 2'!V51+'дод 2'!V311</f>
        <v>0</v>
      </c>
      <c r="V223" s="49">
        <f>'дод 2'!W51+'дод 2'!W311</f>
        <v>0</v>
      </c>
      <c r="W223" s="180" t="e">
        <f t="shared" si="142"/>
        <v>#DIV/0!</v>
      </c>
      <c r="X223" s="142">
        <f t="shared" si="143"/>
        <v>357850</v>
      </c>
    </row>
    <row r="224" spans="1:24" ht="20.25" customHeight="1" x14ac:dyDescent="0.25">
      <c r="A224" s="37" t="s">
        <v>2</v>
      </c>
      <c r="B224" s="37" t="s">
        <v>86</v>
      </c>
      <c r="C224" s="3" t="s">
        <v>417</v>
      </c>
      <c r="D224" s="49">
        <f>'дод 2'!E121+'дод 2'!E161+'дод 2'!E223+'дод 2'!E263+'дод 2'!E293+'дод 2'!E324</f>
        <v>3417686.55</v>
      </c>
      <c r="E224" s="49">
        <f>'дод 2'!F121+'дод 2'!F161+'дод 2'!F223+'дод 2'!F263+'дод 2'!F293+'дод 2'!F324</f>
        <v>0</v>
      </c>
      <c r="F224" s="49">
        <f>'дод 2'!G121+'дод 2'!G161+'дод 2'!G223+'дод 2'!G263+'дод 2'!G293+'дод 2'!G324</f>
        <v>0</v>
      </c>
      <c r="G224" s="49">
        <f>'дод 2'!H121+'дод 2'!H161+'дод 2'!H223+'дод 2'!H263+'дод 2'!H293+'дод 2'!H324</f>
        <v>3180428.47</v>
      </c>
      <c r="H224" s="49">
        <f>'дод 2'!I121+'дод 2'!I161+'дод 2'!I223+'дод 2'!I263+'дод 2'!I293+'дод 2'!I324</f>
        <v>0</v>
      </c>
      <c r="I224" s="49">
        <f>'дод 2'!J121+'дод 2'!J161+'дод 2'!J223+'дод 2'!J263+'дод 2'!J293+'дод 2'!J324</f>
        <v>0</v>
      </c>
      <c r="J224" s="168">
        <f t="shared" si="141"/>
        <v>93.057933297013449</v>
      </c>
      <c r="K224" s="49">
        <f>'дод 2'!L121+'дод 2'!L161+'дод 2'!L223+'дод 2'!L263+'дод 2'!L293+'дод 2'!L324</f>
        <v>141656156.56999999</v>
      </c>
      <c r="L224" s="49">
        <f>'дод 2'!M121+'дод 2'!M161+'дод 2'!M223+'дод 2'!M263+'дод 2'!M293+'дод 2'!M324</f>
        <v>130182222.56999999</v>
      </c>
      <c r="M224" s="49">
        <f>'дод 2'!N121+'дод 2'!N161+'дод 2'!N223+'дод 2'!N263+'дод 2'!N293+'дод 2'!N324</f>
        <v>0</v>
      </c>
      <c r="N224" s="49">
        <f>'дод 2'!O121+'дод 2'!O161+'дод 2'!O223+'дод 2'!O263+'дод 2'!O293+'дод 2'!O324</f>
        <v>0</v>
      </c>
      <c r="O224" s="49">
        <f>'дод 2'!P121+'дод 2'!P161+'дод 2'!P223+'дод 2'!P263+'дод 2'!P293+'дод 2'!P324</f>
        <v>0</v>
      </c>
      <c r="P224" s="49">
        <f>'дод 2'!Q121+'дод 2'!Q161+'дод 2'!Q223+'дод 2'!Q263+'дод 2'!Q293+'дод 2'!Q324</f>
        <v>141656156.56999999</v>
      </c>
      <c r="Q224" s="49">
        <f>'дод 2'!R121+'дод 2'!R161+'дод 2'!R223+'дод 2'!R263+'дод 2'!R293+'дод 2'!R324</f>
        <v>47725392.829999998</v>
      </c>
      <c r="R224" s="49">
        <f>'дод 2'!S121+'дод 2'!S161+'дод 2'!S223+'дод 2'!S263+'дод 2'!S293+'дод 2'!S324</f>
        <v>31589591.829999998</v>
      </c>
      <c r="S224" s="49">
        <f>'дод 2'!T121+'дод 2'!T161+'дод 2'!T223+'дод 2'!T263+'дод 2'!T293+'дод 2'!T324</f>
        <v>0</v>
      </c>
      <c r="T224" s="49">
        <f>'дод 2'!U121+'дод 2'!U161+'дод 2'!U223+'дод 2'!U263+'дод 2'!U293+'дод 2'!U324</f>
        <v>0</v>
      </c>
      <c r="U224" s="49">
        <f>'дод 2'!V121+'дод 2'!V161+'дод 2'!V223+'дод 2'!V263+'дод 2'!V293+'дод 2'!V324</f>
        <v>0</v>
      </c>
      <c r="V224" s="49">
        <f>'дод 2'!W121+'дод 2'!W161+'дод 2'!W223+'дод 2'!W263+'дод 2'!W293+'дод 2'!W324</f>
        <v>47725392.829999998</v>
      </c>
      <c r="W224" s="169">
        <f t="shared" si="142"/>
        <v>33.691012085603418</v>
      </c>
      <c r="X224" s="142">
        <f t="shared" si="143"/>
        <v>50905821.299999997</v>
      </c>
    </row>
    <row r="225" spans="1:24" s="54" customFormat="1" ht="17.25" customHeight="1" x14ac:dyDescent="0.25">
      <c r="A225" s="76"/>
      <c r="B225" s="76"/>
      <c r="C225" s="83" t="s">
        <v>418</v>
      </c>
      <c r="D225" s="78">
        <f>'дод 2'!E162+'дод 2'!E294</f>
        <v>0</v>
      </c>
      <c r="E225" s="78">
        <f>'дод 2'!F162+'дод 2'!F294</f>
        <v>0</v>
      </c>
      <c r="F225" s="78">
        <f>'дод 2'!G162+'дод 2'!G294</f>
        <v>0</v>
      </c>
      <c r="G225" s="78">
        <f>'дод 2'!H162+'дод 2'!H294</f>
        <v>0</v>
      </c>
      <c r="H225" s="78">
        <f>'дод 2'!I162+'дод 2'!I294</f>
        <v>0</v>
      </c>
      <c r="I225" s="78">
        <f>'дод 2'!J162+'дод 2'!J294</f>
        <v>0</v>
      </c>
      <c r="J225" s="177" t="e">
        <f t="shared" si="141"/>
        <v>#DIV/0!</v>
      </c>
      <c r="K225" s="78">
        <f>'дод 2'!L162+'дод 2'!L294</f>
        <v>101521665.12</v>
      </c>
      <c r="L225" s="78">
        <f>'дод 2'!M162+'дод 2'!M294</f>
        <v>101521665.12</v>
      </c>
      <c r="M225" s="78">
        <f>'дод 2'!N162+'дод 2'!N294</f>
        <v>0</v>
      </c>
      <c r="N225" s="78">
        <f>'дод 2'!O162+'дод 2'!O294</f>
        <v>0</v>
      </c>
      <c r="O225" s="78">
        <f>'дод 2'!P162+'дод 2'!P294</f>
        <v>0</v>
      </c>
      <c r="P225" s="78">
        <f>'дод 2'!Q162+'дод 2'!Q294</f>
        <v>101521665.12</v>
      </c>
      <c r="Q225" s="78">
        <f>'дод 2'!R162+'дод 2'!R294</f>
        <v>4662070.12</v>
      </c>
      <c r="R225" s="78">
        <f>'дод 2'!S162+'дод 2'!S294</f>
        <v>4662070.12</v>
      </c>
      <c r="S225" s="78">
        <f>'дод 2'!T162+'дод 2'!T294</f>
        <v>0</v>
      </c>
      <c r="T225" s="78">
        <f>'дод 2'!U162+'дод 2'!U294</f>
        <v>0</v>
      </c>
      <c r="U225" s="78">
        <f>'дод 2'!V162+'дод 2'!V294</f>
        <v>0</v>
      </c>
      <c r="V225" s="78">
        <f>'дод 2'!W162+'дод 2'!W294</f>
        <v>4662070.12</v>
      </c>
      <c r="W225" s="173">
        <f t="shared" si="142"/>
        <v>4.5921923310550206</v>
      </c>
      <c r="X225" s="144">
        <f t="shared" si="143"/>
        <v>4662070.12</v>
      </c>
    </row>
    <row r="226" spans="1:24" ht="33.75" customHeight="1" x14ac:dyDescent="0.25">
      <c r="A226" s="37" t="s">
        <v>267</v>
      </c>
      <c r="B226" s="37" t="s">
        <v>82</v>
      </c>
      <c r="C226" s="3" t="s">
        <v>346</v>
      </c>
      <c r="D226" s="49">
        <f>'дод 2'!E312</f>
        <v>0</v>
      </c>
      <c r="E226" s="49">
        <f>'дод 2'!F312</f>
        <v>0</v>
      </c>
      <c r="F226" s="49">
        <f>'дод 2'!G312</f>
        <v>0</v>
      </c>
      <c r="G226" s="49">
        <f>'дод 2'!H312</f>
        <v>0</v>
      </c>
      <c r="H226" s="49">
        <f>'дод 2'!I312</f>
        <v>0</v>
      </c>
      <c r="I226" s="49">
        <f>'дод 2'!J312</f>
        <v>0</v>
      </c>
      <c r="J226" s="174" t="e">
        <f t="shared" si="141"/>
        <v>#DIV/0!</v>
      </c>
      <c r="K226" s="49">
        <f>'дод 2'!L312</f>
        <v>20000</v>
      </c>
      <c r="L226" s="49">
        <f>'дод 2'!M312</f>
        <v>20000</v>
      </c>
      <c r="M226" s="49">
        <f>'дод 2'!N312</f>
        <v>0</v>
      </c>
      <c r="N226" s="49">
        <f>'дод 2'!O312</f>
        <v>0</v>
      </c>
      <c r="O226" s="49">
        <f>'дод 2'!P312</f>
        <v>0</v>
      </c>
      <c r="P226" s="49">
        <f>'дод 2'!Q312</f>
        <v>20000</v>
      </c>
      <c r="Q226" s="49">
        <f>'дод 2'!R312</f>
        <v>3960</v>
      </c>
      <c r="R226" s="49">
        <f>'дод 2'!S312</f>
        <v>3960</v>
      </c>
      <c r="S226" s="49">
        <f>'дод 2'!T312</f>
        <v>0</v>
      </c>
      <c r="T226" s="49">
        <f>'дод 2'!U312</f>
        <v>0</v>
      </c>
      <c r="U226" s="49">
        <f>'дод 2'!V312</f>
        <v>0</v>
      </c>
      <c r="V226" s="49">
        <f>'дод 2'!W312</f>
        <v>3960</v>
      </c>
      <c r="W226" s="169">
        <f t="shared" si="142"/>
        <v>19.8</v>
      </c>
      <c r="X226" s="142">
        <f t="shared" si="143"/>
        <v>3960</v>
      </c>
    </row>
    <row r="227" spans="1:24" ht="67.5" customHeight="1" x14ac:dyDescent="0.25">
      <c r="A227" s="37" t="s">
        <v>269</v>
      </c>
      <c r="B227" s="37" t="s">
        <v>82</v>
      </c>
      <c r="C227" s="3" t="s">
        <v>270</v>
      </c>
      <c r="D227" s="49">
        <f>'дод 2'!E313</f>
        <v>0</v>
      </c>
      <c r="E227" s="49">
        <f>'дод 2'!F313</f>
        <v>0</v>
      </c>
      <c r="F227" s="49">
        <f>'дод 2'!G313</f>
        <v>0</v>
      </c>
      <c r="G227" s="49">
        <f>'дод 2'!H313</f>
        <v>0</v>
      </c>
      <c r="H227" s="49">
        <f>'дод 2'!I313</f>
        <v>0</v>
      </c>
      <c r="I227" s="49">
        <f>'дод 2'!J313</f>
        <v>0</v>
      </c>
      <c r="J227" s="174" t="e">
        <f t="shared" si="141"/>
        <v>#DIV/0!</v>
      </c>
      <c r="K227" s="49">
        <f>'дод 2'!L313</f>
        <v>45000</v>
      </c>
      <c r="L227" s="49">
        <f>'дод 2'!M313</f>
        <v>45000</v>
      </c>
      <c r="M227" s="49">
        <f>'дод 2'!N313</f>
        <v>0</v>
      </c>
      <c r="N227" s="49">
        <f>'дод 2'!O313</f>
        <v>0</v>
      </c>
      <c r="O227" s="49">
        <f>'дод 2'!P313</f>
        <v>0</v>
      </c>
      <c r="P227" s="49">
        <f>'дод 2'!Q313</f>
        <v>45000</v>
      </c>
      <c r="Q227" s="49">
        <f>'дод 2'!R313</f>
        <v>0</v>
      </c>
      <c r="R227" s="49">
        <f>'дод 2'!S313</f>
        <v>0</v>
      </c>
      <c r="S227" s="49">
        <f>'дод 2'!T313</f>
        <v>0</v>
      </c>
      <c r="T227" s="49">
        <f>'дод 2'!U313</f>
        <v>0</v>
      </c>
      <c r="U227" s="49">
        <f>'дод 2'!V313</f>
        <v>0</v>
      </c>
      <c r="V227" s="49">
        <f>'дод 2'!W313</f>
        <v>0</v>
      </c>
      <c r="W227" s="169">
        <f t="shared" si="142"/>
        <v>0</v>
      </c>
      <c r="X227" s="142">
        <f t="shared" si="143"/>
        <v>0</v>
      </c>
    </row>
    <row r="228" spans="1:24" ht="30.75" customHeight="1" x14ac:dyDescent="0.25">
      <c r="A228" s="37" t="s">
        <v>5</v>
      </c>
      <c r="B228" s="37" t="s">
        <v>82</v>
      </c>
      <c r="C228" s="3" t="s">
        <v>463</v>
      </c>
      <c r="D228" s="49">
        <f>'дод 2'!E52+'дод 2'!E264</f>
        <v>0</v>
      </c>
      <c r="E228" s="49">
        <f>'дод 2'!F52+'дод 2'!F264</f>
        <v>0</v>
      </c>
      <c r="F228" s="49">
        <f>'дод 2'!G52+'дод 2'!G264</f>
        <v>0</v>
      </c>
      <c r="G228" s="49">
        <f>'дод 2'!H52+'дод 2'!H264</f>
        <v>0</v>
      </c>
      <c r="H228" s="49">
        <f>'дод 2'!I52+'дод 2'!I264</f>
        <v>0</v>
      </c>
      <c r="I228" s="49">
        <f>'дод 2'!J52+'дод 2'!J264</f>
        <v>0</v>
      </c>
      <c r="J228" s="174" t="e">
        <f t="shared" si="141"/>
        <v>#DIV/0!</v>
      </c>
      <c r="K228" s="49">
        <f>'дод 2'!L52+'дод 2'!L264</f>
        <v>45742900</v>
      </c>
      <c r="L228" s="49">
        <f>'дод 2'!M52+'дод 2'!M264</f>
        <v>45742900</v>
      </c>
      <c r="M228" s="49">
        <f>'дод 2'!N52+'дод 2'!N264</f>
        <v>0</v>
      </c>
      <c r="N228" s="49">
        <f>'дод 2'!O52+'дод 2'!O264</f>
        <v>0</v>
      </c>
      <c r="O228" s="49">
        <f>'дод 2'!P52+'дод 2'!P264</f>
        <v>0</v>
      </c>
      <c r="P228" s="49">
        <f>'дод 2'!Q52+'дод 2'!Q264</f>
        <v>45742900</v>
      </c>
      <c r="Q228" s="49">
        <f>'дод 2'!R52+'дод 2'!R264</f>
        <v>17299541.82</v>
      </c>
      <c r="R228" s="49">
        <f>'дод 2'!S52+'дод 2'!S264</f>
        <v>17299541.82</v>
      </c>
      <c r="S228" s="49">
        <f>'дод 2'!T52+'дод 2'!T264</f>
        <v>0</v>
      </c>
      <c r="T228" s="49">
        <f>'дод 2'!U52+'дод 2'!U264</f>
        <v>0</v>
      </c>
      <c r="U228" s="49">
        <f>'дод 2'!V52+'дод 2'!V264</f>
        <v>0</v>
      </c>
      <c r="V228" s="49">
        <f>'дод 2'!W52+'дод 2'!W264</f>
        <v>17299541.82</v>
      </c>
      <c r="W228" s="169">
        <f t="shared" si="142"/>
        <v>37.819075353770749</v>
      </c>
      <c r="X228" s="142">
        <f t="shared" si="143"/>
        <v>17299541.82</v>
      </c>
    </row>
    <row r="229" spans="1:24" s="54" customFormat="1" ht="16.5" customHeight="1" x14ac:dyDescent="0.25">
      <c r="A229" s="76"/>
      <c r="B229" s="76"/>
      <c r="C229" s="83" t="s">
        <v>418</v>
      </c>
      <c r="D229" s="78">
        <f>'дод 2'!E265</f>
        <v>0</v>
      </c>
      <c r="E229" s="78">
        <f>'дод 2'!F265</f>
        <v>0</v>
      </c>
      <c r="F229" s="78">
        <f>'дод 2'!G265</f>
        <v>0</v>
      </c>
      <c r="G229" s="78">
        <f>'дод 2'!H265</f>
        <v>0</v>
      </c>
      <c r="H229" s="78">
        <f>'дод 2'!I265</f>
        <v>0</v>
      </c>
      <c r="I229" s="78">
        <f>'дод 2'!J265</f>
        <v>0</v>
      </c>
      <c r="J229" s="177" t="e">
        <f t="shared" si="141"/>
        <v>#DIV/0!</v>
      </c>
      <c r="K229" s="78">
        <f>'дод 2'!L265</f>
        <v>26250000</v>
      </c>
      <c r="L229" s="78">
        <f>'дод 2'!M265</f>
        <v>26250000</v>
      </c>
      <c r="M229" s="78">
        <f>'дод 2'!N265</f>
        <v>0</v>
      </c>
      <c r="N229" s="78">
        <f>'дод 2'!O265</f>
        <v>0</v>
      </c>
      <c r="O229" s="78">
        <f>'дод 2'!P265</f>
        <v>0</v>
      </c>
      <c r="P229" s="78">
        <f>'дод 2'!Q265</f>
        <v>26250000</v>
      </c>
      <c r="Q229" s="78">
        <f>'дод 2'!R265</f>
        <v>0</v>
      </c>
      <c r="R229" s="78">
        <f>'дод 2'!S265</f>
        <v>0</v>
      </c>
      <c r="S229" s="78">
        <f>'дод 2'!T265</f>
        <v>0</v>
      </c>
      <c r="T229" s="78">
        <f>'дод 2'!U265</f>
        <v>0</v>
      </c>
      <c r="U229" s="78">
        <f>'дод 2'!V265</f>
        <v>0</v>
      </c>
      <c r="V229" s="78">
        <f>'дод 2'!W265</f>
        <v>0</v>
      </c>
      <c r="W229" s="173">
        <f t="shared" si="142"/>
        <v>0</v>
      </c>
      <c r="X229" s="144">
        <f t="shared" si="143"/>
        <v>0</v>
      </c>
    </row>
    <row r="230" spans="1:24" ht="36.75" customHeight="1" x14ac:dyDescent="0.25">
      <c r="A230" s="37" t="s">
        <v>248</v>
      </c>
      <c r="B230" s="37" t="s">
        <v>82</v>
      </c>
      <c r="C230" s="3" t="s">
        <v>249</v>
      </c>
      <c r="D230" s="49">
        <f>'дод 2'!E53</f>
        <v>356337</v>
      </c>
      <c r="E230" s="49">
        <f>'дод 2'!F53</f>
        <v>0</v>
      </c>
      <c r="F230" s="49">
        <f>'дод 2'!G53</f>
        <v>0</v>
      </c>
      <c r="G230" s="49">
        <f>'дод 2'!H53</f>
        <v>356337</v>
      </c>
      <c r="H230" s="49">
        <f>'дод 2'!I53</f>
        <v>0</v>
      </c>
      <c r="I230" s="49">
        <f>'дод 2'!J53</f>
        <v>0</v>
      </c>
      <c r="J230" s="168">
        <f t="shared" si="141"/>
        <v>100</v>
      </c>
      <c r="K230" s="49">
        <f>'дод 2'!L53</f>
        <v>0</v>
      </c>
      <c r="L230" s="49">
        <f>'дод 2'!M53</f>
        <v>0</v>
      </c>
      <c r="M230" s="49">
        <f>'дод 2'!N53</f>
        <v>0</v>
      </c>
      <c r="N230" s="49">
        <f>'дод 2'!O53</f>
        <v>0</v>
      </c>
      <c r="O230" s="49">
        <f>'дод 2'!P53</f>
        <v>0</v>
      </c>
      <c r="P230" s="49">
        <f>'дод 2'!Q53</f>
        <v>0</v>
      </c>
      <c r="Q230" s="49">
        <f>'дод 2'!R53</f>
        <v>0</v>
      </c>
      <c r="R230" s="49">
        <f>'дод 2'!S53</f>
        <v>0</v>
      </c>
      <c r="S230" s="49">
        <f>'дод 2'!T53</f>
        <v>0</v>
      </c>
      <c r="T230" s="49">
        <f>'дод 2'!U53</f>
        <v>0</v>
      </c>
      <c r="U230" s="49">
        <f>'дод 2'!V53</f>
        <v>0</v>
      </c>
      <c r="V230" s="49">
        <f>'дод 2'!W53</f>
        <v>0</v>
      </c>
      <c r="W230" s="180" t="e">
        <f t="shared" si="142"/>
        <v>#DIV/0!</v>
      </c>
      <c r="X230" s="142">
        <f t="shared" si="143"/>
        <v>356337</v>
      </c>
    </row>
    <row r="231" spans="1:24" s="54" customFormat="1" ht="101.25" customHeight="1" x14ac:dyDescent="0.25">
      <c r="A231" s="37" t="s">
        <v>296</v>
      </c>
      <c r="B231" s="37" t="s">
        <v>82</v>
      </c>
      <c r="C231" s="3" t="s">
        <v>314</v>
      </c>
      <c r="D231" s="49">
        <f>'дод 2'!E54+'дод 2'!E266+'дод 2'!E295+'дод 2'!E303</f>
        <v>0</v>
      </c>
      <c r="E231" s="49">
        <f>'дод 2'!F54+'дод 2'!F266+'дод 2'!F295+'дод 2'!F303</f>
        <v>0</v>
      </c>
      <c r="F231" s="49">
        <f>'дод 2'!G54+'дод 2'!G266+'дод 2'!G295+'дод 2'!G303</f>
        <v>0</v>
      </c>
      <c r="G231" s="49">
        <f>'дод 2'!H54+'дод 2'!H266+'дод 2'!H295+'дод 2'!H303</f>
        <v>0</v>
      </c>
      <c r="H231" s="49">
        <f>'дод 2'!I54+'дод 2'!I266+'дод 2'!I295+'дод 2'!I303</f>
        <v>0</v>
      </c>
      <c r="I231" s="49">
        <f>'дод 2'!J54+'дод 2'!J266+'дод 2'!J295+'дод 2'!J303</f>
        <v>0</v>
      </c>
      <c r="J231" s="174" t="e">
        <f t="shared" si="141"/>
        <v>#DIV/0!</v>
      </c>
      <c r="K231" s="49">
        <f>'дод 2'!L54+'дод 2'!L266+'дод 2'!L295+'дод 2'!L303</f>
        <v>4856037.8699999992</v>
      </c>
      <c r="L231" s="49">
        <f>'дод 2'!M54+'дод 2'!M266+'дод 2'!M295+'дод 2'!M303</f>
        <v>0</v>
      </c>
      <c r="M231" s="49">
        <f>'дод 2'!N54+'дод 2'!N266+'дод 2'!N295+'дод 2'!N303</f>
        <v>2948437.8699999996</v>
      </c>
      <c r="N231" s="49">
        <f>'дод 2'!O54+'дод 2'!O266+'дод 2'!O295+'дод 2'!O303</f>
        <v>0</v>
      </c>
      <c r="O231" s="49">
        <f>'дод 2'!P54+'дод 2'!P266+'дод 2'!P295+'дод 2'!P303</f>
        <v>0</v>
      </c>
      <c r="P231" s="49">
        <f>'дод 2'!Q54+'дод 2'!Q266+'дод 2'!Q295+'дод 2'!Q303</f>
        <v>1907600</v>
      </c>
      <c r="Q231" s="49">
        <f>'дод 2'!R54+'дод 2'!R266+'дод 2'!R295+'дод 2'!R303</f>
        <v>2996020.86</v>
      </c>
      <c r="R231" s="49">
        <f>'дод 2'!S54+'дод 2'!S266+'дод 2'!S295+'дод 2'!S303</f>
        <v>0</v>
      </c>
      <c r="S231" s="49">
        <f>'дод 2'!T54+'дод 2'!T266+'дод 2'!T295+'дод 2'!T303</f>
        <v>2381290.8199999998</v>
      </c>
      <c r="T231" s="49">
        <f>'дод 2'!U54+'дод 2'!U266+'дод 2'!U295+'дод 2'!U303</f>
        <v>0</v>
      </c>
      <c r="U231" s="49">
        <f>'дод 2'!V54+'дод 2'!V266+'дод 2'!V295+'дод 2'!V303</f>
        <v>0</v>
      </c>
      <c r="V231" s="49">
        <f>'дод 2'!W54+'дод 2'!W266+'дод 2'!W295+'дод 2'!W303</f>
        <v>614730.04</v>
      </c>
      <c r="W231" s="169">
        <f t="shared" si="142"/>
        <v>61.696818274607082</v>
      </c>
      <c r="X231" s="142">
        <f t="shared" si="143"/>
        <v>2996020.86</v>
      </c>
    </row>
    <row r="232" spans="1:24" s="54" customFormat="1" ht="23.25" customHeight="1" x14ac:dyDescent="0.25">
      <c r="A232" s="37" t="s">
        <v>239</v>
      </c>
      <c r="B232" s="37" t="s">
        <v>82</v>
      </c>
      <c r="C232" s="3" t="s">
        <v>17</v>
      </c>
      <c r="D232" s="49">
        <f>'дод 2'!E55+'дод 2'!E314+'дод 2'!E325</f>
        <v>1698976</v>
      </c>
      <c r="E232" s="49">
        <f>'дод 2'!F55+'дод 2'!F314+'дод 2'!F325</f>
        <v>0</v>
      </c>
      <c r="F232" s="49">
        <f>'дод 2'!G55+'дод 2'!G314+'дод 2'!G325</f>
        <v>0</v>
      </c>
      <c r="G232" s="49">
        <f>'дод 2'!H55+'дод 2'!H314+'дод 2'!H325</f>
        <v>1473818.31</v>
      </c>
      <c r="H232" s="49">
        <f>'дод 2'!I55+'дод 2'!I314+'дод 2'!I325</f>
        <v>0</v>
      </c>
      <c r="I232" s="49">
        <f>'дод 2'!J55+'дод 2'!J314+'дод 2'!J325</f>
        <v>0</v>
      </c>
      <c r="J232" s="168">
        <f t="shared" si="141"/>
        <v>86.747447285894566</v>
      </c>
      <c r="K232" s="49">
        <f>'дод 2'!L55+'дод 2'!L314+'дод 2'!L325</f>
        <v>0</v>
      </c>
      <c r="L232" s="49">
        <f>'дод 2'!M55+'дод 2'!M314+'дод 2'!M325</f>
        <v>0</v>
      </c>
      <c r="M232" s="49">
        <f>'дод 2'!N55+'дод 2'!N314+'дод 2'!N325</f>
        <v>0</v>
      </c>
      <c r="N232" s="49">
        <f>'дод 2'!O55+'дод 2'!O314+'дод 2'!O325</f>
        <v>0</v>
      </c>
      <c r="O232" s="49">
        <f>'дод 2'!P55+'дод 2'!P314+'дод 2'!P325</f>
        <v>0</v>
      </c>
      <c r="P232" s="49">
        <f>'дод 2'!Q55+'дод 2'!Q314+'дод 2'!Q325</f>
        <v>0</v>
      </c>
      <c r="Q232" s="49">
        <f>'дод 2'!R55+'дод 2'!R314+'дод 2'!R325</f>
        <v>0</v>
      </c>
      <c r="R232" s="49">
        <f>'дод 2'!S55+'дод 2'!S314+'дод 2'!S325</f>
        <v>0</v>
      </c>
      <c r="S232" s="49">
        <f>'дод 2'!T55+'дод 2'!T314+'дод 2'!T325</f>
        <v>0</v>
      </c>
      <c r="T232" s="49">
        <f>'дод 2'!U55+'дод 2'!U314+'дод 2'!U325</f>
        <v>0</v>
      </c>
      <c r="U232" s="49">
        <f>'дод 2'!V55+'дод 2'!V314+'дод 2'!V325</f>
        <v>0</v>
      </c>
      <c r="V232" s="49">
        <f>'дод 2'!W55+'дод 2'!W314+'дод 2'!W325</f>
        <v>0</v>
      </c>
      <c r="W232" s="180" t="e">
        <f t="shared" si="142"/>
        <v>#DIV/0!</v>
      </c>
      <c r="X232" s="142">
        <f t="shared" si="143"/>
        <v>1473818.31</v>
      </c>
    </row>
    <row r="233" spans="1:24" s="53" customFormat="1" ht="48.75" customHeight="1" x14ac:dyDescent="0.25">
      <c r="A233" s="38">
        <v>7700</v>
      </c>
      <c r="B233" s="38"/>
      <c r="C233" s="89" t="s">
        <v>361</v>
      </c>
      <c r="D233" s="48">
        <f>D234</f>
        <v>0</v>
      </c>
      <c r="E233" s="48">
        <f t="shared" ref="E233:V233" si="151">E234</f>
        <v>0</v>
      </c>
      <c r="F233" s="48">
        <f t="shared" si="151"/>
        <v>0</v>
      </c>
      <c r="G233" s="48">
        <f>G234</f>
        <v>0</v>
      </c>
      <c r="H233" s="48">
        <f t="shared" si="151"/>
        <v>0</v>
      </c>
      <c r="I233" s="48">
        <f t="shared" si="151"/>
        <v>0</v>
      </c>
      <c r="J233" s="175" t="e">
        <f t="shared" si="141"/>
        <v>#DIV/0!</v>
      </c>
      <c r="K233" s="48">
        <f t="shared" si="151"/>
        <v>630000</v>
      </c>
      <c r="L233" s="48">
        <f t="shared" si="151"/>
        <v>0</v>
      </c>
      <c r="M233" s="48">
        <f t="shared" si="151"/>
        <v>0</v>
      </c>
      <c r="N233" s="48">
        <f t="shared" si="151"/>
        <v>0</v>
      </c>
      <c r="O233" s="48">
        <f t="shared" si="151"/>
        <v>0</v>
      </c>
      <c r="P233" s="48">
        <f t="shared" si="151"/>
        <v>630000</v>
      </c>
      <c r="Q233" s="48">
        <f t="shared" si="151"/>
        <v>587200</v>
      </c>
      <c r="R233" s="48">
        <f t="shared" si="151"/>
        <v>0</v>
      </c>
      <c r="S233" s="48">
        <f t="shared" si="151"/>
        <v>0</v>
      </c>
      <c r="T233" s="48">
        <f t="shared" si="151"/>
        <v>0</v>
      </c>
      <c r="U233" s="48">
        <f t="shared" si="151"/>
        <v>0</v>
      </c>
      <c r="V233" s="48">
        <f t="shared" si="151"/>
        <v>587200</v>
      </c>
      <c r="W233" s="153">
        <f t="shared" si="142"/>
        <v>93.206349206349202</v>
      </c>
      <c r="X233" s="138">
        <f t="shared" si="143"/>
        <v>587200</v>
      </c>
    </row>
    <row r="234" spans="1:24" s="54" customFormat="1" ht="46.5" customHeight="1" x14ac:dyDescent="0.25">
      <c r="A234" s="37">
        <v>7700</v>
      </c>
      <c r="B234" s="58" t="s">
        <v>93</v>
      </c>
      <c r="C234" s="60" t="s">
        <v>361</v>
      </c>
      <c r="D234" s="49">
        <f>'дод 2'!E122</f>
        <v>0</v>
      </c>
      <c r="E234" s="49">
        <f>'дод 2'!F122</f>
        <v>0</v>
      </c>
      <c r="F234" s="49">
        <f>'дод 2'!G122</f>
        <v>0</v>
      </c>
      <c r="G234" s="49">
        <f>'дод 2'!H122</f>
        <v>0</v>
      </c>
      <c r="H234" s="49">
        <f>'дод 2'!I122</f>
        <v>0</v>
      </c>
      <c r="I234" s="49">
        <f>'дод 2'!J122</f>
        <v>0</v>
      </c>
      <c r="J234" s="174" t="e">
        <f t="shared" si="141"/>
        <v>#DIV/0!</v>
      </c>
      <c r="K234" s="49">
        <f>'дод 2'!L122</f>
        <v>630000</v>
      </c>
      <c r="L234" s="49">
        <f>'дод 2'!M122</f>
        <v>0</v>
      </c>
      <c r="M234" s="49">
        <f>'дод 2'!N122</f>
        <v>0</v>
      </c>
      <c r="N234" s="49">
        <f>'дод 2'!O122</f>
        <v>0</v>
      </c>
      <c r="O234" s="49">
        <f>'дод 2'!P122</f>
        <v>0</v>
      </c>
      <c r="P234" s="49">
        <f>'дод 2'!Q122</f>
        <v>630000</v>
      </c>
      <c r="Q234" s="49">
        <f>'дод 2'!R122</f>
        <v>587200</v>
      </c>
      <c r="R234" s="49">
        <f>'дод 2'!S122</f>
        <v>0</v>
      </c>
      <c r="S234" s="49">
        <f>'дод 2'!T122</f>
        <v>0</v>
      </c>
      <c r="T234" s="49">
        <f>'дод 2'!U122</f>
        <v>0</v>
      </c>
      <c r="U234" s="49">
        <f>'дод 2'!V122</f>
        <v>0</v>
      </c>
      <c r="V234" s="49">
        <f>'дод 2'!W122</f>
        <v>587200</v>
      </c>
      <c r="W234" s="169">
        <f t="shared" si="142"/>
        <v>93.206349206349202</v>
      </c>
      <c r="X234" s="142">
        <f t="shared" si="143"/>
        <v>587200</v>
      </c>
    </row>
    <row r="235" spans="1:24" s="52" customFormat="1" ht="30.75" customHeight="1" x14ac:dyDescent="0.25">
      <c r="A235" s="38" t="s">
        <v>94</v>
      </c>
      <c r="B235" s="39"/>
      <c r="C235" s="2" t="s">
        <v>574</v>
      </c>
      <c r="D235" s="48">
        <f>D237+D242+D244+D247+D249+D250</f>
        <v>22955673.32</v>
      </c>
      <c r="E235" s="48">
        <f t="shared" ref="E235:P235" si="152">E237+E242+E244+E247+E249+E250</f>
        <v>1941308</v>
      </c>
      <c r="F235" s="48">
        <f t="shared" si="152"/>
        <v>372797</v>
      </c>
      <c r="G235" s="48">
        <f>G237+G242+G244+G247+G249+G250</f>
        <v>5052765.91</v>
      </c>
      <c r="H235" s="48">
        <f t="shared" ref="H235:I235" si="153">H237+H242+H244+H247+H249+H250</f>
        <v>1906713.35</v>
      </c>
      <c r="I235" s="48">
        <f t="shared" si="153"/>
        <v>339362.75</v>
      </c>
      <c r="J235" s="152">
        <f t="shared" si="141"/>
        <v>22.010968005882042</v>
      </c>
      <c r="K235" s="48">
        <f t="shared" si="152"/>
        <v>5730564.6600000001</v>
      </c>
      <c r="L235" s="48">
        <f t="shared" si="152"/>
        <v>1398264.66</v>
      </c>
      <c r="M235" s="48">
        <f t="shared" si="152"/>
        <v>2982400</v>
      </c>
      <c r="N235" s="48">
        <f t="shared" si="152"/>
        <v>0</v>
      </c>
      <c r="O235" s="48">
        <f t="shared" si="152"/>
        <v>1400</v>
      </c>
      <c r="P235" s="48">
        <f t="shared" si="152"/>
        <v>2748164.66</v>
      </c>
      <c r="Q235" s="48">
        <f t="shared" ref="Q235:V235" si="154">Q237+Q242+Q244+Q247+Q249+Q250</f>
        <v>4075887.05</v>
      </c>
      <c r="R235" s="48">
        <f t="shared" si="154"/>
        <v>1398264.66</v>
      </c>
      <c r="S235" s="48">
        <f t="shared" si="154"/>
        <v>2627722.39</v>
      </c>
      <c r="T235" s="48">
        <f t="shared" si="154"/>
        <v>0</v>
      </c>
      <c r="U235" s="48">
        <f t="shared" si="154"/>
        <v>0</v>
      </c>
      <c r="V235" s="48">
        <f t="shared" si="154"/>
        <v>1448164.66</v>
      </c>
      <c r="W235" s="153">
        <f t="shared" si="142"/>
        <v>71.125400232374304</v>
      </c>
      <c r="X235" s="138">
        <f t="shared" si="143"/>
        <v>9128652.9600000009</v>
      </c>
    </row>
    <row r="236" spans="1:24" s="53" customFormat="1" ht="54.75" customHeight="1" x14ac:dyDescent="0.25">
      <c r="A236" s="69"/>
      <c r="B236" s="72"/>
      <c r="C236" s="73" t="s">
        <v>381</v>
      </c>
      <c r="D236" s="74">
        <f>D238</f>
        <v>588815</v>
      </c>
      <c r="E236" s="74">
        <f t="shared" ref="E236:P236" si="155">E238</f>
        <v>482635</v>
      </c>
      <c r="F236" s="74">
        <f t="shared" si="155"/>
        <v>0</v>
      </c>
      <c r="G236" s="74">
        <f>G238</f>
        <v>546835</v>
      </c>
      <c r="H236" s="74">
        <f t="shared" ref="H236:I236" si="156">H238</f>
        <v>448227</v>
      </c>
      <c r="I236" s="74">
        <f t="shared" si="156"/>
        <v>0</v>
      </c>
      <c r="J236" s="170">
        <f t="shared" si="141"/>
        <v>92.870426194984844</v>
      </c>
      <c r="K236" s="74">
        <f t="shared" si="155"/>
        <v>0</v>
      </c>
      <c r="L236" s="74">
        <f t="shared" si="155"/>
        <v>0</v>
      </c>
      <c r="M236" s="74">
        <f t="shared" si="155"/>
        <v>0</v>
      </c>
      <c r="N236" s="74">
        <f t="shared" si="155"/>
        <v>0</v>
      </c>
      <c r="O236" s="74">
        <f t="shared" si="155"/>
        <v>0</v>
      </c>
      <c r="P236" s="74">
        <f t="shared" si="155"/>
        <v>0</v>
      </c>
      <c r="Q236" s="74">
        <f t="shared" ref="Q236:V236" si="157">Q238</f>
        <v>0</v>
      </c>
      <c r="R236" s="74">
        <f t="shared" si="157"/>
        <v>0</v>
      </c>
      <c r="S236" s="74">
        <f t="shared" si="157"/>
        <v>0</v>
      </c>
      <c r="T236" s="74">
        <f t="shared" si="157"/>
        <v>0</v>
      </c>
      <c r="U236" s="74">
        <f t="shared" si="157"/>
        <v>0</v>
      </c>
      <c r="V236" s="74">
        <f t="shared" si="157"/>
        <v>0</v>
      </c>
      <c r="W236" s="181" t="e">
        <f t="shared" si="142"/>
        <v>#DIV/0!</v>
      </c>
      <c r="X236" s="143">
        <f t="shared" si="143"/>
        <v>546835</v>
      </c>
    </row>
    <row r="237" spans="1:24" s="52" customFormat="1" ht="51.75" customHeight="1" x14ac:dyDescent="0.25">
      <c r="A237" s="38" t="s">
        <v>96</v>
      </c>
      <c r="B237" s="39"/>
      <c r="C237" s="2" t="s">
        <v>517</v>
      </c>
      <c r="D237" s="48">
        <f t="shared" ref="D237:P237" si="158">D239+D240</f>
        <v>3496856.98</v>
      </c>
      <c r="E237" s="48">
        <f t="shared" si="158"/>
        <v>1941308</v>
      </c>
      <c r="F237" s="48">
        <f t="shared" si="158"/>
        <v>80055</v>
      </c>
      <c r="G237" s="48">
        <f t="shared" ref="G237:I237" si="159">G239+G240</f>
        <v>3443360.25</v>
      </c>
      <c r="H237" s="48">
        <f t="shared" si="159"/>
        <v>1906713.35</v>
      </c>
      <c r="I237" s="48">
        <f t="shared" si="159"/>
        <v>75452.789999999994</v>
      </c>
      <c r="J237" s="152">
        <f t="shared" si="141"/>
        <v>98.470148184327527</v>
      </c>
      <c r="K237" s="48">
        <f t="shared" si="158"/>
        <v>1403964.66</v>
      </c>
      <c r="L237" s="48">
        <f t="shared" si="158"/>
        <v>1398264.66</v>
      </c>
      <c r="M237" s="48">
        <f t="shared" si="158"/>
        <v>5700</v>
      </c>
      <c r="N237" s="48">
        <f t="shared" si="158"/>
        <v>0</v>
      </c>
      <c r="O237" s="48">
        <f t="shared" si="158"/>
        <v>1400</v>
      </c>
      <c r="P237" s="48">
        <f t="shared" si="158"/>
        <v>1398264.66</v>
      </c>
      <c r="Q237" s="48">
        <f t="shared" ref="Q237:V237" si="160">Q239+Q240</f>
        <v>1450307.3299999998</v>
      </c>
      <c r="R237" s="48">
        <f t="shared" si="160"/>
        <v>1398264.66</v>
      </c>
      <c r="S237" s="48">
        <f t="shared" si="160"/>
        <v>52042.67</v>
      </c>
      <c r="T237" s="48">
        <f t="shared" si="160"/>
        <v>0</v>
      </c>
      <c r="U237" s="48">
        <f t="shared" si="160"/>
        <v>0</v>
      </c>
      <c r="V237" s="48">
        <f t="shared" si="160"/>
        <v>1398264.66</v>
      </c>
      <c r="W237" s="153">
        <f t="shared" si="142"/>
        <v>103.30084305683307</v>
      </c>
      <c r="X237" s="138">
        <f t="shared" si="143"/>
        <v>4893667.58</v>
      </c>
    </row>
    <row r="238" spans="1:24" s="53" customFormat="1" ht="53.25" customHeight="1" x14ac:dyDescent="0.25">
      <c r="A238" s="69"/>
      <c r="B238" s="72"/>
      <c r="C238" s="75" t="str">
        <f>C241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8" s="74">
        <f>D241</f>
        <v>588815</v>
      </c>
      <c r="E238" s="74">
        <f t="shared" ref="E238:P238" si="161">E241</f>
        <v>482635</v>
      </c>
      <c r="F238" s="74">
        <f t="shared" si="161"/>
        <v>0</v>
      </c>
      <c r="G238" s="74">
        <f>G241</f>
        <v>546835</v>
      </c>
      <c r="H238" s="74">
        <f t="shared" ref="H238:I238" si="162">H241</f>
        <v>448227</v>
      </c>
      <c r="I238" s="74">
        <f t="shared" si="162"/>
        <v>0</v>
      </c>
      <c r="J238" s="170">
        <f t="shared" si="141"/>
        <v>92.870426194984844</v>
      </c>
      <c r="K238" s="74">
        <f t="shared" si="161"/>
        <v>0</v>
      </c>
      <c r="L238" s="74">
        <f t="shared" si="161"/>
        <v>0</v>
      </c>
      <c r="M238" s="74">
        <f t="shared" si="161"/>
        <v>0</v>
      </c>
      <c r="N238" s="74">
        <f t="shared" si="161"/>
        <v>0</v>
      </c>
      <c r="O238" s="74">
        <f t="shared" si="161"/>
        <v>0</v>
      </c>
      <c r="P238" s="74">
        <f t="shared" si="161"/>
        <v>0</v>
      </c>
      <c r="Q238" s="74">
        <f t="shared" ref="Q238:V238" si="163">Q241</f>
        <v>0</v>
      </c>
      <c r="R238" s="74">
        <f t="shared" si="163"/>
        <v>0</v>
      </c>
      <c r="S238" s="74">
        <f t="shared" si="163"/>
        <v>0</v>
      </c>
      <c r="T238" s="74">
        <f t="shared" si="163"/>
        <v>0</v>
      </c>
      <c r="U238" s="74">
        <f t="shared" si="163"/>
        <v>0</v>
      </c>
      <c r="V238" s="74">
        <f t="shared" si="163"/>
        <v>0</v>
      </c>
      <c r="W238" s="181" t="e">
        <f t="shared" si="142"/>
        <v>#DIV/0!</v>
      </c>
      <c r="X238" s="143">
        <f t="shared" si="143"/>
        <v>546835</v>
      </c>
    </row>
    <row r="239" spans="1:24" ht="36.75" customHeight="1" x14ac:dyDescent="0.25">
      <c r="A239" s="40" t="s">
        <v>7</v>
      </c>
      <c r="B239" s="40" t="s">
        <v>89</v>
      </c>
      <c r="C239" s="3" t="s">
        <v>297</v>
      </c>
      <c r="D239" s="49">
        <f>'дод 2'!E56+'дод 2'!E267</f>
        <v>1005771.98</v>
      </c>
      <c r="E239" s="49">
        <f>'дод 2'!F56+'дод 2'!F267</f>
        <v>0</v>
      </c>
      <c r="F239" s="49">
        <f>'дод 2'!G56+'дод 2'!G267</f>
        <v>6350</v>
      </c>
      <c r="G239" s="49">
        <f>'дод 2'!H56+'дод 2'!H267</f>
        <v>999923.12</v>
      </c>
      <c r="H239" s="49">
        <f>'дод 2'!I56+'дод 2'!I267</f>
        <v>0</v>
      </c>
      <c r="I239" s="49">
        <f>'дод 2'!J56+'дод 2'!J267</f>
        <v>2568.5</v>
      </c>
      <c r="J239" s="168">
        <f t="shared" si="141"/>
        <v>99.418470576203561</v>
      </c>
      <c r="K239" s="49">
        <f>'дод 2'!L56+'дод 2'!L267</f>
        <v>1398264.66</v>
      </c>
      <c r="L239" s="49">
        <f>'дод 2'!M56+'дод 2'!M267</f>
        <v>1398264.66</v>
      </c>
      <c r="M239" s="49">
        <f>'дод 2'!N56+'дод 2'!N267</f>
        <v>0</v>
      </c>
      <c r="N239" s="49">
        <f>'дод 2'!O56+'дод 2'!O267</f>
        <v>0</v>
      </c>
      <c r="O239" s="49">
        <f>'дод 2'!P56+'дод 2'!P267</f>
        <v>0</v>
      </c>
      <c r="P239" s="49">
        <f>'дод 2'!Q56+'дод 2'!Q267</f>
        <v>1398264.66</v>
      </c>
      <c r="Q239" s="49">
        <f>'дод 2'!R56+'дод 2'!R267</f>
        <v>1398264.66</v>
      </c>
      <c r="R239" s="49">
        <f>'дод 2'!S56+'дод 2'!S267</f>
        <v>1398264.66</v>
      </c>
      <c r="S239" s="49">
        <f>'дод 2'!T56+'дод 2'!T267</f>
        <v>0</v>
      </c>
      <c r="T239" s="49">
        <f>'дод 2'!U56+'дод 2'!U267</f>
        <v>0</v>
      </c>
      <c r="U239" s="49">
        <f>'дод 2'!V56+'дод 2'!V267</f>
        <v>0</v>
      </c>
      <c r="V239" s="49">
        <f>'дод 2'!W56+'дод 2'!W267</f>
        <v>1398264.66</v>
      </c>
      <c r="W239" s="169">
        <f t="shared" si="142"/>
        <v>100</v>
      </c>
      <c r="X239" s="142">
        <f t="shared" si="143"/>
        <v>2398187.7799999998</v>
      </c>
    </row>
    <row r="240" spans="1:24" ht="27" customHeight="1" x14ac:dyDescent="0.25">
      <c r="A240" s="37" t="s">
        <v>148</v>
      </c>
      <c r="B240" s="42" t="s">
        <v>89</v>
      </c>
      <c r="C240" s="3" t="s">
        <v>515</v>
      </c>
      <c r="D240" s="49">
        <f>'дод 2'!E57</f>
        <v>2491085</v>
      </c>
      <c r="E240" s="49">
        <f>'дод 2'!F57</f>
        <v>1941308</v>
      </c>
      <c r="F240" s="49">
        <f>'дод 2'!G57</f>
        <v>73705</v>
      </c>
      <c r="G240" s="49">
        <f>'дод 2'!H57</f>
        <v>2443437.13</v>
      </c>
      <c r="H240" s="49">
        <f>'дод 2'!I57</f>
        <v>1906713.35</v>
      </c>
      <c r="I240" s="49">
        <f>'дод 2'!J57</f>
        <v>72884.289999999994</v>
      </c>
      <c r="J240" s="168">
        <f t="shared" si="141"/>
        <v>98.087264384796185</v>
      </c>
      <c r="K240" s="49">
        <f>'дод 2'!L57</f>
        <v>5700</v>
      </c>
      <c r="L240" s="49">
        <f>'дод 2'!M57</f>
        <v>0</v>
      </c>
      <c r="M240" s="49">
        <f>'дод 2'!N57</f>
        <v>5700</v>
      </c>
      <c r="N240" s="49">
        <f>'дод 2'!O57</f>
        <v>0</v>
      </c>
      <c r="O240" s="49">
        <f>'дод 2'!P57</f>
        <v>1400</v>
      </c>
      <c r="P240" s="49">
        <f>'дод 2'!Q57</f>
        <v>0</v>
      </c>
      <c r="Q240" s="49">
        <f>'дод 2'!R57</f>
        <v>52042.67</v>
      </c>
      <c r="R240" s="49">
        <f>'дод 2'!S57</f>
        <v>0</v>
      </c>
      <c r="S240" s="49">
        <f>'дод 2'!T57</f>
        <v>52042.67</v>
      </c>
      <c r="T240" s="49">
        <f>'дод 2'!U57</f>
        <v>0</v>
      </c>
      <c r="U240" s="49">
        <f>'дод 2'!V57</f>
        <v>0</v>
      </c>
      <c r="V240" s="49">
        <f>'дод 2'!W57</f>
        <v>0</v>
      </c>
      <c r="W240" s="169">
        <f t="shared" si="142"/>
        <v>913.02929824561397</v>
      </c>
      <c r="X240" s="142">
        <f t="shared" si="143"/>
        <v>2495479.7999999998</v>
      </c>
    </row>
    <row r="241" spans="1:24" s="54" customFormat="1" ht="47.25" x14ac:dyDescent="0.25">
      <c r="A241" s="76"/>
      <c r="B241" s="86"/>
      <c r="C241" s="85" t="s">
        <v>381</v>
      </c>
      <c r="D241" s="78">
        <f>'дод 2'!E58</f>
        <v>588815</v>
      </c>
      <c r="E241" s="78">
        <f>'дод 2'!F58</f>
        <v>482635</v>
      </c>
      <c r="F241" s="78">
        <f>'дод 2'!G58</f>
        <v>0</v>
      </c>
      <c r="G241" s="78">
        <f>'дод 2'!H58</f>
        <v>546835</v>
      </c>
      <c r="H241" s="78">
        <f>'дод 2'!I58</f>
        <v>448227</v>
      </c>
      <c r="I241" s="78">
        <f>'дод 2'!J58</f>
        <v>0</v>
      </c>
      <c r="J241" s="172">
        <f t="shared" si="141"/>
        <v>92.870426194984844</v>
      </c>
      <c r="K241" s="78">
        <f>'дод 2'!L58</f>
        <v>0</v>
      </c>
      <c r="L241" s="78">
        <f>'дод 2'!M58</f>
        <v>0</v>
      </c>
      <c r="M241" s="78">
        <f>'дод 2'!N58</f>
        <v>0</v>
      </c>
      <c r="N241" s="78">
        <f>'дод 2'!O58</f>
        <v>0</v>
      </c>
      <c r="O241" s="78">
        <f>'дод 2'!P58</f>
        <v>0</v>
      </c>
      <c r="P241" s="78">
        <f>'дод 2'!Q58</f>
        <v>0</v>
      </c>
      <c r="Q241" s="78">
        <f>'дод 2'!R58</f>
        <v>0</v>
      </c>
      <c r="R241" s="78">
        <f>'дод 2'!S58</f>
        <v>0</v>
      </c>
      <c r="S241" s="78">
        <f>'дод 2'!T58</f>
        <v>0</v>
      </c>
      <c r="T241" s="78">
        <f>'дод 2'!U58</f>
        <v>0</v>
      </c>
      <c r="U241" s="78">
        <f>'дод 2'!V58</f>
        <v>0</v>
      </c>
      <c r="V241" s="78">
        <f>'дод 2'!W58</f>
        <v>0</v>
      </c>
      <c r="W241" s="182" t="e">
        <f t="shared" si="142"/>
        <v>#DIV/0!</v>
      </c>
      <c r="X241" s="144">
        <f t="shared" si="143"/>
        <v>546835</v>
      </c>
    </row>
    <row r="242" spans="1:24" s="52" customFormat="1" ht="23.25" customHeight="1" x14ac:dyDescent="0.25">
      <c r="A242" s="38" t="s">
        <v>250</v>
      </c>
      <c r="B242" s="38"/>
      <c r="C242" s="12" t="s">
        <v>251</v>
      </c>
      <c r="D242" s="48">
        <f t="shared" ref="D242:V242" si="164">D243</f>
        <v>462056</v>
      </c>
      <c r="E242" s="48">
        <f t="shared" si="164"/>
        <v>0</v>
      </c>
      <c r="F242" s="48">
        <f t="shared" si="164"/>
        <v>292742</v>
      </c>
      <c r="G242" s="48">
        <f t="shared" si="164"/>
        <v>432264.22</v>
      </c>
      <c r="H242" s="48">
        <f t="shared" si="164"/>
        <v>0</v>
      </c>
      <c r="I242" s="48">
        <f t="shared" si="164"/>
        <v>263909.96000000002</v>
      </c>
      <c r="J242" s="152">
        <f t="shared" si="141"/>
        <v>93.552344304586455</v>
      </c>
      <c r="K242" s="48">
        <f t="shared" si="164"/>
        <v>0</v>
      </c>
      <c r="L242" s="48">
        <f t="shared" si="164"/>
        <v>0</v>
      </c>
      <c r="M242" s="48">
        <f t="shared" si="164"/>
        <v>0</v>
      </c>
      <c r="N242" s="48">
        <f t="shared" si="164"/>
        <v>0</v>
      </c>
      <c r="O242" s="48">
        <f t="shared" si="164"/>
        <v>0</v>
      </c>
      <c r="P242" s="48">
        <f t="shared" si="164"/>
        <v>0</v>
      </c>
      <c r="Q242" s="48">
        <f t="shared" si="164"/>
        <v>0</v>
      </c>
      <c r="R242" s="48">
        <f t="shared" si="164"/>
        <v>0</v>
      </c>
      <c r="S242" s="48">
        <f t="shared" si="164"/>
        <v>0</v>
      </c>
      <c r="T242" s="48">
        <f t="shared" si="164"/>
        <v>0</v>
      </c>
      <c r="U242" s="48">
        <f t="shared" si="164"/>
        <v>0</v>
      </c>
      <c r="V242" s="48">
        <f t="shared" si="164"/>
        <v>0</v>
      </c>
      <c r="W242" s="183" t="e">
        <f t="shared" si="142"/>
        <v>#DIV/0!</v>
      </c>
      <c r="X242" s="138">
        <f t="shared" si="143"/>
        <v>432264.22</v>
      </c>
    </row>
    <row r="243" spans="1:24" ht="22.5" customHeight="1" x14ac:dyDescent="0.25">
      <c r="A243" s="37" t="s">
        <v>244</v>
      </c>
      <c r="B243" s="42" t="s">
        <v>245</v>
      </c>
      <c r="C243" s="3" t="s">
        <v>246</v>
      </c>
      <c r="D243" s="49">
        <f>'дод 2'!E59+'дод 2'!E268</f>
        <v>462056</v>
      </c>
      <c r="E243" s="49">
        <f>'дод 2'!F59+'дод 2'!F268</f>
        <v>0</v>
      </c>
      <c r="F243" s="49">
        <f>'дод 2'!G59+'дод 2'!G268</f>
        <v>292742</v>
      </c>
      <c r="G243" s="49">
        <f>'дод 2'!H59+'дод 2'!H268</f>
        <v>432264.22</v>
      </c>
      <c r="H243" s="49">
        <f>'дод 2'!I59+'дод 2'!I268</f>
        <v>0</v>
      </c>
      <c r="I243" s="49">
        <f>'дод 2'!J59+'дод 2'!J268</f>
        <v>263909.96000000002</v>
      </c>
      <c r="J243" s="168">
        <f t="shared" si="141"/>
        <v>93.552344304586455</v>
      </c>
      <c r="K243" s="49">
        <f>'дод 2'!L59+'дод 2'!L268</f>
        <v>0</v>
      </c>
      <c r="L243" s="49">
        <f>'дод 2'!M59+'дод 2'!M268</f>
        <v>0</v>
      </c>
      <c r="M243" s="49">
        <f>'дод 2'!N59+'дод 2'!N268</f>
        <v>0</v>
      </c>
      <c r="N243" s="49">
        <f>'дод 2'!O59+'дод 2'!O268</f>
        <v>0</v>
      </c>
      <c r="O243" s="49">
        <f>'дод 2'!P59+'дод 2'!P268</f>
        <v>0</v>
      </c>
      <c r="P243" s="49">
        <f>'дод 2'!Q59+'дод 2'!Q268</f>
        <v>0</v>
      </c>
      <c r="Q243" s="49">
        <f>'дод 2'!R59+'дод 2'!R268</f>
        <v>0</v>
      </c>
      <c r="R243" s="49">
        <f>'дод 2'!S59+'дод 2'!S268</f>
        <v>0</v>
      </c>
      <c r="S243" s="49">
        <f>'дод 2'!T59+'дод 2'!T268</f>
        <v>0</v>
      </c>
      <c r="T243" s="49">
        <f>'дод 2'!U59+'дод 2'!U268</f>
        <v>0</v>
      </c>
      <c r="U243" s="49">
        <f>'дод 2'!V59+'дод 2'!V268</f>
        <v>0</v>
      </c>
      <c r="V243" s="49">
        <f>'дод 2'!W59+'дод 2'!W268</f>
        <v>0</v>
      </c>
      <c r="W243" s="180" t="e">
        <f t="shared" si="142"/>
        <v>#DIV/0!</v>
      </c>
      <c r="X243" s="142">
        <f t="shared" si="143"/>
        <v>432264.22</v>
      </c>
    </row>
    <row r="244" spans="1:24" s="52" customFormat="1" ht="22.5" customHeight="1" x14ac:dyDescent="0.25">
      <c r="A244" s="38" t="s">
        <v>6</v>
      </c>
      <c r="B244" s="39"/>
      <c r="C244" s="2" t="s">
        <v>8</v>
      </c>
      <c r="D244" s="48">
        <f t="shared" ref="D244:P244" si="165">D246+D245</f>
        <v>75000</v>
      </c>
      <c r="E244" s="48">
        <f t="shared" si="165"/>
        <v>0</v>
      </c>
      <c r="F244" s="48">
        <f t="shared" si="165"/>
        <v>0</v>
      </c>
      <c r="G244" s="48">
        <f t="shared" ref="G244:I244" si="166">G246+G245</f>
        <v>31591.64</v>
      </c>
      <c r="H244" s="48">
        <f t="shared" si="166"/>
        <v>0</v>
      </c>
      <c r="I244" s="48">
        <f t="shared" si="166"/>
        <v>0</v>
      </c>
      <c r="J244" s="152">
        <f t="shared" si="141"/>
        <v>42.122186666666664</v>
      </c>
      <c r="K244" s="48">
        <f t="shared" si="165"/>
        <v>4326600</v>
      </c>
      <c r="L244" s="48">
        <f t="shared" si="165"/>
        <v>0</v>
      </c>
      <c r="M244" s="48">
        <f t="shared" si="165"/>
        <v>2976700</v>
      </c>
      <c r="N244" s="48">
        <f t="shared" si="165"/>
        <v>0</v>
      </c>
      <c r="O244" s="48">
        <f t="shared" si="165"/>
        <v>0</v>
      </c>
      <c r="P244" s="48">
        <f t="shared" si="165"/>
        <v>1349900</v>
      </c>
      <c r="Q244" s="48">
        <f t="shared" ref="Q244:V244" si="167">Q246+Q245</f>
        <v>2625579.7200000002</v>
      </c>
      <c r="R244" s="48">
        <f t="shared" si="167"/>
        <v>0</v>
      </c>
      <c r="S244" s="48">
        <f t="shared" si="167"/>
        <v>2575679.7200000002</v>
      </c>
      <c r="T244" s="48">
        <f t="shared" si="167"/>
        <v>0</v>
      </c>
      <c r="U244" s="48">
        <f t="shared" si="167"/>
        <v>0</v>
      </c>
      <c r="V244" s="48">
        <f t="shared" si="167"/>
        <v>49900</v>
      </c>
      <c r="W244" s="153">
        <f t="shared" si="142"/>
        <v>60.684595756483148</v>
      </c>
      <c r="X244" s="138">
        <f t="shared" si="143"/>
        <v>2657171.3600000003</v>
      </c>
    </row>
    <row r="245" spans="1:24" ht="33.75" customHeight="1" x14ac:dyDescent="0.25">
      <c r="A245" s="37">
        <v>8330</v>
      </c>
      <c r="B245" s="58" t="s">
        <v>92</v>
      </c>
      <c r="C245" s="3" t="s">
        <v>348</v>
      </c>
      <c r="D245" s="49">
        <f>'дод 2'!E326</f>
        <v>75000</v>
      </c>
      <c r="E245" s="49">
        <f>'дод 2'!F326</f>
        <v>0</v>
      </c>
      <c r="F245" s="49">
        <f>'дод 2'!G326</f>
        <v>0</v>
      </c>
      <c r="G245" s="49">
        <f>'дод 2'!H326</f>
        <v>31591.64</v>
      </c>
      <c r="H245" s="49">
        <f>'дод 2'!I326</f>
        <v>0</v>
      </c>
      <c r="I245" s="49">
        <f>'дод 2'!J326</f>
        <v>0</v>
      </c>
      <c r="J245" s="168">
        <f t="shared" si="141"/>
        <v>42.122186666666664</v>
      </c>
      <c r="K245" s="49">
        <f>'дод 2'!L326</f>
        <v>0</v>
      </c>
      <c r="L245" s="49">
        <f>'дод 2'!M326</f>
        <v>0</v>
      </c>
      <c r="M245" s="49">
        <f>'дод 2'!N326</f>
        <v>0</v>
      </c>
      <c r="N245" s="49">
        <f>'дод 2'!O326</f>
        <v>0</v>
      </c>
      <c r="O245" s="49">
        <f>'дод 2'!P326</f>
        <v>0</v>
      </c>
      <c r="P245" s="49">
        <f>'дод 2'!Q326</f>
        <v>0</v>
      </c>
      <c r="Q245" s="49">
        <f>'дод 2'!R326</f>
        <v>0</v>
      </c>
      <c r="R245" s="49">
        <f>'дод 2'!S326</f>
        <v>0</v>
      </c>
      <c r="S245" s="49">
        <f>'дод 2'!T326</f>
        <v>0</v>
      </c>
      <c r="T245" s="49">
        <f>'дод 2'!U326</f>
        <v>0</v>
      </c>
      <c r="U245" s="49">
        <f>'дод 2'!V326</f>
        <v>0</v>
      </c>
      <c r="V245" s="49">
        <f>'дод 2'!W326</f>
        <v>0</v>
      </c>
      <c r="W245" s="180" t="e">
        <f t="shared" si="142"/>
        <v>#DIV/0!</v>
      </c>
      <c r="X245" s="142">
        <f t="shared" si="143"/>
        <v>31591.64</v>
      </c>
    </row>
    <row r="246" spans="1:24" ht="19.5" customHeight="1" x14ac:dyDescent="0.25">
      <c r="A246" s="37" t="s">
        <v>9</v>
      </c>
      <c r="B246" s="37" t="s">
        <v>92</v>
      </c>
      <c r="C246" s="3" t="s">
        <v>10</v>
      </c>
      <c r="D246" s="49">
        <f>'дод 2'!E60+'дод 2'!E123+'дод 2'!E269+'дод 2'!E327</f>
        <v>0</v>
      </c>
      <c r="E246" s="49">
        <f>'дод 2'!F60+'дод 2'!F123+'дод 2'!F269+'дод 2'!F327</f>
        <v>0</v>
      </c>
      <c r="F246" s="49">
        <f>'дод 2'!G60+'дод 2'!G123+'дод 2'!G269+'дод 2'!G327</f>
        <v>0</v>
      </c>
      <c r="G246" s="49">
        <f>'дод 2'!H60+'дод 2'!H123+'дод 2'!H269+'дод 2'!H327</f>
        <v>0</v>
      </c>
      <c r="H246" s="49">
        <f>'дод 2'!I60+'дод 2'!I123+'дод 2'!I269+'дод 2'!I327</f>
        <v>0</v>
      </c>
      <c r="I246" s="49">
        <f>'дод 2'!J60+'дод 2'!J123+'дод 2'!J269+'дод 2'!J327</f>
        <v>0</v>
      </c>
      <c r="J246" s="174" t="e">
        <f t="shared" si="141"/>
        <v>#DIV/0!</v>
      </c>
      <c r="K246" s="49">
        <f>'дод 2'!L60+'дод 2'!L123+'дод 2'!L269+'дод 2'!L327</f>
        <v>4326600</v>
      </c>
      <c r="L246" s="49">
        <f>'дод 2'!M60+'дод 2'!M123+'дод 2'!M269+'дод 2'!M327</f>
        <v>0</v>
      </c>
      <c r="M246" s="49">
        <f>'дод 2'!N60+'дод 2'!N123+'дод 2'!N269+'дод 2'!N327</f>
        <v>2976700</v>
      </c>
      <c r="N246" s="49">
        <f>'дод 2'!O60+'дод 2'!O123+'дод 2'!O269+'дод 2'!O327</f>
        <v>0</v>
      </c>
      <c r="O246" s="49">
        <f>'дод 2'!P60+'дод 2'!P123+'дод 2'!P269+'дод 2'!P327</f>
        <v>0</v>
      </c>
      <c r="P246" s="49">
        <f>'дод 2'!Q60+'дод 2'!Q123+'дод 2'!Q269+'дод 2'!Q327</f>
        <v>1349900</v>
      </c>
      <c r="Q246" s="49">
        <f>'дод 2'!R60+'дод 2'!R123+'дод 2'!R269+'дод 2'!R327</f>
        <v>2625579.7200000002</v>
      </c>
      <c r="R246" s="49">
        <f>'дод 2'!S60+'дод 2'!S123+'дод 2'!S269+'дод 2'!S327</f>
        <v>0</v>
      </c>
      <c r="S246" s="49">
        <f>'дод 2'!T60+'дод 2'!T123+'дод 2'!T269+'дод 2'!T327</f>
        <v>2575679.7200000002</v>
      </c>
      <c r="T246" s="49">
        <f>'дод 2'!U60+'дод 2'!U123+'дод 2'!U269+'дод 2'!U327</f>
        <v>0</v>
      </c>
      <c r="U246" s="49">
        <f>'дод 2'!V60+'дод 2'!V123+'дод 2'!V269+'дод 2'!V327</f>
        <v>0</v>
      </c>
      <c r="V246" s="49">
        <f>'дод 2'!W60+'дод 2'!W123+'дод 2'!W269+'дод 2'!W327</f>
        <v>49900</v>
      </c>
      <c r="W246" s="169">
        <f t="shared" si="142"/>
        <v>60.684595756483148</v>
      </c>
      <c r="X246" s="142">
        <f t="shared" si="143"/>
        <v>2625579.7200000002</v>
      </c>
    </row>
    <row r="247" spans="1:24" s="52" customFormat="1" ht="20.25" customHeight="1" x14ac:dyDescent="0.25">
      <c r="A247" s="38" t="s">
        <v>133</v>
      </c>
      <c r="B247" s="39"/>
      <c r="C247" s="2" t="s">
        <v>76</v>
      </c>
      <c r="D247" s="48">
        <f t="shared" ref="D247:V247" si="168">D248</f>
        <v>78700</v>
      </c>
      <c r="E247" s="48">
        <f t="shared" si="168"/>
        <v>0</v>
      </c>
      <c r="F247" s="48">
        <f t="shared" si="168"/>
        <v>0</v>
      </c>
      <c r="G247" s="48">
        <f t="shared" si="168"/>
        <v>78690</v>
      </c>
      <c r="H247" s="48">
        <f t="shared" si="168"/>
        <v>0</v>
      </c>
      <c r="I247" s="48">
        <f t="shared" si="168"/>
        <v>0</v>
      </c>
      <c r="J247" s="152">
        <f t="shared" si="141"/>
        <v>99.987293519695044</v>
      </c>
      <c r="K247" s="48">
        <f t="shared" si="168"/>
        <v>0</v>
      </c>
      <c r="L247" s="48">
        <f t="shared" si="168"/>
        <v>0</v>
      </c>
      <c r="M247" s="48">
        <f t="shared" si="168"/>
        <v>0</v>
      </c>
      <c r="N247" s="48">
        <f t="shared" si="168"/>
        <v>0</v>
      </c>
      <c r="O247" s="48">
        <f t="shared" si="168"/>
        <v>0</v>
      </c>
      <c r="P247" s="48">
        <f t="shared" si="168"/>
        <v>0</v>
      </c>
      <c r="Q247" s="48">
        <f t="shared" si="168"/>
        <v>0</v>
      </c>
      <c r="R247" s="48">
        <f t="shared" si="168"/>
        <v>0</v>
      </c>
      <c r="S247" s="48">
        <f t="shared" si="168"/>
        <v>0</v>
      </c>
      <c r="T247" s="48">
        <f t="shared" si="168"/>
        <v>0</v>
      </c>
      <c r="U247" s="48">
        <f t="shared" si="168"/>
        <v>0</v>
      </c>
      <c r="V247" s="48">
        <f t="shared" si="168"/>
        <v>0</v>
      </c>
      <c r="W247" s="183" t="e">
        <f t="shared" si="142"/>
        <v>#DIV/0!</v>
      </c>
      <c r="X247" s="138">
        <f t="shared" si="143"/>
        <v>78690</v>
      </c>
    </row>
    <row r="248" spans="1:24" ht="21" customHeight="1" x14ac:dyDescent="0.25">
      <c r="A248" s="37" t="s">
        <v>255</v>
      </c>
      <c r="B248" s="42" t="s">
        <v>77</v>
      </c>
      <c r="C248" s="3" t="s">
        <v>256</v>
      </c>
      <c r="D248" s="49">
        <f>'дод 2'!E61</f>
        <v>78700</v>
      </c>
      <c r="E248" s="49">
        <f>'дод 2'!F61</f>
        <v>0</v>
      </c>
      <c r="F248" s="49">
        <f>'дод 2'!G61</f>
        <v>0</v>
      </c>
      <c r="G248" s="49">
        <f>'дод 2'!H61</f>
        <v>78690</v>
      </c>
      <c r="H248" s="49">
        <f>'дод 2'!I61</f>
        <v>0</v>
      </c>
      <c r="I248" s="49">
        <f>'дод 2'!J61</f>
        <v>0</v>
      </c>
      <c r="J248" s="168">
        <f t="shared" si="141"/>
        <v>99.987293519695044</v>
      </c>
      <c r="K248" s="49">
        <f>'дод 2'!L61</f>
        <v>0</v>
      </c>
      <c r="L248" s="49">
        <f>'дод 2'!M61</f>
        <v>0</v>
      </c>
      <c r="M248" s="49">
        <f>'дод 2'!N61</f>
        <v>0</v>
      </c>
      <c r="N248" s="49">
        <f>'дод 2'!O61</f>
        <v>0</v>
      </c>
      <c r="O248" s="49">
        <f>'дод 2'!P61</f>
        <v>0</v>
      </c>
      <c r="P248" s="49">
        <f>'дод 2'!Q61</f>
        <v>0</v>
      </c>
      <c r="Q248" s="49">
        <f>'дод 2'!R61</f>
        <v>0</v>
      </c>
      <c r="R248" s="49">
        <f>'дод 2'!S61</f>
        <v>0</v>
      </c>
      <c r="S248" s="49">
        <f>'дод 2'!T61</f>
        <v>0</v>
      </c>
      <c r="T248" s="49">
        <f>'дод 2'!U61</f>
        <v>0</v>
      </c>
      <c r="U248" s="49">
        <f>'дод 2'!V61</f>
        <v>0</v>
      </c>
      <c r="V248" s="49">
        <f>'дод 2'!W61</f>
        <v>0</v>
      </c>
      <c r="W248" s="180" t="e">
        <f t="shared" si="142"/>
        <v>#DIV/0!</v>
      </c>
      <c r="X248" s="142">
        <f t="shared" si="143"/>
        <v>78690</v>
      </c>
    </row>
    <row r="249" spans="1:24" s="52" customFormat="1" ht="21" customHeight="1" x14ac:dyDescent="0.25">
      <c r="A249" s="38" t="s">
        <v>95</v>
      </c>
      <c r="B249" s="38" t="s">
        <v>90</v>
      </c>
      <c r="C249" s="2" t="s">
        <v>11</v>
      </c>
      <c r="D249" s="48">
        <f>'дод 2'!E328</f>
        <v>1086239</v>
      </c>
      <c r="E249" s="48">
        <f>'дод 2'!F328</f>
        <v>0</v>
      </c>
      <c r="F249" s="48">
        <f>'дод 2'!G328</f>
        <v>0</v>
      </c>
      <c r="G249" s="48">
        <f>'дод 2'!H328</f>
        <v>1066859.8</v>
      </c>
      <c r="H249" s="48">
        <f>'дод 2'!I328</f>
        <v>0</v>
      </c>
      <c r="I249" s="48">
        <f>'дод 2'!J328</f>
        <v>0</v>
      </c>
      <c r="J249" s="152">
        <f t="shared" si="141"/>
        <v>98.215935903608695</v>
      </c>
      <c r="K249" s="48">
        <f>'дод 2'!L328</f>
        <v>0</v>
      </c>
      <c r="L249" s="48">
        <f>'дод 2'!M328</f>
        <v>0</v>
      </c>
      <c r="M249" s="48">
        <f>'дод 2'!N328</f>
        <v>0</v>
      </c>
      <c r="N249" s="48">
        <f>'дод 2'!O328</f>
        <v>0</v>
      </c>
      <c r="O249" s="48">
        <f>'дод 2'!P328</f>
        <v>0</v>
      </c>
      <c r="P249" s="48">
        <f>'дод 2'!Q328</f>
        <v>0</v>
      </c>
      <c r="Q249" s="48">
        <f>'дод 2'!R328</f>
        <v>0</v>
      </c>
      <c r="R249" s="48">
        <f>'дод 2'!S328</f>
        <v>0</v>
      </c>
      <c r="S249" s="48">
        <f>'дод 2'!T328</f>
        <v>0</v>
      </c>
      <c r="T249" s="48">
        <f>'дод 2'!U328</f>
        <v>0</v>
      </c>
      <c r="U249" s="48">
        <f>'дод 2'!V328</f>
        <v>0</v>
      </c>
      <c r="V249" s="48">
        <f>'дод 2'!W328</f>
        <v>0</v>
      </c>
      <c r="W249" s="183" t="e">
        <f t="shared" si="142"/>
        <v>#DIV/0!</v>
      </c>
      <c r="X249" s="138">
        <f t="shared" si="143"/>
        <v>1066859.8</v>
      </c>
    </row>
    <row r="250" spans="1:24" s="52" customFormat="1" ht="25.5" customHeight="1" x14ac:dyDescent="0.25">
      <c r="A250" s="38">
        <v>8710</v>
      </c>
      <c r="B250" s="38" t="s">
        <v>93</v>
      </c>
      <c r="C250" s="2" t="s">
        <v>514</v>
      </c>
      <c r="D250" s="48">
        <f>'дод 2'!E329</f>
        <v>17756821.34</v>
      </c>
      <c r="E250" s="48">
        <f>'дод 2'!F329</f>
        <v>0</v>
      </c>
      <c r="F250" s="48">
        <f>'дод 2'!G329</f>
        <v>0</v>
      </c>
      <c r="G250" s="48">
        <f>'дод 2'!H329</f>
        <v>0</v>
      </c>
      <c r="H250" s="48">
        <f>'дод 2'!I329</f>
        <v>0</v>
      </c>
      <c r="I250" s="48">
        <f>'дод 2'!J329</f>
        <v>0</v>
      </c>
      <c r="J250" s="152">
        <f t="shared" si="141"/>
        <v>0</v>
      </c>
      <c r="K250" s="48">
        <f>'дод 2'!L329</f>
        <v>0</v>
      </c>
      <c r="L250" s="48">
        <f>'дод 2'!M329</f>
        <v>0</v>
      </c>
      <c r="M250" s="48">
        <f>'дод 2'!N329</f>
        <v>0</v>
      </c>
      <c r="N250" s="48">
        <f>'дод 2'!O329</f>
        <v>0</v>
      </c>
      <c r="O250" s="48">
        <f>'дод 2'!P329</f>
        <v>0</v>
      </c>
      <c r="P250" s="48">
        <f>'дод 2'!Q329</f>
        <v>0</v>
      </c>
      <c r="Q250" s="48">
        <f>'дод 2'!R329</f>
        <v>0</v>
      </c>
      <c r="R250" s="48">
        <f>'дод 2'!S329</f>
        <v>0</v>
      </c>
      <c r="S250" s="48">
        <f>'дод 2'!T329</f>
        <v>0</v>
      </c>
      <c r="T250" s="48">
        <f>'дод 2'!U329</f>
        <v>0</v>
      </c>
      <c r="U250" s="48">
        <f>'дод 2'!V329</f>
        <v>0</v>
      </c>
      <c r="V250" s="48">
        <f>'дод 2'!W329</f>
        <v>0</v>
      </c>
      <c r="W250" s="183" t="e">
        <f t="shared" si="142"/>
        <v>#DIV/0!</v>
      </c>
      <c r="X250" s="138">
        <f t="shared" si="143"/>
        <v>0</v>
      </c>
    </row>
    <row r="251" spans="1:24" s="52" customFormat="1" ht="24" customHeight="1" x14ac:dyDescent="0.25">
      <c r="A251" s="38" t="s">
        <v>12</v>
      </c>
      <c r="B251" s="38"/>
      <c r="C251" s="2" t="s">
        <v>540</v>
      </c>
      <c r="D251" s="48">
        <f>D253+D255+D259+D263</f>
        <v>190102213</v>
      </c>
      <c r="E251" s="48">
        <f t="shared" ref="E251:P251" si="169">E253+E255+E259+E263</f>
        <v>0</v>
      </c>
      <c r="F251" s="48">
        <f t="shared" si="169"/>
        <v>0</v>
      </c>
      <c r="G251" s="48">
        <f>G253+G255+G259+G263</f>
        <v>187439909.39000002</v>
      </c>
      <c r="H251" s="48">
        <f t="shared" ref="H251:I251" si="170">H253+H255+H259+H263</f>
        <v>0</v>
      </c>
      <c r="I251" s="48">
        <f t="shared" si="170"/>
        <v>0</v>
      </c>
      <c r="J251" s="152">
        <f t="shared" si="141"/>
        <v>98.599540969047013</v>
      </c>
      <c r="K251" s="48">
        <f t="shared" si="169"/>
        <v>16837739.43</v>
      </c>
      <c r="L251" s="48">
        <f t="shared" si="169"/>
        <v>16837739.43</v>
      </c>
      <c r="M251" s="48">
        <f t="shared" si="169"/>
        <v>0</v>
      </c>
      <c r="N251" s="48">
        <f t="shared" si="169"/>
        <v>0</v>
      </c>
      <c r="O251" s="48">
        <f t="shared" si="169"/>
        <v>0</v>
      </c>
      <c r="P251" s="48">
        <f t="shared" si="169"/>
        <v>16837739.43</v>
      </c>
      <c r="Q251" s="48">
        <f t="shared" ref="Q251:V251" si="171">Q253+Q255+Q259+Q263</f>
        <v>16709536.75</v>
      </c>
      <c r="R251" s="48">
        <f t="shared" si="171"/>
        <v>16709536.75</v>
      </c>
      <c r="S251" s="48">
        <f t="shared" si="171"/>
        <v>0</v>
      </c>
      <c r="T251" s="48">
        <f t="shared" si="171"/>
        <v>0</v>
      </c>
      <c r="U251" s="48">
        <f t="shared" si="171"/>
        <v>0</v>
      </c>
      <c r="V251" s="48">
        <f t="shared" si="171"/>
        <v>16709536.75</v>
      </c>
      <c r="W251" s="153">
        <f t="shared" si="142"/>
        <v>99.238599216165682</v>
      </c>
      <c r="X251" s="138">
        <f t="shared" si="143"/>
        <v>204149446.14000002</v>
      </c>
    </row>
    <row r="252" spans="1:24" s="53" customFormat="1" ht="36.75" customHeight="1" x14ac:dyDescent="0.25">
      <c r="A252" s="69"/>
      <c r="B252" s="69"/>
      <c r="C252" s="75" t="s">
        <v>536</v>
      </c>
      <c r="D252" s="74">
        <f>D256</f>
        <v>693000</v>
      </c>
      <c r="E252" s="74">
        <f t="shared" ref="E252:P252" si="172">E256</f>
        <v>0</v>
      </c>
      <c r="F252" s="74">
        <f t="shared" si="172"/>
        <v>0</v>
      </c>
      <c r="G252" s="74">
        <f>G256</f>
        <v>693000</v>
      </c>
      <c r="H252" s="74">
        <f t="shared" ref="H252:I252" si="173">H256</f>
        <v>0</v>
      </c>
      <c r="I252" s="74">
        <f t="shared" si="173"/>
        <v>0</v>
      </c>
      <c r="J252" s="170">
        <f t="shared" si="141"/>
        <v>100</v>
      </c>
      <c r="K252" s="74">
        <f t="shared" si="172"/>
        <v>3307000</v>
      </c>
      <c r="L252" s="74">
        <f t="shared" si="172"/>
        <v>3307000</v>
      </c>
      <c r="M252" s="74">
        <f t="shared" si="172"/>
        <v>0</v>
      </c>
      <c r="N252" s="74">
        <f t="shared" si="172"/>
        <v>0</v>
      </c>
      <c r="O252" s="74">
        <f t="shared" si="172"/>
        <v>0</v>
      </c>
      <c r="P252" s="74">
        <f t="shared" si="172"/>
        <v>3307000</v>
      </c>
      <c r="Q252" s="74">
        <f t="shared" ref="Q252:V252" si="174">Q256</f>
        <v>3291724.68</v>
      </c>
      <c r="R252" s="74">
        <f t="shared" si="174"/>
        <v>3291724.68</v>
      </c>
      <c r="S252" s="74">
        <f t="shared" si="174"/>
        <v>0</v>
      </c>
      <c r="T252" s="74">
        <f t="shared" si="174"/>
        <v>0</v>
      </c>
      <c r="U252" s="74">
        <f t="shared" si="174"/>
        <v>0</v>
      </c>
      <c r="V252" s="74">
        <f t="shared" si="174"/>
        <v>3291724.68</v>
      </c>
      <c r="W252" s="171">
        <f t="shared" si="142"/>
        <v>99.538091321439381</v>
      </c>
      <c r="X252" s="143">
        <f t="shared" si="143"/>
        <v>3984724.68</v>
      </c>
    </row>
    <row r="253" spans="1:24" s="52" customFormat="1" ht="21.75" customHeight="1" x14ac:dyDescent="0.25">
      <c r="A253" s="38" t="s">
        <v>253</v>
      </c>
      <c r="B253" s="38"/>
      <c r="C253" s="2" t="s">
        <v>298</v>
      </c>
      <c r="D253" s="48">
        <f t="shared" ref="D253:V253" si="175">D254</f>
        <v>100870700</v>
      </c>
      <c r="E253" s="48">
        <f t="shared" si="175"/>
        <v>0</v>
      </c>
      <c r="F253" s="48">
        <f t="shared" si="175"/>
        <v>0</v>
      </c>
      <c r="G253" s="48">
        <f t="shared" si="175"/>
        <v>100870700</v>
      </c>
      <c r="H253" s="48">
        <f t="shared" si="175"/>
        <v>0</v>
      </c>
      <c r="I253" s="48">
        <f t="shared" si="175"/>
        <v>0</v>
      </c>
      <c r="J253" s="152">
        <f t="shared" si="141"/>
        <v>100</v>
      </c>
      <c r="K253" s="48">
        <f t="shared" si="175"/>
        <v>0</v>
      </c>
      <c r="L253" s="48">
        <f t="shared" si="175"/>
        <v>0</v>
      </c>
      <c r="M253" s="48">
        <f t="shared" si="175"/>
        <v>0</v>
      </c>
      <c r="N253" s="48">
        <f t="shared" si="175"/>
        <v>0</v>
      </c>
      <c r="O253" s="48">
        <f t="shared" si="175"/>
        <v>0</v>
      </c>
      <c r="P253" s="48">
        <f t="shared" si="175"/>
        <v>0</v>
      </c>
      <c r="Q253" s="48">
        <f t="shared" si="175"/>
        <v>0</v>
      </c>
      <c r="R253" s="48">
        <f t="shared" si="175"/>
        <v>0</v>
      </c>
      <c r="S253" s="48">
        <f t="shared" si="175"/>
        <v>0</v>
      </c>
      <c r="T253" s="48">
        <f t="shared" si="175"/>
        <v>0</v>
      </c>
      <c r="U253" s="48">
        <f t="shared" si="175"/>
        <v>0</v>
      </c>
      <c r="V253" s="48">
        <f t="shared" si="175"/>
        <v>0</v>
      </c>
      <c r="W253" s="183" t="e">
        <f t="shared" si="142"/>
        <v>#DIV/0!</v>
      </c>
      <c r="X253" s="138">
        <f t="shared" si="143"/>
        <v>100870700</v>
      </c>
    </row>
    <row r="254" spans="1:24" ht="21" customHeight="1" x14ac:dyDescent="0.25">
      <c r="A254" s="37" t="s">
        <v>91</v>
      </c>
      <c r="B254" s="42" t="s">
        <v>45</v>
      </c>
      <c r="C254" s="3" t="s">
        <v>110</v>
      </c>
      <c r="D254" s="49">
        <f>'дод 2'!E330</f>
        <v>100870700</v>
      </c>
      <c r="E254" s="49">
        <f>'дод 2'!F330</f>
        <v>0</v>
      </c>
      <c r="F254" s="49">
        <f>'дод 2'!G330</f>
        <v>0</v>
      </c>
      <c r="G254" s="49">
        <f>'дод 2'!H330</f>
        <v>100870700</v>
      </c>
      <c r="H254" s="49">
        <f>'дод 2'!I330</f>
        <v>0</v>
      </c>
      <c r="I254" s="49">
        <f>'дод 2'!J330</f>
        <v>0</v>
      </c>
      <c r="J254" s="168">
        <f t="shared" si="141"/>
        <v>100</v>
      </c>
      <c r="K254" s="49">
        <f>'дод 2'!L330</f>
        <v>0</v>
      </c>
      <c r="L254" s="49">
        <f>'дод 2'!M330</f>
        <v>0</v>
      </c>
      <c r="M254" s="49">
        <f>'дод 2'!N330</f>
        <v>0</v>
      </c>
      <c r="N254" s="49">
        <f>'дод 2'!O330</f>
        <v>0</v>
      </c>
      <c r="O254" s="49">
        <f>'дод 2'!P330</f>
        <v>0</v>
      </c>
      <c r="P254" s="49">
        <f>'дод 2'!Q330</f>
        <v>0</v>
      </c>
      <c r="Q254" s="49">
        <f>'дод 2'!R330</f>
        <v>0</v>
      </c>
      <c r="R254" s="49">
        <f>'дод 2'!S330</f>
        <v>0</v>
      </c>
      <c r="S254" s="49">
        <f>'дод 2'!T330</f>
        <v>0</v>
      </c>
      <c r="T254" s="49">
        <f>'дод 2'!U330</f>
        <v>0</v>
      </c>
      <c r="U254" s="49">
        <f>'дод 2'!V330</f>
        <v>0</v>
      </c>
      <c r="V254" s="49">
        <f>'дод 2'!W330</f>
        <v>0</v>
      </c>
      <c r="W254" s="180" t="e">
        <f t="shared" si="142"/>
        <v>#DIV/0!</v>
      </c>
      <c r="X254" s="142">
        <f t="shared" si="143"/>
        <v>100870700</v>
      </c>
    </row>
    <row r="255" spans="1:24" s="52" customFormat="1" ht="69" customHeight="1" x14ac:dyDescent="0.25">
      <c r="A255" s="38">
        <v>9300</v>
      </c>
      <c r="B255" s="102"/>
      <c r="C255" s="2" t="s">
        <v>533</v>
      </c>
      <c r="D255" s="48">
        <f>D257</f>
        <v>693000</v>
      </c>
      <c r="E255" s="48">
        <f t="shared" ref="E255:P255" si="176">E257</f>
        <v>0</v>
      </c>
      <c r="F255" s="48">
        <f t="shared" si="176"/>
        <v>0</v>
      </c>
      <c r="G255" s="48">
        <f>G257</f>
        <v>693000</v>
      </c>
      <c r="H255" s="48">
        <f t="shared" ref="H255:I255" si="177">H257</f>
        <v>0</v>
      </c>
      <c r="I255" s="48">
        <f t="shared" si="177"/>
        <v>0</v>
      </c>
      <c r="J255" s="152">
        <f t="shared" si="141"/>
        <v>100</v>
      </c>
      <c r="K255" s="48">
        <f t="shared" si="176"/>
        <v>3307000</v>
      </c>
      <c r="L255" s="48">
        <f t="shared" si="176"/>
        <v>3307000</v>
      </c>
      <c r="M255" s="48">
        <f t="shared" si="176"/>
        <v>0</v>
      </c>
      <c r="N255" s="48">
        <f t="shared" si="176"/>
        <v>0</v>
      </c>
      <c r="O255" s="48">
        <f t="shared" si="176"/>
        <v>0</v>
      </c>
      <c r="P255" s="48">
        <f t="shared" si="176"/>
        <v>3307000</v>
      </c>
      <c r="Q255" s="48">
        <f t="shared" ref="Q255:V255" si="178">Q257</f>
        <v>3291724.68</v>
      </c>
      <c r="R255" s="48">
        <f t="shared" si="178"/>
        <v>3291724.68</v>
      </c>
      <c r="S255" s="48">
        <f t="shared" si="178"/>
        <v>0</v>
      </c>
      <c r="T255" s="48">
        <f t="shared" si="178"/>
        <v>0</v>
      </c>
      <c r="U255" s="48">
        <f t="shared" si="178"/>
        <v>0</v>
      </c>
      <c r="V255" s="48">
        <f t="shared" si="178"/>
        <v>3291724.68</v>
      </c>
      <c r="W255" s="153">
        <f t="shared" si="142"/>
        <v>99.538091321439381</v>
      </c>
      <c r="X255" s="138">
        <f t="shared" si="143"/>
        <v>3984724.68</v>
      </c>
    </row>
    <row r="256" spans="1:24" s="53" customFormat="1" ht="36.75" customHeight="1" x14ac:dyDescent="0.25">
      <c r="A256" s="69"/>
      <c r="B256" s="101"/>
      <c r="C256" s="75" t="s">
        <v>536</v>
      </c>
      <c r="D256" s="74">
        <f>D258</f>
        <v>693000</v>
      </c>
      <c r="E256" s="74">
        <f t="shared" ref="E256:P256" si="179">E258</f>
        <v>0</v>
      </c>
      <c r="F256" s="74">
        <f t="shared" si="179"/>
        <v>0</v>
      </c>
      <c r="G256" s="74">
        <f>G258</f>
        <v>693000</v>
      </c>
      <c r="H256" s="74">
        <f t="shared" ref="H256:I256" si="180">H258</f>
        <v>0</v>
      </c>
      <c r="I256" s="74">
        <f t="shared" si="180"/>
        <v>0</v>
      </c>
      <c r="J256" s="170">
        <f t="shared" si="141"/>
        <v>100</v>
      </c>
      <c r="K256" s="74">
        <f t="shared" si="179"/>
        <v>3307000</v>
      </c>
      <c r="L256" s="74">
        <f t="shared" si="179"/>
        <v>3307000</v>
      </c>
      <c r="M256" s="74">
        <f t="shared" si="179"/>
        <v>0</v>
      </c>
      <c r="N256" s="74">
        <f t="shared" si="179"/>
        <v>0</v>
      </c>
      <c r="O256" s="74">
        <f t="shared" si="179"/>
        <v>0</v>
      </c>
      <c r="P256" s="74">
        <f t="shared" si="179"/>
        <v>3307000</v>
      </c>
      <c r="Q256" s="74">
        <f t="shared" ref="Q256:V256" si="181">Q258</f>
        <v>3291724.68</v>
      </c>
      <c r="R256" s="74">
        <f t="shared" si="181"/>
        <v>3291724.68</v>
      </c>
      <c r="S256" s="74">
        <f t="shared" si="181"/>
        <v>0</v>
      </c>
      <c r="T256" s="74">
        <f t="shared" si="181"/>
        <v>0</v>
      </c>
      <c r="U256" s="74">
        <f t="shared" si="181"/>
        <v>0</v>
      </c>
      <c r="V256" s="74">
        <f t="shared" si="181"/>
        <v>3291724.68</v>
      </c>
      <c r="W256" s="171">
        <f t="shared" si="142"/>
        <v>99.538091321439381</v>
      </c>
      <c r="X256" s="143">
        <f t="shared" si="143"/>
        <v>3984724.68</v>
      </c>
    </row>
    <row r="257" spans="1:24" ht="53.25" customHeight="1" x14ac:dyDescent="0.25">
      <c r="A257" s="37">
        <v>9320</v>
      </c>
      <c r="B257" s="99" t="s">
        <v>45</v>
      </c>
      <c r="C257" s="6" t="s">
        <v>534</v>
      </c>
      <c r="D257" s="49">
        <f>'дод 2'!E124</f>
        <v>693000</v>
      </c>
      <c r="E257" s="49">
        <f>'дод 2'!F124</f>
        <v>0</v>
      </c>
      <c r="F257" s="49">
        <f>'дод 2'!G124</f>
        <v>0</v>
      </c>
      <c r="G257" s="49">
        <f>'дод 2'!H124</f>
        <v>693000</v>
      </c>
      <c r="H257" s="49">
        <f>'дод 2'!I124</f>
        <v>0</v>
      </c>
      <c r="I257" s="49">
        <f>'дод 2'!J124</f>
        <v>0</v>
      </c>
      <c r="J257" s="168">
        <f t="shared" si="141"/>
        <v>100</v>
      </c>
      <c r="K257" s="49">
        <f>'дод 2'!L124</f>
        <v>3307000</v>
      </c>
      <c r="L257" s="49">
        <f>'дод 2'!M124</f>
        <v>3307000</v>
      </c>
      <c r="M257" s="49">
        <f>'дод 2'!N124</f>
        <v>0</v>
      </c>
      <c r="N257" s="49">
        <f>'дод 2'!O124</f>
        <v>0</v>
      </c>
      <c r="O257" s="49">
        <f>'дод 2'!P124</f>
        <v>0</v>
      </c>
      <c r="P257" s="49">
        <f>'дод 2'!Q124</f>
        <v>3307000</v>
      </c>
      <c r="Q257" s="49">
        <f>'дод 2'!R124</f>
        <v>3291724.68</v>
      </c>
      <c r="R257" s="49">
        <f>'дод 2'!S124</f>
        <v>3291724.68</v>
      </c>
      <c r="S257" s="49">
        <f>'дод 2'!T124</f>
        <v>0</v>
      </c>
      <c r="T257" s="49">
        <f>'дод 2'!U124</f>
        <v>0</v>
      </c>
      <c r="U257" s="49">
        <f>'дод 2'!V124</f>
        <v>0</v>
      </c>
      <c r="V257" s="49">
        <f>'дод 2'!W124</f>
        <v>3291724.68</v>
      </c>
      <c r="W257" s="169">
        <f t="shared" si="142"/>
        <v>99.538091321439381</v>
      </c>
      <c r="X257" s="142">
        <f t="shared" si="143"/>
        <v>3984724.68</v>
      </c>
    </row>
    <row r="258" spans="1:24" s="54" customFormat="1" ht="36.75" customHeight="1" x14ac:dyDescent="0.25">
      <c r="A258" s="76"/>
      <c r="B258" s="101"/>
      <c r="C258" s="85" t="s">
        <v>536</v>
      </c>
      <c r="D258" s="78">
        <f>'дод 2'!E125</f>
        <v>693000</v>
      </c>
      <c r="E258" s="78">
        <f>'дод 2'!F125</f>
        <v>0</v>
      </c>
      <c r="F258" s="78">
        <f>'дод 2'!G125</f>
        <v>0</v>
      </c>
      <c r="G258" s="78">
        <f>'дод 2'!H125</f>
        <v>693000</v>
      </c>
      <c r="H258" s="78">
        <f>'дод 2'!I125</f>
        <v>0</v>
      </c>
      <c r="I258" s="78">
        <f>'дод 2'!J125</f>
        <v>0</v>
      </c>
      <c r="J258" s="172">
        <f t="shared" si="141"/>
        <v>100</v>
      </c>
      <c r="K258" s="78">
        <f>'дод 2'!L125</f>
        <v>3307000</v>
      </c>
      <c r="L258" s="78">
        <f>'дод 2'!M125</f>
        <v>3307000</v>
      </c>
      <c r="M258" s="78">
        <f>'дод 2'!N125</f>
        <v>0</v>
      </c>
      <c r="N258" s="78">
        <f>'дод 2'!O125</f>
        <v>0</v>
      </c>
      <c r="O258" s="78">
        <f>'дод 2'!P125</f>
        <v>0</v>
      </c>
      <c r="P258" s="78">
        <f>'дод 2'!Q125</f>
        <v>3307000</v>
      </c>
      <c r="Q258" s="78">
        <f>'дод 2'!R125</f>
        <v>3291724.68</v>
      </c>
      <c r="R258" s="78">
        <f>'дод 2'!S125</f>
        <v>3291724.68</v>
      </c>
      <c r="S258" s="78">
        <f>'дод 2'!T125</f>
        <v>0</v>
      </c>
      <c r="T258" s="78">
        <f>'дод 2'!U125</f>
        <v>0</v>
      </c>
      <c r="U258" s="78">
        <f>'дод 2'!V125</f>
        <v>0</v>
      </c>
      <c r="V258" s="78">
        <f>'дод 2'!W125</f>
        <v>3291724.68</v>
      </c>
      <c r="W258" s="173">
        <f t="shared" si="142"/>
        <v>99.538091321439381</v>
      </c>
      <c r="X258" s="144">
        <f t="shared" si="143"/>
        <v>3984724.68</v>
      </c>
    </row>
    <row r="259" spans="1:24" s="52" customFormat="1" ht="57.75" customHeight="1" x14ac:dyDescent="0.25">
      <c r="A259" s="38" t="s">
        <v>13</v>
      </c>
      <c r="B259" s="102"/>
      <c r="C259" s="2" t="s">
        <v>347</v>
      </c>
      <c r="D259" s="48">
        <f>D260+D261+D262</f>
        <v>86430784</v>
      </c>
      <c r="E259" s="48">
        <f t="shared" ref="E259:P259" si="182">E260+E261+E262</f>
        <v>0</v>
      </c>
      <c r="F259" s="48">
        <f t="shared" si="182"/>
        <v>0</v>
      </c>
      <c r="G259" s="48">
        <f>G260+G261+G262</f>
        <v>83769491.989999995</v>
      </c>
      <c r="H259" s="48">
        <f t="shared" ref="H259:I259" si="183">H260+H261+H262</f>
        <v>0</v>
      </c>
      <c r="I259" s="48">
        <f t="shared" si="183"/>
        <v>0</v>
      </c>
      <c r="J259" s="152">
        <f t="shared" si="141"/>
        <v>96.920897986995001</v>
      </c>
      <c r="K259" s="48">
        <f t="shared" si="182"/>
        <v>10647739.43</v>
      </c>
      <c r="L259" s="48">
        <f t="shared" si="182"/>
        <v>10647739.43</v>
      </c>
      <c r="M259" s="48">
        <f t="shared" si="182"/>
        <v>0</v>
      </c>
      <c r="N259" s="48">
        <f t="shared" si="182"/>
        <v>0</v>
      </c>
      <c r="O259" s="48">
        <f t="shared" si="182"/>
        <v>0</v>
      </c>
      <c r="P259" s="48">
        <f t="shared" si="182"/>
        <v>10647739.43</v>
      </c>
      <c r="Q259" s="48">
        <f t="shared" ref="Q259:V259" si="184">Q260+Q261+Q262</f>
        <v>10606497.82</v>
      </c>
      <c r="R259" s="48">
        <f t="shared" si="184"/>
        <v>10606497.82</v>
      </c>
      <c r="S259" s="48">
        <f t="shared" si="184"/>
        <v>0</v>
      </c>
      <c r="T259" s="48">
        <f t="shared" si="184"/>
        <v>0</v>
      </c>
      <c r="U259" s="48">
        <f t="shared" si="184"/>
        <v>0</v>
      </c>
      <c r="V259" s="48">
        <f t="shared" si="184"/>
        <v>10606497.82</v>
      </c>
      <c r="W259" s="153">
        <f t="shared" si="142"/>
        <v>99.61267262153504</v>
      </c>
      <c r="X259" s="138">
        <f t="shared" si="143"/>
        <v>94375989.810000002</v>
      </c>
    </row>
    <row r="260" spans="1:24" s="52" customFormat="1" ht="79.5" hidden="1" customHeight="1" x14ac:dyDescent="0.25">
      <c r="A260" s="91">
        <v>9730</v>
      </c>
      <c r="B260" s="59" t="s">
        <v>45</v>
      </c>
      <c r="C260" s="60" t="s">
        <v>568</v>
      </c>
      <c r="D260" s="49">
        <f>'дод 2'!E270</f>
        <v>0</v>
      </c>
      <c r="E260" s="49">
        <f>'дод 2'!F270</f>
        <v>0</v>
      </c>
      <c r="F260" s="49">
        <f>'дод 2'!G270</f>
        <v>0</v>
      </c>
      <c r="G260" s="49">
        <f>'дод 2'!H270</f>
        <v>0</v>
      </c>
      <c r="H260" s="49">
        <f>'дод 2'!I270</f>
        <v>0</v>
      </c>
      <c r="I260" s="49">
        <f>'дод 2'!J270</f>
        <v>0</v>
      </c>
      <c r="J260" s="152" t="e">
        <f t="shared" si="141"/>
        <v>#DIV/0!</v>
      </c>
      <c r="K260" s="49">
        <f>'дод 2'!L270</f>
        <v>0</v>
      </c>
      <c r="L260" s="49">
        <f>'дод 2'!M270</f>
        <v>0</v>
      </c>
      <c r="M260" s="49">
        <f>'дод 2'!N270</f>
        <v>0</v>
      </c>
      <c r="N260" s="49">
        <f>'дод 2'!O270</f>
        <v>0</v>
      </c>
      <c r="O260" s="49">
        <f>'дод 2'!P270</f>
        <v>0</v>
      </c>
      <c r="P260" s="49">
        <f>'дод 2'!Q270</f>
        <v>0</v>
      </c>
      <c r="Q260" s="49">
        <f>'дод 2'!R270</f>
        <v>0</v>
      </c>
      <c r="R260" s="49">
        <f>'дод 2'!S270</f>
        <v>0</v>
      </c>
      <c r="S260" s="49">
        <f>'дод 2'!T270</f>
        <v>0</v>
      </c>
      <c r="T260" s="49">
        <f>'дод 2'!U270</f>
        <v>0</v>
      </c>
      <c r="U260" s="49">
        <f>'дод 2'!V270</f>
        <v>0</v>
      </c>
      <c r="V260" s="49">
        <f>'дод 2'!W270</f>
        <v>0</v>
      </c>
      <c r="W260" s="153" t="e">
        <f t="shared" si="142"/>
        <v>#DIV/0!</v>
      </c>
      <c r="X260" s="138">
        <f t="shared" si="143"/>
        <v>0</v>
      </c>
    </row>
    <row r="261" spans="1:24" ht="33.75" customHeight="1" x14ac:dyDescent="0.25">
      <c r="A261" s="37">
        <v>9750</v>
      </c>
      <c r="B261" s="42" t="s">
        <v>45</v>
      </c>
      <c r="C261" s="60" t="s">
        <v>525</v>
      </c>
      <c r="D261" s="49">
        <f>'дод 2'!E296</f>
        <v>0</v>
      </c>
      <c r="E261" s="49">
        <f>'дод 2'!F296</f>
        <v>0</v>
      </c>
      <c r="F261" s="49">
        <f>'дод 2'!G296</f>
        <v>0</v>
      </c>
      <c r="G261" s="49">
        <f>'дод 2'!H296</f>
        <v>0</v>
      </c>
      <c r="H261" s="49">
        <f>'дод 2'!I296</f>
        <v>0</v>
      </c>
      <c r="I261" s="49">
        <f>'дод 2'!J296</f>
        <v>0</v>
      </c>
      <c r="J261" s="174" t="e">
        <f t="shared" si="141"/>
        <v>#DIV/0!</v>
      </c>
      <c r="K261" s="49">
        <f>'дод 2'!L296</f>
        <v>86000</v>
      </c>
      <c r="L261" s="49">
        <f>'дод 2'!M296</f>
        <v>86000</v>
      </c>
      <c r="M261" s="49">
        <f>'дод 2'!N296</f>
        <v>0</v>
      </c>
      <c r="N261" s="49">
        <f>'дод 2'!O296</f>
        <v>0</v>
      </c>
      <c r="O261" s="49">
        <f>'дод 2'!P296</f>
        <v>0</v>
      </c>
      <c r="P261" s="49">
        <f>'дод 2'!Q296</f>
        <v>86000</v>
      </c>
      <c r="Q261" s="49">
        <f>'дод 2'!R296</f>
        <v>64998.29</v>
      </c>
      <c r="R261" s="49">
        <f>'дод 2'!S296</f>
        <v>64998.29</v>
      </c>
      <c r="S261" s="49">
        <f>'дод 2'!T296</f>
        <v>0</v>
      </c>
      <c r="T261" s="49">
        <f>'дод 2'!U296</f>
        <v>0</v>
      </c>
      <c r="U261" s="49">
        <f>'дод 2'!V296</f>
        <v>0</v>
      </c>
      <c r="V261" s="49">
        <f>'дод 2'!W296</f>
        <v>64998.29</v>
      </c>
      <c r="W261" s="169">
        <f t="shared" si="142"/>
        <v>75.579406976744195</v>
      </c>
      <c r="X261" s="142">
        <f t="shared" si="143"/>
        <v>64998.29</v>
      </c>
    </row>
    <row r="262" spans="1:24" ht="22.5" customHeight="1" x14ac:dyDescent="0.25">
      <c r="A262" s="37" t="s">
        <v>14</v>
      </c>
      <c r="B262" s="42" t="s">
        <v>45</v>
      </c>
      <c r="C262" s="6" t="s">
        <v>356</v>
      </c>
      <c r="D262" s="49">
        <f>'дод 2'!E126+'дод 2'!E164+'дод 2'!E205+'дод 2'!E271+'дод 2'!E62</f>
        <v>86430784</v>
      </c>
      <c r="E262" s="49">
        <f>'дод 2'!F126+'дод 2'!F164+'дод 2'!F205+'дод 2'!F271+'дод 2'!F62</f>
        <v>0</v>
      </c>
      <c r="F262" s="49">
        <f>'дод 2'!G126+'дод 2'!G164+'дод 2'!G205+'дод 2'!G271+'дод 2'!G62</f>
        <v>0</v>
      </c>
      <c r="G262" s="49">
        <f>'дод 2'!H126+'дод 2'!H164+'дод 2'!H205+'дод 2'!H271+'дод 2'!H62</f>
        <v>83769491.989999995</v>
      </c>
      <c r="H262" s="49">
        <f>'дод 2'!I126+'дод 2'!I164+'дод 2'!I205+'дод 2'!I271+'дод 2'!I62</f>
        <v>0</v>
      </c>
      <c r="I262" s="49">
        <f>'дод 2'!J126+'дод 2'!J164+'дод 2'!J205+'дод 2'!J271+'дод 2'!J62</f>
        <v>0</v>
      </c>
      <c r="J262" s="168">
        <f t="shared" si="141"/>
        <v>96.920897986995001</v>
      </c>
      <c r="K262" s="49">
        <f>'дод 2'!L126+'дод 2'!L164+'дод 2'!L205+'дод 2'!L271+'дод 2'!L62</f>
        <v>10561739.43</v>
      </c>
      <c r="L262" s="49">
        <f>'дод 2'!M126+'дод 2'!M164+'дод 2'!M205+'дод 2'!M271+'дод 2'!M62</f>
        <v>10561739.43</v>
      </c>
      <c r="M262" s="49">
        <f>'дод 2'!N126+'дод 2'!N164+'дод 2'!N205+'дод 2'!N271+'дод 2'!N62</f>
        <v>0</v>
      </c>
      <c r="N262" s="49">
        <f>'дод 2'!O126+'дод 2'!O164+'дод 2'!O205+'дод 2'!O271+'дод 2'!O62</f>
        <v>0</v>
      </c>
      <c r="O262" s="49">
        <f>'дод 2'!P126+'дод 2'!P164+'дод 2'!P205+'дод 2'!P271+'дод 2'!P62</f>
        <v>0</v>
      </c>
      <c r="P262" s="49">
        <f>'дод 2'!Q126+'дод 2'!Q164+'дод 2'!Q205+'дод 2'!Q271+'дод 2'!Q62</f>
        <v>10561739.43</v>
      </c>
      <c r="Q262" s="49">
        <f>'дод 2'!R126+'дод 2'!R164+'дод 2'!R205+'дод 2'!R271+'дод 2'!R62</f>
        <v>10541499.530000001</v>
      </c>
      <c r="R262" s="49">
        <f>'дод 2'!S126+'дод 2'!S164+'дод 2'!S205+'дод 2'!S271+'дод 2'!S62</f>
        <v>10541499.530000001</v>
      </c>
      <c r="S262" s="49">
        <f>'дод 2'!T126+'дод 2'!T164+'дод 2'!T205+'дод 2'!T271+'дод 2'!T62</f>
        <v>0</v>
      </c>
      <c r="T262" s="49">
        <f>'дод 2'!U126+'дод 2'!U164+'дод 2'!U205+'дод 2'!U271+'дод 2'!U62</f>
        <v>0</v>
      </c>
      <c r="U262" s="49">
        <f>'дод 2'!V126+'дод 2'!V164+'дод 2'!V205+'дод 2'!V271+'дод 2'!V62</f>
        <v>0</v>
      </c>
      <c r="V262" s="49">
        <f>'дод 2'!W126+'дод 2'!W164+'дод 2'!W205+'дод 2'!W271+'дод 2'!W62</f>
        <v>10541499.530000001</v>
      </c>
      <c r="W262" s="169">
        <f t="shared" si="142"/>
        <v>99.80836584604134</v>
      </c>
      <c r="X262" s="142">
        <f t="shared" si="143"/>
        <v>94310991.519999996</v>
      </c>
    </row>
    <row r="263" spans="1:24" s="52" customFormat="1" ht="51" customHeight="1" x14ac:dyDescent="0.25">
      <c r="A263" s="38">
        <v>9800</v>
      </c>
      <c r="B263" s="39" t="s">
        <v>45</v>
      </c>
      <c r="C263" s="9" t="s">
        <v>366</v>
      </c>
      <c r="D263" s="48">
        <f>'дод 2'!E127+'дод 2'!E63</f>
        <v>2107729</v>
      </c>
      <c r="E263" s="48">
        <f>'дод 2'!F127+'дод 2'!F63</f>
        <v>0</v>
      </c>
      <c r="F263" s="48">
        <f>'дод 2'!G127+'дод 2'!G63</f>
        <v>0</v>
      </c>
      <c r="G263" s="48">
        <f>'дод 2'!H127+'дод 2'!H63</f>
        <v>2106717.4</v>
      </c>
      <c r="H263" s="48">
        <f>'дод 2'!I127+'дод 2'!I63</f>
        <v>0</v>
      </c>
      <c r="I263" s="48">
        <f>'дод 2'!J127+'дод 2'!J63</f>
        <v>0</v>
      </c>
      <c r="J263" s="152">
        <f t="shared" si="141"/>
        <v>99.952005215091688</v>
      </c>
      <c r="K263" s="48">
        <f>'дод 2'!L127+'дод 2'!L63</f>
        <v>2883000</v>
      </c>
      <c r="L263" s="48">
        <f>'дод 2'!M127+'дод 2'!M63</f>
        <v>2883000</v>
      </c>
      <c r="M263" s="48">
        <f>'дод 2'!N127+'дод 2'!N63</f>
        <v>0</v>
      </c>
      <c r="N263" s="48">
        <f>'дод 2'!O127+'дод 2'!O63</f>
        <v>0</v>
      </c>
      <c r="O263" s="48">
        <f>'дод 2'!P127+'дод 2'!P63</f>
        <v>0</v>
      </c>
      <c r="P263" s="48">
        <f>'дод 2'!Q127+'дод 2'!Q63</f>
        <v>2883000</v>
      </c>
      <c r="Q263" s="48">
        <f>'дод 2'!R127+'дод 2'!R63</f>
        <v>2811314.25</v>
      </c>
      <c r="R263" s="48">
        <f>'дод 2'!S127+'дод 2'!S63</f>
        <v>2811314.25</v>
      </c>
      <c r="S263" s="48">
        <f>'дод 2'!T127+'дод 2'!T63</f>
        <v>0</v>
      </c>
      <c r="T263" s="48">
        <f>'дод 2'!U127+'дод 2'!U63</f>
        <v>0</v>
      </c>
      <c r="U263" s="48">
        <f>'дод 2'!V127+'дод 2'!V63</f>
        <v>0</v>
      </c>
      <c r="V263" s="48">
        <f>'дод 2'!W127+'дод 2'!W63</f>
        <v>2811314.25</v>
      </c>
      <c r="W263" s="153">
        <f t="shared" si="142"/>
        <v>97.51350156087409</v>
      </c>
      <c r="X263" s="138">
        <f t="shared" si="143"/>
        <v>4918031.6500000004</v>
      </c>
    </row>
    <row r="264" spans="1:24" s="52" customFormat="1" ht="18.75" customHeight="1" x14ac:dyDescent="0.25">
      <c r="A264" s="7"/>
      <c r="B264" s="7"/>
      <c r="C264" s="2" t="s">
        <v>407</v>
      </c>
      <c r="D264" s="48">
        <f t="shared" ref="D264:P264" si="185">D17+D24+D79+D101+D142+D147+D156+D171+D235+D251</f>
        <v>2341655695.52</v>
      </c>
      <c r="E264" s="48">
        <f t="shared" si="185"/>
        <v>1078577654</v>
      </c>
      <c r="F264" s="48">
        <f t="shared" si="185"/>
        <v>137296117</v>
      </c>
      <c r="G264" s="48">
        <f t="shared" ref="G264:I264" si="186">G17+G24+G79+G101+G142+G147+G156+G171+G235+G251</f>
        <v>2293839676.77</v>
      </c>
      <c r="H264" s="48">
        <f t="shared" si="186"/>
        <v>1074834838.9100001</v>
      </c>
      <c r="I264" s="48">
        <f t="shared" si="186"/>
        <v>130407553.87</v>
      </c>
      <c r="J264" s="152">
        <f t="shared" si="141"/>
        <v>97.958025219442789</v>
      </c>
      <c r="K264" s="48">
        <f t="shared" si="185"/>
        <v>1008150386.5799999</v>
      </c>
      <c r="L264" s="48">
        <f t="shared" si="185"/>
        <v>727670581.65999985</v>
      </c>
      <c r="M264" s="48">
        <f t="shared" si="185"/>
        <v>256464462.27000001</v>
      </c>
      <c r="N264" s="48">
        <f t="shared" si="185"/>
        <v>6033355</v>
      </c>
      <c r="O264" s="48">
        <f t="shared" si="185"/>
        <v>266522</v>
      </c>
      <c r="P264" s="48">
        <f t="shared" si="185"/>
        <v>751685924.30999994</v>
      </c>
      <c r="Q264" s="48">
        <f t="shared" ref="Q264:V264" si="187">Q17+Q24+Q79+Q101+Q142+Q147+Q156+Q171+Q235+Q251</f>
        <v>846368103.32999992</v>
      </c>
      <c r="R264" s="48">
        <f t="shared" si="187"/>
        <v>556371709.29999995</v>
      </c>
      <c r="S264" s="48">
        <f t="shared" si="187"/>
        <v>252844835.17999998</v>
      </c>
      <c r="T264" s="48">
        <f t="shared" si="187"/>
        <v>7001590.4300000006</v>
      </c>
      <c r="U264" s="48">
        <f t="shared" si="187"/>
        <v>229831.37</v>
      </c>
      <c r="V264" s="48">
        <f t="shared" si="187"/>
        <v>593523268.14999998</v>
      </c>
      <c r="W264" s="153">
        <f t="shared" si="142"/>
        <v>83.952564478120934</v>
      </c>
      <c r="X264" s="138">
        <f t="shared" si="143"/>
        <v>3140207780.0999999</v>
      </c>
    </row>
    <row r="265" spans="1:24" s="53" customFormat="1" ht="21" customHeight="1" x14ac:dyDescent="0.25">
      <c r="A265" s="84"/>
      <c r="B265" s="84"/>
      <c r="C265" s="73" t="s">
        <v>400</v>
      </c>
      <c r="D265" s="74">
        <f>D25+D32+D252+D181+D33+D174</f>
        <v>485697135.60000002</v>
      </c>
      <c r="E265" s="74">
        <f t="shared" ref="E265:V265" si="188">E25+E32+E252+E181+E33+E174</f>
        <v>395816000</v>
      </c>
      <c r="F265" s="74">
        <f t="shared" si="188"/>
        <v>0</v>
      </c>
      <c r="G265" s="74">
        <f t="shared" si="188"/>
        <v>485510565.82999998</v>
      </c>
      <c r="H265" s="74">
        <f t="shared" si="188"/>
        <v>395803486.15999997</v>
      </c>
      <c r="I265" s="74">
        <f t="shared" si="188"/>
        <v>0</v>
      </c>
      <c r="J265" s="179" t="e">
        <f t="shared" si="188"/>
        <v>#DIV/0!</v>
      </c>
      <c r="K265" s="74">
        <f t="shared" si="188"/>
        <v>40444460.18</v>
      </c>
      <c r="L265" s="74">
        <f t="shared" si="188"/>
        <v>36951510.18</v>
      </c>
      <c r="M265" s="74">
        <f t="shared" si="188"/>
        <v>0</v>
      </c>
      <c r="N265" s="74">
        <f t="shared" si="188"/>
        <v>0</v>
      </c>
      <c r="O265" s="74">
        <f t="shared" si="188"/>
        <v>0</v>
      </c>
      <c r="P265" s="74">
        <f t="shared" si="188"/>
        <v>40444460.18</v>
      </c>
      <c r="Q265" s="74">
        <f t="shared" si="188"/>
        <v>26635149.039999999</v>
      </c>
      <c r="R265" s="74">
        <f t="shared" si="188"/>
        <v>23142199.039999999</v>
      </c>
      <c r="S265" s="74">
        <f t="shared" si="188"/>
        <v>0</v>
      </c>
      <c r="T265" s="74">
        <f t="shared" si="188"/>
        <v>0</v>
      </c>
      <c r="U265" s="74">
        <f t="shared" si="188"/>
        <v>0</v>
      </c>
      <c r="V265" s="74">
        <f t="shared" si="188"/>
        <v>26635149.039999999</v>
      </c>
      <c r="W265" s="171">
        <f t="shared" si="142"/>
        <v>65.856112113893957</v>
      </c>
      <c r="X265" s="74">
        <f>X25+X32+X252+X181+X33+X174</f>
        <v>512145714.87</v>
      </c>
    </row>
    <row r="266" spans="1:24" s="53" customFormat="1" ht="34.5" customHeight="1" x14ac:dyDescent="0.25">
      <c r="A266" s="84"/>
      <c r="B266" s="84"/>
      <c r="C266" s="73" t="s">
        <v>401</v>
      </c>
      <c r="D266" s="74">
        <f>D26+D27+D29+D104+D105+D106+D241+D31+D35+D82+D83+D148+D34+D158+D176+D168+D173+D175</f>
        <v>32479367.16</v>
      </c>
      <c r="E266" s="74">
        <f t="shared" ref="E266:P266" si="189">E26+E27+E29+E104+E105+E106+E241+E31+E35+E82+E83+E148+E34+E158+E176+E168+E173+E175</f>
        <v>4045670</v>
      </c>
      <c r="F266" s="74">
        <f t="shared" si="189"/>
        <v>0</v>
      </c>
      <c r="G266" s="74">
        <f>G26+G27+G29+G104+G105+G106+G241+G31+G35+G82+G83+G148+G34+G158+G176+G168+G173+G175</f>
        <v>29479781.050000001</v>
      </c>
      <c r="H266" s="74">
        <f t="shared" ref="H266:I266" si="190">H26+H27+H29+H104+H105+H106+H241+H31+H35+H82+H83+H148+H34+H158+H176+H168+H173+H175</f>
        <v>3131095.2199999997</v>
      </c>
      <c r="I266" s="74">
        <f t="shared" si="190"/>
        <v>0</v>
      </c>
      <c r="J266" s="170">
        <f t="shared" si="141"/>
        <v>90.764641148260608</v>
      </c>
      <c r="K266" s="74">
        <f t="shared" si="189"/>
        <v>228565632.65000001</v>
      </c>
      <c r="L266" s="74">
        <f t="shared" si="189"/>
        <v>16673672.25</v>
      </c>
      <c r="M266" s="74">
        <f t="shared" si="189"/>
        <v>206891960.40000001</v>
      </c>
      <c r="N266" s="74">
        <f t="shared" si="189"/>
        <v>0</v>
      </c>
      <c r="O266" s="74">
        <f t="shared" si="189"/>
        <v>0</v>
      </c>
      <c r="P266" s="74">
        <f t="shared" si="189"/>
        <v>21673672.25</v>
      </c>
      <c r="Q266" s="74">
        <f>Q26+Q27+Q29+Q104+Q105+Q106+Q241+Q31+Q35+Q82+Q83+Q148+Q34+Q158+Q176+Q168+Q173+Q175</f>
        <v>224880389.19999999</v>
      </c>
      <c r="R266" s="74">
        <f t="shared" ref="R266:V266" si="191">R26+R27+R29+R104+R105+R106+R241+R31+R35+R82+R83+R148+R34+R158+R176+R168+R173+R175</f>
        <v>14733189.800000001</v>
      </c>
      <c r="S266" s="74">
        <f t="shared" si="191"/>
        <v>205147199.40000001</v>
      </c>
      <c r="T266" s="74">
        <f t="shared" si="191"/>
        <v>0</v>
      </c>
      <c r="U266" s="74">
        <f t="shared" si="191"/>
        <v>0</v>
      </c>
      <c r="V266" s="74">
        <f t="shared" si="191"/>
        <v>19733189.800000001</v>
      </c>
      <c r="W266" s="171">
        <f t="shared" si="142"/>
        <v>98.387665106397165</v>
      </c>
      <c r="X266" s="143">
        <f t="shared" si="143"/>
        <v>254360170.25</v>
      </c>
    </row>
    <row r="267" spans="1:24" s="53" customFormat="1" ht="23.25" customHeight="1" x14ac:dyDescent="0.25">
      <c r="A267" s="69"/>
      <c r="B267" s="69"/>
      <c r="C267" s="81" t="s">
        <v>418</v>
      </c>
      <c r="D267" s="74">
        <f>D177</f>
        <v>0</v>
      </c>
      <c r="E267" s="74">
        <f t="shared" ref="E267:P267" si="192">E177</f>
        <v>0</v>
      </c>
      <c r="F267" s="74">
        <f t="shared" si="192"/>
        <v>0</v>
      </c>
      <c r="G267" s="74">
        <f>G177</f>
        <v>0</v>
      </c>
      <c r="H267" s="74">
        <f t="shared" ref="H267:I267" si="193">H177</f>
        <v>0</v>
      </c>
      <c r="I267" s="74">
        <f t="shared" si="193"/>
        <v>0</v>
      </c>
      <c r="J267" s="176" t="e">
        <f t="shared" si="141"/>
        <v>#DIV/0!</v>
      </c>
      <c r="K267" s="74">
        <f t="shared" si="192"/>
        <v>127771665.12</v>
      </c>
      <c r="L267" s="74">
        <f t="shared" si="192"/>
        <v>127771665.12</v>
      </c>
      <c r="M267" s="74">
        <f t="shared" si="192"/>
        <v>0</v>
      </c>
      <c r="N267" s="74">
        <f t="shared" si="192"/>
        <v>0</v>
      </c>
      <c r="O267" s="74">
        <f t="shared" si="192"/>
        <v>0</v>
      </c>
      <c r="P267" s="74">
        <f t="shared" si="192"/>
        <v>127771665.12</v>
      </c>
      <c r="Q267" s="74">
        <f t="shared" ref="Q267:V267" si="194">Q177</f>
        <v>4662070.12</v>
      </c>
      <c r="R267" s="74">
        <f t="shared" si="194"/>
        <v>4662070.12</v>
      </c>
      <c r="S267" s="74">
        <f t="shared" si="194"/>
        <v>0</v>
      </c>
      <c r="T267" s="74">
        <f t="shared" si="194"/>
        <v>0</v>
      </c>
      <c r="U267" s="74">
        <f t="shared" si="194"/>
        <v>0</v>
      </c>
      <c r="V267" s="74">
        <f t="shared" si="194"/>
        <v>4662070.12</v>
      </c>
      <c r="W267" s="171">
        <f t="shared" si="142"/>
        <v>3.6487511653084419</v>
      </c>
      <c r="X267" s="143">
        <f t="shared" si="143"/>
        <v>4662070.12</v>
      </c>
    </row>
    <row r="268" spans="1:24" s="53" customFormat="1" ht="33" customHeight="1" x14ac:dyDescent="0.25">
      <c r="A268" s="128"/>
      <c r="B268" s="128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</row>
    <row r="269" spans="1:24" s="52" customFormat="1" ht="24.75" customHeight="1" x14ac:dyDescent="0.25">
      <c r="A269" s="63"/>
      <c r="B269" s="63"/>
      <c r="C269" s="64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</row>
    <row r="270" spans="1:24" s="52" customFormat="1" ht="29.25" customHeight="1" x14ac:dyDescent="0.25">
      <c r="A270" s="63"/>
      <c r="B270" s="63"/>
      <c r="C270" s="64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151"/>
      <c r="S270" s="65"/>
      <c r="T270" s="65"/>
      <c r="U270" s="65"/>
      <c r="V270" s="65"/>
    </row>
    <row r="271" spans="1:24" s="52" customFormat="1" ht="29.25" customHeight="1" x14ac:dyDescent="0.25">
      <c r="A271" s="63"/>
      <c r="B271" s="63"/>
      <c r="C271" s="64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151"/>
      <c r="S271" s="65"/>
      <c r="T271" s="65"/>
      <c r="U271" s="65"/>
      <c r="V271" s="65"/>
    </row>
    <row r="272" spans="1:24" s="52" customFormat="1" ht="29.25" customHeight="1" x14ac:dyDescent="0.25">
      <c r="A272" s="63"/>
      <c r="B272" s="63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151"/>
      <c r="S272" s="65"/>
      <c r="T272" s="65"/>
      <c r="U272" s="65"/>
      <c r="V272" s="65"/>
    </row>
    <row r="273" spans="1:514" s="52" customFormat="1" ht="30" customHeight="1" x14ac:dyDescent="0.55000000000000004">
      <c r="A273" s="63"/>
      <c r="B273" s="63"/>
      <c r="C273" s="64"/>
      <c r="D273" s="65"/>
      <c r="E273" s="65"/>
      <c r="F273" s="65"/>
      <c r="G273" s="65"/>
      <c r="H273" s="65"/>
      <c r="I273" s="65"/>
      <c r="J273" s="65"/>
      <c r="K273" s="65"/>
      <c r="L273" s="120"/>
      <c r="M273" s="65"/>
      <c r="N273" s="65"/>
      <c r="O273" s="65"/>
      <c r="P273" s="65"/>
      <c r="Q273" s="65"/>
      <c r="R273" s="120"/>
      <c r="S273" s="65"/>
      <c r="T273" s="65"/>
      <c r="U273" s="65"/>
      <c r="V273" s="65"/>
    </row>
    <row r="274" spans="1:514" s="52" customFormat="1" ht="30" customHeight="1" x14ac:dyDescent="0.55000000000000004">
      <c r="A274" s="63"/>
      <c r="B274" s="63"/>
      <c r="C274" s="64"/>
      <c r="D274" s="65"/>
      <c r="E274" s="65"/>
      <c r="F274" s="65"/>
      <c r="G274" s="65"/>
      <c r="H274" s="65"/>
      <c r="I274" s="65"/>
      <c r="J274" s="65"/>
      <c r="K274" s="65"/>
      <c r="L274" s="120"/>
      <c r="M274" s="65"/>
      <c r="N274" s="65"/>
      <c r="O274" s="65"/>
      <c r="P274" s="65"/>
      <c r="Q274" s="65"/>
      <c r="R274" s="120"/>
      <c r="S274" s="65"/>
      <c r="T274" s="65"/>
      <c r="U274" s="65"/>
      <c r="V274" s="65"/>
    </row>
    <row r="275" spans="1:514" s="192" customFormat="1" ht="47.25" customHeight="1" x14ac:dyDescent="0.55000000000000004">
      <c r="A275" s="185" t="s">
        <v>600</v>
      </c>
      <c r="B275" s="186"/>
      <c r="C275" s="187"/>
      <c r="D275" s="188"/>
      <c r="E275" s="188"/>
      <c r="F275" s="188"/>
      <c r="G275" s="188"/>
      <c r="H275" s="188"/>
      <c r="I275" s="188"/>
      <c r="J275" s="188"/>
      <c r="K275" s="188"/>
      <c r="L275" s="189"/>
      <c r="M275" s="188"/>
      <c r="N275" s="188"/>
      <c r="O275" s="190"/>
      <c r="P275" s="190"/>
      <c r="Q275" s="188"/>
      <c r="R275" s="189"/>
      <c r="S275" s="188"/>
      <c r="T275" s="188" t="s">
        <v>602</v>
      </c>
      <c r="U275" s="190"/>
      <c r="V275" s="190"/>
      <c r="W275" s="191"/>
      <c r="X275" s="191"/>
      <c r="Y275" s="191"/>
      <c r="Z275" s="191"/>
      <c r="AA275" s="191"/>
      <c r="AB275" s="191"/>
      <c r="AC275" s="191"/>
      <c r="AD275" s="191"/>
      <c r="AE275" s="191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191"/>
      <c r="BN275" s="191"/>
      <c r="BO275" s="191"/>
      <c r="BP275" s="191"/>
      <c r="BQ275" s="191"/>
      <c r="BR275" s="191"/>
      <c r="BS275" s="191"/>
      <c r="BT275" s="191"/>
      <c r="BU275" s="191"/>
      <c r="BV275" s="191"/>
      <c r="BW275" s="191"/>
      <c r="BX275" s="191"/>
      <c r="BY275" s="191"/>
      <c r="BZ275" s="191"/>
      <c r="CA275" s="191"/>
      <c r="CB275" s="191"/>
      <c r="CC275" s="191"/>
      <c r="CD275" s="191"/>
      <c r="CE275" s="191"/>
      <c r="CF275" s="191"/>
      <c r="CG275" s="191"/>
      <c r="CH275" s="191"/>
      <c r="CI275" s="191"/>
      <c r="CJ275" s="191"/>
      <c r="CK275" s="191"/>
      <c r="CL275" s="191"/>
      <c r="CM275" s="191"/>
      <c r="CN275" s="191"/>
      <c r="CO275" s="191"/>
      <c r="CP275" s="191"/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191"/>
      <c r="DE275" s="191"/>
      <c r="DF275" s="191"/>
      <c r="DG275" s="191"/>
      <c r="DH275" s="191"/>
      <c r="DI275" s="191"/>
      <c r="DJ275" s="191"/>
      <c r="DK275" s="191"/>
      <c r="DL275" s="191"/>
      <c r="DM275" s="191"/>
      <c r="DN275" s="191"/>
      <c r="DO275" s="191"/>
      <c r="DP275" s="191"/>
      <c r="DQ275" s="191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1"/>
      <c r="ED275" s="191"/>
      <c r="EE275" s="191"/>
      <c r="EF275" s="191"/>
      <c r="EG275" s="191"/>
      <c r="EH275" s="191"/>
      <c r="EI275" s="191"/>
      <c r="EJ275" s="191"/>
      <c r="EK275" s="191"/>
      <c r="EL275" s="191"/>
      <c r="EM275" s="191"/>
      <c r="EN275" s="191"/>
      <c r="EO275" s="191"/>
      <c r="EP275" s="191"/>
      <c r="EQ275" s="191"/>
      <c r="ER275" s="191"/>
      <c r="ES275" s="191"/>
      <c r="ET275" s="191"/>
      <c r="EU275" s="191"/>
      <c r="EV275" s="191"/>
      <c r="EW275" s="191"/>
      <c r="EX275" s="191"/>
      <c r="EY275" s="191"/>
      <c r="EZ275" s="191"/>
      <c r="FA275" s="191"/>
      <c r="FB275" s="191"/>
      <c r="FC275" s="191"/>
      <c r="FD275" s="191"/>
      <c r="FE275" s="191"/>
      <c r="FF275" s="191"/>
      <c r="FG275" s="191"/>
      <c r="FH275" s="191"/>
      <c r="FI275" s="191"/>
      <c r="FJ275" s="191"/>
      <c r="FK275" s="191"/>
      <c r="FL275" s="191"/>
      <c r="FM275" s="191"/>
      <c r="FN275" s="191"/>
      <c r="FO275" s="191"/>
      <c r="FP275" s="191"/>
      <c r="FQ275" s="191"/>
      <c r="FR275" s="191"/>
      <c r="FS275" s="191"/>
      <c r="FT275" s="191"/>
      <c r="FU275" s="191"/>
      <c r="FV275" s="191"/>
      <c r="FW275" s="191"/>
      <c r="FX275" s="191"/>
      <c r="FY275" s="191"/>
      <c r="FZ275" s="191"/>
      <c r="GA275" s="191"/>
      <c r="GB275" s="191"/>
      <c r="GC275" s="191"/>
      <c r="GD275" s="191"/>
      <c r="GE275" s="191"/>
      <c r="GF275" s="191"/>
      <c r="GG275" s="191"/>
      <c r="GH275" s="191"/>
      <c r="GI275" s="191"/>
      <c r="GJ275" s="191"/>
      <c r="GK275" s="191"/>
      <c r="GL275" s="191"/>
      <c r="GM275" s="191"/>
      <c r="GN275" s="191"/>
      <c r="GO275" s="191"/>
      <c r="GP275" s="191"/>
      <c r="GQ275" s="191"/>
      <c r="GR275" s="191"/>
      <c r="GS275" s="191"/>
      <c r="GT275" s="191"/>
      <c r="GU275" s="191"/>
      <c r="GV275" s="191"/>
      <c r="GW275" s="191"/>
      <c r="GX275" s="191"/>
      <c r="GY275" s="191"/>
      <c r="GZ275" s="191"/>
      <c r="HA275" s="191"/>
      <c r="HB275" s="191"/>
      <c r="HC275" s="191"/>
      <c r="HD275" s="191"/>
      <c r="HE275" s="191"/>
      <c r="HF275" s="191"/>
      <c r="HG275" s="191"/>
      <c r="HH275" s="191"/>
      <c r="HI275" s="191"/>
      <c r="HJ275" s="191"/>
      <c r="HK275" s="191"/>
      <c r="HL275" s="191"/>
      <c r="HM275" s="191"/>
      <c r="HN275" s="191"/>
      <c r="HO275" s="191"/>
      <c r="HP275" s="191"/>
      <c r="HQ275" s="191"/>
      <c r="HR275" s="191"/>
      <c r="HS275" s="191"/>
      <c r="HT275" s="191"/>
      <c r="HU275" s="191"/>
      <c r="HV275" s="191"/>
      <c r="HW275" s="191"/>
      <c r="HX275" s="191"/>
      <c r="HY275" s="191"/>
      <c r="HZ275" s="191"/>
      <c r="IA275" s="191"/>
      <c r="IB275" s="191"/>
      <c r="IC275" s="191"/>
      <c r="ID275" s="191"/>
      <c r="IE275" s="191"/>
      <c r="IF275" s="191"/>
      <c r="IG275" s="191"/>
      <c r="IH275" s="191"/>
      <c r="II275" s="191"/>
      <c r="IJ275" s="191"/>
      <c r="IK275" s="191"/>
      <c r="IL275" s="191"/>
      <c r="IM275" s="191"/>
      <c r="IN275" s="191"/>
      <c r="IO275" s="191"/>
      <c r="IP275" s="191"/>
      <c r="IQ275" s="191"/>
      <c r="IR275" s="191"/>
      <c r="IS275" s="191"/>
      <c r="IT275" s="191"/>
      <c r="IU275" s="191"/>
      <c r="IV275" s="191"/>
      <c r="IW275" s="191"/>
      <c r="IX275" s="191"/>
      <c r="IY275" s="191"/>
      <c r="IZ275" s="191"/>
      <c r="JA275" s="191"/>
      <c r="JB275" s="191"/>
      <c r="JC275" s="191"/>
      <c r="JD275" s="191"/>
      <c r="JE275" s="191"/>
      <c r="JF275" s="191"/>
      <c r="JG275" s="191"/>
      <c r="JH275" s="191"/>
      <c r="JI275" s="191"/>
      <c r="JJ275" s="191"/>
      <c r="JK275" s="191"/>
      <c r="JL275" s="191"/>
      <c r="JM275" s="191"/>
      <c r="JN275" s="191"/>
      <c r="JO275" s="191"/>
      <c r="JP275" s="191"/>
      <c r="JQ275" s="191"/>
      <c r="JR275" s="191"/>
      <c r="JS275" s="191"/>
      <c r="JT275" s="191"/>
      <c r="JU275" s="191"/>
      <c r="JV275" s="191"/>
      <c r="JW275" s="191"/>
      <c r="JX275" s="191"/>
      <c r="JY275" s="191"/>
      <c r="JZ275" s="191"/>
      <c r="KA275" s="191"/>
      <c r="KB275" s="191"/>
      <c r="KC275" s="191"/>
      <c r="KD275" s="191"/>
      <c r="KE275" s="191"/>
      <c r="KF275" s="191"/>
      <c r="KG275" s="191"/>
      <c r="KH275" s="191"/>
      <c r="KI275" s="191"/>
      <c r="KJ275" s="191"/>
      <c r="KK275" s="191"/>
      <c r="KL275" s="191"/>
      <c r="KM275" s="191"/>
      <c r="KN275" s="191"/>
      <c r="KO275" s="191"/>
      <c r="KP275" s="191"/>
      <c r="KQ275" s="191"/>
      <c r="KR275" s="191"/>
      <c r="KS275" s="191"/>
      <c r="KT275" s="191"/>
      <c r="KU275" s="191"/>
      <c r="KV275" s="191"/>
      <c r="KW275" s="191"/>
      <c r="KX275" s="191"/>
      <c r="KY275" s="191"/>
      <c r="KZ275" s="191"/>
      <c r="LA275" s="191"/>
      <c r="LB275" s="191"/>
      <c r="LC275" s="191"/>
      <c r="LD275" s="191"/>
      <c r="LE275" s="191"/>
      <c r="LF275" s="191"/>
      <c r="LG275" s="191"/>
      <c r="LH275" s="191"/>
      <c r="LI275" s="191"/>
      <c r="LJ275" s="191"/>
      <c r="LK275" s="191"/>
      <c r="LL275" s="191"/>
      <c r="LM275" s="191"/>
      <c r="LN275" s="191"/>
      <c r="LO275" s="191"/>
      <c r="LP275" s="191"/>
      <c r="LQ275" s="191"/>
      <c r="LR275" s="191"/>
      <c r="LS275" s="191"/>
      <c r="LT275" s="191"/>
      <c r="LU275" s="191"/>
      <c r="LV275" s="191"/>
      <c r="LW275" s="191"/>
      <c r="LX275" s="191"/>
      <c r="LY275" s="191"/>
      <c r="LZ275" s="191"/>
      <c r="MA275" s="191"/>
      <c r="MB275" s="191"/>
      <c r="MC275" s="191"/>
      <c r="MD275" s="191"/>
      <c r="ME275" s="191"/>
      <c r="MF275" s="191"/>
      <c r="MG275" s="191"/>
      <c r="MH275" s="191"/>
      <c r="MI275" s="191"/>
      <c r="MJ275" s="191"/>
      <c r="MK275" s="191"/>
      <c r="ML275" s="191"/>
      <c r="MM275" s="191"/>
      <c r="MN275" s="191"/>
      <c r="MO275" s="191"/>
      <c r="MP275" s="191"/>
      <c r="MQ275" s="191"/>
      <c r="MR275" s="191"/>
      <c r="MS275" s="191"/>
      <c r="MT275" s="191"/>
      <c r="MU275" s="191"/>
      <c r="MV275" s="191"/>
      <c r="MW275" s="191"/>
      <c r="MX275" s="191"/>
      <c r="MY275" s="191"/>
      <c r="MZ275" s="191"/>
      <c r="NA275" s="191"/>
      <c r="NB275" s="191"/>
      <c r="NC275" s="191"/>
      <c r="ND275" s="191"/>
      <c r="NE275" s="191"/>
      <c r="NF275" s="191"/>
      <c r="NG275" s="191"/>
      <c r="NH275" s="191"/>
      <c r="NI275" s="191"/>
      <c r="NJ275" s="191"/>
      <c r="NK275" s="191"/>
      <c r="NL275" s="191"/>
      <c r="NM275" s="191"/>
      <c r="NN275" s="191"/>
      <c r="NO275" s="191"/>
      <c r="NP275" s="191"/>
      <c r="NQ275" s="191"/>
      <c r="NR275" s="191"/>
      <c r="NS275" s="191"/>
      <c r="NT275" s="191"/>
      <c r="NU275" s="191"/>
      <c r="NV275" s="191"/>
      <c r="NW275" s="191"/>
      <c r="NX275" s="191"/>
      <c r="NY275" s="191"/>
      <c r="NZ275" s="191"/>
      <c r="OA275" s="191"/>
      <c r="OB275" s="191"/>
      <c r="OC275" s="191"/>
      <c r="OD275" s="191"/>
      <c r="OE275" s="191"/>
      <c r="OF275" s="191"/>
      <c r="OG275" s="191"/>
      <c r="OH275" s="191"/>
      <c r="OI275" s="191"/>
      <c r="OJ275" s="191"/>
      <c r="OK275" s="191"/>
      <c r="OL275" s="191"/>
      <c r="OM275" s="191"/>
      <c r="ON275" s="191"/>
      <c r="OO275" s="191"/>
      <c r="OP275" s="191"/>
      <c r="OQ275" s="191"/>
      <c r="OR275" s="191"/>
      <c r="OS275" s="191"/>
      <c r="OT275" s="191"/>
      <c r="OU275" s="191"/>
      <c r="OV275" s="191"/>
      <c r="OW275" s="191"/>
      <c r="OX275" s="191"/>
      <c r="OY275" s="191"/>
      <c r="OZ275" s="191"/>
      <c r="PA275" s="191"/>
      <c r="PB275" s="191"/>
      <c r="PC275" s="191"/>
      <c r="PD275" s="191"/>
      <c r="PE275" s="191"/>
      <c r="PF275" s="191"/>
      <c r="PG275" s="191"/>
      <c r="PH275" s="191"/>
      <c r="PI275" s="191"/>
      <c r="PJ275" s="191"/>
      <c r="PK275" s="191"/>
      <c r="PL275" s="191"/>
      <c r="PM275" s="191"/>
      <c r="PN275" s="191"/>
      <c r="PO275" s="191"/>
      <c r="PP275" s="191"/>
      <c r="PQ275" s="191"/>
      <c r="PR275" s="191"/>
      <c r="PS275" s="191"/>
      <c r="PT275" s="191"/>
      <c r="PU275" s="191"/>
      <c r="PV275" s="191"/>
      <c r="PW275" s="191"/>
      <c r="PX275" s="191"/>
      <c r="PY275" s="191"/>
      <c r="PZ275" s="191"/>
      <c r="QA275" s="191"/>
      <c r="QB275" s="191"/>
      <c r="QC275" s="191"/>
      <c r="QD275" s="191"/>
      <c r="QE275" s="191"/>
      <c r="QF275" s="191"/>
      <c r="QG275" s="191"/>
      <c r="QH275" s="191"/>
      <c r="QI275" s="191"/>
      <c r="QJ275" s="191"/>
      <c r="QK275" s="191"/>
      <c r="QL275" s="191"/>
      <c r="QM275" s="191"/>
      <c r="QN275" s="191"/>
      <c r="QO275" s="191"/>
      <c r="QP275" s="191"/>
      <c r="QQ275" s="191"/>
      <c r="QR275" s="191"/>
      <c r="QS275" s="191"/>
      <c r="QT275" s="191"/>
      <c r="QU275" s="191"/>
      <c r="QV275" s="191"/>
      <c r="QW275" s="191"/>
      <c r="QX275" s="191"/>
      <c r="QY275" s="191"/>
      <c r="QZ275" s="191"/>
      <c r="RA275" s="191"/>
      <c r="RB275" s="191"/>
      <c r="RC275" s="191"/>
      <c r="RD275" s="191"/>
      <c r="RE275" s="191"/>
      <c r="RF275" s="191"/>
      <c r="RG275" s="191"/>
      <c r="RH275" s="191"/>
      <c r="RI275" s="191"/>
      <c r="RJ275" s="191"/>
      <c r="RK275" s="191"/>
      <c r="RL275" s="191"/>
      <c r="RM275" s="191"/>
      <c r="RN275" s="191"/>
      <c r="RO275" s="191"/>
      <c r="RP275" s="191"/>
      <c r="RQ275" s="191"/>
      <c r="RR275" s="191"/>
      <c r="RS275" s="191"/>
      <c r="RT275" s="191"/>
      <c r="RU275" s="191"/>
      <c r="RV275" s="191"/>
      <c r="RW275" s="191"/>
      <c r="RX275" s="191"/>
      <c r="RY275" s="191"/>
      <c r="RZ275" s="191"/>
      <c r="SA275" s="191"/>
      <c r="SB275" s="191"/>
      <c r="SC275" s="191"/>
      <c r="SD275" s="191"/>
      <c r="SE275" s="191"/>
      <c r="SF275" s="191"/>
      <c r="SG275" s="191"/>
      <c r="SH275" s="191"/>
      <c r="SI275" s="191"/>
      <c r="SJ275" s="191"/>
      <c r="SK275" s="191"/>
      <c r="SL275" s="191"/>
      <c r="SM275" s="191"/>
      <c r="SN275" s="191"/>
      <c r="SO275" s="191"/>
      <c r="SP275" s="191"/>
      <c r="SQ275" s="191"/>
      <c r="SR275" s="191"/>
      <c r="SS275" s="191"/>
      <c r="ST275" s="191"/>
    </row>
    <row r="276" spans="1:514" s="28" customFormat="1" ht="22.5" customHeight="1" x14ac:dyDescent="0.45">
      <c r="A276" s="56"/>
      <c r="B276" s="61"/>
      <c r="C276" s="61"/>
      <c r="D276" s="35"/>
      <c r="E276" s="47"/>
      <c r="F276" s="47"/>
      <c r="G276" s="47"/>
      <c r="H276" s="47"/>
      <c r="I276" s="47"/>
      <c r="J276" s="47"/>
      <c r="K276" s="47"/>
      <c r="L276" s="121"/>
      <c r="M276" s="47"/>
      <c r="N276" s="47"/>
      <c r="O276" s="47"/>
      <c r="P276" s="47"/>
      <c r="Q276" s="47"/>
      <c r="R276" s="121"/>
      <c r="S276" s="47"/>
      <c r="T276" s="47"/>
      <c r="U276" s="47"/>
      <c r="V276" s="47"/>
    </row>
    <row r="277" spans="1:514" s="195" customFormat="1" ht="35.25" x14ac:dyDescent="0.5">
      <c r="A277" s="193" t="s">
        <v>628</v>
      </c>
      <c r="B277" s="193"/>
      <c r="C277" s="193"/>
      <c r="D277" s="193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</row>
    <row r="278" spans="1:514" s="116" customFormat="1" ht="25.5" customHeight="1" x14ac:dyDescent="0.4">
      <c r="A278" s="212"/>
      <c r="B278" s="212"/>
      <c r="C278" s="117"/>
      <c r="D278" s="127"/>
      <c r="E278" s="115"/>
      <c r="F278" s="115"/>
      <c r="G278" s="115"/>
      <c r="H278" s="115"/>
      <c r="I278" s="115"/>
      <c r="J278" s="115"/>
      <c r="K278" s="115"/>
      <c r="L278" s="118"/>
      <c r="M278" s="115"/>
      <c r="N278" s="115"/>
      <c r="O278" s="115"/>
      <c r="P278" s="115"/>
      <c r="Q278" s="115"/>
      <c r="R278" s="118"/>
      <c r="S278" s="115"/>
      <c r="T278" s="115"/>
      <c r="U278" s="115"/>
      <c r="V278" s="115"/>
    </row>
  </sheetData>
  <mergeCells count="32">
    <mergeCell ref="W13:W16"/>
    <mergeCell ref="X13:X16"/>
    <mergeCell ref="D14:F14"/>
    <mergeCell ref="G14:I14"/>
    <mergeCell ref="J13:J16"/>
    <mergeCell ref="K14:P14"/>
    <mergeCell ref="Q14:V14"/>
    <mergeCell ref="Q15:Q16"/>
    <mergeCell ref="R15:R16"/>
    <mergeCell ref="S15:S16"/>
    <mergeCell ref="T15:U15"/>
    <mergeCell ref="V15:V16"/>
    <mergeCell ref="K13:V13"/>
    <mergeCell ref="N15:O15"/>
    <mergeCell ref="P15:P16"/>
    <mergeCell ref="L15:L16"/>
    <mergeCell ref="B13:B16"/>
    <mergeCell ref="C13:C16"/>
    <mergeCell ref="D15:D16"/>
    <mergeCell ref="E15:F15"/>
    <mergeCell ref="A278:B278"/>
    <mergeCell ref="A13:A16"/>
    <mergeCell ref="G15:G16"/>
    <mergeCell ref="H15:I15"/>
    <mergeCell ref="D13:I13"/>
    <mergeCell ref="M15:M16"/>
    <mergeCell ref="K15:K16"/>
    <mergeCell ref="A10:X10"/>
    <mergeCell ref="A11:X11"/>
    <mergeCell ref="S1:W1"/>
    <mergeCell ref="S3:X3"/>
    <mergeCell ref="A9:X9"/>
  </mergeCells>
  <phoneticPr fontId="2" type="noConversion"/>
  <printOptions horizontalCentered="1"/>
  <pageMargins left="0" right="0" top="0.86614173228346458" bottom="0.59055118110236227" header="0" footer="0.31496062992125984"/>
  <pageSetup paperSize="9" scale="30" fitToHeight="100" orientation="landscape" verticalDpi="300" r:id="rId1"/>
  <headerFooter scaleWithDoc="0" alignWithMargins="0">
    <oddHeader xml:space="preserve">&amp;R
</oddHeader>
    <oddFooter>&amp;R&amp;9Сторінка &amp;P</oddFooter>
  </headerFooter>
  <rowBreaks count="2" manualBreakCount="2">
    <brk id="201" max="23" man="1"/>
    <brk id="2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2022-01-27T12:51:34Z</cp:lastPrinted>
  <dcterms:created xsi:type="dcterms:W3CDTF">2014-01-17T10:52:16Z</dcterms:created>
  <dcterms:modified xsi:type="dcterms:W3CDTF">2022-01-27T12:51:37Z</dcterms:modified>
</cp:coreProperties>
</file>