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0" windowWidth="19440" windowHeight="11760" firstSheet="1" activeTab="1"/>
  </bookViews>
  <sheets>
    <sheet name="Додаток 1" sheetId="10" state="hidden" r:id="rId1"/>
    <sheet name="Звіт 2021" sheetId="31" r:id="rId2"/>
  </sheets>
  <definedNames>
    <definedName name="_xlnm.Print_Area" localSheetId="0">'Додаток 1'!$A$1:$C$28</definedName>
    <definedName name="_xlnm.Print_Area" localSheetId="1">'Звіт 2021'!$A$1:$P$98</definedName>
  </definedNames>
  <calcPr calcId="125725"/>
</workbook>
</file>

<file path=xl/calcChain.xml><?xml version="1.0" encoding="utf-8"?>
<calcChain xmlns="http://schemas.openxmlformats.org/spreadsheetml/2006/main">
  <c r="M87" i="31"/>
  <c r="N55"/>
  <c r="N58" l="1"/>
  <c r="N49"/>
  <c r="N27"/>
  <c r="N29"/>
  <c r="N52" l="1"/>
  <c r="N51" s="1"/>
  <c r="L87"/>
  <c r="O87"/>
  <c r="J94"/>
  <c r="M94"/>
  <c r="N94"/>
  <c r="K94"/>
  <c r="N92"/>
  <c r="O92"/>
  <c r="K92"/>
  <c r="L92"/>
  <c r="J92"/>
  <c r="M53"/>
  <c r="K52"/>
  <c r="K88" s="1"/>
  <c r="J53"/>
  <c r="J52"/>
  <c r="M93"/>
  <c r="J93"/>
  <c r="M92"/>
  <c r="M91"/>
  <c r="J91"/>
  <c r="M90"/>
  <c r="J90"/>
  <c r="M89"/>
  <c r="J89"/>
  <c r="O78"/>
  <c r="M78" s="1"/>
  <c r="L78"/>
  <c r="J78" s="1"/>
  <c r="M82"/>
  <c r="J82"/>
  <c r="M86"/>
  <c r="J86"/>
  <c r="M84"/>
  <c r="M85"/>
  <c r="J84"/>
  <c r="J85"/>
  <c r="J83"/>
  <c r="M83"/>
  <c r="N71"/>
  <c r="N70" s="1"/>
  <c r="K71"/>
  <c r="K70" s="1"/>
  <c r="J51"/>
  <c r="N64"/>
  <c r="N63"/>
  <c r="M63" s="1"/>
  <c r="M64"/>
  <c r="K64"/>
  <c r="J64" s="1"/>
  <c r="K63"/>
  <c r="J63" s="1"/>
  <c r="Q52"/>
  <c r="K51"/>
  <c r="M52" l="1"/>
  <c r="M51" s="1"/>
  <c r="K87"/>
  <c r="J87" s="1"/>
  <c r="J88"/>
  <c r="N88"/>
  <c r="J62"/>
  <c r="M62"/>
  <c r="N62"/>
  <c r="K62"/>
  <c r="J43"/>
  <c r="J42"/>
  <c r="M43"/>
  <c r="M42"/>
  <c r="N87" l="1"/>
  <c r="M88"/>
  <c r="M71"/>
  <c r="M70" s="1"/>
  <c r="I80"/>
  <c r="H80"/>
  <c r="I79"/>
  <c r="H79"/>
  <c r="G79"/>
  <c r="M77"/>
  <c r="J77"/>
  <c r="G77"/>
  <c r="G80" s="1"/>
  <c r="M76"/>
  <c r="J76"/>
  <c r="G76"/>
  <c r="J75"/>
  <c r="I75"/>
  <c r="I81" s="1"/>
  <c r="H75"/>
  <c r="H81" s="1"/>
  <c r="G75"/>
  <c r="G81" s="1"/>
  <c r="J73"/>
  <c r="I73"/>
  <c r="H73"/>
  <c r="H78" s="1"/>
  <c r="G73"/>
  <c r="J71"/>
  <c r="J70" s="1"/>
  <c r="H71"/>
  <c r="H70"/>
  <c r="M69"/>
  <c r="J69"/>
  <c r="G69"/>
  <c r="M68"/>
  <c r="J68"/>
  <c r="I68"/>
  <c r="I70" s="1"/>
  <c r="G67"/>
  <c r="G66"/>
  <c r="M61"/>
  <c r="J61"/>
  <c r="I61"/>
  <c r="H61"/>
  <c r="G61"/>
  <c r="M60"/>
  <c r="J60"/>
  <c r="I60"/>
  <c r="H60"/>
  <c r="G60"/>
  <c r="M59"/>
  <c r="J59"/>
  <c r="G59"/>
  <c r="M58"/>
  <c r="J58"/>
  <c r="I58"/>
  <c r="H58"/>
  <c r="G58"/>
  <c r="M57"/>
  <c r="J57"/>
  <c r="I57"/>
  <c r="H57"/>
  <c r="G57"/>
  <c r="M56"/>
  <c r="J56"/>
  <c r="I56"/>
  <c r="H56"/>
  <c r="G56"/>
  <c r="J55"/>
  <c r="I55"/>
  <c r="H55"/>
  <c r="G55"/>
  <c r="I51"/>
  <c r="H51"/>
  <c r="G51"/>
  <c r="M50"/>
  <c r="J50"/>
  <c r="G50"/>
  <c r="M49"/>
  <c r="J49"/>
  <c r="I49"/>
  <c r="H49"/>
  <c r="G49"/>
  <c r="M48"/>
  <c r="J48"/>
  <c r="G48"/>
  <c r="M47"/>
  <c r="J47"/>
  <c r="G47"/>
  <c r="M46"/>
  <c r="J46"/>
  <c r="G46"/>
  <c r="M45"/>
  <c r="J45"/>
  <c r="G45"/>
  <c r="M44"/>
  <c r="J44"/>
  <c r="I44"/>
  <c r="H44"/>
  <c r="G44"/>
  <c r="M41"/>
  <c r="J41"/>
  <c r="I41"/>
  <c r="H41"/>
  <c r="G41"/>
  <c r="M40"/>
  <c r="J40"/>
  <c r="G40"/>
  <c r="M39"/>
  <c r="J39"/>
  <c r="I39"/>
  <c r="H39"/>
  <c r="G39"/>
  <c r="M38"/>
  <c r="J38"/>
  <c r="H38"/>
  <c r="G38" s="1"/>
  <c r="M37"/>
  <c r="J37"/>
  <c r="G37"/>
  <c r="M36"/>
  <c r="J36"/>
  <c r="G36"/>
  <c r="M35"/>
  <c r="J35"/>
  <c r="G35"/>
  <c r="M34"/>
  <c r="J34"/>
  <c r="I34"/>
  <c r="H34"/>
  <c r="G34"/>
  <c r="M33"/>
  <c r="J33"/>
  <c r="G33"/>
  <c r="M32"/>
  <c r="J32"/>
  <c r="G32"/>
  <c r="M31"/>
  <c r="J31"/>
  <c r="I31"/>
  <c r="H31"/>
  <c r="G31"/>
  <c r="M30"/>
  <c r="J30"/>
  <c r="I30"/>
  <c r="H30"/>
  <c r="G30"/>
  <c r="M29"/>
  <c r="J29"/>
  <c r="I29"/>
  <c r="H29"/>
  <c r="G29"/>
  <c r="M28"/>
  <c r="J28"/>
  <c r="I28"/>
  <c r="H28"/>
  <c r="M27"/>
  <c r="J27"/>
  <c r="I27"/>
  <c r="H27"/>
  <c r="M26"/>
  <c r="J26"/>
  <c r="I26"/>
  <c r="H26"/>
  <c r="G26"/>
  <c r="M25"/>
  <c r="J25"/>
  <c r="I25"/>
  <c r="H25"/>
  <c r="G25"/>
  <c r="M24"/>
  <c r="J24"/>
  <c r="I24"/>
  <c r="H24"/>
  <c r="G24"/>
  <c r="H62" l="1"/>
  <c r="I78"/>
  <c r="G27"/>
  <c r="G28"/>
  <c r="H87"/>
  <c r="G78"/>
  <c r="M73"/>
  <c r="M75"/>
  <c r="G62"/>
  <c r="I62"/>
  <c r="M55"/>
  <c r="G68"/>
  <c r="I71"/>
  <c r="I87" l="1"/>
  <c r="G70"/>
  <c r="G87" s="1"/>
  <c r="G71"/>
</calcChain>
</file>

<file path=xl/sharedStrings.xml><?xml version="1.0" encoding="utf-8"?>
<sst xmlns="http://schemas.openxmlformats.org/spreadsheetml/2006/main" count="342" uniqueCount="199">
  <si>
    <t>Додаток 1</t>
  </si>
  <si>
    <t>№ з/п</t>
  </si>
  <si>
    <t>Назва напряму діяльності (пріоритетні завдання)</t>
  </si>
  <si>
    <t>Перелік заходів програми</t>
  </si>
  <si>
    <t>Джерела фінансування</t>
  </si>
  <si>
    <t>Код програмної класифікації видатків та кредитування місцевих бюджетів (КПКВК)</t>
  </si>
  <si>
    <t>Перелік</t>
  </si>
  <si>
    <t xml:space="preserve">Назва головного розпорядника бюджетних коштів                            </t>
  </si>
  <si>
    <t>Найменування бюджетної програми</t>
  </si>
  <si>
    <t>Відділ охорони здоров'я Сумської міської ради                                                              Багатопрофільна стаціонарна медична допомога населенню</t>
  </si>
  <si>
    <t>Відділ охорони здоров'я Сумської міської ради                                                          Стоматологічна допомога населенню</t>
  </si>
  <si>
    <t>Відділ охорони здоров'я Сумської міської ради                                                            Первинна медична допомога населенню, що надається центрами первинної медичної (медико-санітарної) допомоги.</t>
  </si>
  <si>
    <t>Відділ охорони здоров'я Сумської міської ради                                                                                 Лікарсько-акушерська допомога вагітним, породіллям та новонародженим</t>
  </si>
  <si>
    <t xml:space="preserve"> "Охорона здоров'я м. Суми на 2019-2021 роки"</t>
  </si>
  <si>
    <t>Орієнтовні обсяги фінансування, тис.грн.</t>
  </si>
  <si>
    <t>у тому числі</t>
  </si>
  <si>
    <t>бюджетних програм до комплексної міської Програми</t>
  </si>
  <si>
    <t>АТО</t>
  </si>
  <si>
    <t>Відділ охорони здоров'я Сумської міської ради                                                           Інші програми та  заходи у сфері охорони здоров'я.</t>
  </si>
  <si>
    <t>Відділ охорони здоров'я Сумської міської ради                                                          Забезпечення діяльності інших закладів у сфері охорони здоров’я</t>
  </si>
  <si>
    <t>Відділ охорони здоров'я Сумської міської ради                                                            Виконання інвестаційних проектів в рамках здійснення заходів щодо соціально-економічного розвитку окремих територій</t>
  </si>
  <si>
    <t>Відділ охорони здоров'я Сумської міської ради                                                          Заходи з енергозбереження</t>
  </si>
  <si>
    <t>Відділ охорони здоров'я Сумської міської ради                                                            Реалізація програм допомоги і грантів Європейського Союзу, урядів іноземних держав, міжнародних організацій, донорських установ</t>
  </si>
  <si>
    <t xml:space="preserve">Сумський міський голова </t>
  </si>
  <si>
    <t>О.М. Лисенко</t>
  </si>
  <si>
    <t>Виконавець: Чумаченко О.Ю.</t>
  </si>
  <si>
    <t>0712010</t>
  </si>
  <si>
    <t>0712030</t>
  </si>
  <si>
    <t>0712100</t>
  </si>
  <si>
    <t>0712151</t>
  </si>
  <si>
    <t>0712152</t>
  </si>
  <si>
    <t>0712144</t>
  </si>
  <si>
    <t>0712146</t>
  </si>
  <si>
    <t>0712111</t>
  </si>
  <si>
    <t>0717363</t>
  </si>
  <si>
    <t>0717640</t>
  </si>
  <si>
    <t>0717700</t>
  </si>
  <si>
    <t>до рішення Сумської міської ради "Про внесення змін до рішення Сумської міської ради від 19 грудня 2018 року № 4333 - МР "Про затвердження комплексної міської Програми «Охорона здоров’я м. Суми на 2019-2021 роки» (зі змінами)</t>
  </si>
  <si>
    <t>Відділ охорони здоров'я Сумської міської ради                                                        Відшкодування вартості лікарських засобів для лікування окремих захворювань</t>
  </si>
  <si>
    <t>Відділ охорони здоров'я Сумської міської ради                                                        Централізовані заходи з лікування хворих на цукровий та нецукровий діабет</t>
  </si>
  <si>
    <t>від 18 грудня 2019 року № 6188 - МР</t>
  </si>
  <si>
    <t>Контроль за виконанням</t>
  </si>
  <si>
    <t xml:space="preserve">Покращення догляду за тяжкохворими у домашніх умовах та адаптування їх до самообслуговування. </t>
  </si>
  <si>
    <t>2022 (прогноз)</t>
  </si>
  <si>
    <t>УСЬОГО по підпрограмі 1</t>
  </si>
  <si>
    <t>УСЬОГО по підпрограмі 2</t>
  </si>
  <si>
    <t>УСЬОГО по підпрограмі 3</t>
  </si>
  <si>
    <t>УСЬОГО по підпрограмі 4</t>
  </si>
  <si>
    <t>Всього</t>
  </si>
  <si>
    <t>Запобігання занесенню і поширенню інфекційних захворювань</t>
  </si>
  <si>
    <t xml:space="preserve">Медична субвенція з державного бюджету (загальний  фонд) </t>
  </si>
  <si>
    <t>Разом</t>
  </si>
  <si>
    <t>Субвенція з місцевого бюджету на здійснення переданих видатків у сфері охорони здоров'я за рахунок коштів медичної субвенції (загальний фонд)</t>
  </si>
  <si>
    <t>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(загальний фонд)</t>
  </si>
  <si>
    <t>РАЗОМ ПО ПРОГРАМІ</t>
  </si>
  <si>
    <t>Субвенція з державного бюджету на здійснення заходів щодо соціально-економічного розвитку окремих територій (спеціальний фонд)</t>
  </si>
  <si>
    <t>Розвиток первинної медико-санітарної допомоги</t>
  </si>
  <si>
    <t>Розвиток вторинної (спеціалізованої) медичної допомоги</t>
  </si>
  <si>
    <t>ПІДПРОГРАМА 2.  Забезпечення соціальних стандартів у сфері охорони здоров'я</t>
  </si>
  <si>
    <t xml:space="preserve"> Виконання соціальних гарантій пільгових категорій громадян</t>
  </si>
  <si>
    <t>Інші заходи</t>
  </si>
  <si>
    <t>Інші заклади</t>
  </si>
  <si>
    <t>1.1.</t>
  </si>
  <si>
    <t xml:space="preserve">1.1.1. Сприяння в утриманні закладів первинного рівня  </t>
  </si>
  <si>
    <t>1.1.2. Співфінансування покриття вартості комунальних послуг та енергоносіїв</t>
  </si>
  <si>
    <t>1.1.3. Забезпечення проведення туберкулінодіагностики (придбання туберкуліну)</t>
  </si>
  <si>
    <t xml:space="preserve">1.2.1. Забезпечення надання вторинної медичної допомоги </t>
  </si>
  <si>
    <t>2.1.</t>
  </si>
  <si>
    <t>1.2.</t>
  </si>
  <si>
    <t>1.2.2. Покриття вартості комунальних послуг та енергоносіїв</t>
  </si>
  <si>
    <t>1.3.</t>
  </si>
  <si>
    <t>1.3.1. Забезпечення надання лікарсько-акушерської допомоги вагітним, роділлям, породіллям та новонародженим</t>
  </si>
  <si>
    <t>1.4.</t>
  </si>
  <si>
    <t xml:space="preserve">1.4.1. Забезпечення надання стоматологічної допомоги  дорослому населенню          </t>
  </si>
  <si>
    <t>1.4.2. Покриття вартості комунальних послуг та енергоносіїв</t>
  </si>
  <si>
    <t xml:space="preserve">2.1.1. Забезпечення пільгової категорії населення лікарськими засобами за безкоштовними рецептами (забезпечення відповідних категорій хворих лікуванням на пільгових умовах згідно постанови КМУ від 17.08.1998 №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t>
  </si>
  <si>
    <t xml:space="preserve">2.1.2. Забезпечення осіб з інвалідністю, дітей з інвалідністю технічними та іншими засобами для догляду у домашніх умовах </t>
  </si>
  <si>
    <t>3.1.</t>
  </si>
  <si>
    <t>3.2.</t>
  </si>
  <si>
    <t>ПІДПРОГРАМА 4. Приведення закладів охорони здоров'я у відповідність до сучасних потреб</t>
  </si>
  <si>
    <t>4.1.</t>
  </si>
  <si>
    <t>Зміцнення та оновлення матеріально-технічної бази закладів охорони здоров'я</t>
  </si>
  <si>
    <t xml:space="preserve">4.1.1. Придбання обладнання довгострокового користування                          </t>
  </si>
  <si>
    <t xml:space="preserve">4.1.2. Проведення капітальних ремонтів                                           </t>
  </si>
  <si>
    <t>1.2.4. Забезпечення надання антирабічної допомоги</t>
  </si>
  <si>
    <t>ПІДПРОГРАМА 1.  Покращення надання медичної допомоги населенню</t>
  </si>
  <si>
    <t>1.2.3. Забезпечення пацієнтів харчуванням у відділеннях стаціонару</t>
  </si>
  <si>
    <t xml:space="preserve">Збереження стоматологічного здоров'я населення </t>
  </si>
  <si>
    <t>3.4.1.Впровадження та підтримка ІТ-послуг, сервісів, систем відеоспостереження в закладах охорони здоров'я</t>
  </si>
  <si>
    <t>Інша субвенція з місцевого бюджету (загальний фонд)</t>
  </si>
  <si>
    <t xml:space="preserve">4.1.3. Участь у інвестиційних проєктах, що реалізуються за рахунок коштів державного фонду регіонального розвитку    </t>
  </si>
  <si>
    <t>ПІДПРОГРАМА 3.  Інші заходи та заклади у сфері охорони здоров'я</t>
  </si>
  <si>
    <t>Інша субвенція з місцевого бюджету (спеціальний фонд)</t>
  </si>
  <si>
    <t>4.1.4. Участь у проєктах, що фінансуються за рахунок субвенції з державного бюджету місцевим бюджетам на реалізацію проєктів з реконтсрукції, капітального ремонту приймальних відділень в опорних закладах охорони здоров'я у госпітальних округах</t>
  </si>
  <si>
    <t xml:space="preserve">Розвиток лікарсько-акушерської допомоги </t>
  </si>
  <si>
    <t>1.2.16. Закупівля реактивів для проведення ІФА обстежень  медичним працівникам</t>
  </si>
  <si>
    <t>1.2.15. Проведення ендопротезування великих суглобів</t>
  </si>
  <si>
    <t>1.1.4. Забезпечення дітей, які страждають на рідкісні (орфанні) захворювання відповідними харчовими продуктами, спеціалізоване харчування дітей до 2- років</t>
  </si>
  <si>
    <t>Кошти бюджету ОТГ/ТГ (загальний фонд)</t>
  </si>
  <si>
    <t xml:space="preserve">Кошти бюджету ОТГ/ТГ (загальний фонд) </t>
  </si>
  <si>
    <t>Кошти бюджету ОТГ/ТГ (спеціальний фонд)</t>
  </si>
  <si>
    <t>1.1.5. Закупівля реактивів для проведення ІФА обстежень  медичним працівникам</t>
  </si>
  <si>
    <t>Управління охорони здоров’я СМР</t>
  </si>
  <si>
    <t>О.М.Лисенко</t>
  </si>
  <si>
    <t xml:space="preserve">    1. </t>
  </si>
  <si>
    <t>07</t>
  </si>
  <si>
    <t>КВКВ</t>
  </si>
  <si>
    <t>найменування головного розпорядника коштів</t>
  </si>
  <si>
    <t xml:space="preserve">    2.</t>
  </si>
  <si>
    <t>0710000</t>
  </si>
  <si>
    <t>КТКВ</t>
  </si>
  <si>
    <t>найменування  відповідального виконавця програми</t>
  </si>
  <si>
    <t xml:space="preserve">    3.</t>
  </si>
  <si>
    <t>0700000</t>
  </si>
  <si>
    <t xml:space="preserve">Комплексна Програма Cумської міської  територіальної громади «Охорона здоров'я» на 2020-2022 роки», затверджена рішенням </t>
  </si>
  <si>
    <t>Сумської міської ради від 21 жовтня  2020 року № 7548 - МР  (зі змінами)</t>
  </si>
  <si>
    <t>КТПКВ</t>
  </si>
  <si>
    <t>найменування програми, дата і номер рішення міської ради про її затвердження</t>
  </si>
  <si>
    <t>Строк виконання заходу</t>
  </si>
  <si>
    <t>Плановий обсяг фінансування,  тис. грн.</t>
  </si>
  <si>
    <t>Фактичний обсяг фінансування, тис. грн.</t>
  </si>
  <si>
    <t>загальний фонд</t>
  </si>
  <si>
    <t>спеціальний фонд</t>
  </si>
  <si>
    <t>2021 (план)</t>
  </si>
  <si>
    <t>2020-2022</t>
  </si>
  <si>
    <t>Кошти бюджету ОТГ/ТГ (загальний фонд); Медична субвенція з державного бюджету (загальний  фонд) ;Субвенція з місцевого бюджету на здійснення переданих видатків у сфері охорони здоров'я за рахунок коштів медичної субвенції (загальний фонд);Інша субвенція з місцевого бюджету (загальний фонд)</t>
  </si>
  <si>
    <t>Кошти бюджету ОТГ/ТГ (загальний фонд); Субвенція з місцевого бюджету на здійснення переданих видатків у сфері охорони здоров'я за рахунок коштів медичної субвенції (загальний фонд)</t>
  </si>
  <si>
    <t>Кошти бюджету ОТГ/ТГ (загальний фонд);Медична субвенція з державного бюджету (загальний  фонд)</t>
  </si>
  <si>
    <t xml:space="preserve">Кошти бюджету ОТГ/ТГ (загальний фонд);Медична субвенція з державного бюджету (загальний  фонд) </t>
  </si>
  <si>
    <t xml:space="preserve">Попередження розвитку ускладнень та продовження тривалості і якості життя населення        </t>
  </si>
  <si>
    <t>Кошти бюджету ОТГ/ТГ (загальний фонд);Субвенція з місцевого бюджету на здійснення переданих видатків у сфері охорони здоров'я за рахунок коштів медичної субвенції (загальний фонд);Субвенції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(загальний фонд)</t>
  </si>
  <si>
    <t>3.1.1.Супровід медичними працівниками заходів у Сумській міській територіальній громаді</t>
  </si>
  <si>
    <t>Кошти бюджету ОТГ/ТГ (спеціальний фонд); Субвенція з державного бюджету на здійснення заходів щодо соціально-економічного розвитку окремих територій (спеціальний фонд)</t>
  </si>
  <si>
    <t xml:space="preserve">Сумський міський голова                                                                    </t>
  </si>
  <si>
    <r>
      <t>управління охорони здоров'я Сумської міської рад</t>
    </r>
    <r>
      <rPr>
        <sz val="16"/>
        <rFont val="Times New Roman"/>
        <family val="1"/>
        <charset val="204"/>
      </rPr>
      <t>и</t>
    </r>
  </si>
  <si>
    <t>Проведено медичні огляди військовозобов’язаним громадяням, які підлягають призову на військову службу до Збройних Сил України.</t>
  </si>
  <si>
    <t>Стан виконання (показники ефективності)</t>
  </si>
  <si>
    <t>від                    рік №</t>
  </si>
  <si>
    <t xml:space="preserve">    Про хід виконання «Комплексної Програми Сумської міської об’єднаної територіальної громади «Охорона здоров'я» на 2020-2022 роки» затвердженої рішення Сумської міської ради від 21 жовтня 2020 року № 7548 - МР (зі змінами) , за підсумками 2021 року</t>
  </si>
  <si>
    <t>Покращення якості надання медичної допомоги  хворим, які постраждали внаслідок Чорнобильської катастрофи.</t>
  </si>
  <si>
    <r>
      <t>1.2.5. Забезпечення надання медичної допомоги хворим на інсульт</t>
    </r>
    <r>
      <rPr>
        <i/>
        <sz val="20"/>
        <rFont val="Times New Roman"/>
        <family val="1"/>
        <charset val="204"/>
      </rPr>
      <t xml:space="preserve"> (придбання препарату Актилізе)</t>
    </r>
  </si>
  <si>
    <t>1.2.6. Забезпечення  первинного підвищення кваліфікації випускників вищих медичних закладів (інтернатура)</t>
  </si>
  <si>
    <t>1.2.7. Забезпечення проведення обов'язкових профілактичних медичних оглядів працівників бюджетної сфери</t>
  </si>
  <si>
    <t>1.2.8. Забезпечення покращення якості надання медичної допомоги хворим,які постраждали внаслідок Чорнобильської катастрофи.</t>
  </si>
  <si>
    <t>1.2.9. Забезпечення функціонування молочної кухні</t>
  </si>
  <si>
    <t>1.2.10. Забезпечення функціонування відділення медико-соціальної допомоги дітям та молоді "Клініка, дружня до молоді"</t>
  </si>
  <si>
    <t>1.2.11. Сприяння організації призову громадян на військову службу</t>
  </si>
  <si>
    <t xml:space="preserve">2.1.3. Забезпечення дітей, які страждають на рідкісні (орфанні) захворювання лікарськими засобами </t>
  </si>
  <si>
    <t>2.1.4. Забезпечення надання громадянам послуг по зубопротезуванню на пільгових умовах</t>
  </si>
  <si>
    <t>2.1.5. Забезпечення слуховими апаратами дорослого населення з інвалідністю по слуху</t>
  </si>
  <si>
    <t xml:space="preserve">2.1.6. Забезпечення лікарськими засобами хворих на цукровий та нецукровий діабет                         </t>
  </si>
  <si>
    <t>2.1.7. Забезпечення виплати медичним працівникам  пенсій за віком на пільгових умовах відповідно до Закону України "Про загальнообов'язкове державне пенсійне страхування"</t>
  </si>
  <si>
    <t>3.2.1. Закупівля лікарських засобів, медичних виробів, засобів індивідуального захисту, антисептиків</t>
  </si>
  <si>
    <t xml:space="preserve">3.1.1.Забезпечення діяльності централізованої бухгалтерії  та інформаційно-аналітичного центру медичної статистики відділу охорони здоров'я СМР                   </t>
  </si>
  <si>
    <t>1.2.18. Надання бюджетної позички на оплату праці медичним працівникам</t>
  </si>
  <si>
    <t>1.2.19. Повернення бюджетної позички на оплату праці медичним працівникам</t>
  </si>
  <si>
    <t>Для забезпечення комфортного перебування пацієнтів і працівників у закладі охорони здоров'я проведено оплату за теплопостачання на суму 2185,1 тис. грн., за водопостачання і водовідведення -  149,7 тис. грн., за електроенергію - 829,6 тис. грн., за природній газ - 77,4 тис. грн., інші енергоносії -104,6 тис.грн.</t>
  </si>
  <si>
    <t>Придбано туберкуліну в кількості 31956 доз на суму 1168,9 тис. грн. Середня вартість однієї дози туберкуліну 36,58 грн.</t>
  </si>
  <si>
    <t>Придбано реактивів на суму 89,7 тис.грн. в кількісті 920 швидких тестів  для визначення  антигена SARS-CoV-2, Середня вартість швидкого тесту 97,53 грн.</t>
  </si>
  <si>
    <t>Для забезпечення комфортного перебування пацієнтів і працівників у закладі охорони здоров'я проведено оплату за теплопостачання на суму 17551,4 тис. грн., за водопостачання і водовідведення -  1684,8 тис. грн., за електроенергію - 7653,2 тис. грн., за інші енергоносії - 563,8тис. грн.</t>
  </si>
  <si>
    <t>З метою забезпечення стабільного функціонування закладу придбано продуктів харчування  -  2598,6 тис.грн за кошти міського бюджету ТГ (загальний фонд)</t>
  </si>
  <si>
    <t>Для надання антирабічної допомоги використано -  297,4 тис.грн. Вакциновано 158 осіб.</t>
  </si>
  <si>
    <t>Для забезпечення  первинного підвищення кваліфікації випускників вищих медичних закладів (інтернатура) витрачено - 1262,1 тис.грн. Кількість зайнятих посад 4 од., Середньомісячні витрати на утримання однієї зайнятої посади 3968 грн/міс</t>
  </si>
  <si>
    <t>Визначення стану здоров’я працівників, а також попередження виникненню та розповсюдженню інфекційних хвороб.Середня вартість обов'язкового   профілактичного огляду  з видачею особистої медичної книжки  на одного працівника  бюджетної сфери 302,98 грн.Проведено огляди 6601 особам.</t>
  </si>
  <si>
    <t>Забезпечено надання медичної допомоги підліткам (віком 14-18 років)  та молоді  (віком до 24 років)  за їх особистим зверненням або за направленням центрів соціальних служб для сім’ї, дітей та молоді, інших  закладів охорони здоров'я на засадах дружнього підходу до молоді. Кількість відвідувань склало -2154.</t>
  </si>
  <si>
    <t>Придбання реактивів  для проведення ІФА обстежень медичних працівників 334,5 тис.грн., кількість ІФА обстежень 7585 од., середня вартість проведеного  ІФА  обстеження на один імуноглабулін 44 грн.</t>
  </si>
  <si>
    <t>Для забезпечення комфортного перебування пацієнтів і працівників у закладі охорони здоров'я проведено оплату за теплопостачання на суму 2017,4 тис. грн., за водопостачання і водовідведення - 236,7 тис. грн., за електроенергію - 981,5 тис. грн., за інші енергоносії - 81,7 тис. грн.</t>
  </si>
  <si>
    <t>З метою забезпечення стабільного функціонування закладу придбано продуктів харчування - 250,8 тис. грн</t>
  </si>
  <si>
    <t>Протягом року інтернатуру проходило 3 лікаря-інтерна.Використано на утримання лікарів-інтернів - 225,0 тис.грн. Середньомісячні витрати на утримання однієї зайнятої посади лікаря-інтерна 8651,94 грн.</t>
  </si>
  <si>
    <t>Придбання реактивів  для проведення ІФА обстежень медичних працівників 58,8 тис.грн., кількість ІФА обстежень 2940 од., середня вартість проведеного  ІФА  обстеження на одного мед. працівника 20 грн.</t>
  </si>
  <si>
    <t>Для забезпечення комфортного перебування пацієнтів і працівників у закладі охорони здоров'я проведено оплату за теплопостачання на суму 361,7 тис. грн., за водопостачання і водовідведення - 35,7 тис. грн., за електроенергію - 189,8 тис. грн., за інші енергоносії - 8,4 тис. грн.</t>
  </si>
  <si>
    <t>На утримання у 2021 році централізованої бухгалтерії та інформаційно-аналітичного центру медичної статистики витрачено 3052,9 тис. грн., з них на оплату праці з нарахуваннями – 2898,9 тис. грн., на оплату комунальних послуг та енергоносіїв – 61,5 тис. грн.</t>
  </si>
  <si>
    <t>Капітальний ремонт будівлі КНП "Дитяча клінічна лікарня Святої Зінаїди"СМР за адресою: м.Суми,вул.Троїцька,28(стаціонар,2-х поверхова будівля)- 3947,5 тис.грн.; Придбанняреабілітаційної системи для КНП "Дитяча клінічна лікарня Святої Зінаїди"СМР, за адресою: м.Суми,вул.Троїцька,28 -1 033,5 тис.грн.</t>
  </si>
  <si>
    <t>Проведення капітального ремонту приміщення для розміщення невідкладної допомоги КНП "Центральна міська клінічна лікарня"СМР за адресою: м.Суми, вул. 20 років Перемоги,13</t>
  </si>
  <si>
    <t>Для надання медичної допомоги хворим на інсульт  використано - 293,3 тис.грн. Всього проведений тромболізис 10-и особам</t>
  </si>
  <si>
    <t>Субвенція з державного бюджету місцевим бюджетам на здійснення підтримки окремих закладів та заходів у системі охорони здоров'я між місцевими бюджетами (спеціальний фонд)</t>
  </si>
  <si>
    <t>Субвенції з місцевого бюджету на закупівлю опорними закладами охорони здоров'я послуг щодо проектування та встановлення кисневих станцій за рахунок відповідної субвенції з державного бюджету (спеціальний фонд)</t>
  </si>
  <si>
    <t>Забезпечено слуховими апаратами 72 особи.</t>
  </si>
  <si>
    <t>Забезпечено надання стоматололгічної допомоги відповідно до галузевих стандартів. З метою забезпечення стабільного функціонування закладів охорони здоров'я ,придбано предметів, матеріалів на загальну суму 100,0 тис. грн,  медикаменти - 288,8 тис.грн.,оплачено послуги (крім комунальних) на суму 146,0 тис. грн. ,  виплачено пенсій та допомоги - 32,6 тис. грн., заробітна плата з нарахуваннями - 6581,9 тис.грн.</t>
  </si>
  <si>
    <t>1.3.1. Покриття вартості комунальних послуг та енергоносіїв</t>
  </si>
  <si>
    <t>1.3.2. Забезпечення харчуванням пацієнтів у відділеннях стаціонару</t>
  </si>
  <si>
    <t>1.3.3. Забезпечення  первинного підвищення кваліфікації випускників вищих медичних закладів (інтернатура)</t>
  </si>
  <si>
    <t>1.3.4. Закупівля реактивів для проведення ІФА обстежень  медичним працівникам</t>
  </si>
  <si>
    <t>Забезпечено 166 осіб (дітей).</t>
  </si>
  <si>
    <t>Встановлено 25 ендопротезів.</t>
  </si>
  <si>
    <t>до рішення Сумської міської ради "Про хід виконання комплексної Програми Сумської міської територіальної громади «Охорона здоров'я» на 2020-2022 роки», затвердженої рішенням Сумської міської ради від 21 жовтня 2020 року № 7548 - МР (зі змінами), за підсумками 2021 року"</t>
  </si>
  <si>
    <t>7149,3-37,5</t>
  </si>
  <si>
    <t>Забезпечено 4 особи  ( спинально м'язова атрофия, хвороба Крона, бульозний епідермоліз, інші порушення обміну речовин).</t>
  </si>
  <si>
    <t xml:space="preserve">Забезпечення функціонування молочної кухні до 1 квітня 2022 року. </t>
  </si>
  <si>
    <t>Позичка отримана.</t>
  </si>
  <si>
    <t>Позичка повернута в повному обсязі.</t>
  </si>
  <si>
    <t>Забезпечено лікування хворих на цукровий та нецукровий діабет за рахунок 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(загальний фонд) . Використано 100%</t>
  </si>
  <si>
    <t>Забезпечено гарантовані виплати медичним працівникам, що передбачені чинним законодавством.</t>
  </si>
  <si>
    <t>На закупівлю лікарських засобів, медичних виробів, ЗІЗ, антисептиків витрачено - 555,0 тис.грн</t>
  </si>
  <si>
    <t>КНП «Центр первинної медико-санітарної допомоги № 1» СМР : Придбання меблів для облаштування кабінетів лікарів амбулаторії №3 - 82,0тис.грн. (деп.кошти); КНП «Центр первинної медико-санітарної допомоги № 2»  СМР : поточний ремонт кімнати для зберігання відходів вул.Привокзальна ,3а - 20,0тис.грн.(деп.кошти)</t>
  </si>
  <si>
    <t>Протягом 2021 року закладами придбано дороговартісного обладнання на загальну суму 92 028,8 тис. грн. В тому числі по установам:
КНП « Центральна міська клінічна лікарня» СМР на суму 12 118,0 тис. грн.,
КНП « Клінічна лікарня №4» СМР на суму 126,0 тис. грн., КНП «Клінічна лікарня №5» СМР на суму  13 489,0 тис. грн., КНП «Дитяча клінічна лікарня Святої Зінаїди» СМР на суму – 14 641,4 тис. грн., КНП «Клінічний пологовий будинок Пресвятої
Діви Марії» СМР на суму 5 093,0 тис. грн.,  КНП «Клінічна лікарня Святого Пантелеймона» СМР-6 994,0 тис.грн., СМР Централізовані закупки відділу охорони здоров’я СМР на суму 39 567,4  тис. грн. Субвенція з державного бюджету місцевим бюджетам на здійснення підтримки окремих закладів та заходів у системі охорони здоров'я між місцевими бюджетами (спеціальний фонд) - 5 000,0 тис.грн., інша субвенція з місцевого бюджету (спеціальний фонд) - 5 750,0 тис.грн.,Субвенція з державного бюджету на здійснення заходів щодо соціально-економічного розвитку окремих територій (спеціальний фонд)- 3385,9 тис.грн.</t>
  </si>
  <si>
    <t>Протягом  2021 року закладами було проведено капітальних ремонтів на загальну суму 28 640,3 тис. грн. Відремонтовано системи водопостачання, опалення, каналізації  на суму - 869,9,0 тис.грн., приміщення на суму - 7654,3 тис.грн , кап.ремонт електромережі  - 1 614,1 тис.грн. , електрощитові -1 980,6 тис.грн., протипожежного захисту - 1 777,6 тис.грн.,кап.ремонт системи блискавкозахисту - 284,5 тис.грн., відремонтовано 6 ліфтів - 5 170,1 тис.грн., проведено ремонт ганків - 1 130,7 тис.грн., монтаж системи киснепостачання - 5 380,6 тис.грн.,  виготовлено 3 проектно-кошторисні документації - 2 777,9 тис.грн.</t>
  </si>
  <si>
    <t>Забезпечено 533 особи пільгової категорії. Середні витрати на 1 пацієнта складають 3320 грн.80 коп.</t>
  </si>
  <si>
    <t>Забезпечено надання спеціалізованої медичної допомоги відповідно до галузевих стандартів. Використано : за  кошти бюджету ТГ (загальний фонд) - 6826,1 тис.грн. ;Інша субвенція з місцевого бюджету (загальний фонд) - 65,8тис.грн.</t>
  </si>
</sst>
</file>

<file path=xl/styles.xml><?xml version="1.0" encoding="utf-8"?>
<styleSheet xmlns="http://schemas.openxmlformats.org/spreadsheetml/2006/main">
  <numFmts count="1">
    <numFmt numFmtId="164" formatCode="#,##0.0"/>
  </numFmts>
  <fonts count="27">
    <font>
      <sz val="10"/>
      <name val="Arial"/>
    </font>
    <font>
      <b/>
      <sz val="14"/>
      <name val="Times New Roman"/>
      <family val="1"/>
      <charset val="204"/>
    </font>
    <font>
      <sz val="14"/>
      <name val="Times New Roman"/>
      <family val="1"/>
      <charset val="204"/>
    </font>
    <font>
      <sz val="12"/>
      <name val="Times New Roman"/>
      <family val="1"/>
      <charset val="204"/>
    </font>
    <font>
      <sz val="10"/>
      <name val="Arial"/>
      <family val="2"/>
      <charset val="204"/>
    </font>
    <font>
      <sz val="8"/>
      <color indexed="8"/>
      <name val="Arial"/>
      <family val="2"/>
      <charset val="204"/>
    </font>
    <font>
      <sz val="12"/>
      <name val="Times New Roman"/>
      <family val="1"/>
    </font>
    <font>
      <sz val="14"/>
      <color indexed="8"/>
      <name val="Times New Roman"/>
      <family val="1"/>
      <charset val="204"/>
    </font>
    <font>
      <sz val="16"/>
      <name val="Times New Roman"/>
      <family val="1"/>
      <charset val="204"/>
    </font>
    <font>
      <sz val="14"/>
      <name val="Arial"/>
      <family val="2"/>
      <charset val="204"/>
    </font>
    <font>
      <sz val="18"/>
      <name val="Times New Roman"/>
      <family val="1"/>
      <charset val="204"/>
    </font>
    <font>
      <b/>
      <sz val="20"/>
      <name val="Times New Roman"/>
      <family val="1"/>
      <charset val="204"/>
    </font>
    <font>
      <sz val="8"/>
      <name val="Arial"/>
      <family val="2"/>
      <charset val="204"/>
    </font>
    <font>
      <sz val="20"/>
      <name val="Times New Roman"/>
      <family val="1"/>
      <charset val="204"/>
    </font>
    <font>
      <b/>
      <sz val="22"/>
      <name val="Times New Roman"/>
      <family val="1"/>
      <charset val="204"/>
    </font>
    <font>
      <sz val="22"/>
      <name val="Times New Roman"/>
      <family val="1"/>
      <charset val="204"/>
    </font>
    <font>
      <sz val="24"/>
      <name val="Times New Roman"/>
      <family val="1"/>
      <charset val="204"/>
    </font>
    <font>
      <b/>
      <sz val="28"/>
      <name val="Times New Roman"/>
      <family val="1"/>
      <charset val="204"/>
    </font>
    <font>
      <sz val="28"/>
      <name val="Times New Roman"/>
      <family val="1"/>
      <charset val="204"/>
    </font>
    <font>
      <sz val="26"/>
      <name val="Times New Roman"/>
      <family val="1"/>
      <charset val="204"/>
    </font>
    <font>
      <u/>
      <sz val="16"/>
      <name val="Times New Roman"/>
      <family val="1"/>
      <charset val="204"/>
    </font>
    <font>
      <sz val="11"/>
      <name val="Arial"/>
      <family val="2"/>
      <charset val="204"/>
    </font>
    <font>
      <i/>
      <sz val="20"/>
      <name val="Times New Roman"/>
      <family val="1"/>
      <charset val="204"/>
    </font>
    <font>
      <b/>
      <i/>
      <sz val="20"/>
      <name val="Times New Roman"/>
      <family val="1"/>
      <charset val="204"/>
    </font>
    <font>
      <sz val="48"/>
      <name val="Times New Roman"/>
      <family val="1"/>
      <charset val="204"/>
    </font>
    <font>
      <i/>
      <sz val="18"/>
      <name val="Times New Roman"/>
      <family val="1"/>
      <charset val="204"/>
    </font>
    <font>
      <sz val="26"/>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8">
    <xf numFmtId="0" fontId="0" fillId="0" borderId="0"/>
    <xf numFmtId="0" fontId="5" fillId="0" borderId="0"/>
    <xf numFmtId="0" fontId="4" fillId="0" borderId="0"/>
    <xf numFmtId="0" fontId="3" fillId="0" borderId="0"/>
    <xf numFmtId="9" fontId="4" fillId="0" borderId="0" applyFont="0" applyFill="0" applyBorder="0" applyAlignment="0" applyProtection="0"/>
    <xf numFmtId="0" fontId="6" fillId="0" borderId="0"/>
    <xf numFmtId="0" fontId="12" fillId="0" borderId="0">
      <alignment horizontal="left"/>
    </xf>
    <xf numFmtId="0" fontId="4" fillId="0" borderId="0"/>
  </cellStyleXfs>
  <cellXfs count="209">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wrapText="1"/>
    </xf>
    <xf numFmtId="0" fontId="2" fillId="0" borderId="0" xfId="0" applyFont="1" applyAlignment="1">
      <alignment vertical="top"/>
    </xf>
    <xf numFmtId="0" fontId="2" fillId="0" borderId="0" xfId="0" applyFont="1" applyAlignment="1">
      <alignment vertical="top" wrapText="1"/>
    </xf>
    <xf numFmtId="0" fontId="1" fillId="0" borderId="1" xfId="0" applyFont="1" applyBorder="1" applyAlignment="1">
      <alignment horizontal="center"/>
    </xf>
    <xf numFmtId="0" fontId="2" fillId="2" borderId="0" xfId="0" applyFont="1" applyFill="1"/>
    <xf numFmtId="0" fontId="2" fillId="2" borderId="0" xfId="0" applyFont="1" applyFill="1" applyAlignment="1">
      <alignment horizontal="right"/>
    </xf>
    <xf numFmtId="0" fontId="8" fillId="2" borderId="0" xfId="0" applyFont="1" applyFill="1"/>
    <xf numFmtId="0" fontId="2" fillId="2" borderId="0" xfId="0" applyFont="1" applyFill="1" applyBorder="1" applyAlignment="1">
      <alignment horizontal="left" vertical="top" wrapText="1"/>
    </xf>
    <xf numFmtId="0" fontId="8" fillId="2" borderId="0" xfId="0" applyFont="1" applyFill="1" applyAlignment="1">
      <alignment horizontal="center" vertical="center"/>
    </xf>
    <xf numFmtId="0" fontId="8" fillId="2" borderId="0" xfId="0" applyFont="1" applyFill="1" applyAlignment="1">
      <alignment wrapText="1"/>
    </xf>
    <xf numFmtId="0" fontId="8" fillId="2" borderId="0" xfId="0" applyFont="1" applyFill="1" applyAlignment="1">
      <alignment horizontal="center"/>
    </xf>
    <xf numFmtId="0" fontId="9" fillId="0" borderId="0" xfId="0" applyFont="1"/>
    <xf numFmtId="0" fontId="2" fillId="0" borderId="0" xfId="0" applyFont="1" applyAlignment="1">
      <alignment horizontal="left" wrapText="1"/>
    </xf>
    <xf numFmtId="0" fontId="2" fillId="0" borderId="0" xfId="0" applyFont="1" applyAlignment="1">
      <alignment horizontal="justify"/>
    </xf>
    <xf numFmtId="0" fontId="2" fillId="0" borderId="0" xfId="0" applyFont="1" applyAlignment="1">
      <alignment horizontal="left"/>
    </xf>
    <xf numFmtId="0" fontId="2" fillId="2" borderId="0" xfId="0" applyFont="1" applyFill="1" applyBorder="1" applyAlignment="1">
      <alignment horizontal="center" vertical="top" wrapText="1"/>
    </xf>
    <xf numFmtId="49" fontId="7" fillId="0" borderId="1" xfId="0" applyNumberFormat="1" applyFont="1" applyBorder="1" applyAlignment="1">
      <alignment horizontal="center" vertical="center" wrapText="1"/>
    </xf>
    <xf numFmtId="0" fontId="10" fillId="2" borderId="0" xfId="0" applyFont="1" applyFill="1" applyAlignment="1">
      <alignment wrapText="1"/>
    </xf>
    <xf numFmtId="0" fontId="13" fillId="2" borderId="0" xfId="0" applyFont="1" applyFill="1" applyAlignment="1">
      <alignment wrapText="1"/>
    </xf>
    <xf numFmtId="0" fontId="15" fillId="2" borderId="0" xfId="0" applyFont="1" applyFill="1" applyAlignment="1">
      <alignment vertical="top"/>
    </xf>
    <xf numFmtId="164" fontId="13" fillId="2" borderId="1" xfId="0" applyNumberFormat="1" applyFont="1" applyFill="1" applyBorder="1" applyAlignment="1">
      <alignment horizontal="center" vertical="top" wrapText="1"/>
    </xf>
    <xf numFmtId="164" fontId="11" fillId="2" borderId="1" xfId="0" applyNumberFormat="1" applyFont="1" applyFill="1" applyBorder="1" applyAlignment="1">
      <alignment horizontal="center" vertical="top" wrapText="1"/>
    </xf>
    <xf numFmtId="0" fontId="18" fillId="2" borderId="0" xfId="0" applyFont="1" applyFill="1"/>
    <xf numFmtId="0" fontId="13" fillId="2" borderId="0" xfId="3" applyFont="1" applyFill="1" applyAlignment="1">
      <alignment horizontal="center" wrapText="1"/>
    </xf>
    <xf numFmtId="0" fontId="13" fillId="2" borderId="0" xfId="0" applyFont="1" applyFill="1" applyAlignment="1">
      <alignment horizontal="center" wrapText="1"/>
    </xf>
    <xf numFmtId="164" fontId="11" fillId="2" borderId="1" xfId="0" applyNumberFormat="1" applyFont="1" applyFill="1" applyBorder="1" applyAlignment="1">
      <alignment horizontal="center" vertical="center" wrapText="1"/>
    </xf>
    <xf numFmtId="0" fontId="2" fillId="2" borderId="0" xfId="0" applyFont="1" applyFill="1" applyAlignment="1">
      <alignment horizontal="center"/>
    </xf>
    <xf numFmtId="0" fontId="10" fillId="2" borderId="0" xfId="0" applyFont="1" applyFill="1" applyAlignment="1">
      <alignment horizontal="center" vertical="center"/>
    </xf>
    <xf numFmtId="0" fontId="10" fillId="2" borderId="0" xfId="0" applyFont="1" applyFill="1" applyAlignment="1">
      <alignment horizontal="center"/>
    </xf>
    <xf numFmtId="0" fontId="13" fillId="2" borderId="0" xfId="0" applyFont="1" applyFill="1" applyAlignment="1">
      <alignment vertical="top" wrapText="1"/>
    </xf>
    <xf numFmtId="0" fontId="2" fillId="2" borderId="0" xfId="0" applyFont="1" applyFill="1" applyAlignment="1">
      <alignment horizontal="center" vertical="center"/>
    </xf>
    <xf numFmtId="0" fontId="1" fillId="2" borderId="0" xfId="0" applyFont="1" applyFill="1" applyAlignment="1">
      <alignment horizontal="center" vertical="center"/>
    </xf>
    <xf numFmtId="164" fontId="13" fillId="2" borderId="0" xfId="0" applyNumberFormat="1" applyFont="1" applyFill="1" applyAlignment="1">
      <alignment horizontal="center" wrapText="1"/>
    </xf>
    <xf numFmtId="164" fontId="2" fillId="2" borderId="0" xfId="0" applyNumberFormat="1" applyFont="1" applyFill="1"/>
    <xf numFmtId="0" fontId="17" fillId="2" borderId="0" xfId="0" applyFont="1" applyFill="1" applyBorder="1" applyAlignment="1">
      <alignment horizontal="center" vertical="center" wrapText="1"/>
    </xf>
    <xf numFmtId="164" fontId="13" fillId="2" borderId="1" xfId="0" applyNumberFormat="1" applyFont="1" applyFill="1" applyBorder="1" applyAlignment="1">
      <alignment vertical="top" wrapText="1"/>
    </xf>
    <xf numFmtId="164" fontId="13" fillId="2" borderId="1" xfId="0" applyNumberFormat="1" applyFont="1" applyFill="1" applyBorder="1" applyAlignment="1">
      <alignment horizontal="left" vertical="top" wrapText="1"/>
    </xf>
    <xf numFmtId="164" fontId="13" fillId="2" borderId="0" xfId="0" applyNumberFormat="1" applyFont="1" applyFill="1"/>
    <xf numFmtId="0" fontId="13" fillId="2" borderId="1" xfId="0" applyFont="1" applyFill="1" applyBorder="1" applyAlignment="1">
      <alignment horizontal="center" wrapText="1"/>
    </xf>
    <xf numFmtId="164" fontId="16" fillId="2" borderId="0" xfId="0" applyNumberFormat="1" applyFont="1" applyFill="1"/>
    <xf numFmtId="0" fontId="10" fillId="2" borderId="0" xfId="3" applyFont="1" applyFill="1" applyAlignment="1">
      <alignment horizontal="left" wrapText="1"/>
    </xf>
    <xf numFmtId="0" fontId="10" fillId="2" borderId="0" xfId="0" applyFont="1" applyFill="1" applyAlignment="1">
      <alignment horizontal="left" wrapText="1"/>
    </xf>
    <xf numFmtId="0" fontId="17" fillId="2" borderId="0" xfId="0" applyFont="1" applyFill="1" applyBorder="1" applyAlignment="1">
      <alignment horizontal="left" vertical="center" wrapText="1"/>
    </xf>
    <xf numFmtId="164" fontId="13" fillId="2" borderId="1" xfId="0" applyNumberFormat="1" applyFont="1" applyFill="1" applyBorder="1" applyAlignment="1">
      <alignment horizontal="right" wrapText="1"/>
    </xf>
    <xf numFmtId="0" fontId="13" fillId="2" borderId="1" xfId="0" applyFont="1" applyFill="1" applyBorder="1" applyAlignment="1">
      <alignment vertical="top" wrapText="1"/>
    </xf>
    <xf numFmtId="0" fontId="13" fillId="2" borderId="1" xfId="3" applyFont="1" applyFill="1" applyBorder="1" applyAlignment="1">
      <alignment vertical="top" wrapText="1"/>
    </xf>
    <xf numFmtId="0" fontId="19" fillId="2" borderId="0" xfId="0" applyFont="1" applyFill="1"/>
    <xf numFmtId="0" fontId="8" fillId="2" borderId="0" xfId="0" applyFont="1" applyFill="1" applyBorder="1"/>
    <xf numFmtId="49" fontId="20" fillId="2" borderId="0" xfId="0" applyNumberFormat="1" applyFont="1" applyFill="1" applyBorder="1" applyAlignment="1">
      <alignment horizontal="left"/>
    </xf>
    <xf numFmtId="0" fontId="20" fillId="2" borderId="0" xfId="0" applyFont="1" applyFill="1" applyBorder="1"/>
    <xf numFmtId="0" fontId="20" fillId="2" borderId="0" xfId="0" applyFont="1" applyFill="1" applyBorder="1" applyAlignment="1">
      <alignment horizontal="right"/>
    </xf>
    <xf numFmtId="0" fontId="8" fillId="2" borderId="0" xfId="0" applyFont="1" applyFill="1" applyBorder="1" applyAlignment="1">
      <alignment horizontal="left"/>
    </xf>
    <xf numFmtId="0" fontId="8" fillId="2" borderId="0" xfId="0" applyFont="1" applyFill="1" applyBorder="1" applyAlignment="1"/>
    <xf numFmtId="0" fontId="8" fillId="2" borderId="0" xfId="0" applyFont="1" applyFill="1" applyBorder="1" applyAlignment="1">
      <alignment wrapText="1"/>
    </xf>
    <xf numFmtId="0" fontId="13" fillId="2" borderId="1" xfId="0" applyFont="1" applyFill="1" applyBorder="1" applyAlignment="1">
      <alignment horizontal="left" vertical="center" wrapText="1"/>
    </xf>
    <xf numFmtId="0" fontId="21" fillId="2" borderId="0" xfId="0" applyFont="1" applyFill="1" applyBorder="1" applyAlignment="1"/>
    <xf numFmtId="0" fontId="19" fillId="2" borderId="0" xfId="0" applyFont="1" applyFill="1" applyAlignment="1">
      <alignment horizontal="left"/>
    </xf>
    <xf numFmtId="0" fontId="13" fillId="2" borderId="0" xfId="0" applyFont="1" applyFill="1" applyAlignment="1">
      <alignment horizontal="justify" wrapText="1"/>
    </xf>
    <xf numFmtId="0" fontId="13" fillId="2" borderId="0" xfId="0" applyFont="1" applyFill="1" applyAlignment="1">
      <alignment horizontal="left" wrapText="1"/>
    </xf>
    <xf numFmtId="0" fontId="15" fillId="2" borderId="0" xfId="0" applyFont="1" applyFill="1" applyAlignment="1">
      <alignment horizontal="center" wrapText="1"/>
    </xf>
    <xf numFmtId="164" fontId="2" fillId="2" borderId="0" xfId="0" applyNumberFormat="1" applyFont="1" applyFill="1" applyAlignment="1">
      <alignment horizontal="center" vertical="center"/>
    </xf>
    <xf numFmtId="0" fontId="16" fillId="2" borderId="0" xfId="0" applyFont="1" applyFill="1"/>
    <xf numFmtId="164" fontId="10" fillId="2" borderId="0" xfId="0" applyNumberFormat="1" applyFont="1" applyFill="1"/>
    <xf numFmtId="0" fontId="13" fillId="2" borderId="1" xfId="3" applyFont="1" applyFill="1" applyBorder="1" applyAlignment="1">
      <alignment horizontal="left" vertical="top" wrapText="1"/>
    </xf>
    <xf numFmtId="49" fontId="13" fillId="2" borderId="1" xfId="0" applyNumberFormat="1" applyFont="1" applyFill="1" applyBorder="1" applyAlignment="1">
      <alignment horizontal="left" vertical="top" wrapText="1"/>
    </xf>
    <xf numFmtId="164" fontId="13" fillId="2" borderId="1" xfId="0" applyNumberFormat="1" applyFont="1" applyFill="1" applyBorder="1" applyAlignment="1">
      <alignment horizontal="center" vertical="top"/>
    </xf>
    <xf numFmtId="0" fontId="13" fillId="2" borderId="1" xfId="3" applyFont="1" applyFill="1" applyBorder="1" applyAlignment="1">
      <alignment horizontal="center" vertical="top" wrapText="1"/>
    </xf>
    <xf numFmtId="49" fontId="11" fillId="2" borderId="1" xfId="0" applyNumberFormat="1" applyFont="1" applyFill="1" applyBorder="1" applyAlignment="1">
      <alignment vertical="top" wrapText="1"/>
    </xf>
    <xf numFmtId="0" fontId="13" fillId="2" borderId="1" xfId="0" applyNumberFormat="1" applyFont="1" applyFill="1" applyBorder="1" applyAlignment="1">
      <alignment horizontal="left" vertical="top" wrapText="1"/>
    </xf>
    <xf numFmtId="49" fontId="13" fillId="2" borderId="1" xfId="0" applyNumberFormat="1" applyFont="1" applyFill="1" applyBorder="1" applyAlignment="1">
      <alignment vertical="top" wrapText="1"/>
    </xf>
    <xf numFmtId="164" fontId="13" fillId="2" borderId="1" xfId="0" applyNumberFormat="1" applyFont="1" applyFill="1" applyBorder="1" applyAlignment="1">
      <alignment horizontal="right" vertical="top" wrapText="1"/>
    </xf>
    <xf numFmtId="0" fontId="13" fillId="2" borderId="1" xfId="0" applyFont="1" applyFill="1" applyBorder="1" applyAlignment="1">
      <alignment horizontal="left" vertical="top" wrapText="1"/>
    </xf>
    <xf numFmtId="0" fontId="13" fillId="2" borderId="1" xfId="0" applyFont="1" applyFill="1" applyBorder="1" applyAlignment="1">
      <alignment horizontal="center" vertical="top" wrapText="1"/>
    </xf>
    <xf numFmtId="0" fontId="13" fillId="2" borderId="6" xfId="0" applyFont="1" applyFill="1" applyBorder="1" applyAlignment="1">
      <alignment horizontal="left" vertical="top" wrapText="1"/>
    </xf>
    <xf numFmtId="0" fontId="13" fillId="2" borderId="9" xfId="0" applyFont="1" applyFill="1" applyBorder="1" applyAlignment="1">
      <alignment horizontal="left" vertical="top" wrapText="1"/>
    </xf>
    <xf numFmtId="164" fontId="22" fillId="2" borderId="1" xfId="0" applyNumberFormat="1" applyFont="1" applyFill="1" applyBorder="1" applyAlignment="1">
      <alignment horizontal="left" vertical="top" wrapText="1"/>
    </xf>
    <xf numFmtId="0" fontId="18" fillId="2" borderId="0" xfId="0" applyFont="1" applyFill="1" applyAlignment="1">
      <alignment horizontal="center" vertical="center" wrapText="1"/>
    </xf>
    <xf numFmtId="0" fontId="16" fillId="2" borderId="0" xfId="0" applyFont="1" applyFill="1" applyAlignment="1">
      <alignment wrapText="1"/>
    </xf>
    <xf numFmtId="0" fontId="19" fillId="2" borderId="0" xfId="0" applyFont="1" applyFill="1" applyAlignment="1">
      <alignment horizontal="center" vertical="center"/>
    </xf>
    <xf numFmtId="0" fontId="19" fillId="2" borderId="0" xfId="0" applyFont="1" applyFill="1" applyAlignment="1">
      <alignment horizontal="center" vertical="center" wrapText="1"/>
    </xf>
    <xf numFmtId="0" fontId="24" fillId="2" borderId="0" xfId="0" applyFont="1" applyFill="1"/>
    <xf numFmtId="0" fontId="2" fillId="2" borderId="0" xfId="0" applyFont="1" applyFill="1" applyBorder="1"/>
    <xf numFmtId="0" fontId="15" fillId="2" borderId="1" xfId="3" applyFont="1" applyFill="1" applyBorder="1" applyAlignment="1">
      <alignment vertical="top" wrapText="1"/>
    </xf>
    <xf numFmtId="0" fontId="25" fillId="2" borderId="1" xfId="0" applyFont="1" applyFill="1" applyBorder="1" applyAlignment="1">
      <alignment horizontal="left" vertical="top" wrapText="1"/>
    </xf>
    <xf numFmtId="0" fontId="25" fillId="2" borderId="9" xfId="0" applyFont="1" applyFill="1" applyBorder="1" applyAlignment="1">
      <alignment horizontal="left" vertical="top" wrapText="1"/>
    </xf>
    <xf numFmtId="0" fontId="11" fillId="2" borderId="6" xfId="0" applyFont="1" applyFill="1" applyBorder="1" applyAlignment="1">
      <alignment vertical="top"/>
    </xf>
    <xf numFmtId="0" fontId="11" fillId="2" borderId="12" xfId="0" applyFont="1" applyFill="1" applyBorder="1" applyAlignment="1">
      <alignment vertical="top"/>
    </xf>
    <xf numFmtId="0" fontId="10" fillId="2" borderId="1" xfId="0" applyFont="1" applyFill="1" applyBorder="1" applyAlignment="1">
      <alignment horizontal="center" vertical="center"/>
    </xf>
    <xf numFmtId="0" fontId="10" fillId="2" borderId="1" xfId="0" applyFont="1" applyFill="1" applyBorder="1" applyAlignment="1">
      <alignment horizontal="center"/>
    </xf>
    <xf numFmtId="0" fontId="10" fillId="2" borderId="1" xfId="0" applyFont="1" applyFill="1" applyBorder="1" applyAlignment="1">
      <alignment horizontal="left" wrapText="1"/>
    </xf>
    <xf numFmtId="0" fontId="13" fillId="2" borderId="1" xfId="0" applyFont="1" applyFill="1" applyBorder="1" applyAlignment="1">
      <alignment horizontal="right" wrapText="1"/>
    </xf>
    <xf numFmtId="0" fontId="16" fillId="2" borderId="0" xfId="0" applyFont="1" applyFill="1" applyAlignment="1">
      <alignment horizontal="center"/>
    </xf>
    <xf numFmtId="0" fontId="26" fillId="2" borderId="0" xfId="0" applyFont="1" applyFill="1"/>
    <xf numFmtId="0" fontId="15" fillId="2" borderId="0" xfId="0" applyFont="1" applyFill="1"/>
    <xf numFmtId="0" fontId="11" fillId="2" borderId="1" xfId="0" applyFont="1" applyFill="1" applyBorder="1" applyAlignment="1">
      <alignment vertical="top"/>
    </xf>
    <xf numFmtId="0" fontId="11" fillId="2" borderId="1" xfId="0" applyFont="1" applyFill="1" applyBorder="1" applyAlignment="1">
      <alignment horizontal="left" vertical="top" wrapText="1"/>
    </xf>
    <xf numFmtId="0" fontId="11" fillId="2" borderId="1" xfId="0" applyFont="1" applyFill="1" applyBorder="1" applyAlignment="1">
      <alignment horizontal="left" vertical="center" wrapText="1"/>
    </xf>
    <xf numFmtId="164" fontId="13" fillId="2" borderId="6" xfId="0" applyNumberFormat="1" applyFont="1" applyFill="1" applyBorder="1" applyAlignment="1">
      <alignment vertical="top" wrapText="1"/>
    </xf>
    <xf numFmtId="0" fontId="13" fillId="2" borderId="6" xfId="0" applyFont="1" applyFill="1" applyBorder="1" applyAlignment="1">
      <alignment vertical="top" wrapText="1"/>
    </xf>
    <xf numFmtId="0" fontId="11" fillId="2" borderId="1" xfId="0" applyFont="1" applyFill="1" applyBorder="1" applyAlignment="1">
      <alignment horizontal="left" vertical="top"/>
    </xf>
    <xf numFmtId="0" fontId="11" fillId="2" borderId="1" xfId="0" applyFont="1" applyFill="1" applyBorder="1" applyAlignment="1">
      <alignment horizontal="center" vertical="center" wrapText="1"/>
    </xf>
    <xf numFmtId="0" fontId="14" fillId="2" borderId="0" xfId="0" applyFont="1" applyFill="1" applyAlignment="1">
      <alignment horizontal="center" wrapText="1"/>
    </xf>
    <xf numFmtId="4" fontId="13" fillId="2" borderId="1" xfId="0" applyNumberFormat="1" applyFont="1" applyFill="1" applyBorder="1" applyAlignment="1">
      <alignment vertical="top" wrapText="1"/>
    </xf>
    <xf numFmtId="164" fontId="13" fillId="2" borderId="1" xfId="0" applyNumberFormat="1" applyFont="1" applyFill="1" applyBorder="1" applyAlignment="1">
      <alignment horizontal="left" vertical="center" wrapText="1"/>
    </xf>
    <xf numFmtId="164" fontId="13" fillId="2" borderId="6" xfId="0" applyNumberFormat="1" applyFont="1" applyFill="1" applyBorder="1" applyAlignment="1">
      <alignment horizontal="left" vertical="top" wrapText="1"/>
    </xf>
    <xf numFmtId="0" fontId="15" fillId="2" borderId="1" xfId="0" applyFont="1" applyFill="1" applyBorder="1" applyAlignment="1">
      <alignment vertical="top" wrapText="1"/>
    </xf>
    <xf numFmtId="164" fontId="23" fillId="2" borderId="1" xfId="0" applyNumberFormat="1" applyFont="1" applyFill="1" applyBorder="1" applyAlignment="1">
      <alignment horizontal="center" vertical="center" wrapText="1"/>
    </xf>
    <xf numFmtId="164" fontId="13" fillId="2" borderId="1" xfId="0" applyNumberFormat="1" applyFont="1" applyFill="1" applyBorder="1" applyAlignment="1">
      <alignment horizontal="right" vertical="center" wrapText="1"/>
    </xf>
    <xf numFmtId="0" fontId="13" fillId="2" borderId="1" xfId="0" applyFont="1" applyFill="1" applyBorder="1" applyAlignment="1">
      <alignment horizontal="justify"/>
    </xf>
    <xf numFmtId="0" fontId="11" fillId="2" borderId="3" xfId="0" applyFont="1" applyFill="1" applyBorder="1" applyAlignment="1">
      <alignment vertical="top"/>
    </xf>
    <xf numFmtId="0" fontId="11" fillId="2" borderId="4" xfId="0" applyFont="1" applyFill="1" applyBorder="1" applyAlignment="1">
      <alignment vertical="top"/>
    </xf>
    <xf numFmtId="0" fontId="13" fillId="2" borderId="1" xfId="0" applyFont="1" applyFill="1" applyBorder="1" applyAlignment="1">
      <alignment horizontal="left" vertical="top"/>
    </xf>
    <xf numFmtId="164" fontId="23" fillId="2" borderId="1" xfId="0" applyNumberFormat="1" applyFont="1" applyFill="1" applyBorder="1" applyAlignment="1">
      <alignment horizontal="center" vertical="top" wrapText="1"/>
    </xf>
    <xf numFmtId="0" fontId="11" fillId="2" borderId="15" xfId="0" applyFont="1" applyFill="1" applyBorder="1" applyAlignment="1">
      <alignment horizontal="left" vertical="top" wrapText="1"/>
    </xf>
    <xf numFmtId="0" fontId="10" fillId="2" borderId="1" xfId="0" applyFont="1" applyFill="1" applyBorder="1" applyAlignment="1">
      <alignment horizontal="left" vertical="top" wrapText="1"/>
    </xf>
    <xf numFmtId="0" fontId="11" fillId="2" borderId="2" xfId="0" applyFont="1" applyFill="1" applyBorder="1" applyAlignment="1">
      <alignment horizontal="left" vertical="top" wrapText="1"/>
    </xf>
    <xf numFmtId="0" fontId="11" fillId="2" borderId="8" xfId="0" applyFont="1" applyFill="1" applyBorder="1" applyAlignment="1">
      <alignment horizontal="left" vertical="top" wrapText="1"/>
    </xf>
    <xf numFmtId="0" fontId="13" fillId="2" borderId="1" xfId="0" applyFont="1" applyFill="1" applyBorder="1" applyAlignment="1">
      <alignment horizontal="center" vertical="center"/>
    </xf>
    <xf numFmtId="0" fontId="13" fillId="2" borderId="1" xfId="0" applyFont="1" applyFill="1" applyBorder="1" applyAlignment="1">
      <alignment horizontal="center"/>
    </xf>
    <xf numFmtId="0" fontId="10" fillId="2" borderId="9" xfId="0" applyFont="1" applyFill="1" applyBorder="1" applyAlignment="1">
      <alignment horizontal="left" vertical="top" wrapText="1"/>
    </xf>
    <xf numFmtId="164" fontId="13" fillId="2" borderId="1" xfId="0" applyNumberFormat="1" applyFont="1" applyFill="1" applyBorder="1" applyAlignment="1">
      <alignment horizontal="center" wrapText="1"/>
    </xf>
    <xf numFmtId="0" fontId="1" fillId="0" borderId="0" xfId="0" applyFont="1" applyAlignment="1">
      <alignment horizontal="center"/>
    </xf>
    <xf numFmtId="0" fontId="2" fillId="0" borderId="1" xfId="0" applyFont="1" applyBorder="1" applyAlignment="1">
      <alignment horizontal="left" vertical="top"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2" fillId="0" borderId="0" xfId="3" applyFont="1" applyFill="1" applyAlignment="1">
      <alignment horizontal="left"/>
    </xf>
    <xf numFmtId="0" fontId="2" fillId="0" borderId="0" xfId="0" applyFont="1" applyAlignment="1">
      <alignment horizontal="left" wrapText="1"/>
    </xf>
    <xf numFmtId="0" fontId="2" fillId="0" borderId="0" xfId="0" applyFont="1" applyAlignment="1">
      <alignment horizontal="left"/>
    </xf>
    <xf numFmtId="0" fontId="1" fillId="0" borderId="3" xfId="0" applyFont="1" applyBorder="1" applyAlignment="1">
      <alignment horizontal="center"/>
    </xf>
    <xf numFmtId="0" fontId="1" fillId="0" borderId="2" xfId="0" applyFont="1" applyBorder="1" applyAlignment="1">
      <alignment horizontal="center"/>
    </xf>
    <xf numFmtId="0" fontId="1" fillId="0" borderId="5" xfId="0" applyFont="1" applyBorder="1" applyAlignment="1">
      <alignment horizontal="center" wrapText="1"/>
    </xf>
    <xf numFmtId="0" fontId="1" fillId="0" borderId="13" xfId="0" applyFont="1" applyBorder="1" applyAlignment="1">
      <alignment horizontal="center" wrapText="1"/>
    </xf>
    <xf numFmtId="0" fontId="2" fillId="2" borderId="1" xfId="0" applyFont="1" applyFill="1" applyBorder="1" applyAlignment="1">
      <alignment horizontal="left"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11" fillId="2" borderId="5"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 xfId="0" applyFont="1" applyFill="1" applyBorder="1" applyAlignment="1">
      <alignment horizontal="center" vertical="top" wrapText="1"/>
    </xf>
    <xf numFmtId="0" fontId="11" fillId="2" borderId="5" xfId="0" applyFont="1" applyFill="1" applyBorder="1" applyAlignment="1">
      <alignment horizontal="center" vertical="top" wrapText="1"/>
    </xf>
    <xf numFmtId="0" fontId="11" fillId="2" borderId="13" xfId="0" applyFont="1" applyFill="1" applyBorder="1" applyAlignment="1">
      <alignment horizontal="center" vertical="top" wrapText="1"/>
    </xf>
    <xf numFmtId="0" fontId="11" fillId="2" borderId="10" xfId="0" applyFont="1" applyFill="1" applyBorder="1" applyAlignment="1">
      <alignment horizontal="center" vertical="top" wrapText="1"/>
    </xf>
    <xf numFmtId="0" fontId="11" fillId="2" borderId="11" xfId="0" applyFont="1" applyFill="1" applyBorder="1" applyAlignment="1">
      <alignment horizontal="center" vertical="top" wrapText="1"/>
    </xf>
    <xf numFmtId="0" fontId="11" fillId="2" borderId="7" xfId="0" applyFont="1" applyFill="1" applyBorder="1" applyAlignment="1">
      <alignment horizontal="center" vertical="top" wrapText="1"/>
    </xf>
    <xf numFmtId="0" fontId="11" fillId="2" borderId="8" xfId="0" applyFont="1" applyFill="1" applyBorder="1" applyAlignment="1">
      <alignment horizontal="center" vertical="top" wrapText="1"/>
    </xf>
    <xf numFmtId="0" fontId="11" fillId="2" borderId="6" xfId="0" applyFont="1" applyFill="1" applyBorder="1" applyAlignment="1">
      <alignment horizontal="center" vertical="top" wrapText="1"/>
    </xf>
    <xf numFmtId="0" fontId="11" fillId="2" borderId="12" xfId="0" applyFont="1" applyFill="1" applyBorder="1" applyAlignment="1">
      <alignment horizontal="center" vertical="top" wrapText="1"/>
    </xf>
    <xf numFmtId="0" fontId="11" fillId="2" borderId="9" xfId="0" applyFont="1" applyFill="1" applyBorder="1" applyAlignment="1">
      <alignment horizontal="center" vertical="top" wrapText="1"/>
    </xf>
    <xf numFmtId="0" fontId="11" fillId="2" borderId="12" xfId="0" applyFont="1" applyFill="1" applyBorder="1" applyAlignment="1">
      <alignment horizontal="center" vertical="top"/>
    </xf>
    <xf numFmtId="0" fontId="11" fillId="2" borderId="9" xfId="0" applyFont="1" applyFill="1" applyBorder="1" applyAlignment="1">
      <alignment horizontal="center" vertical="top"/>
    </xf>
    <xf numFmtId="0" fontId="11" fillId="2" borderId="6" xfId="0" applyFont="1" applyFill="1" applyBorder="1" applyAlignment="1">
      <alignment horizontal="center" vertical="top"/>
    </xf>
    <xf numFmtId="0" fontId="11" fillId="2" borderId="1" xfId="0" applyFont="1" applyFill="1" applyBorder="1" applyAlignment="1">
      <alignment vertical="top"/>
    </xf>
    <xf numFmtId="0" fontId="11" fillId="2" borderId="1" xfId="0" applyFont="1" applyFill="1" applyBorder="1" applyAlignment="1">
      <alignment horizontal="left" vertical="top" wrapText="1"/>
    </xf>
    <xf numFmtId="0" fontId="11" fillId="2" borderId="1" xfId="0" applyFont="1" applyFill="1" applyBorder="1" applyAlignment="1">
      <alignment horizontal="center" vertical="top"/>
    </xf>
    <xf numFmtId="0" fontId="11" fillId="2" borderId="6" xfId="0" applyFont="1" applyFill="1" applyBorder="1" applyAlignment="1">
      <alignment horizontal="left" vertical="top" wrapText="1"/>
    </xf>
    <xf numFmtId="0" fontId="11" fillId="2" borderId="9" xfId="0" applyFont="1" applyFill="1" applyBorder="1" applyAlignment="1">
      <alignment horizontal="left" vertical="top" wrapText="1"/>
    </xf>
    <xf numFmtId="0" fontId="11" fillId="2" borderId="6"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9" xfId="0" applyFont="1" applyFill="1" applyBorder="1" applyAlignment="1">
      <alignment horizontal="left" vertical="center" wrapText="1"/>
    </xf>
    <xf numFmtId="164" fontId="13" fillId="2" borderId="6" xfId="0" applyNumberFormat="1" applyFont="1" applyFill="1" applyBorder="1" applyAlignment="1">
      <alignment vertical="top" wrapText="1"/>
    </xf>
    <xf numFmtId="164" fontId="13" fillId="2" borderId="9" xfId="0" applyNumberFormat="1" applyFont="1" applyFill="1" applyBorder="1" applyAlignment="1">
      <alignment vertical="top" wrapText="1"/>
    </xf>
    <xf numFmtId="0" fontId="13" fillId="2" borderId="6" xfId="0" applyFont="1" applyFill="1" applyBorder="1" applyAlignment="1">
      <alignment vertical="top" wrapText="1"/>
    </xf>
    <xf numFmtId="0" fontId="13" fillId="2" borderId="12" xfId="0" applyFont="1" applyFill="1" applyBorder="1" applyAlignment="1">
      <alignment vertical="top" wrapText="1"/>
    </xf>
    <xf numFmtId="0" fontId="18" fillId="2" borderId="0" xfId="0" applyFont="1" applyFill="1" applyAlignment="1">
      <alignment horizontal="center" wrapText="1"/>
    </xf>
    <xf numFmtId="0" fontId="13" fillId="2" borderId="9" xfId="0" applyFont="1" applyFill="1" applyBorder="1" applyAlignment="1">
      <alignment vertical="top" wrapText="1"/>
    </xf>
    <xf numFmtId="0" fontId="13" fillId="2" borderId="6" xfId="3" applyFont="1" applyFill="1" applyBorder="1" applyAlignment="1">
      <alignment horizontal="center" vertical="top" wrapText="1"/>
    </xf>
    <xf numFmtId="0" fontId="13" fillId="2" borderId="9" xfId="3" applyFont="1" applyFill="1" applyBorder="1" applyAlignment="1">
      <alignment horizontal="center" vertical="top" wrapText="1"/>
    </xf>
    <xf numFmtId="0" fontId="13" fillId="2" borderId="6"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1" fillId="2" borderId="5" xfId="0" applyFont="1" applyFill="1" applyBorder="1" applyAlignment="1">
      <alignment horizontal="left" vertical="top" wrapText="1"/>
    </xf>
    <xf numFmtId="0" fontId="11" fillId="2" borderId="14" xfId="0" applyFont="1" applyFill="1" applyBorder="1" applyAlignment="1">
      <alignment horizontal="left" vertical="top" wrapText="1"/>
    </xf>
    <xf numFmtId="0" fontId="11" fillId="2" borderId="13" xfId="0" applyFont="1" applyFill="1" applyBorder="1" applyAlignment="1">
      <alignment horizontal="left" vertical="top" wrapText="1"/>
    </xf>
    <xf numFmtId="0" fontId="11" fillId="2" borderId="10"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11" xfId="0" applyFont="1" applyFill="1" applyBorder="1" applyAlignment="1">
      <alignment horizontal="left" vertical="top" wrapText="1"/>
    </xf>
    <xf numFmtId="0" fontId="11" fillId="2" borderId="7" xfId="0" applyFont="1" applyFill="1" applyBorder="1" applyAlignment="1">
      <alignment horizontal="left" vertical="top" wrapText="1"/>
    </xf>
    <xf numFmtId="0" fontId="11" fillId="2" borderId="15" xfId="0" applyFont="1" applyFill="1" applyBorder="1" applyAlignment="1">
      <alignment horizontal="left" vertical="top" wrapText="1"/>
    </xf>
    <xf numFmtId="0" fontId="11" fillId="2" borderId="8" xfId="0" applyFont="1" applyFill="1" applyBorder="1" applyAlignment="1">
      <alignment horizontal="left" vertical="top" wrapText="1"/>
    </xf>
    <xf numFmtId="0" fontId="11" fillId="2" borderId="1" xfId="0" applyFont="1" applyFill="1" applyBorder="1" applyAlignment="1">
      <alignment horizontal="left" vertical="top"/>
    </xf>
    <xf numFmtId="0" fontId="11" fillId="2" borderId="12" xfId="0" applyFont="1" applyFill="1" applyBorder="1" applyAlignment="1">
      <alignment horizontal="left" vertical="top"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164" fontId="13" fillId="2" borderId="6" xfId="0" applyNumberFormat="1" applyFont="1" applyFill="1" applyBorder="1" applyAlignment="1">
      <alignment horizontal="left" vertical="top" wrapText="1"/>
    </xf>
    <xf numFmtId="164" fontId="13" fillId="2" borderId="9" xfId="0" applyNumberFormat="1" applyFont="1" applyFill="1" applyBorder="1" applyAlignment="1">
      <alignment horizontal="left" vertical="top" wrapText="1"/>
    </xf>
    <xf numFmtId="49" fontId="11" fillId="2" borderId="1" xfId="0" applyNumberFormat="1" applyFont="1" applyFill="1" applyBorder="1" applyAlignment="1">
      <alignment horizontal="left" vertical="top" wrapText="1"/>
    </xf>
    <xf numFmtId="49" fontId="13" fillId="2" borderId="6" xfId="0" applyNumberFormat="1" applyFont="1" applyFill="1" applyBorder="1" applyAlignment="1">
      <alignment horizontal="left" vertical="top" wrapText="1"/>
    </xf>
    <xf numFmtId="49" fontId="13" fillId="2" borderId="9" xfId="0" applyNumberFormat="1" applyFont="1" applyFill="1" applyBorder="1" applyAlignment="1">
      <alignment horizontal="left" vertical="top" wrapText="1"/>
    </xf>
    <xf numFmtId="49" fontId="13" fillId="2" borderId="6" xfId="0" applyNumberFormat="1" applyFont="1" applyFill="1" applyBorder="1" applyAlignment="1">
      <alignment horizontal="center" vertical="top" wrapText="1"/>
    </xf>
    <xf numFmtId="49" fontId="13" fillId="2" borderId="9" xfId="0" applyNumberFormat="1" applyFont="1" applyFill="1" applyBorder="1" applyAlignment="1">
      <alignment horizontal="center" vertical="top" wrapText="1"/>
    </xf>
    <xf numFmtId="0" fontId="11" fillId="2" borderId="1" xfId="0" applyFont="1" applyFill="1" applyBorder="1" applyAlignment="1">
      <alignment horizontal="center" vertical="center" wrapText="1"/>
    </xf>
    <xf numFmtId="0" fontId="14" fillId="2" borderId="0" xfId="0" applyFont="1" applyFill="1" applyAlignment="1">
      <alignment horizontal="center" wrapText="1"/>
    </xf>
    <xf numFmtId="0" fontId="20" fillId="2" borderId="0" xfId="0" applyFont="1" applyFill="1" applyBorder="1" applyAlignment="1">
      <alignment horizontal="left" wrapText="1"/>
    </xf>
    <xf numFmtId="0" fontId="11" fillId="2" borderId="3" xfId="0" applyFont="1" applyFill="1" applyBorder="1" applyAlignment="1">
      <alignment horizontal="left" wrapText="1"/>
    </xf>
    <xf numFmtId="0" fontId="11" fillId="2" borderId="4" xfId="0" applyFont="1" applyFill="1" applyBorder="1" applyAlignment="1">
      <alignment horizontal="left" wrapText="1"/>
    </xf>
    <xf numFmtId="0" fontId="11" fillId="2" borderId="2" xfId="0" applyFont="1" applyFill="1" applyBorder="1" applyAlignment="1">
      <alignment horizontal="left" wrapText="1"/>
    </xf>
    <xf numFmtId="0" fontId="11" fillId="2" borderId="3" xfId="0" applyFont="1" applyFill="1" applyBorder="1" applyAlignment="1">
      <alignment horizontal="center" wrapText="1"/>
    </xf>
    <xf numFmtId="0" fontId="11" fillId="2" borderId="4" xfId="0" applyFont="1" applyFill="1" applyBorder="1" applyAlignment="1">
      <alignment horizontal="center" wrapText="1"/>
    </xf>
    <xf numFmtId="0" fontId="11" fillId="2" borderId="2" xfId="0" applyFont="1" applyFill="1" applyBorder="1" applyAlignment="1">
      <alignment horizontal="center" wrapText="1"/>
    </xf>
    <xf numFmtId="0" fontId="11" fillId="2" borderId="6"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 xfId="0" applyFont="1" applyFill="1" applyBorder="1" applyAlignment="1">
      <alignment horizontal="center" wrapText="1"/>
    </xf>
    <xf numFmtId="0" fontId="11" fillId="2" borderId="6" xfId="0" applyFont="1" applyFill="1" applyBorder="1" applyAlignment="1">
      <alignment horizontal="center" wrapText="1"/>
    </xf>
    <xf numFmtId="0" fontId="11" fillId="2" borderId="9" xfId="0" applyFont="1" applyFill="1" applyBorder="1" applyAlignment="1">
      <alignment horizontal="center" wrapText="1"/>
    </xf>
  </cellXfs>
  <cellStyles count="8">
    <cellStyle name="Обычный" xfId="0" builtinId="0"/>
    <cellStyle name="Обычный 2" xfId="1"/>
    <cellStyle name="Обычный 2 3" xfId="7"/>
    <cellStyle name="Обычный 3" xfId="2"/>
    <cellStyle name="Обычный 4" xfId="6"/>
    <cellStyle name="Обычный_Лист1" xfId="3"/>
    <cellStyle name="Процентный 2" xfId="4"/>
    <cellStyle name="Стиль 1"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92D050"/>
  </sheetPr>
  <dimension ref="A1:M28"/>
  <sheetViews>
    <sheetView view="pageBreakPreview" topLeftCell="A19" zoomScale="84" zoomScaleSheetLayoutView="84" workbookViewId="0">
      <selection activeCell="A29" sqref="A29:IV29"/>
    </sheetView>
  </sheetViews>
  <sheetFormatPr defaultColWidth="9.140625" defaultRowHeight="18.75"/>
  <cols>
    <col min="1" max="1" width="40.85546875" style="1" customWidth="1"/>
    <col min="2" max="2" width="38.85546875" style="1" customWidth="1"/>
    <col min="3" max="3" width="52.140625" style="1" customWidth="1"/>
    <col min="4" max="4" width="9.140625" style="1"/>
    <col min="5" max="5" width="37.42578125" style="1" customWidth="1"/>
    <col min="6" max="16384" width="9.140625" style="1"/>
  </cols>
  <sheetData>
    <row r="1" spans="1:13">
      <c r="C1" s="1" t="s">
        <v>0</v>
      </c>
    </row>
    <row r="2" spans="1:13" ht="114" customHeight="1">
      <c r="C2" s="4" t="s">
        <v>37</v>
      </c>
      <c r="F2" s="129"/>
      <c r="G2" s="129"/>
      <c r="H2" s="129"/>
      <c r="I2" s="2"/>
      <c r="J2" s="2"/>
      <c r="K2" s="2"/>
      <c r="L2" s="15"/>
      <c r="M2" s="15"/>
    </row>
    <row r="3" spans="1:13" ht="24" customHeight="1">
      <c r="C3" s="4" t="s">
        <v>40</v>
      </c>
      <c r="E3" s="17"/>
      <c r="F3" s="130"/>
      <c r="G3" s="130"/>
      <c r="H3" s="130"/>
      <c r="J3" s="15"/>
      <c r="K3" s="15"/>
      <c r="L3" s="15"/>
      <c r="M3" s="15"/>
    </row>
    <row r="4" spans="1:13" ht="30" customHeight="1">
      <c r="C4" s="4"/>
      <c r="E4" s="17"/>
      <c r="F4" s="16"/>
      <c r="G4" s="16"/>
      <c r="H4" s="16"/>
      <c r="J4" s="15"/>
      <c r="K4" s="15"/>
      <c r="L4" s="15"/>
      <c r="M4" s="15"/>
    </row>
    <row r="5" spans="1:13" ht="17.25" customHeight="1">
      <c r="A5" s="125" t="s">
        <v>6</v>
      </c>
      <c r="B5" s="125"/>
      <c r="C5" s="125"/>
      <c r="F5" s="131"/>
      <c r="G5" s="131"/>
      <c r="H5" s="131"/>
      <c r="I5" s="131"/>
      <c r="J5" s="131"/>
      <c r="K5" s="131"/>
      <c r="L5" s="131"/>
      <c r="M5" s="131"/>
    </row>
    <row r="6" spans="1:13" ht="17.25" customHeight="1">
      <c r="A6" s="125" t="s">
        <v>16</v>
      </c>
      <c r="B6" s="125"/>
      <c r="C6" s="125"/>
    </row>
    <row r="7" spans="1:13" ht="17.25" customHeight="1">
      <c r="A7" s="125" t="s">
        <v>13</v>
      </c>
      <c r="B7" s="125"/>
      <c r="C7" s="125"/>
    </row>
    <row r="8" spans="1:13" ht="22.5" customHeight="1"/>
    <row r="9" spans="1:13" ht="37.5" customHeight="1">
      <c r="A9" s="127" t="s">
        <v>5</v>
      </c>
      <c r="B9" s="134" t="s">
        <v>7</v>
      </c>
      <c r="C9" s="135"/>
    </row>
    <row r="10" spans="1:13" ht="37.5" customHeight="1">
      <c r="A10" s="128"/>
      <c r="B10" s="137" t="s">
        <v>8</v>
      </c>
      <c r="C10" s="138"/>
    </row>
    <row r="11" spans="1:13">
      <c r="A11" s="7">
        <v>1</v>
      </c>
      <c r="B11" s="132">
        <v>2</v>
      </c>
      <c r="C11" s="133"/>
    </row>
    <row r="12" spans="1:13" ht="49.5" customHeight="1">
      <c r="A12" s="20" t="s">
        <v>26</v>
      </c>
      <c r="B12" s="126" t="s">
        <v>9</v>
      </c>
      <c r="C12" s="126"/>
    </row>
    <row r="13" spans="1:13" ht="49.5" customHeight="1">
      <c r="A13" s="20" t="s">
        <v>27</v>
      </c>
      <c r="B13" s="126" t="s">
        <v>12</v>
      </c>
      <c r="C13" s="126"/>
    </row>
    <row r="14" spans="1:13" ht="49.5" customHeight="1">
      <c r="A14" s="20" t="s">
        <v>28</v>
      </c>
      <c r="B14" s="126" t="s">
        <v>10</v>
      </c>
      <c r="C14" s="126"/>
    </row>
    <row r="15" spans="1:13" ht="49.5" customHeight="1">
      <c r="A15" s="20" t="s">
        <v>29</v>
      </c>
      <c r="B15" s="126" t="s">
        <v>19</v>
      </c>
      <c r="C15" s="126"/>
    </row>
    <row r="16" spans="1:13" ht="49.5" customHeight="1">
      <c r="A16" s="20" t="s">
        <v>30</v>
      </c>
      <c r="B16" s="126" t="s">
        <v>18</v>
      </c>
      <c r="C16" s="126"/>
    </row>
    <row r="17" spans="1:11" ht="49.5" customHeight="1">
      <c r="A17" s="20" t="s">
        <v>31</v>
      </c>
      <c r="B17" s="136" t="s">
        <v>39</v>
      </c>
      <c r="C17" s="136"/>
    </row>
    <row r="18" spans="1:11" ht="55.5" customHeight="1">
      <c r="A18" s="20" t="s">
        <v>32</v>
      </c>
      <c r="B18" s="136" t="s">
        <v>38</v>
      </c>
      <c r="C18" s="136"/>
    </row>
    <row r="19" spans="1:11" ht="57" customHeight="1">
      <c r="A19" s="20" t="s">
        <v>33</v>
      </c>
      <c r="B19" s="126" t="s">
        <v>11</v>
      </c>
      <c r="C19" s="126"/>
    </row>
    <row r="20" spans="1:11" ht="41.25" customHeight="1">
      <c r="A20" s="20" t="s">
        <v>34</v>
      </c>
      <c r="B20" s="136" t="s">
        <v>20</v>
      </c>
      <c r="C20" s="136"/>
    </row>
    <row r="21" spans="1:11" ht="41.25" customHeight="1">
      <c r="A21" s="20" t="s">
        <v>35</v>
      </c>
      <c r="B21" s="136" t="s">
        <v>21</v>
      </c>
      <c r="C21" s="136"/>
    </row>
    <row r="22" spans="1:11" ht="41.25" customHeight="1">
      <c r="A22" s="20" t="s">
        <v>36</v>
      </c>
      <c r="B22" s="136" t="s">
        <v>22</v>
      </c>
      <c r="C22" s="136"/>
    </row>
    <row r="23" spans="1:11" ht="14.25" customHeight="1">
      <c r="A23" s="19"/>
      <c r="B23" s="11"/>
      <c r="C23" s="11"/>
    </row>
    <row r="24" spans="1:11" ht="14.25" customHeight="1">
      <c r="A24" s="19"/>
      <c r="B24" s="11"/>
      <c r="C24" s="11"/>
    </row>
    <row r="25" spans="1:11" ht="14.25" customHeight="1">
      <c r="A25" s="19"/>
      <c r="B25" s="11"/>
      <c r="C25" s="11"/>
    </row>
    <row r="26" spans="1:11" ht="14.25" customHeight="1"/>
    <row r="27" spans="1:11" ht="22.5" customHeight="1">
      <c r="A27" s="8" t="s">
        <v>23</v>
      </c>
      <c r="B27" s="10"/>
      <c r="C27" s="9" t="s">
        <v>24</v>
      </c>
      <c r="D27" s="10"/>
      <c r="E27" s="12"/>
      <c r="F27" s="10"/>
      <c r="G27" s="13"/>
      <c r="H27" s="13"/>
      <c r="I27" s="13"/>
      <c r="J27" s="14"/>
      <c r="K27" s="13"/>
    </row>
    <row r="28" spans="1:11" ht="20.25" customHeight="1">
      <c r="A28" s="18" t="s">
        <v>25</v>
      </c>
      <c r="B28"/>
      <c r="C28" s="5"/>
      <c r="D28" s="3"/>
      <c r="F28" s="4"/>
      <c r="H28" s="6"/>
    </row>
  </sheetData>
  <mergeCells count="21">
    <mergeCell ref="B22:C22"/>
    <mergeCell ref="B10:C10"/>
    <mergeCell ref="B16:C16"/>
    <mergeCell ref="B20:C20"/>
    <mergeCell ref="B19:C19"/>
    <mergeCell ref="B13:C13"/>
    <mergeCell ref="B21:C21"/>
    <mergeCell ref="B14:C14"/>
    <mergeCell ref="B18:C18"/>
    <mergeCell ref="B17:C17"/>
    <mergeCell ref="B15:C15"/>
    <mergeCell ref="A7:C7"/>
    <mergeCell ref="B12:C12"/>
    <mergeCell ref="A6:C6"/>
    <mergeCell ref="A9:A10"/>
    <mergeCell ref="F2:H2"/>
    <mergeCell ref="F3:H3"/>
    <mergeCell ref="F5:M5"/>
    <mergeCell ref="B11:C11"/>
    <mergeCell ref="A5:C5"/>
    <mergeCell ref="B9:C9"/>
  </mergeCells>
  <pageMargins left="0.70866141732283472" right="0.51181102362204722" top="0.94488188976377963" bottom="0.55118110236220474" header="0.31496062992125984" footer="0.31496062992125984"/>
  <pageSetup paperSize="9" scale="69" orientation="portrait" verticalDpi="300" r:id="rId1"/>
</worksheet>
</file>

<file path=xl/worksheets/sheet2.xml><?xml version="1.0" encoding="utf-8"?>
<worksheet xmlns="http://schemas.openxmlformats.org/spreadsheetml/2006/main" xmlns:r="http://schemas.openxmlformats.org/officeDocument/2006/relationships">
  <sheetPr>
    <tabColor theme="5" tint="0.39997558519241921"/>
  </sheetPr>
  <dimension ref="A1:AA98"/>
  <sheetViews>
    <sheetView tabSelected="1" view="pageBreakPreview" topLeftCell="A28" zoomScale="40" zoomScaleNormal="100" zoomScaleSheetLayoutView="40" workbookViewId="0">
      <selection activeCell="P29" sqref="P29"/>
    </sheetView>
  </sheetViews>
  <sheetFormatPr defaultColWidth="9.140625" defaultRowHeight="75" customHeight="1"/>
  <cols>
    <col min="1" max="1" width="8.42578125" style="30" customWidth="1"/>
    <col min="2" max="2" width="38.85546875" style="8" customWidth="1"/>
    <col min="3" max="3" width="67.5703125" style="23" customWidth="1"/>
    <col min="4" max="4" width="23.28515625" style="31" hidden="1" customWidth="1"/>
    <col min="5" max="5" width="23.28515625" style="32" hidden="1" customWidth="1"/>
    <col min="6" max="6" width="25.85546875" style="45" hidden="1" customWidth="1"/>
    <col min="7" max="9" width="23.28515625" style="28" hidden="1" customWidth="1"/>
    <col min="10" max="10" width="25.7109375" style="28" customWidth="1"/>
    <col min="11" max="11" width="21" style="28" customWidth="1"/>
    <col min="12" max="13" width="22.140625" style="28" customWidth="1"/>
    <col min="14" max="14" width="27.85546875" style="28" customWidth="1"/>
    <col min="15" max="15" width="21.28515625" style="28" customWidth="1"/>
    <col min="16" max="16" width="109" style="28" customWidth="1"/>
    <col min="17" max="17" width="60" style="8" customWidth="1"/>
    <col min="18" max="18" width="29.7109375" style="8" customWidth="1"/>
    <col min="19" max="19" width="11.140625" style="8" bestFit="1" customWidth="1"/>
    <col min="20" max="16384" width="9.140625" style="8"/>
  </cols>
  <sheetData>
    <row r="1" spans="1:19" ht="27.75">
      <c r="P1" s="62" t="s">
        <v>0</v>
      </c>
    </row>
    <row r="2" spans="1:19" ht="157.5">
      <c r="F2" s="44"/>
      <c r="G2" s="27"/>
      <c r="H2" s="27"/>
      <c r="I2" s="27"/>
      <c r="J2" s="27"/>
      <c r="K2" s="27"/>
      <c r="L2" s="27"/>
      <c r="M2" s="27"/>
      <c r="N2" s="27"/>
      <c r="O2" s="27"/>
      <c r="P2" s="61" t="s">
        <v>185</v>
      </c>
    </row>
    <row r="3" spans="1:19" ht="27.75">
      <c r="F3" s="44"/>
      <c r="G3" s="27"/>
      <c r="H3" s="27"/>
      <c r="I3" s="27"/>
      <c r="J3" s="27"/>
      <c r="K3" s="27"/>
      <c r="L3" s="27"/>
      <c r="M3" s="27"/>
      <c r="N3" s="27"/>
      <c r="O3" s="27"/>
      <c r="P3" s="22"/>
    </row>
    <row r="4" spans="1:19" ht="27.75">
      <c r="P4" s="21" t="s">
        <v>137</v>
      </c>
    </row>
    <row r="5" spans="1:19" ht="46.5" customHeight="1">
      <c r="P5" s="21"/>
    </row>
    <row r="6" spans="1:19" ht="46.5" customHeight="1"/>
    <row r="7" spans="1:19" ht="18.75">
      <c r="A7" s="195" t="s">
        <v>138</v>
      </c>
      <c r="B7" s="195"/>
      <c r="C7" s="195"/>
      <c r="D7" s="195"/>
      <c r="E7" s="195"/>
      <c r="F7" s="195"/>
      <c r="G7" s="195"/>
      <c r="H7" s="195"/>
      <c r="I7" s="195"/>
      <c r="J7" s="195"/>
      <c r="K7" s="195"/>
      <c r="L7" s="195"/>
      <c r="M7" s="195"/>
      <c r="N7" s="195"/>
      <c r="O7" s="195"/>
      <c r="P7" s="195"/>
    </row>
    <row r="8" spans="1:19" ht="67.5" customHeight="1">
      <c r="A8" s="195"/>
      <c r="B8" s="195"/>
      <c r="C8" s="195"/>
      <c r="D8" s="195"/>
      <c r="E8" s="195"/>
      <c r="F8" s="195"/>
      <c r="G8" s="195"/>
      <c r="H8" s="195"/>
      <c r="I8" s="195"/>
      <c r="J8" s="195"/>
      <c r="K8" s="195"/>
      <c r="L8" s="195"/>
      <c r="M8" s="195"/>
      <c r="N8" s="195"/>
      <c r="O8" s="195"/>
      <c r="P8" s="195"/>
    </row>
    <row r="9" spans="1:19" ht="27">
      <c r="A9" s="105"/>
      <c r="B9" s="105"/>
      <c r="C9" s="105"/>
      <c r="D9" s="105"/>
      <c r="E9" s="105"/>
      <c r="F9" s="105"/>
      <c r="G9" s="105"/>
      <c r="H9" s="105"/>
      <c r="I9" s="105"/>
      <c r="J9" s="105"/>
      <c r="K9" s="105"/>
      <c r="L9" s="105"/>
      <c r="M9" s="105"/>
      <c r="N9" s="105"/>
      <c r="O9" s="105"/>
      <c r="P9" s="105"/>
    </row>
    <row r="10" spans="1:19" ht="34.5">
      <c r="A10" s="38"/>
      <c r="B10" s="38"/>
      <c r="C10" s="38"/>
      <c r="D10" s="38"/>
      <c r="E10" s="38"/>
      <c r="F10" s="46"/>
      <c r="G10" s="38"/>
      <c r="H10" s="38"/>
      <c r="I10" s="38"/>
      <c r="J10" s="51" t="s">
        <v>104</v>
      </c>
      <c r="K10" s="52" t="s">
        <v>105</v>
      </c>
      <c r="L10" s="53" t="s">
        <v>134</v>
      </c>
      <c r="M10" s="51"/>
      <c r="N10" s="51"/>
      <c r="O10" s="38"/>
      <c r="P10" s="38"/>
    </row>
    <row r="11" spans="1:19" ht="34.5">
      <c r="A11" s="38"/>
      <c r="B11" s="38"/>
      <c r="C11" s="38"/>
      <c r="D11" s="38"/>
      <c r="E11" s="38"/>
      <c r="F11" s="46"/>
      <c r="G11" s="38"/>
      <c r="H11" s="38"/>
      <c r="I11" s="38"/>
      <c r="J11" s="54"/>
      <c r="K11" s="55" t="s">
        <v>106</v>
      </c>
      <c r="L11" s="51" t="s">
        <v>107</v>
      </c>
      <c r="M11" s="51"/>
      <c r="N11" s="51"/>
      <c r="O11" s="38"/>
      <c r="P11" s="38"/>
    </row>
    <row r="12" spans="1:19" ht="34.5">
      <c r="A12" s="38"/>
      <c r="B12" s="38"/>
      <c r="C12" s="38"/>
      <c r="D12" s="38"/>
      <c r="E12" s="38"/>
      <c r="F12" s="46"/>
      <c r="G12" s="38"/>
      <c r="H12" s="38"/>
      <c r="I12" s="38"/>
      <c r="J12" s="51" t="s">
        <v>108</v>
      </c>
      <c r="K12" s="52" t="s">
        <v>109</v>
      </c>
      <c r="L12" s="53" t="s">
        <v>134</v>
      </c>
      <c r="M12" s="51"/>
      <c r="N12" s="51"/>
      <c r="O12" s="38"/>
      <c r="P12" s="38"/>
    </row>
    <row r="13" spans="1:19" ht="34.5">
      <c r="A13" s="38"/>
      <c r="B13" s="38"/>
      <c r="C13" s="38"/>
      <c r="D13" s="38"/>
      <c r="E13" s="38"/>
      <c r="F13" s="46"/>
      <c r="G13" s="38"/>
      <c r="H13" s="38"/>
      <c r="I13" s="38"/>
      <c r="J13" s="54"/>
      <c r="K13" s="55" t="s">
        <v>110</v>
      </c>
      <c r="L13" s="51" t="s">
        <v>111</v>
      </c>
      <c r="M13" s="51"/>
      <c r="N13" s="51"/>
      <c r="O13" s="38"/>
      <c r="P13" s="38"/>
    </row>
    <row r="14" spans="1:19" ht="34.5">
      <c r="A14" s="38"/>
      <c r="B14" s="38"/>
      <c r="C14" s="38"/>
      <c r="D14" s="38"/>
      <c r="E14" s="38"/>
      <c r="F14" s="46"/>
      <c r="G14" s="38"/>
      <c r="H14" s="38"/>
      <c r="I14" s="38"/>
      <c r="J14" s="51" t="s">
        <v>112</v>
      </c>
      <c r="K14" s="52" t="s">
        <v>113</v>
      </c>
      <c r="L14" s="196" t="s">
        <v>114</v>
      </c>
      <c r="M14" s="196"/>
      <c r="N14" s="196"/>
      <c r="O14" s="196"/>
      <c r="P14" s="196"/>
      <c r="Q14" s="56"/>
      <c r="R14" s="10"/>
      <c r="S14" s="10"/>
    </row>
    <row r="15" spans="1:19" ht="34.5">
      <c r="A15" s="38"/>
      <c r="B15" s="38"/>
      <c r="C15" s="38"/>
      <c r="D15" s="38"/>
      <c r="E15" s="38"/>
      <c r="F15" s="46"/>
      <c r="G15" s="38"/>
      <c r="H15" s="38"/>
      <c r="I15" s="38"/>
      <c r="J15" s="51"/>
      <c r="K15" s="55"/>
      <c r="L15" s="53" t="s">
        <v>115</v>
      </c>
      <c r="M15" s="51"/>
      <c r="N15" s="51"/>
      <c r="O15" s="51"/>
      <c r="P15" s="57"/>
      <c r="Q15" s="51"/>
      <c r="R15" s="10"/>
      <c r="S15" s="10"/>
    </row>
    <row r="16" spans="1:19" ht="34.5">
      <c r="A16" s="38"/>
      <c r="B16" s="38"/>
      <c r="C16" s="38"/>
      <c r="D16" s="38"/>
      <c r="E16" s="38"/>
      <c r="F16" s="46"/>
      <c r="G16" s="38"/>
      <c r="H16" s="38"/>
      <c r="I16" s="38"/>
      <c r="J16" s="51" t="s">
        <v>116</v>
      </c>
      <c r="K16" s="51" t="s">
        <v>117</v>
      </c>
      <c r="L16" s="51"/>
      <c r="M16" s="51"/>
      <c r="N16" s="51"/>
      <c r="O16" s="51"/>
      <c r="P16" s="57"/>
      <c r="Q16" s="51"/>
      <c r="R16" s="10"/>
      <c r="S16" s="10"/>
    </row>
    <row r="17" spans="1:19" ht="34.5">
      <c r="A17" s="38"/>
      <c r="B17" s="38"/>
      <c r="C17" s="38"/>
      <c r="D17" s="38"/>
      <c r="E17" s="38"/>
      <c r="F17" s="46"/>
      <c r="G17" s="38"/>
      <c r="H17" s="38"/>
      <c r="I17" s="38"/>
      <c r="J17" s="51"/>
      <c r="K17" s="55"/>
      <c r="L17" s="53"/>
      <c r="M17" s="51"/>
      <c r="N17" s="51"/>
      <c r="O17" s="51"/>
      <c r="P17" s="57"/>
      <c r="Q17" s="51"/>
      <c r="R17" s="10"/>
      <c r="S17" s="10"/>
    </row>
    <row r="18" spans="1:19" ht="27.75">
      <c r="G18" s="28" t="s">
        <v>17</v>
      </c>
    </row>
    <row r="19" spans="1:19" ht="25.5">
      <c r="A19" s="194" t="s">
        <v>1</v>
      </c>
      <c r="B19" s="194" t="s">
        <v>2</v>
      </c>
      <c r="C19" s="194" t="s">
        <v>3</v>
      </c>
      <c r="D19" s="194" t="s">
        <v>118</v>
      </c>
      <c r="E19" s="194" t="s">
        <v>41</v>
      </c>
      <c r="F19" s="162" t="s">
        <v>4</v>
      </c>
      <c r="G19" s="197" t="s">
        <v>14</v>
      </c>
      <c r="H19" s="198"/>
      <c r="I19" s="199"/>
      <c r="J19" s="200" t="s">
        <v>119</v>
      </c>
      <c r="K19" s="201"/>
      <c r="L19" s="202"/>
      <c r="M19" s="200" t="s">
        <v>120</v>
      </c>
      <c r="N19" s="201"/>
      <c r="O19" s="202"/>
      <c r="P19" s="203" t="s">
        <v>136</v>
      </c>
    </row>
    <row r="20" spans="1:19" ht="25.5">
      <c r="A20" s="194"/>
      <c r="B20" s="194"/>
      <c r="C20" s="194"/>
      <c r="D20" s="194"/>
      <c r="E20" s="194"/>
      <c r="F20" s="162"/>
      <c r="G20" s="194" t="s">
        <v>48</v>
      </c>
      <c r="H20" s="206"/>
      <c r="I20" s="206"/>
      <c r="J20" s="207" t="s">
        <v>51</v>
      </c>
      <c r="K20" s="207" t="s">
        <v>121</v>
      </c>
      <c r="L20" s="207" t="s">
        <v>122</v>
      </c>
      <c r="M20" s="207" t="s">
        <v>51</v>
      </c>
      <c r="N20" s="207" t="s">
        <v>121</v>
      </c>
      <c r="O20" s="207" t="s">
        <v>122</v>
      </c>
      <c r="P20" s="204"/>
    </row>
    <row r="21" spans="1:19" s="34" customFormat="1" ht="51">
      <c r="A21" s="194"/>
      <c r="B21" s="194"/>
      <c r="C21" s="194"/>
      <c r="D21" s="194"/>
      <c r="E21" s="194"/>
      <c r="F21" s="162"/>
      <c r="G21" s="194"/>
      <c r="H21" s="104" t="s">
        <v>123</v>
      </c>
      <c r="I21" s="104" t="s">
        <v>43</v>
      </c>
      <c r="J21" s="208"/>
      <c r="K21" s="208"/>
      <c r="L21" s="208"/>
      <c r="M21" s="208"/>
      <c r="N21" s="208"/>
      <c r="O21" s="208"/>
      <c r="P21" s="205"/>
    </row>
    <row r="22" spans="1:19" s="34" customFormat="1" ht="25.5">
      <c r="A22" s="104">
        <v>1</v>
      </c>
      <c r="B22" s="104">
        <v>2</v>
      </c>
      <c r="C22" s="104">
        <v>3</v>
      </c>
      <c r="D22" s="104">
        <v>4</v>
      </c>
      <c r="E22" s="104">
        <v>6</v>
      </c>
      <c r="F22" s="100">
        <v>7</v>
      </c>
      <c r="G22" s="104">
        <v>8</v>
      </c>
      <c r="H22" s="104">
        <v>10</v>
      </c>
      <c r="I22" s="104">
        <v>11</v>
      </c>
      <c r="J22" s="104">
        <v>4</v>
      </c>
      <c r="K22" s="104">
        <v>5</v>
      </c>
      <c r="L22" s="104">
        <v>6</v>
      </c>
      <c r="M22" s="104">
        <v>7</v>
      </c>
      <c r="N22" s="104">
        <v>8</v>
      </c>
      <c r="O22" s="104">
        <v>9</v>
      </c>
      <c r="P22" s="104">
        <v>10</v>
      </c>
    </row>
    <row r="23" spans="1:19" s="34" customFormat="1" ht="25.5">
      <c r="A23" s="162" t="s">
        <v>85</v>
      </c>
      <c r="B23" s="162"/>
      <c r="C23" s="162"/>
      <c r="D23" s="162"/>
      <c r="E23" s="162"/>
      <c r="F23" s="162"/>
      <c r="G23" s="162"/>
      <c r="H23" s="162"/>
      <c r="I23" s="162"/>
      <c r="J23" s="162"/>
      <c r="K23" s="162"/>
      <c r="L23" s="162"/>
      <c r="M23" s="162"/>
      <c r="N23" s="162"/>
      <c r="O23" s="162"/>
      <c r="P23" s="162"/>
    </row>
    <row r="24" spans="1:19" s="10" customFormat="1" ht="165" customHeight="1">
      <c r="A24" s="158" t="s">
        <v>62</v>
      </c>
      <c r="B24" s="157" t="s">
        <v>56</v>
      </c>
      <c r="C24" s="75" t="s">
        <v>63</v>
      </c>
      <c r="D24" s="48" t="s">
        <v>124</v>
      </c>
      <c r="E24" s="48" t="s">
        <v>102</v>
      </c>
      <c r="F24" s="75" t="s">
        <v>98</v>
      </c>
      <c r="G24" s="25" t="e">
        <f>#REF!+#REF!</f>
        <v>#REF!</v>
      </c>
      <c r="H24" s="25" t="e">
        <f>#REF!+#REF!</f>
        <v>#REF!</v>
      </c>
      <c r="I24" s="25" t="e">
        <f>#REF!+#REF!</f>
        <v>#REF!</v>
      </c>
      <c r="J24" s="39">
        <f>K24+L24</f>
        <v>102</v>
      </c>
      <c r="K24" s="39">
        <v>102</v>
      </c>
      <c r="L24" s="39"/>
      <c r="M24" s="39">
        <f>N24+O24</f>
        <v>102</v>
      </c>
      <c r="N24" s="39">
        <v>102</v>
      </c>
      <c r="O24" s="39"/>
      <c r="P24" s="40" t="s">
        <v>194</v>
      </c>
    </row>
    <row r="25" spans="1:19" ht="157.5">
      <c r="A25" s="158"/>
      <c r="B25" s="157"/>
      <c r="C25" s="75" t="s">
        <v>64</v>
      </c>
      <c r="D25" s="48" t="s">
        <v>124</v>
      </c>
      <c r="E25" s="48" t="s">
        <v>102</v>
      </c>
      <c r="F25" s="75" t="s">
        <v>98</v>
      </c>
      <c r="G25" s="25" t="e">
        <f>#REF!+#REF!</f>
        <v>#REF!</v>
      </c>
      <c r="H25" s="25" t="e">
        <f>#REF!+#REF!</f>
        <v>#REF!</v>
      </c>
      <c r="I25" s="25" t="e">
        <f>#REF!+#REF!</f>
        <v>#REF!</v>
      </c>
      <c r="J25" s="39">
        <f t="shared" ref="J25:J48" si="0">K25+L25</f>
        <v>3529.5</v>
      </c>
      <c r="K25" s="39">
        <v>3529.5</v>
      </c>
      <c r="L25" s="39"/>
      <c r="M25" s="39">
        <f t="shared" ref="M25:M50" si="1">N25+O25</f>
        <v>3346.5</v>
      </c>
      <c r="N25" s="39">
        <v>3346.5</v>
      </c>
      <c r="O25" s="39"/>
      <c r="P25" s="106" t="s">
        <v>156</v>
      </c>
    </row>
    <row r="26" spans="1:19" ht="131.25">
      <c r="A26" s="158"/>
      <c r="B26" s="157"/>
      <c r="C26" s="75" t="s">
        <v>65</v>
      </c>
      <c r="D26" s="48" t="s">
        <v>124</v>
      </c>
      <c r="E26" s="48" t="s">
        <v>102</v>
      </c>
      <c r="F26" s="75" t="s">
        <v>98</v>
      </c>
      <c r="G26" s="29" t="e">
        <f>#REF!+#REF!</f>
        <v>#REF!</v>
      </c>
      <c r="H26" s="29" t="e">
        <f>#REF!+#REF!</f>
        <v>#REF!</v>
      </c>
      <c r="I26" s="29" t="e">
        <f>#REF!+#REF!</f>
        <v>#REF!</v>
      </c>
      <c r="J26" s="39">
        <f t="shared" si="0"/>
        <v>1169.3</v>
      </c>
      <c r="K26" s="39">
        <v>1169.3</v>
      </c>
      <c r="L26" s="39"/>
      <c r="M26" s="39">
        <f t="shared" si="1"/>
        <v>1168.9000000000001</v>
      </c>
      <c r="N26" s="39">
        <v>1168.9000000000001</v>
      </c>
      <c r="O26" s="39"/>
      <c r="P26" s="107" t="s">
        <v>157</v>
      </c>
    </row>
    <row r="27" spans="1:19" ht="177" customHeight="1">
      <c r="A27" s="158"/>
      <c r="B27" s="157"/>
      <c r="C27" s="75" t="s">
        <v>97</v>
      </c>
      <c r="D27" s="48" t="s">
        <v>124</v>
      </c>
      <c r="E27" s="48" t="s">
        <v>102</v>
      </c>
      <c r="F27" s="75" t="s">
        <v>98</v>
      </c>
      <c r="G27" s="25" t="e">
        <f>#REF!+H27+I27</f>
        <v>#REF!</v>
      </c>
      <c r="H27" s="25" t="e">
        <f>#REF!+#REF!</f>
        <v>#REF!</v>
      </c>
      <c r="I27" s="25" t="e">
        <f>#REF!+#REF!</f>
        <v>#REF!</v>
      </c>
      <c r="J27" s="39">
        <f t="shared" si="0"/>
        <v>813.8</v>
      </c>
      <c r="K27" s="101">
        <v>813.8</v>
      </c>
      <c r="L27" s="101"/>
      <c r="M27" s="39">
        <f t="shared" si="1"/>
        <v>569.9</v>
      </c>
      <c r="N27" s="101">
        <f>569.9+121.8-121.8</f>
        <v>569.9</v>
      </c>
      <c r="O27" s="101"/>
      <c r="P27" s="108" t="s">
        <v>187</v>
      </c>
      <c r="Q27" s="95">
        <v>121.8</v>
      </c>
    </row>
    <row r="28" spans="1:19" ht="99.75" customHeight="1">
      <c r="A28" s="158"/>
      <c r="B28" s="157"/>
      <c r="C28" s="75" t="s">
        <v>101</v>
      </c>
      <c r="D28" s="48" t="s">
        <v>124</v>
      </c>
      <c r="E28" s="48" t="s">
        <v>102</v>
      </c>
      <c r="F28" s="75" t="s">
        <v>98</v>
      </c>
      <c r="G28" s="25" t="e">
        <f>#REF!+H28+I28</f>
        <v>#REF!</v>
      </c>
      <c r="H28" s="25" t="e">
        <f>#REF!+#REF!</f>
        <v>#REF!</v>
      </c>
      <c r="I28" s="24" t="e">
        <f>#REF!+#REF!</f>
        <v>#REF!</v>
      </c>
      <c r="J28" s="39">
        <f t="shared" si="0"/>
        <v>101.3</v>
      </c>
      <c r="K28" s="39">
        <v>101.3</v>
      </c>
      <c r="L28" s="39"/>
      <c r="M28" s="39">
        <f t="shared" si="1"/>
        <v>89.7</v>
      </c>
      <c r="N28" s="39">
        <v>89.7</v>
      </c>
      <c r="O28" s="39"/>
      <c r="P28" s="108" t="s">
        <v>158</v>
      </c>
    </row>
    <row r="29" spans="1:19" s="34" customFormat="1" ht="137.25" customHeight="1">
      <c r="A29" s="89" t="s">
        <v>68</v>
      </c>
      <c r="B29" s="150" t="s">
        <v>57</v>
      </c>
      <c r="C29" s="75" t="s">
        <v>66</v>
      </c>
      <c r="D29" s="48" t="s">
        <v>124</v>
      </c>
      <c r="E29" s="48" t="s">
        <v>102</v>
      </c>
      <c r="F29" s="75" t="s">
        <v>125</v>
      </c>
      <c r="G29" s="29" t="e">
        <f>#REF!+#REF!+#REF!+#REF!</f>
        <v>#REF!</v>
      </c>
      <c r="H29" s="29" t="e">
        <f>#REF!+#REF!+#REF!+#REF!</f>
        <v>#REF!</v>
      </c>
      <c r="I29" s="29" t="e">
        <f>#REF!+#REF!+#REF!+#REF!</f>
        <v>#REF!</v>
      </c>
      <c r="J29" s="39">
        <f t="shared" si="0"/>
        <v>7289.7</v>
      </c>
      <c r="K29" s="39">
        <v>7289.7</v>
      </c>
      <c r="L29" s="39"/>
      <c r="M29" s="39">
        <f t="shared" si="1"/>
        <v>6891.9000000000005</v>
      </c>
      <c r="N29" s="39">
        <f>6886.1+5.8</f>
        <v>6891.9000000000005</v>
      </c>
      <c r="O29" s="39"/>
      <c r="P29" s="40" t="s">
        <v>198</v>
      </c>
      <c r="Q29" s="80">
        <v>5.8</v>
      </c>
    </row>
    <row r="30" spans="1:19" s="35" customFormat="1" ht="157.5">
      <c r="A30" s="90"/>
      <c r="B30" s="151"/>
      <c r="C30" s="75" t="s">
        <v>69</v>
      </c>
      <c r="D30" s="48" t="s">
        <v>124</v>
      </c>
      <c r="E30" s="48" t="s">
        <v>102</v>
      </c>
      <c r="F30" s="75" t="s">
        <v>98</v>
      </c>
      <c r="G30" s="25" t="e">
        <f>SUM(#REF!)</f>
        <v>#REF!</v>
      </c>
      <c r="H30" s="25" t="e">
        <f>SUM(#REF!)</f>
        <v>#REF!</v>
      </c>
      <c r="I30" s="25" t="e">
        <f>SUM(#REF!)</f>
        <v>#REF!</v>
      </c>
      <c r="J30" s="39">
        <f>K30+L30</f>
        <v>28310.7</v>
      </c>
      <c r="K30" s="39">
        <v>28310.7</v>
      </c>
      <c r="L30" s="39"/>
      <c r="M30" s="39">
        <f>N30+O30</f>
        <v>27453.200000000001</v>
      </c>
      <c r="N30" s="39">
        <v>27453.200000000001</v>
      </c>
      <c r="O30" s="39"/>
      <c r="P30" s="106" t="s">
        <v>159</v>
      </c>
    </row>
    <row r="31" spans="1:19" s="34" customFormat="1" ht="105.75" customHeight="1">
      <c r="A31" s="90"/>
      <c r="B31" s="151"/>
      <c r="C31" s="67" t="s">
        <v>86</v>
      </c>
      <c r="D31" s="48" t="s">
        <v>124</v>
      </c>
      <c r="E31" s="48" t="s">
        <v>102</v>
      </c>
      <c r="F31" s="75" t="s">
        <v>126</v>
      </c>
      <c r="G31" s="25" t="e">
        <f>SUM(#REF!)</f>
        <v>#REF!</v>
      </c>
      <c r="H31" s="25" t="e">
        <f>SUM(#REF!)</f>
        <v>#REF!</v>
      </c>
      <c r="I31" s="25" t="e">
        <f>SUM(#REF!)</f>
        <v>#REF!</v>
      </c>
      <c r="J31" s="39">
        <f t="shared" si="0"/>
        <v>2606.9</v>
      </c>
      <c r="K31" s="39">
        <v>2606.9</v>
      </c>
      <c r="L31" s="39"/>
      <c r="M31" s="39">
        <f t="shared" si="1"/>
        <v>2598.6</v>
      </c>
      <c r="N31" s="39">
        <v>2598.6</v>
      </c>
      <c r="O31" s="39"/>
      <c r="P31" s="40" t="s">
        <v>160</v>
      </c>
    </row>
    <row r="32" spans="1:19" ht="131.25">
      <c r="A32" s="90"/>
      <c r="B32" s="151"/>
      <c r="C32" s="75" t="s">
        <v>84</v>
      </c>
      <c r="D32" s="48" t="s">
        <v>124</v>
      </c>
      <c r="E32" s="48" t="s">
        <v>102</v>
      </c>
      <c r="F32" s="75" t="s">
        <v>98</v>
      </c>
      <c r="G32" s="25" t="e">
        <f>#REF!+H32+I32</f>
        <v>#REF!</v>
      </c>
      <c r="H32" s="24">
        <v>300</v>
      </c>
      <c r="I32" s="24">
        <v>317.3</v>
      </c>
      <c r="J32" s="39">
        <f t="shared" si="0"/>
        <v>300</v>
      </c>
      <c r="K32" s="39">
        <v>300</v>
      </c>
      <c r="L32" s="39"/>
      <c r="M32" s="39">
        <f t="shared" si="1"/>
        <v>297.39999999999998</v>
      </c>
      <c r="N32" s="39">
        <v>297.39999999999998</v>
      </c>
      <c r="O32" s="39"/>
      <c r="P32" s="40" t="s">
        <v>161</v>
      </c>
    </row>
    <row r="33" spans="1:27" ht="133.5" customHeight="1">
      <c r="A33" s="90"/>
      <c r="B33" s="151"/>
      <c r="C33" s="75" t="s">
        <v>140</v>
      </c>
      <c r="D33" s="48" t="s">
        <v>124</v>
      </c>
      <c r="E33" s="76" t="s">
        <v>102</v>
      </c>
      <c r="F33" s="75" t="s">
        <v>98</v>
      </c>
      <c r="G33" s="25" t="e">
        <f>#REF!+H33+I33</f>
        <v>#REF!</v>
      </c>
      <c r="H33" s="24">
        <v>300</v>
      </c>
      <c r="I33" s="24"/>
      <c r="J33" s="39">
        <f t="shared" si="0"/>
        <v>300</v>
      </c>
      <c r="K33" s="39">
        <v>300</v>
      </c>
      <c r="L33" s="39"/>
      <c r="M33" s="39">
        <f t="shared" si="1"/>
        <v>293.3</v>
      </c>
      <c r="N33" s="39">
        <v>293.3</v>
      </c>
      <c r="O33" s="39"/>
      <c r="P33" s="58" t="s">
        <v>174</v>
      </c>
      <c r="Q33" s="59"/>
      <c r="R33" s="59"/>
      <c r="S33" s="59"/>
      <c r="T33" s="59"/>
      <c r="U33" s="59"/>
      <c r="V33" s="59"/>
      <c r="W33" s="59"/>
      <c r="X33" s="59"/>
      <c r="Y33" s="59"/>
      <c r="Z33" s="85"/>
      <c r="AA33" s="85"/>
    </row>
    <row r="34" spans="1:27" s="34" customFormat="1" ht="131.25">
      <c r="A34" s="90"/>
      <c r="B34" s="151"/>
      <c r="C34" s="68" t="s">
        <v>141</v>
      </c>
      <c r="D34" s="48" t="s">
        <v>124</v>
      </c>
      <c r="E34" s="48" t="s">
        <v>102</v>
      </c>
      <c r="F34" s="75" t="s">
        <v>98</v>
      </c>
      <c r="G34" s="25" t="e">
        <f>SUM(#REF!)</f>
        <v>#REF!</v>
      </c>
      <c r="H34" s="25" t="e">
        <f>SUM(#REF!)</f>
        <v>#REF!</v>
      </c>
      <c r="I34" s="25" t="e">
        <f>SUM(#REF!)</f>
        <v>#REF!</v>
      </c>
      <c r="J34" s="39">
        <f t="shared" si="0"/>
        <v>1402.1</v>
      </c>
      <c r="K34" s="39">
        <v>1402.1</v>
      </c>
      <c r="L34" s="39"/>
      <c r="M34" s="39">
        <f t="shared" si="1"/>
        <v>1262.0999999999999</v>
      </c>
      <c r="N34" s="39">
        <v>1262.0999999999999</v>
      </c>
      <c r="O34" s="39"/>
      <c r="P34" s="40" t="s">
        <v>162</v>
      </c>
    </row>
    <row r="35" spans="1:27" ht="162.75" customHeight="1">
      <c r="A35" s="90"/>
      <c r="B35" s="151"/>
      <c r="C35" s="48" t="s">
        <v>142</v>
      </c>
      <c r="D35" s="48" t="s">
        <v>124</v>
      </c>
      <c r="E35" s="48" t="s">
        <v>102</v>
      </c>
      <c r="F35" s="75" t="s">
        <v>98</v>
      </c>
      <c r="G35" s="25" t="e">
        <f>#REF!+H35+I35</f>
        <v>#REF!</v>
      </c>
      <c r="H35" s="24">
        <v>2000</v>
      </c>
      <c r="I35" s="69">
        <v>2134</v>
      </c>
      <c r="J35" s="39">
        <f t="shared" si="0"/>
        <v>2000</v>
      </c>
      <c r="K35" s="39">
        <v>2000</v>
      </c>
      <c r="L35" s="39"/>
      <c r="M35" s="39">
        <f>N35+O35</f>
        <v>2000</v>
      </c>
      <c r="N35" s="39">
        <v>2000</v>
      </c>
      <c r="O35" s="39"/>
      <c r="P35" s="40" t="s">
        <v>163</v>
      </c>
      <c r="Q35" s="81"/>
    </row>
    <row r="36" spans="1:27" ht="131.25">
      <c r="A36" s="90"/>
      <c r="B36" s="151"/>
      <c r="C36" s="48" t="s">
        <v>143</v>
      </c>
      <c r="D36" s="48" t="s">
        <v>124</v>
      </c>
      <c r="E36" s="48" t="s">
        <v>102</v>
      </c>
      <c r="F36" s="75" t="s">
        <v>98</v>
      </c>
      <c r="G36" s="25" t="e">
        <f>#REF!+H36+I36</f>
        <v>#REF!</v>
      </c>
      <c r="H36" s="24">
        <v>0</v>
      </c>
      <c r="I36" s="69">
        <v>0</v>
      </c>
      <c r="J36" s="39">
        <f t="shared" si="0"/>
        <v>90</v>
      </c>
      <c r="K36" s="39">
        <v>90</v>
      </c>
      <c r="L36" s="39"/>
      <c r="M36" s="39">
        <f t="shared" si="1"/>
        <v>90</v>
      </c>
      <c r="N36" s="39">
        <v>90</v>
      </c>
      <c r="O36" s="39"/>
      <c r="P36" s="109" t="s">
        <v>139</v>
      </c>
    </row>
    <row r="37" spans="1:27" ht="148.5" customHeight="1">
      <c r="A37" s="90"/>
      <c r="B37" s="151"/>
      <c r="C37" s="67" t="s">
        <v>144</v>
      </c>
      <c r="D37" s="48" t="s">
        <v>124</v>
      </c>
      <c r="E37" s="48" t="s">
        <v>102</v>
      </c>
      <c r="F37" s="75" t="s">
        <v>98</v>
      </c>
      <c r="G37" s="25" t="e">
        <f>#REF!+H37+I37</f>
        <v>#REF!</v>
      </c>
      <c r="H37" s="24">
        <v>305.8</v>
      </c>
      <c r="I37" s="24"/>
      <c r="J37" s="39">
        <f t="shared" si="0"/>
        <v>110.4</v>
      </c>
      <c r="K37" s="39">
        <v>110.4</v>
      </c>
      <c r="L37" s="39"/>
      <c r="M37" s="39">
        <f t="shared" si="1"/>
        <v>101.7</v>
      </c>
      <c r="N37" s="39">
        <v>101.7</v>
      </c>
      <c r="O37" s="39"/>
      <c r="P37" s="40" t="s">
        <v>188</v>
      </c>
    </row>
    <row r="38" spans="1:27" ht="157.5">
      <c r="A38" s="153"/>
      <c r="B38" s="151"/>
      <c r="C38" s="49" t="s">
        <v>145</v>
      </c>
      <c r="D38" s="48" t="s">
        <v>124</v>
      </c>
      <c r="E38" s="48" t="s">
        <v>102</v>
      </c>
      <c r="F38" s="75" t="s">
        <v>98</v>
      </c>
      <c r="G38" s="25" t="e">
        <f>#REF!+H38+I38</f>
        <v>#REF!</v>
      </c>
      <c r="H38" s="24">
        <f>11.3+1326</f>
        <v>1337.3</v>
      </c>
      <c r="I38" s="24">
        <v>1432.97</v>
      </c>
      <c r="J38" s="39">
        <f t="shared" si="0"/>
        <v>1066.5999999999999</v>
      </c>
      <c r="K38" s="39">
        <v>1066.5999999999999</v>
      </c>
      <c r="L38" s="39"/>
      <c r="M38" s="39">
        <f t="shared" si="1"/>
        <v>1018.6</v>
      </c>
      <c r="N38" s="39">
        <v>1018.6</v>
      </c>
      <c r="O38" s="39"/>
      <c r="P38" s="49" t="s">
        <v>164</v>
      </c>
    </row>
    <row r="39" spans="1:27" ht="89.25" customHeight="1">
      <c r="A39" s="153"/>
      <c r="B39" s="151"/>
      <c r="C39" s="67" t="s">
        <v>146</v>
      </c>
      <c r="D39" s="48" t="s">
        <v>124</v>
      </c>
      <c r="E39" s="48" t="s">
        <v>102</v>
      </c>
      <c r="F39" s="75" t="s">
        <v>98</v>
      </c>
      <c r="G39" s="25" t="e">
        <f>#REF!+#REF!+#REF!</f>
        <v>#REF!</v>
      </c>
      <c r="H39" s="25" t="e">
        <f>#REF!+#REF!+#REF!</f>
        <v>#REF!</v>
      </c>
      <c r="I39" s="25" t="e">
        <f>#REF!+#REF!+#REF!</f>
        <v>#REF!</v>
      </c>
      <c r="J39" s="39">
        <f t="shared" si="0"/>
        <v>2344</v>
      </c>
      <c r="K39" s="39">
        <v>2344</v>
      </c>
      <c r="L39" s="39"/>
      <c r="M39" s="39">
        <f>N39+O39</f>
        <v>2315.6999999999998</v>
      </c>
      <c r="N39" s="39">
        <v>2315.6999999999998</v>
      </c>
      <c r="O39" s="39"/>
      <c r="P39" s="40" t="s">
        <v>135</v>
      </c>
    </row>
    <row r="40" spans="1:27" ht="75" customHeight="1">
      <c r="A40" s="153"/>
      <c r="B40" s="151"/>
      <c r="C40" s="49" t="s">
        <v>96</v>
      </c>
      <c r="D40" s="48" t="s">
        <v>124</v>
      </c>
      <c r="E40" s="48" t="s">
        <v>102</v>
      </c>
      <c r="F40" s="75" t="s">
        <v>98</v>
      </c>
      <c r="G40" s="25" t="e">
        <f>#REF!+H40+I40</f>
        <v>#REF!</v>
      </c>
      <c r="H40" s="24">
        <v>1000</v>
      </c>
      <c r="I40" s="24">
        <v>0</v>
      </c>
      <c r="J40" s="39">
        <f t="shared" si="0"/>
        <v>1000</v>
      </c>
      <c r="K40" s="39">
        <v>1000</v>
      </c>
      <c r="L40" s="39"/>
      <c r="M40" s="39">
        <f t="shared" si="1"/>
        <v>999.5</v>
      </c>
      <c r="N40" s="39">
        <v>999.5</v>
      </c>
      <c r="O40" s="39"/>
      <c r="P40" s="40" t="s">
        <v>184</v>
      </c>
    </row>
    <row r="41" spans="1:27" ht="82.5" customHeight="1">
      <c r="A41" s="153"/>
      <c r="B41" s="151"/>
      <c r="C41" s="67" t="s">
        <v>95</v>
      </c>
      <c r="D41" s="48" t="s">
        <v>124</v>
      </c>
      <c r="E41" s="48" t="s">
        <v>102</v>
      </c>
      <c r="F41" s="75" t="s">
        <v>98</v>
      </c>
      <c r="G41" s="25" t="e">
        <f>#REF!+#REF!+#REF!+#REF!+#REF!</f>
        <v>#REF!</v>
      </c>
      <c r="H41" s="25" t="e">
        <f>#REF!+#REF!+#REF!+#REF!+#REF!</f>
        <v>#REF!</v>
      </c>
      <c r="I41" s="25" t="e">
        <f>#REF!+#REF!+#REF!+#REF!+#REF!</f>
        <v>#REF!</v>
      </c>
      <c r="J41" s="39">
        <f t="shared" si="0"/>
        <v>339.2</v>
      </c>
      <c r="K41" s="39">
        <v>339.2</v>
      </c>
      <c r="L41" s="39"/>
      <c r="M41" s="39">
        <f t="shared" si="1"/>
        <v>334.5</v>
      </c>
      <c r="N41" s="39">
        <v>334.5</v>
      </c>
      <c r="O41" s="39"/>
      <c r="P41" s="40" t="s">
        <v>165</v>
      </c>
    </row>
    <row r="42" spans="1:27" ht="82.5" customHeight="1">
      <c r="A42" s="153"/>
      <c r="B42" s="151"/>
      <c r="C42" s="86" t="s">
        <v>154</v>
      </c>
      <c r="D42" s="48"/>
      <c r="E42" s="48"/>
      <c r="F42" s="75"/>
      <c r="G42" s="25"/>
      <c r="H42" s="25"/>
      <c r="I42" s="25"/>
      <c r="J42" s="39">
        <f t="shared" si="0"/>
        <v>2000</v>
      </c>
      <c r="K42" s="39">
        <v>2000</v>
      </c>
      <c r="L42" s="39"/>
      <c r="M42" s="39">
        <f t="shared" si="1"/>
        <v>2000</v>
      </c>
      <c r="N42" s="39">
        <v>2000</v>
      </c>
      <c r="O42" s="39"/>
      <c r="P42" s="40" t="s">
        <v>189</v>
      </c>
    </row>
    <row r="43" spans="1:27" ht="82.5" customHeight="1">
      <c r="A43" s="154"/>
      <c r="B43" s="152"/>
      <c r="C43" s="86" t="s">
        <v>155</v>
      </c>
      <c r="D43" s="48"/>
      <c r="E43" s="48"/>
      <c r="F43" s="75"/>
      <c r="G43" s="25"/>
      <c r="H43" s="25"/>
      <c r="I43" s="25"/>
      <c r="J43" s="39">
        <f t="shared" si="0"/>
        <v>-2000</v>
      </c>
      <c r="K43" s="39">
        <v>-2000</v>
      </c>
      <c r="L43" s="39"/>
      <c r="M43" s="39">
        <f t="shared" si="1"/>
        <v>-2000</v>
      </c>
      <c r="N43" s="39">
        <v>-2000</v>
      </c>
      <c r="O43" s="39"/>
      <c r="P43" s="40" t="s">
        <v>190</v>
      </c>
    </row>
    <row r="44" spans="1:27" s="34" customFormat="1" ht="262.5" hidden="1">
      <c r="A44" s="155" t="s">
        <v>70</v>
      </c>
      <c r="B44" s="157" t="s">
        <v>94</v>
      </c>
      <c r="C44" s="75" t="s">
        <v>71</v>
      </c>
      <c r="D44" s="48" t="s">
        <v>124</v>
      </c>
      <c r="E44" s="48" t="s">
        <v>102</v>
      </c>
      <c r="F44" s="75" t="s">
        <v>127</v>
      </c>
      <c r="G44" s="25" t="e">
        <f>#REF!+#REF!</f>
        <v>#REF!</v>
      </c>
      <c r="H44" s="25" t="e">
        <f>#REF!+#REF!</f>
        <v>#REF!</v>
      </c>
      <c r="I44" s="25" t="e">
        <f>#REF!+#REF!</f>
        <v>#REF!</v>
      </c>
      <c r="J44" s="39">
        <f t="shared" si="0"/>
        <v>0</v>
      </c>
      <c r="K44" s="39"/>
      <c r="L44" s="39"/>
      <c r="M44" s="39">
        <f t="shared" si="1"/>
        <v>0</v>
      </c>
      <c r="N44" s="39"/>
      <c r="O44" s="39"/>
      <c r="P44" s="40"/>
    </row>
    <row r="45" spans="1:27" s="34" customFormat="1" ht="191.25" customHeight="1">
      <c r="A45" s="153"/>
      <c r="B45" s="157"/>
      <c r="C45" s="75" t="s">
        <v>179</v>
      </c>
      <c r="D45" s="48" t="s">
        <v>124</v>
      </c>
      <c r="E45" s="48" t="s">
        <v>102</v>
      </c>
      <c r="F45" s="75" t="s">
        <v>98</v>
      </c>
      <c r="G45" s="25" t="e">
        <f>#REF!+H45+I45</f>
        <v>#REF!</v>
      </c>
      <c r="H45" s="24">
        <v>2727.8</v>
      </c>
      <c r="I45" s="24">
        <v>2946</v>
      </c>
      <c r="J45" s="39">
        <f t="shared" si="0"/>
        <v>3908.4</v>
      </c>
      <c r="K45" s="39">
        <v>3908.4</v>
      </c>
      <c r="L45" s="39"/>
      <c r="M45" s="39">
        <f>N45+O45</f>
        <v>3317.3</v>
      </c>
      <c r="N45" s="39">
        <v>3317.3</v>
      </c>
      <c r="O45" s="39"/>
      <c r="P45" s="106" t="s">
        <v>166</v>
      </c>
    </row>
    <row r="46" spans="1:27" s="34" customFormat="1" ht="131.25">
      <c r="A46" s="153"/>
      <c r="B46" s="157"/>
      <c r="C46" s="75" t="s">
        <v>180</v>
      </c>
      <c r="D46" s="48" t="s">
        <v>124</v>
      </c>
      <c r="E46" s="48" t="s">
        <v>102</v>
      </c>
      <c r="F46" s="75" t="s">
        <v>98</v>
      </c>
      <c r="G46" s="25" t="e">
        <f>#REF!+H46+I46</f>
        <v>#REF!</v>
      </c>
      <c r="H46" s="24">
        <v>260</v>
      </c>
      <c r="I46" s="24">
        <v>277.42</v>
      </c>
      <c r="J46" s="39">
        <f t="shared" si="0"/>
        <v>260</v>
      </c>
      <c r="K46" s="39">
        <v>260</v>
      </c>
      <c r="L46" s="39"/>
      <c r="M46" s="39">
        <f>N46+O46</f>
        <v>250.8</v>
      </c>
      <c r="N46" s="39">
        <v>250.8</v>
      </c>
      <c r="O46" s="39"/>
      <c r="P46" s="106" t="s">
        <v>167</v>
      </c>
    </row>
    <row r="47" spans="1:27" s="34" customFormat="1" ht="131.25">
      <c r="A47" s="153"/>
      <c r="B47" s="157"/>
      <c r="C47" s="75" t="s">
        <v>181</v>
      </c>
      <c r="D47" s="48" t="s">
        <v>124</v>
      </c>
      <c r="E47" s="48" t="s">
        <v>102</v>
      </c>
      <c r="F47" s="75" t="s">
        <v>98</v>
      </c>
      <c r="G47" s="25" t="e">
        <f>#REF!+H47+I47</f>
        <v>#REF!</v>
      </c>
      <c r="H47" s="24">
        <v>271</v>
      </c>
      <c r="I47" s="24">
        <v>290.5</v>
      </c>
      <c r="J47" s="39">
        <f>K47+L47</f>
        <v>271</v>
      </c>
      <c r="K47" s="39">
        <v>271</v>
      </c>
      <c r="L47" s="39"/>
      <c r="M47" s="39">
        <f t="shared" si="1"/>
        <v>225</v>
      </c>
      <c r="N47" s="39">
        <v>225</v>
      </c>
      <c r="O47" s="39"/>
      <c r="P47" s="39" t="s">
        <v>168</v>
      </c>
      <c r="Q47" s="82"/>
    </row>
    <row r="48" spans="1:27" s="34" customFormat="1" ht="131.25">
      <c r="A48" s="154"/>
      <c r="B48" s="157"/>
      <c r="C48" s="75" t="s">
        <v>182</v>
      </c>
      <c r="D48" s="48" t="s">
        <v>124</v>
      </c>
      <c r="E48" s="48" t="s">
        <v>102</v>
      </c>
      <c r="F48" s="75" t="s">
        <v>98</v>
      </c>
      <c r="G48" s="25" t="e">
        <f>#REF!+H48+I48</f>
        <v>#REF!</v>
      </c>
      <c r="H48" s="24">
        <v>58.8</v>
      </c>
      <c r="I48" s="24"/>
      <c r="J48" s="39">
        <f t="shared" si="0"/>
        <v>58.8</v>
      </c>
      <c r="K48" s="39">
        <v>58.8</v>
      </c>
      <c r="L48" s="39"/>
      <c r="M48" s="39">
        <f t="shared" si="1"/>
        <v>58.8</v>
      </c>
      <c r="N48" s="39">
        <v>58.8</v>
      </c>
      <c r="O48" s="39"/>
      <c r="P48" s="40" t="s">
        <v>169</v>
      </c>
    </row>
    <row r="49" spans="1:19" s="34" customFormat="1" ht="262.5">
      <c r="A49" s="158" t="s">
        <v>72</v>
      </c>
      <c r="B49" s="159" t="s">
        <v>87</v>
      </c>
      <c r="C49" s="75" t="s">
        <v>73</v>
      </c>
      <c r="D49" s="48" t="s">
        <v>124</v>
      </c>
      <c r="E49" s="48" t="s">
        <v>102</v>
      </c>
      <c r="F49" s="75" t="s">
        <v>128</v>
      </c>
      <c r="G49" s="25" t="e">
        <f>#REF!+#REF!</f>
        <v>#REF!</v>
      </c>
      <c r="H49" s="25" t="e">
        <f>#REF!+#REF!</f>
        <v>#REF!</v>
      </c>
      <c r="I49" s="25" t="e">
        <f>#REF!+#REF!</f>
        <v>#REF!</v>
      </c>
      <c r="J49" s="39">
        <f>K49+L49</f>
        <v>7149.3</v>
      </c>
      <c r="K49" s="39">
        <v>7149.3</v>
      </c>
      <c r="L49" s="39"/>
      <c r="M49" s="39">
        <f t="shared" si="1"/>
        <v>7111.8</v>
      </c>
      <c r="N49" s="39">
        <f>7149.3-37.5</f>
        <v>7111.8</v>
      </c>
      <c r="O49" s="39"/>
      <c r="P49" s="40" t="s">
        <v>178</v>
      </c>
      <c r="Q49" s="83" t="s">
        <v>186</v>
      </c>
    </row>
    <row r="50" spans="1:19" s="34" customFormat="1" ht="131.25">
      <c r="A50" s="158"/>
      <c r="B50" s="160"/>
      <c r="C50" s="75" t="s">
        <v>74</v>
      </c>
      <c r="D50" s="48" t="s">
        <v>124</v>
      </c>
      <c r="E50" s="48" t="s">
        <v>102</v>
      </c>
      <c r="F50" s="75" t="s">
        <v>98</v>
      </c>
      <c r="G50" s="25" t="e">
        <f>#REF!+H50+I50</f>
        <v>#REF!</v>
      </c>
      <c r="H50" s="24">
        <v>452.8</v>
      </c>
      <c r="I50" s="24">
        <v>489</v>
      </c>
      <c r="J50" s="39">
        <f>K50+L50</f>
        <v>595.79999999999995</v>
      </c>
      <c r="K50" s="39">
        <v>595.79999999999995</v>
      </c>
      <c r="L50" s="39"/>
      <c r="M50" s="39">
        <f t="shared" si="1"/>
        <v>595.6</v>
      </c>
      <c r="N50" s="39">
        <v>595.6</v>
      </c>
      <c r="O50" s="39"/>
      <c r="P50" s="106" t="s">
        <v>170</v>
      </c>
      <c r="S50" s="64"/>
    </row>
    <row r="51" spans="1:19" ht="26.25">
      <c r="A51" s="161" t="s">
        <v>44</v>
      </c>
      <c r="B51" s="161"/>
      <c r="C51" s="162"/>
      <c r="D51" s="162"/>
      <c r="E51" s="162"/>
      <c r="F51" s="162"/>
      <c r="G51" s="29" t="e">
        <f>#REF!+#REF!+#REF!+#REF!</f>
        <v>#REF!</v>
      </c>
      <c r="H51" s="29" t="e">
        <f>#REF!+#REF!+#REF!+#REF!</f>
        <v>#REF!</v>
      </c>
      <c r="I51" s="29" t="e">
        <f>#REF!+#REF!+#REF!+#REF!</f>
        <v>#REF!</v>
      </c>
      <c r="J51" s="74">
        <f>J52+J53</f>
        <v>65118.80000000001</v>
      </c>
      <c r="K51" s="74">
        <f t="shared" ref="K51" si="2">K52+K53</f>
        <v>65118.80000000001</v>
      </c>
      <c r="L51" s="74"/>
      <c r="M51" s="74">
        <f>M52+M53</f>
        <v>62492.800000000003</v>
      </c>
      <c r="N51" s="74">
        <f>N52+N53</f>
        <v>62492.800000000003</v>
      </c>
      <c r="O51" s="74"/>
      <c r="P51" s="29"/>
    </row>
    <row r="52" spans="1:19" ht="131.25">
      <c r="A52" s="139"/>
      <c r="B52" s="140"/>
      <c r="C52" s="75" t="s">
        <v>98</v>
      </c>
      <c r="D52" s="100"/>
      <c r="E52" s="100"/>
      <c r="F52" s="75" t="s">
        <v>98</v>
      </c>
      <c r="G52" s="29"/>
      <c r="H52" s="29"/>
      <c r="I52" s="29"/>
      <c r="J52" s="74">
        <f>K52+L52</f>
        <v>64982.30000000001</v>
      </c>
      <c r="K52" s="74">
        <f>SUM(K24:K50)-136.5</f>
        <v>64982.30000000001</v>
      </c>
      <c r="L52" s="74"/>
      <c r="M52" s="74">
        <f>N52+O52</f>
        <v>62427</v>
      </c>
      <c r="N52" s="74">
        <f>SUM(N24:N50)-65.8</f>
        <v>62427</v>
      </c>
      <c r="O52" s="74"/>
      <c r="P52" s="29"/>
      <c r="Q52" s="41">
        <f>62524.5-62431.2</f>
        <v>93.30000000000291</v>
      </c>
      <c r="R52" s="43"/>
    </row>
    <row r="53" spans="1:19" ht="87.75" customHeight="1">
      <c r="A53" s="141"/>
      <c r="B53" s="142"/>
      <c r="C53" s="75" t="s">
        <v>89</v>
      </c>
      <c r="D53" s="100"/>
      <c r="E53" s="100"/>
      <c r="F53" s="75" t="s">
        <v>89</v>
      </c>
      <c r="G53" s="29"/>
      <c r="H53" s="29"/>
      <c r="I53" s="29"/>
      <c r="J53" s="74">
        <f>K53+L53</f>
        <v>136.5</v>
      </c>
      <c r="K53" s="39">
        <v>136.5</v>
      </c>
      <c r="L53" s="39"/>
      <c r="M53" s="74">
        <f>N53+O53</f>
        <v>65.8</v>
      </c>
      <c r="N53" s="39">
        <v>65.8</v>
      </c>
      <c r="O53" s="39"/>
      <c r="P53" s="29"/>
    </row>
    <row r="54" spans="1:19" ht="25.5">
      <c r="A54" s="163" t="s">
        <v>58</v>
      </c>
      <c r="B54" s="163"/>
      <c r="C54" s="162"/>
      <c r="D54" s="162"/>
      <c r="E54" s="162"/>
      <c r="F54" s="162"/>
      <c r="G54" s="162"/>
      <c r="H54" s="162"/>
      <c r="I54" s="162"/>
      <c r="J54" s="162"/>
      <c r="K54" s="162"/>
      <c r="L54" s="162"/>
      <c r="M54" s="162"/>
      <c r="N54" s="162"/>
      <c r="O54" s="162"/>
      <c r="P54" s="162"/>
      <c r="R54" s="37"/>
    </row>
    <row r="55" spans="1:19" ht="367.5">
      <c r="A55" s="158" t="s">
        <v>67</v>
      </c>
      <c r="B55" s="159" t="s">
        <v>59</v>
      </c>
      <c r="C55" s="75" t="s">
        <v>75</v>
      </c>
      <c r="D55" s="68" t="s">
        <v>124</v>
      </c>
      <c r="E55" s="70" t="s">
        <v>102</v>
      </c>
      <c r="F55" s="75" t="s">
        <v>98</v>
      </c>
      <c r="G55" s="29" t="e">
        <f>SUM(#REF!)</f>
        <v>#REF!</v>
      </c>
      <c r="H55" s="29" t="e">
        <f>SUM(#REF!)</f>
        <v>#REF!</v>
      </c>
      <c r="I55" s="29" t="e">
        <f>SUM(#REF!)</f>
        <v>#REF!</v>
      </c>
      <c r="J55" s="74">
        <f>K55+L55</f>
        <v>5304.4</v>
      </c>
      <c r="K55" s="74">
        <v>5304.4</v>
      </c>
      <c r="L55" s="74"/>
      <c r="M55" s="74">
        <f>N55+O55</f>
        <v>5098.1000000000004</v>
      </c>
      <c r="N55" s="74">
        <f>4976.3+121.8</f>
        <v>5098.1000000000004</v>
      </c>
      <c r="O55" s="74"/>
      <c r="P55" s="107" t="s">
        <v>129</v>
      </c>
      <c r="Q55" s="97">
        <v>121.8</v>
      </c>
    </row>
    <row r="56" spans="1:19" s="34" customFormat="1" ht="131.25">
      <c r="A56" s="158"/>
      <c r="B56" s="184"/>
      <c r="C56" s="75" t="s">
        <v>76</v>
      </c>
      <c r="D56" s="68" t="s">
        <v>124</v>
      </c>
      <c r="E56" s="70" t="s">
        <v>102</v>
      </c>
      <c r="F56" s="75" t="s">
        <v>98</v>
      </c>
      <c r="G56" s="25" t="e">
        <f>#REF!+#REF!</f>
        <v>#REF!</v>
      </c>
      <c r="H56" s="25" t="e">
        <f>#REF!+#REF!</f>
        <v>#REF!</v>
      </c>
      <c r="I56" s="25" t="e">
        <f>#REF!+#REF!</f>
        <v>#REF!</v>
      </c>
      <c r="J56" s="74">
        <f t="shared" ref="J56:J60" si="3">K56+L56</f>
        <v>900.7</v>
      </c>
      <c r="K56" s="74">
        <v>900.7</v>
      </c>
      <c r="L56" s="74"/>
      <c r="M56" s="74">
        <f t="shared" ref="M56:M61" si="4">N56+O56</f>
        <v>899.6</v>
      </c>
      <c r="N56" s="74">
        <v>899.6</v>
      </c>
      <c r="O56" s="74"/>
      <c r="P56" s="39" t="s">
        <v>42</v>
      </c>
    </row>
    <row r="57" spans="1:19" ht="131.25">
      <c r="A57" s="158"/>
      <c r="B57" s="184"/>
      <c r="C57" s="67" t="s">
        <v>147</v>
      </c>
      <c r="D57" s="68" t="s">
        <v>124</v>
      </c>
      <c r="E57" s="70" t="s">
        <v>102</v>
      </c>
      <c r="F57" s="75" t="s">
        <v>98</v>
      </c>
      <c r="G57" s="25" t="e">
        <f>SUM(#REF!)</f>
        <v>#REF!</v>
      </c>
      <c r="H57" s="25" t="e">
        <f>SUM(#REF!)</f>
        <v>#REF!</v>
      </c>
      <c r="I57" s="25" t="e">
        <f>SUM(#REF!)</f>
        <v>#REF!</v>
      </c>
      <c r="J57" s="74">
        <f t="shared" si="3"/>
        <v>8952.9</v>
      </c>
      <c r="K57" s="74">
        <v>8952.9</v>
      </c>
      <c r="L57" s="74"/>
      <c r="M57" s="74">
        <f>N57+O57</f>
        <v>8535.4</v>
      </c>
      <c r="N57" s="74">
        <v>8535.4</v>
      </c>
      <c r="O57" s="74"/>
      <c r="P57" s="39" t="s">
        <v>183</v>
      </c>
    </row>
    <row r="58" spans="1:19" ht="131.25">
      <c r="A58" s="158"/>
      <c r="B58" s="184"/>
      <c r="C58" s="67" t="s">
        <v>148</v>
      </c>
      <c r="D58" s="68" t="s">
        <v>124</v>
      </c>
      <c r="E58" s="70" t="s">
        <v>102</v>
      </c>
      <c r="F58" s="75" t="s">
        <v>98</v>
      </c>
      <c r="G58" s="25" t="e">
        <f>#REF!+#REF!</f>
        <v>#REF!</v>
      </c>
      <c r="H58" s="25" t="e">
        <f>#REF!+#REF!</f>
        <v>#REF!</v>
      </c>
      <c r="I58" s="25" t="e">
        <f>#REF!+#REF!</f>
        <v>#REF!</v>
      </c>
      <c r="J58" s="74">
        <f t="shared" si="3"/>
        <v>1906.6</v>
      </c>
      <c r="K58" s="74">
        <v>1906.6</v>
      </c>
      <c r="L58" s="74"/>
      <c r="M58" s="74">
        <f t="shared" si="4"/>
        <v>1906.6</v>
      </c>
      <c r="N58" s="74">
        <f>1869.1+37.5</f>
        <v>1906.6</v>
      </c>
      <c r="O58" s="74"/>
      <c r="P58" s="39" t="s">
        <v>197</v>
      </c>
      <c r="Q58" s="96">
        <v>37.5</v>
      </c>
    </row>
    <row r="59" spans="1:19" ht="131.25">
      <c r="A59" s="158"/>
      <c r="B59" s="184"/>
      <c r="C59" s="75" t="s">
        <v>149</v>
      </c>
      <c r="D59" s="68" t="s">
        <v>124</v>
      </c>
      <c r="E59" s="70" t="s">
        <v>102</v>
      </c>
      <c r="F59" s="75" t="s">
        <v>98</v>
      </c>
      <c r="G59" s="25" t="e">
        <f>#REF!+H59+I59</f>
        <v>#REF!</v>
      </c>
      <c r="H59" s="24">
        <v>200</v>
      </c>
      <c r="I59" s="24">
        <v>213.4</v>
      </c>
      <c r="J59" s="74">
        <f t="shared" si="3"/>
        <v>200</v>
      </c>
      <c r="K59" s="74">
        <v>200</v>
      </c>
      <c r="L59" s="74"/>
      <c r="M59" s="74">
        <f>N59+O59</f>
        <v>198.7</v>
      </c>
      <c r="N59" s="74">
        <v>198.7</v>
      </c>
      <c r="O59" s="74"/>
      <c r="P59" s="39" t="s">
        <v>177</v>
      </c>
    </row>
    <row r="60" spans="1:19" ht="314.25" customHeight="1">
      <c r="A60" s="158"/>
      <c r="B60" s="184"/>
      <c r="C60" s="68" t="s">
        <v>150</v>
      </c>
      <c r="D60" s="68" t="s">
        <v>124</v>
      </c>
      <c r="E60" s="70" t="s">
        <v>102</v>
      </c>
      <c r="F60" s="75" t="s">
        <v>130</v>
      </c>
      <c r="G60" s="25" t="e">
        <f>#REF!+#REF!+#REF!</f>
        <v>#REF!</v>
      </c>
      <c r="H60" s="25" t="e">
        <f>#REF!+#REF!+#REF!</f>
        <v>#REF!</v>
      </c>
      <c r="I60" s="25" t="e">
        <f>#REF!+#REF!+#REF!</f>
        <v>#REF!</v>
      </c>
      <c r="J60" s="74">
        <f t="shared" si="3"/>
        <v>11403.7</v>
      </c>
      <c r="K60" s="74">
        <v>11403.7</v>
      </c>
      <c r="L60" s="74"/>
      <c r="M60" s="74">
        <f t="shared" si="4"/>
        <v>11403.7</v>
      </c>
      <c r="N60" s="74">
        <v>11403.7</v>
      </c>
      <c r="O60" s="74"/>
      <c r="P60" s="39" t="s">
        <v>191</v>
      </c>
    </row>
    <row r="61" spans="1:19" ht="222" customHeight="1">
      <c r="A61" s="158"/>
      <c r="B61" s="160"/>
      <c r="C61" s="67" t="s">
        <v>151</v>
      </c>
      <c r="D61" s="68" t="s">
        <v>124</v>
      </c>
      <c r="E61" s="70" t="s">
        <v>102</v>
      </c>
      <c r="F61" s="75" t="s">
        <v>126</v>
      </c>
      <c r="G61" s="25" t="e">
        <f>SUM(#REF!)</f>
        <v>#REF!</v>
      </c>
      <c r="H61" s="25" t="e">
        <f>SUM(#REF!)</f>
        <v>#REF!</v>
      </c>
      <c r="I61" s="25" t="e">
        <f>SUM(#REF!)</f>
        <v>#REF!</v>
      </c>
      <c r="J61" s="74">
        <f>K61+L61</f>
        <v>944.4</v>
      </c>
      <c r="K61" s="74">
        <v>944.4</v>
      </c>
      <c r="L61" s="74"/>
      <c r="M61" s="74">
        <f t="shared" si="4"/>
        <v>926.4</v>
      </c>
      <c r="N61" s="74">
        <v>926.4</v>
      </c>
      <c r="O61" s="74"/>
      <c r="P61" s="39" t="s">
        <v>192</v>
      </c>
      <c r="Q61" s="65"/>
    </row>
    <row r="62" spans="1:19" ht="26.25">
      <c r="A62" s="183" t="s">
        <v>45</v>
      </c>
      <c r="B62" s="183"/>
      <c r="C62" s="183"/>
      <c r="D62" s="183"/>
      <c r="E62" s="183"/>
      <c r="F62" s="75"/>
      <c r="G62" s="25" t="e">
        <f>G55+G56+#REF!+G57+#REF!+G58+G59+G60+G61</f>
        <v>#REF!</v>
      </c>
      <c r="H62" s="25" t="e">
        <f>H55+H56+#REF!+H57+#REF!+H58+H59+H60+H61</f>
        <v>#REF!</v>
      </c>
      <c r="I62" s="25" t="e">
        <f>I55+I56+#REF!+I57+#REF!+I58+I59+I60+I61</f>
        <v>#REF!</v>
      </c>
      <c r="J62" s="74">
        <f>J63+J64</f>
        <v>29612.7</v>
      </c>
      <c r="K62" s="74">
        <f>K63+K64</f>
        <v>29612.7</v>
      </c>
      <c r="L62" s="74"/>
      <c r="M62" s="74">
        <f t="shared" ref="M62:N62" si="5">M63+M64</f>
        <v>28968.500000000004</v>
      </c>
      <c r="N62" s="74">
        <f t="shared" si="5"/>
        <v>28968.500000000004</v>
      </c>
      <c r="O62" s="74"/>
      <c r="P62" s="25"/>
      <c r="Q62" s="41"/>
    </row>
    <row r="63" spans="1:19" ht="131.25">
      <c r="A63" s="185" t="s">
        <v>15</v>
      </c>
      <c r="B63" s="186"/>
      <c r="C63" s="75" t="s">
        <v>98</v>
      </c>
      <c r="D63" s="103"/>
      <c r="E63" s="103"/>
      <c r="F63" s="75" t="s">
        <v>98</v>
      </c>
      <c r="G63" s="25"/>
      <c r="H63" s="25"/>
      <c r="I63" s="25"/>
      <c r="J63" s="74">
        <f>K63+L63</f>
        <v>18209</v>
      </c>
      <c r="K63" s="74">
        <f>K55+K56+K57+K58+K59+K61</f>
        <v>18209</v>
      </c>
      <c r="L63" s="74"/>
      <c r="M63" s="74">
        <f>N63+O63</f>
        <v>17564.800000000003</v>
      </c>
      <c r="N63" s="74">
        <f>N55+N56+N57+N58+N59+N61</f>
        <v>17564.800000000003</v>
      </c>
      <c r="O63" s="74"/>
      <c r="P63" s="25"/>
    </row>
    <row r="64" spans="1:19" ht="151.5" customHeight="1">
      <c r="A64" s="103"/>
      <c r="B64" s="103"/>
      <c r="C64" s="75" t="s">
        <v>52</v>
      </c>
      <c r="D64" s="103"/>
      <c r="E64" s="103"/>
      <c r="F64" s="75" t="s">
        <v>52</v>
      </c>
      <c r="G64" s="25"/>
      <c r="H64" s="25"/>
      <c r="I64" s="25"/>
      <c r="J64" s="74">
        <f>K64+L64</f>
        <v>11403.7</v>
      </c>
      <c r="K64" s="74">
        <f>K60</f>
        <v>11403.7</v>
      </c>
      <c r="L64" s="74"/>
      <c r="M64" s="74">
        <f>N64+O64</f>
        <v>11403.7</v>
      </c>
      <c r="N64" s="74">
        <f>N60</f>
        <v>11403.7</v>
      </c>
      <c r="O64" s="74"/>
      <c r="P64" s="25"/>
      <c r="Q64" s="84"/>
      <c r="R64" s="41"/>
    </row>
    <row r="65" spans="1:17" ht="25.5">
      <c r="A65" s="162" t="s">
        <v>91</v>
      </c>
      <c r="B65" s="162"/>
      <c r="C65" s="162"/>
      <c r="D65" s="162"/>
      <c r="E65" s="162"/>
      <c r="F65" s="162"/>
      <c r="G65" s="162"/>
      <c r="H65" s="162"/>
      <c r="I65" s="162"/>
      <c r="J65" s="162"/>
      <c r="K65" s="162"/>
      <c r="L65" s="162"/>
      <c r="M65" s="162"/>
      <c r="N65" s="162"/>
      <c r="O65" s="162"/>
      <c r="P65" s="162"/>
    </row>
    <row r="66" spans="1:17" ht="131.25" hidden="1">
      <c r="A66" s="156" t="s">
        <v>77</v>
      </c>
      <c r="B66" s="157" t="s">
        <v>60</v>
      </c>
      <c r="C66" s="48" t="s">
        <v>131</v>
      </c>
      <c r="D66" s="68" t="s">
        <v>124</v>
      </c>
      <c r="E66" s="70" t="s">
        <v>102</v>
      </c>
      <c r="F66" s="75" t="s">
        <v>98</v>
      </c>
      <c r="G66" s="25" t="e">
        <f>#REF!+H66+I66</f>
        <v>#REF!</v>
      </c>
      <c r="H66" s="24"/>
      <c r="I66" s="24"/>
      <c r="J66" s="24"/>
      <c r="K66" s="24"/>
      <c r="L66" s="24"/>
      <c r="M66" s="24"/>
      <c r="N66" s="24"/>
      <c r="O66" s="24"/>
      <c r="P66" s="24"/>
    </row>
    <row r="67" spans="1:17" ht="131.25" hidden="1">
      <c r="A67" s="156"/>
      <c r="B67" s="157"/>
      <c r="C67" s="48" t="s">
        <v>88</v>
      </c>
      <c r="D67" s="68" t="s">
        <v>124</v>
      </c>
      <c r="E67" s="70" t="s">
        <v>102</v>
      </c>
      <c r="F67" s="75" t="s">
        <v>98</v>
      </c>
      <c r="G67" s="25" t="e">
        <f>#REF!+H67+I67</f>
        <v>#REF!</v>
      </c>
      <c r="H67" s="24"/>
      <c r="I67" s="24"/>
      <c r="J67" s="24"/>
      <c r="K67" s="24"/>
      <c r="L67" s="24"/>
      <c r="M67" s="24"/>
      <c r="N67" s="24"/>
      <c r="O67" s="24"/>
      <c r="P67" s="24"/>
    </row>
    <row r="68" spans="1:17" ht="146.25" customHeight="1">
      <c r="A68" s="98" t="s">
        <v>77</v>
      </c>
      <c r="B68" s="71" t="s">
        <v>61</v>
      </c>
      <c r="C68" s="72" t="s">
        <v>153</v>
      </c>
      <c r="D68" s="68" t="s">
        <v>124</v>
      </c>
      <c r="E68" s="70" t="s">
        <v>102</v>
      </c>
      <c r="F68" s="75" t="s">
        <v>98</v>
      </c>
      <c r="G68" s="25" t="e">
        <f>#REF!+H68+I68</f>
        <v>#REF!</v>
      </c>
      <c r="H68" s="24">
        <v>3049.3</v>
      </c>
      <c r="I68" s="24">
        <f>2931+56.7</f>
        <v>2987.7</v>
      </c>
      <c r="J68" s="39">
        <f>K68+L68</f>
        <v>3075.8</v>
      </c>
      <c r="K68" s="39">
        <v>3075.8</v>
      </c>
      <c r="L68" s="39"/>
      <c r="M68" s="39">
        <f>N68+O68</f>
        <v>3052.9</v>
      </c>
      <c r="N68" s="39">
        <v>3052.9</v>
      </c>
      <c r="O68" s="39"/>
      <c r="P68" s="75" t="s">
        <v>171</v>
      </c>
    </row>
    <row r="69" spans="1:17" ht="131.25">
      <c r="A69" s="103" t="s">
        <v>78</v>
      </c>
      <c r="B69" s="99" t="s">
        <v>49</v>
      </c>
      <c r="C69" s="48" t="s">
        <v>152</v>
      </c>
      <c r="D69" s="68" t="s">
        <v>124</v>
      </c>
      <c r="E69" s="70" t="s">
        <v>102</v>
      </c>
      <c r="F69" s="75" t="s">
        <v>98</v>
      </c>
      <c r="G69" s="25" t="e">
        <f>#REF!+H69+I69</f>
        <v>#REF!</v>
      </c>
      <c r="H69" s="24">
        <v>2500</v>
      </c>
      <c r="I69" s="24">
        <v>0</v>
      </c>
      <c r="J69" s="39">
        <f>K69+L69</f>
        <v>901</v>
      </c>
      <c r="K69" s="39">
        <v>901</v>
      </c>
      <c r="L69" s="39"/>
      <c r="M69" s="39">
        <f>N69+O69</f>
        <v>555</v>
      </c>
      <c r="N69" s="39">
        <v>555</v>
      </c>
      <c r="O69" s="39"/>
      <c r="P69" s="40" t="s">
        <v>193</v>
      </c>
    </row>
    <row r="70" spans="1:17" ht="26.25">
      <c r="A70" s="183" t="s">
        <v>46</v>
      </c>
      <c r="B70" s="183"/>
      <c r="C70" s="183"/>
      <c r="D70" s="183"/>
      <c r="E70" s="183"/>
      <c r="F70" s="79"/>
      <c r="G70" s="25" t="e">
        <f>#REF!+G68+#REF!</f>
        <v>#REF!</v>
      </c>
      <c r="H70" s="25" t="e">
        <f>#REF!+H68+#REF!</f>
        <v>#REF!</v>
      </c>
      <c r="I70" s="25" t="e">
        <f>#REF!+I68+#REF!</f>
        <v>#REF!</v>
      </c>
      <c r="J70" s="39">
        <f>J71</f>
        <v>3976.8</v>
      </c>
      <c r="K70" s="39">
        <f t="shared" ref="K70:N70" si="6">K71</f>
        <v>3976.8</v>
      </c>
      <c r="L70" s="39"/>
      <c r="M70" s="39">
        <f t="shared" si="6"/>
        <v>3607.9</v>
      </c>
      <c r="N70" s="39">
        <f t="shared" si="6"/>
        <v>3607.9</v>
      </c>
      <c r="O70" s="39"/>
      <c r="P70" s="25"/>
    </row>
    <row r="71" spans="1:17" s="34" customFormat="1" ht="131.25">
      <c r="A71" s="143"/>
      <c r="B71" s="143"/>
      <c r="C71" s="58" t="s">
        <v>98</v>
      </c>
      <c r="D71" s="100"/>
      <c r="E71" s="29"/>
      <c r="F71" s="58" t="s">
        <v>98</v>
      </c>
      <c r="G71" s="110" t="e">
        <f>#REF!+G68+#REF!</f>
        <v>#REF!</v>
      </c>
      <c r="H71" s="110" t="e">
        <f>#REF!+H68+#REF!</f>
        <v>#REF!</v>
      </c>
      <c r="I71" s="110" t="e">
        <f>#REF!+I68+#REF!</f>
        <v>#REF!</v>
      </c>
      <c r="J71" s="111">
        <f>K71</f>
        <v>3976.8</v>
      </c>
      <c r="K71" s="111">
        <f>K68+K69</f>
        <v>3976.8</v>
      </c>
      <c r="L71" s="111"/>
      <c r="M71" s="111">
        <f>N71</f>
        <v>3607.9</v>
      </c>
      <c r="N71" s="111">
        <f>N68+N69</f>
        <v>3607.9</v>
      </c>
      <c r="O71" s="110"/>
      <c r="P71" s="110"/>
    </row>
    <row r="72" spans="1:17" ht="25.5">
      <c r="A72" s="162" t="s">
        <v>79</v>
      </c>
      <c r="B72" s="162"/>
      <c r="C72" s="162"/>
      <c r="D72" s="162"/>
      <c r="E72" s="162"/>
      <c r="F72" s="162"/>
      <c r="G72" s="162"/>
      <c r="H72" s="162"/>
      <c r="I72" s="162"/>
      <c r="J72" s="162"/>
      <c r="K72" s="162"/>
      <c r="L72" s="162"/>
      <c r="M72" s="162"/>
      <c r="N72" s="162"/>
      <c r="O72" s="162"/>
      <c r="P72" s="162"/>
    </row>
    <row r="73" spans="1:17" ht="187.5" customHeight="1">
      <c r="A73" s="143" t="s">
        <v>80</v>
      </c>
      <c r="B73" s="189" t="s">
        <v>81</v>
      </c>
      <c r="C73" s="190" t="s">
        <v>82</v>
      </c>
      <c r="D73" s="192" t="s">
        <v>124</v>
      </c>
      <c r="E73" s="170" t="s">
        <v>102</v>
      </c>
      <c r="F73" s="172" t="s">
        <v>132</v>
      </c>
      <c r="G73" s="29" t="e">
        <f>#REF!+#REF!</f>
        <v>#REF!</v>
      </c>
      <c r="H73" s="29" t="e">
        <f>#REF!+#REF!</f>
        <v>#REF!</v>
      </c>
      <c r="I73" s="29" t="e">
        <f>#REF!+#REF!</f>
        <v>#REF!</v>
      </c>
      <c r="J73" s="164">
        <f>K73+L73</f>
        <v>107120.2</v>
      </c>
      <c r="K73" s="166"/>
      <c r="L73" s="164">
        <v>107120.2</v>
      </c>
      <c r="M73" s="164">
        <f>N73+O73</f>
        <v>106164.7</v>
      </c>
      <c r="N73" s="166"/>
      <c r="O73" s="164">
        <v>106164.7</v>
      </c>
      <c r="P73" s="187" t="s">
        <v>195</v>
      </c>
    </row>
    <row r="74" spans="1:17" ht="372.75" customHeight="1">
      <c r="A74" s="143"/>
      <c r="B74" s="189"/>
      <c r="C74" s="191"/>
      <c r="D74" s="193"/>
      <c r="E74" s="171"/>
      <c r="F74" s="173"/>
      <c r="G74" s="29"/>
      <c r="H74" s="29"/>
      <c r="I74" s="29"/>
      <c r="J74" s="165"/>
      <c r="K74" s="169"/>
      <c r="L74" s="165"/>
      <c r="M74" s="165"/>
      <c r="N74" s="167"/>
      <c r="O74" s="165"/>
      <c r="P74" s="188"/>
    </row>
    <row r="75" spans="1:17" ht="298.5" customHeight="1">
      <c r="A75" s="143"/>
      <c r="B75" s="189"/>
      <c r="C75" s="68" t="s">
        <v>83</v>
      </c>
      <c r="D75" s="68" t="s">
        <v>124</v>
      </c>
      <c r="E75" s="70" t="s">
        <v>102</v>
      </c>
      <c r="F75" s="58" t="s">
        <v>100</v>
      </c>
      <c r="G75" s="25" t="e">
        <f>SUM(#REF!)</f>
        <v>#REF!</v>
      </c>
      <c r="H75" s="25" t="e">
        <f>SUM(#REF!)</f>
        <v>#REF!</v>
      </c>
      <c r="I75" s="25" t="e">
        <f>SUM(#REF!)</f>
        <v>#REF!</v>
      </c>
      <c r="J75" s="101">
        <f>K75+L75</f>
        <v>35911.599999999999</v>
      </c>
      <c r="K75" s="33"/>
      <c r="L75" s="101">
        <v>35911.599999999999</v>
      </c>
      <c r="M75" s="101">
        <f>N75+O75</f>
        <v>28640.3</v>
      </c>
      <c r="N75" s="102"/>
      <c r="O75" s="101">
        <v>28640.3</v>
      </c>
      <c r="P75" s="112" t="s">
        <v>196</v>
      </c>
      <c r="Q75" s="81"/>
    </row>
    <row r="76" spans="1:17" ht="163.5" customHeight="1">
      <c r="A76" s="143"/>
      <c r="B76" s="189"/>
      <c r="C76" s="73" t="s">
        <v>90</v>
      </c>
      <c r="D76" s="68" t="s">
        <v>124</v>
      </c>
      <c r="E76" s="70" t="s">
        <v>102</v>
      </c>
      <c r="F76" s="78" t="s">
        <v>100</v>
      </c>
      <c r="G76" s="25" t="e">
        <f>#REF!+H76+I76</f>
        <v>#REF!</v>
      </c>
      <c r="H76" s="24">
        <v>2289</v>
      </c>
      <c r="I76" s="24">
        <v>0</v>
      </c>
      <c r="J76" s="39">
        <f>K76+L76</f>
        <v>5323</v>
      </c>
      <c r="K76" s="48"/>
      <c r="L76" s="39">
        <v>5323</v>
      </c>
      <c r="M76" s="39">
        <f>N76+O76</f>
        <v>4981</v>
      </c>
      <c r="N76" s="48"/>
      <c r="O76" s="39">
        <v>4981</v>
      </c>
      <c r="P76" s="40" t="s">
        <v>172</v>
      </c>
    </row>
    <row r="77" spans="1:17" ht="257.25" customHeight="1">
      <c r="A77" s="143"/>
      <c r="B77" s="189"/>
      <c r="C77" s="73" t="s">
        <v>93</v>
      </c>
      <c r="D77" s="68" t="s">
        <v>124</v>
      </c>
      <c r="E77" s="70" t="s">
        <v>102</v>
      </c>
      <c r="F77" s="75" t="s">
        <v>92</v>
      </c>
      <c r="G77" s="25" t="e">
        <f>#REF!+H77+I77</f>
        <v>#REF!</v>
      </c>
      <c r="H77" s="24">
        <v>0</v>
      </c>
      <c r="I77" s="24">
        <v>0</v>
      </c>
      <c r="J77" s="39">
        <f>K77+L77</f>
        <v>2820.2</v>
      </c>
      <c r="K77" s="48"/>
      <c r="L77" s="39">
        <v>2820.2</v>
      </c>
      <c r="M77" s="39">
        <f>N77+O77</f>
        <v>2820.2</v>
      </c>
      <c r="N77" s="48"/>
      <c r="O77" s="39">
        <v>2820.2</v>
      </c>
      <c r="P77" s="48" t="s">
        <v>173</v>
      </c>
    </row>
    <row r="78" spans="1:17" ht="26.25">
      <c r="A78" s="113" t="s">
        <v>47</v>
      </c>
      <c r="B78" s="114"/>
      <c r="C78" s="114"/>
      <c r="D78" s="114"/>
      <c r="E78" s="114"/>
      <c r="F78" s="115"/>
      <c r="G78" s="25" t="e">
        <f>G73+G75+G76+G77</f>
        <v>#REF!</v>
      </c>
      <c r="H78" s="25" t="e">
        <f>H73+H75+H76+H77</f>
        <v>#REF!</v>
      </c>
      <c r="I78" s="25" t="e">
        <f>I73+I75+I76+I77</f>
        <v>#REF!</v>
      </c>
      <c r="J78" s="47">
        <f>K78+L78</f>
        <v>151175</v>
      </c>
      <c r="K78" s="47"/>
      <c r="L78" s="47">
        <f>L73+L75+L76+L77</f>
        <v>151175</v>
      </c>
      <c r="M78" s="47">
        <f>N78+O78</f>
        <v>142606.20000000001</v>
      </c>
      <c r="N78" s="47"/>
      <c r="O78" s="47">
        <f t="shared" ref="O78" si="7">O73+O75+O76+O77</f>
        <v>142606.20000000001</v>
      </c>
      <c r="P78" s="25"/>
      <c r="Q78" s="41"/>
    </row>
    <row r="79" spans="1:17" ht="315" hidden="1">
      <c r="A79" s="174" t="s">
        <v>15</v>
      </c>
      <c r="B79" s="175"/>
      <c r="C79" s="175"/>
      <c r="D79" s="175"/>
      <c r="E79" s="176"/>
      <c r="F79" s="75" t="s">
        <v>55</v>
      </c>
      <c r="G79" s="116" t="e">
        <f>#REF!+#REF!+#REF!+#REF!</f>
        <v>#REF!</v>
      </c>
      <c r="H79" s="116" t="e">
        <f>#REF!+#REF!+#REF!</f>
        <v>#REF!</v>
      </c>
      <c r="I79" s="116" t="e">
        <f>#REF!+#REF!+#REF!</f>
        <v>#REF!</v>
      </c>
      <c r="J79" s="47"/>
      <c r="K79" s="47"/>
      <c r="L79" s="47"/>
      <c r="M79" s="47"/>
      <c r="N79" s="47"/>
      <c r="O79" s="47"/>
      <c r="P79" s="116"/>
    </row>
    <row r="80" spans="1:17" ht="157.5" hidden="1">
      <c r="A80" s="177"/>
      <c r="B80" s="178"/>
      <c r="C80" s="178"/>
      <c r="D80" s="178"/>
      <c r="E80" s="179"/>
      <c r="F80" s="75" t="s">
        <v>92</v>
      </c>
      <c r="G80" s="116" t="e">
        <f>G77</f>
        <v>#REF!</v>
      </c>
      <c r="H80" s="116">
        <f>H77</f>
        <v>0</v>
      </c>
      <c r="I80" s="116">
        <f>I77</f>
        <v>0</v>
      </c>
      <c r="J80" s="47"/>
      <c r="K80" s="47"/>
      <c r="L80" s="47"/>
      <c r="M80" s="47"/>
      <c r="N80" s="47"/>
      <c r="O80" s="47"/>
      <c r="P80" s="116"/>
    </row>
    <row r="81" spans="1:17" ht="131.25" hidden="1">
      <c r="A81" s="180"/>
      <c r="B81" s="181"/>
      <c r="C81" s="181"/>
      <c r="D81" s="181"/>
      <c r="E81" s="182"/>
      <c r="F81" s="75" t="s">
        <v>100</v>
      </c>
      <c r="G81" s="116" t="e">
        <f>#REF!+G75+G76</f>
        <v>#REF!</v>
      </c>
      <c r="H81" s="116" t="e">
        <f>#REF!+H75+H76</f>
        <v>#REF!</v>
      </c>
      <c r="I81" s="116" t="e">
        <f>#REF!+I75+I76</f>
        <v>#REF!</v>
      </c>
      <c r="J81" s="47"/>
      <c r="K81" s="47"/>
      <c r="L81" s="47"/>
      <c r="M81" s="47"/>
      <c r="N81" s="47"/>
      <c r="O81" s="47"/>
      <c r="P81" s="116"/>
    </row>
    <row r="82" spans="1:17" ht="168" customHeight="1">
      <c r="A82" s="144"/>
      <c r="B82" s="145"/>
      <c r="C82" s="75" t="s">
        <v>100</v>
      </c>
      <c r="D82" s="117"/>
      <c r="E82" s="99"/>
      <c r="F82" s="75" t="s">
        <v>55</v>
      </c>
      <c r="G82" s="116"/>
      <c r="H82" s="116"/>
      <c r="I82" s="116"/>
      <c r="J82" s="47">
        <f>K82+L82</f>
        <v>132493.33000000002</v>
      </c>
      <c r="K82" s="47"/>
      <c r="L82" s="47">
        <v>132493.33000000002</v>
      </c>
      <c r="M82" s="47">
        <f>N82+O82</f>
        <v>125650.1</v>
      </c>
      <c r="N82" s="47"/>
      <c r="O82" s="47">
        <v>125650.1</v>
      </c>
      <c r="P82" s="116"/>
    </row>
    <row r="83" spans="1:17" ht="157.5">
      <c r="A83" s="146"/>
      <c r="B83" s="147"/>
      <c r="C83" s="118" t="s">
        <v>175</v>
      </c>
      <c r="D83" s="119"/>
      <c r="E83" s="99"/>
      <c r="F83" s="78" t="s">
        <v>92</v>
      </c>
      <c r="G83" s="116"/>
      <c r="H83" s="116"/>
      <c r="I83" s="116"/>
      <c r="J83" s="47">
        <f>K83+L83</f>
        <v>5000</v>
      </c>
      <c r="K83" s="47"/>
      <c r="L83" s="47">
        <v>5000</v>
      </c>
      <c r="M83" s="47">
        <f>N83+O83</f>
        <v>5000</v>
      </c>
      <c r="N83" s="47"/>
      <c r="O83" s="47">
        <v>5000</v>
      </c>
      <c r="P83" s="116"/>
    </row>
    <row r="84" spans="1:17" ht="162.75">
      <c r="A84" s="146"/>
      <c r="B84" s="147"/>
      <c r="C84" s="87" t="s">
        <v>176</v>
      </c>
      <c r="D84" s="117"/>
      <c r="E84" s="120"/>
      <c r="F84" s="75" t="s">
        <v>100</v>
      </c>
      <c r="G84" s="116"/>
      <c r="H84" s="116"/>
      <c r="I84" s="116"/>
      <c r="J84" s="47">
        <f t="shared" ref="J84:J86" si="8">K84+L84</f>
        <v>1530.6</v>
      </c>
      <c r="K84" s="47"/>
      <c r="L84" s="47">
        <v>1530.6</v>
      </c>
      <c r="M84" s="47">
        <f t="shared" ref="M84:M86" si="9">N84+O84</f>
        <v>0</v>
      </c>
      <c r="N84" s="47"/>
      <c r="O84" s="47">
        <v>0</v>
      </c>
      <c r="P84" s="116"/>
    </row>
    <row r="85" spans="1:17" ht="105" customHeight="1">
      <c r="A85" s="146"/>
      <c r="B85" s="147"/>
      <c r="C85" s="88" t="s">
        <v>92</v>
      </c>
      <c r="D85" s="117"/>
      <c r="E85" s="120"/>
      <c r="F85" s="75"/>
      <c r="G85" s="116"/>
      <c r="H85" s="116"/>
      <c r="I85" s="116"/>
      <c r="J85" s="47">
        <f t="shared" si="8"/>
        <v>8570.2000000000007</v>
      </c>
      <c r="K85" s="47"/>
      <c r="L85" s="47">
        <v>8570.2000000000007</v>
      </c>
      <c r="M85" s="47">
        <f t="shared" si="9"/>
        <v>8570.2000000000007</v>
      </c>
      <c r="N85" s="47"/>
      <c r="O85" s="47">
        <v>8570.2000000000007</v>
      </c>
      <c r="P85" s="116"/>
    </row>
    <row r="86" spans="1:17" ht="153.75" customHeight="1">
      <c r="A86" s="148"/>
      <c r="B86" s="149"/>
      <c r="C86" s="87" t="s">
        <v>55</v>
      </c>
      <c r="D86" s="117"/>
      <c r="E86" s="120"/>
      <c r="F86" s="75"/>
      <c r="G86" s="116"/>
      <c r="H86" s="116"/>
      <c r="I86" s="116"/>
      <c r="J86" s="47">
        <f t="shared" si="8"/>
        <v>3580.8599999999997</v>
      </c>
      <c r="K86" s="47"/>
      <c r="L86" s="47">
        <v>3580.8599999999997</v>
      </c>
      <c r="M86" s="47">
        <f t="shared" si="9"/>
        <v>3385.8999999999996</v>
      </c>
      <c r="N86" s="47"/>
      <c r="O86" s="47">
        <v>3385.8999999999996</v>
      </c>
      <c r="P86" s="116"/>
    </row>
    <row r="87" spans="1:17" ht="30.75">
      <c r="A87" s="183" t="s">
        <v>54</v>
      </c>
      <c r="B87" s="183"/>
      <c r="C87" s="183"/>
      <c r="D87" s="183"/>
      <c r="E87" s="183"/>
      <c r="F87" s="40"/>
      <c r="G87" s="25" t="e">
        <f>G51+G62+G70+G78</f>
        <v>#REF!</v>
      </c>
      <c r="H87" s="25" t="e">
        <f>H51+H62+H70+H78</f>
        <v>#REF!</v>
      </c>
      <c r="I87" s="25" t="e">
        <f>I51+I62+I70+I78</f>
        <v>#REF!</v>
      </c>
      <c r="J87" s="47">
        <f>K87+L87</f>
        <v>249883.29000000004</v>
      </c>
      <c r="K87" s="47">
        <f>K88++K89+K90+K91+K92+K93+K94</f>
        <v>98708.300000000017</v>
      </c>
      <c r="L87" s="47">
        <f t="shared" ref="L87:O87" si="10">L88++L89+L90+L91+L92+L93+L94</f>
        <v>151174.99000000002</v>
      </c>
      <c r="M87" s="47">
        <f>N87+O87</f>
        <v>237675.40000000002</v>
      </c>
      <c r="N87" s="47">
        <f>N88++N89+N90+N91+N92+N93+N94</f>
        <v>95069.2</v>
      </c>
      <c r="O87" s="47">
        <f t="shared" si="10"/>
        <v>142606.20000000001</v>
      </c>
      <c r="P87" s="25"/>
      <c r="Q87" s="43"/>
    </row>
    <row r="88" spans="1:17" ht="78.75" customHeight="1">
      <c r="A88" s="158"/>
      <c r="B88" s="158"/>
      <c r="C88" s="77" t="s">
        <v>99</v>
      </c>
      <c r="D88" s="103"/>
      <c r="E88" s="103"/>
      <c r="F88" s="77" t="s">
        <v>99</v>
      </c>
      <c r="G88" s="25"/>
      <c r="H88" s="25"/>
      <c r="I88" s="25"/>
      <c r="J88" s="47">
        <f>K88+L88</f>
        <v>87168.10000000002</v>
      </c>
      <c r="K88" s="47">
        <f>K52+K63+K71</f>
        <v>87168.10000000002</v>
      </c>
      <c r="L88" s="47"/>
      <c r="M88" s="47">
        <f>N88+O88</f>
        <v>83599.7</v>
      </c>
      <c r="N88" s="47">
        <f>N52+N63+N71</f>
        <v>83599.7</v>
      </c>
      <c r="O88" s="47"/>
      <c r="P88" s="25"/>
      <c r="Q88" s="66"/>
    </row>
    <row r="89" spans="1:17" ht="91.5" customHeight="1">
      <c r="A89" s="158"/>
      <c r="B89" s="158"/>
      <c r="C89" s="75" t="s">
        <v>100</v>
      </c>
      <c r="D89" s="103"/>
      <c r="E89" s="103"/>
      <c r="F89" s="77" t="s">
        <v>100</v>
      </c>
      <c r="G89" s="25"/>
      <c r="H89" s="25"/>
      <c r="I89" s="25"/>
      <c r="J89" s="47">
        <f>K89+L89</f>
        <v>132493.33000000002</v>
      </c>
      <c r="K89" s="47"/>
      <c r="L89" s="47">
        <v>132493.33000000002</v>
      </c>
      <c r="M89" s="47">
        <f>N89+O89</f>
        <v>125650.1</v>
      </c>
      <c r="N89" s="47"/>
      <c r="O89" s="47">
        <v>125650.1</v>
      </c>
      <c r="P89" s="25"/>
    </row>
    <row r="90" spans="1:17" ht="117" customHeight="1">
      <c r="A90" s="158"/>
      <c r="B90" s="158"/>
      <c r="C90" s="118" t="s">
        <v>175</v>
      </c>
      <c r="D90" s="121"/>
      <c r="E90" s="122"/>
      <c r="F90" s="77" t="s">
        <v>50</v>
      </c>
      <c r="G90" s="42"/>
      <c r="H90" s="42"/>
      <c r="I90" s="42"/>
      <c r="J90" s="47">
        <f>K90+L90</f>
        <v>5000</v>
      </c>
      <c r="K90" s="47"/>
      <c r="L90" s="47">
        <v>5000</v>
      </c>
      <c r="M90" s="47">
        <f>N90+O90</f>
        <v>5000</v>
      </c>
      <c r="N90" s="47"/>
      <c r="O90" s="47">
        <v>5000</v>
      </c>
      <c r="P90" s="42"/>
    </row>
    <row r="91" spans="1:17" ht="169.5" customHeight="1">
      <c r="A91" s="158"/>
      <c r="B91" s="158"/>
      <c r="C91" s="118" t="s">
        <v>176</v>
      </c>
      <c r="D91" s="121"/>
      <c r="E91" s="122"/>
      <c r="F91" s="75" t="s">
        <v>53</v>
      </c>
      <c r="G91" s="42"/>
      <c r="H91" s="42"/>
      <c r="I91" s="42"/>
      <c r="J91" s="47">
        <f t="shared" ref="J91:J93" si="11">K91+L91</f>
        <v>1530.6</v>
      </c>
      <c r="K91" s="47"/>
      <c r="L91" s="47">
        <v>1530.6</v>
      </c>
      <c r="M91" s="47">
        <f t="shared" ref="M91:M93" si="12">N91+O91</f>
        <v>0</v>
      </c>
      <c r="N91" s="47"/>
      <c r="O91" s="47">
        <v>0</v>
      </c>
      <c r="P91" s="42"/>
    </row>
    <row r="92" spans="1:17" ht="59.25" customHeight="1">
      <c r="A92" s="158"/>
      <c r="B92" s="158"/>
      <c r="C92" s="123" t="s">
        <v>92</v>
      </c>
      <c r="D92" s="121"/>
      <c r="E92" s="122"/>
      <c r="F92" s="75" t="s">
        <v>52</v>
      </c>
      <c r="G92" s="42"/>
      <c r="H92" s="42"/>
      <c r="I92" s="42"/>
      <c r="J92" s="47">
        <f t="shared" si="11"/>
        <v>8706.7000000000007</v>
      </c>
      <c r="K92" s="47">
        <f>K53</f>
        <v>136.5</v>
      </c>
      <c r="L92" s="47">
        <f>8570.2</f>
        <v>8570.2000000000007</v>
      </c>
      <c r="M92" s="47">
        <f t="shared" si="12"/>
        <v>8636</v>
      </c>
      <c r="N92" s="47">
        <f>N53</f>
        <v>65.8</v>
      </c>
      <c r="O92" s="47">
        <f>8570.2</f>
        <v>8570.2000000000007</v>
      </c>
      <c r="P92" s="42"/>
    </row>
    <row r="93" spans="1:17" ht="99" customHeight="1">
      <c r="A93" s="158"/>
      <c r="B93" s="158"/>
      <c r="C93" s="118" t="s">
        <v>55</v>
      </c>
      <c r="D93" s="121"/>
      <c r="E93" s="122"/>
      <c r="F93" s="75" t="s">
        <v>55</v>
      </c>
      <c r="G93" s="124"/>
      <c r="H93" s="42"/>
      <c r="I93" s="42"/>
      <c r="J93" s="47">
        <f t="shared" si="11"/>
        <v>3580.8599999999997</v>
      </c>
      <c r="K93" s="47"/>
      <c r="L93" s="47">
        <v>3580.8599999999997</v>
      </c>
      <c r="M93" s="47">
        <f t="shared" si="12"/>
        <v>3385.8999999999996</v>
      </c>
      <c r="N93" s="47"/>
      <c r="O93" s="47">
        <v>3385.8999999999996</v>
      </c>
      <c r="P93" s="42"/>
    </row>
    <row r="94" spans="1:17" ht="131.25">
      <c r="A94" s="158"/>
      <c r="B94" s="158"/>
      <c r="C94" s="75" t="s">
        <v>52</v>
      </c>
      <c r="D94" s="91"/>
      <c r="E94" s="92"/>
      <c r="F94" s="93"/>
      <c r="G94" s="42"/>
      <c r="H94" s="42"/>
      <c r="I94" s="42"/>
      <c r="J94" s="47">
        <f>K94+L94</f>
        <v>11403.7</v>
      </c>
      <c r="K94" s="47">
        <f>K64</f>
        <v>11403.7</v>
      </c>
      <c r="L94" s="47"/>
      <c r="M94" s="47">
        <f>N94+O94</f>
        <v>11403.7</v>
      </c>
      <c r="N94" s="47">
        <f t="shared" ref="N94" si="13">N64</f>
        <v>11403.7</v>
      </c>
      <c r="O94" s="94"/>
      <c r="P94" s="42"/>
    </row>
    <row r="95" spans="1:17" ht="27.75">
      <c r="M95" s="36"/>
    </row>
    <row r="96" spans="1:17" ht="35.25">
      <c r="B96" s="26" t="s">
        <v>133</v>
      </c>
      <c r="K96" s="168" t="s">
        <v>103</v>
      </c>
      <c r="L96" s="168"/>
    </row>
    <row r="97" spans="1:12" ht="33">
      <c r="B97" s="50"/>
      <c r="K97" s="63"/>
      <c r="L97" s="63"/>
    </row>
    <row r="98" spans="1:12" ht="33">
      <c r="A98" s="8"/>
      <c r="B98" s="60" t="s">
        <v>25</v>
      </c>
    </row>
  </sheetData>
  <mergeCells count="60">
    <mergeCell ref="M20:M21"/>
    <mergeCell ref="N20:N21"/>
    <mergeCell ref="J20:J21"/>
    <mergeCell ref="K20:K21"/>
    <mergeCell ref="A23:P23"/>
    <mergeCell ref="L20:L21"/>
    <mergeCell ref="O20:O21"/>
    <mergeCell ref="A24:A28"/>
    <mergeCell ref="B24:B28"/>
    <mergeCell ref="G20:G21"/>
    <mergeCell ref="A7:P8"/>
    <mergeCell ref="L14:P14"/>
    <mergeCell ref="A19:A21"/>
    <mergeCell ref="B19:B21"/>
    <mergeCell ref="C19:C21"/>
    <mergeCell ref="D19:D21"/>
    <mergeCell ref="E19:E21"/>
    <mergeCell ref="F19:F21"/>
    <mergeCell ref="G19:I19"/>
    <mergeCell ref="J19:L19"/>
    <mergeCell ref="M19:O19"/>
    <mergeCell ref="P19:P21"/>
    <mergeCell ref="H20:I20"/>
    <mergeCell ref="B55:B61"/>
    <mergeCell ref="A62:E62"/>
    <mergeCell ref="A63:B63"/>
    <mergeCell ref="A65:P65"/>
    <mergeCell ref="O73:O74"/>
    <mergeCell ref="P73:P74"/>
    <mergeCell ref="A70:E70"/>
    <mergeCell ref="A72:P72"/>
    <mergeCell ref="A73:A77"/>
    <mergeCell ref="B73:B77"/>
    <mergeCell ref="C73:C74"/>
    <mergeCell ref="D73:D74"/>
    <mergeCell ref="K96:L96"/>
    <mergeCell ref="K73:K74"/>
    <mergeCell ref="L73:L74"/>
    <mergeCell ref="E73:E74"/>
    <mergeCell ref="F73:F74"/>
    <mergeCell ref="J73:J74"/>
    <mergeCell ref="A79:E81"/>
    <mergeCell ref="A87:E87"/>
    <mergeCell ref="A88:B94"/>
    <mergeCell ref="A52:B53"/>
    <mergeCell ref="A71:B71"/>
    <mergeCell ref="A82:B86"/>
    <mergeCell ref="B29:B43"/>
    <mergeCell ref="A38:A43"/>
    <mergeCell ref="A44:A48"/>
    <mergeCell ref="A66:A67"/>
    <mergeCell ref="B66:B67"/>
    <mergeCell ref="A49:A50"/>
    <mergeCell ref="B49:B50"/>
    <mergeCell ref="A51:F51"/>
    <mergeCell ref="A54:P54"/>
    <mergeCell ref="B44:B48"/>
    <mergeCell ref="M73:M74"/>
    <mergeCell ref="N73:N74"/>
    <mergeCell ref="A55:A61"/>
  </mergeCells>
  <printOptions horizontalCentered="1"/>
  <pageMargins left="0.78740157480314965" right="0.78740157480314965" top="1.1811023622047245" bottom="0.39370078740157483" header="0.31496062992125984" footer="0.31496062992125984"/>
  <pageSetup paperSize="9" scale="3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Додаток 1</vt:lpstr>
      <vt:lpstr>Звіт 2021</vt:lpstr>
      <vt:lpstr>'Додаток 1'!Область_печати</vt:lpstr>
      <vt:lpstr>'Звіт 2021'!Область_печати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Admin</cp:lastModifiedBy>
  <cp:lastPrinted>2022-08-03T11:16:47Z</cp:lastPrinted>
  <dcterms:created xsi:type="dcterms:W3CDTF">1996-10-08T23:32:33Z</dcterms:created>
  <dcterms:modified xsi:type="dcterms:W3CDTF">2022-08-03T11:50:35Z</dcterms:modified>
</cp:coreProperties>
</file>