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дод 4" sheetId="1" r:id="rId1"/>
  </sheets>
  <definedNames>
    <definedName name="_xlfn_AGGREGATE">#N/A</definedName>
    <definedName name="Excel_BuiltIn__FilterDatabase" localSheetId="0">'дод 4'!$A$19:$J$325</definedName>
    <definedName name="Excel_BuiltIn_Print_Area" localSheetId="0">'дод 4'!$A$1:$K$333</definedName>
    <definedName name="Excel_BuiltIn_Print_Titles" localSheetId="0">'дод 4'!$17:$18</definedName>
    <definedName name="_xlnm.Print_Titles" localSheetId="0">'дод 4'!$17:$18</definedName>
    <definedName name="_xlnm.Print_Area" localSheetId="0">'дод 4'!$A$1:$J$333</definedName>
  </definedNames>
  <calcPr fullCalcOnLoad="1"/>
</workbook>
</file>

<file path=xl/sharedStrings.xml><?xml version="1.0" encoding="utf-8"?>
<sst xmlns="http://schemas.openxmlformats.org/spreadsheetml/2006/main" count="983" uniqueCount="623">
  <si>
    <t>до   рішення  Сумської   міської  ради</t>
  </si>
  <si>
    <t xml:space="preserve">територіальної  громади  на  2023 рік» </t>
  </si>
  <si>
    <t xml:space="preserve">       Розподіл витрат бюджету Сумської міської територіальної громади на реалізацію цільових (комплексних) програм                                                                                                                                                  у 2023 році</t>
  </si>
  <si>
    <t>18531000000</t>
  </si>
  <si>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</si>
  <si>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</si>
  <si>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</si>
  <si>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</si>
  <si>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</si>
  <si>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</si>
  <si>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</si>
  <si>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</si>
  <si>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</si>
  <si>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</si>
  <si>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</si>
  <si>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</si>
  <si>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</si>
  <si>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</si>
  <si>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</si>
  <si>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</si>
  <si>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</si>
  <si>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</si>
  <si>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</si>
  <si>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</si>
  <si>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</si>
  <si>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</si>
  <si>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</si>
  <si>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</si>
  <si>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</si>
  <si>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</si>
  <si>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</si>
  <si>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</si>
  <si>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</si>
  <si>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</si>
  <si>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</si>
  <si>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</si>
  <si>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</si>
  <si>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</si>
  <si>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</si>
  <si>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</si>
  <si>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</si>
  <si>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</si>
  <si>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</si>
  <si>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</si>
  <si>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</si>
  <si>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</si>
  <si>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</si>
  <si>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</si>
  <si>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</si>
  <si>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</si>
  <si>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</si>
  <si>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</si>
  <si>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</si>
  <si>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</si>
  <si>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</si>
  <si>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</si>
  <si>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</si>
  <si>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</si>
  <si>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</si>
  <si>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</si>
  <si>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</si>
  <si>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</si>
  <si>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</si>
  <si>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</si>
  <si>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</si>
  <si>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</si>
  <si>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</si>
  <si>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</si>
  <si>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</si>
  <si>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</si>
  <si>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</si>
  <si>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</si>
  <si>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</si>
  <si>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</si>
  <si>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</si>
  <si>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</si>
  <si>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</si>
  <si>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</si>
  <si>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</si>
  <si>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</si>
  <si>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</si>
  <si>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</si>
  <si>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</si>
  <si>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</si>
  <si>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</si>
  <si>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</si>
  <si>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</si>
  <si>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</si>
  <si>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</si>
  <si>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</si>
  <si>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</si>
  <si>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</si>
  <si>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</si>
  <si>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</si>
  <si>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</si>
  <si>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</si>
  <si>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</si>
  <si>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</si>
  <si>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</si>
  <si>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</si>
  <si>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</si>
  <si>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</si>
  <si>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</si>
  <si>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</si>
  <si>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</si>
  <si>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</si>
  <si>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</si>
  <si>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</si>
  <si>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</si>
  <si>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</si>
  <si>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</si>
  <si>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</si>
  <si>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</si>
  <si>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</si>
  <si>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</si>
  <si>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</si>
  <si>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</si>
  <si>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</si>
  <si>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</si>
  <si>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</si>
  <si>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</si>
  <si>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</si>
  <si>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</si>
  <si>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</si>
  <si>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</si>
  <si>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</si>
  <si>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</si>
  <si>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</si>
  <si>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</si>
  <si>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</si>
  <si>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</si>
  <si>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</si>
  <si>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</si>
  <si>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</si>
  <si>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</si>
  <si>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</si>
  <si>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</si>
  <si>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</si>
  <si>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</si>
  <si>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</si>
  <si>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</si>
  <si>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</si>
  <si>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</si>
  <si>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</si>
  <si>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</si>
  <si>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</si>
  <si>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</si>
  <si>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</si>
  <si>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</si>
  <si>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</si>
  <si>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</si>
  <si>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</si>
  <si>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</si>
  <si>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</si>
  <si>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</si>
  <si>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</si>
  <si>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</si>
  <si>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</si>
  <si>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</si>
  <si>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</si>
  <si>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</si>
  <si>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</si>
  <si>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</si>
  <si>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</si>
  <si>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</si>
  <si>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</si>
  <si>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</si>
  <si>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</si>
  <si>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</si>
  <si>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</si>
  <si>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</si>
  <si>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</si>
  <si>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</si>
  <si>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</si>
  <si>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</si>
  <si>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</si>
  <si>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</si>
  <si>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</si>
  <si>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</si>
  <si>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</si>
  <si>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</si>
  <si>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</si>
  <si>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</si>
  <si>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</si>
  <si>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</si>
  <si>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</si>
  <si>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</si>
  <si>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</si>
  <si>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</si>
  <si>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</si>
  <si>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</si>
  <si>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</si>
  <si>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</si>
  <si>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</si>
  <si>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</si>
  <si>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</si>
  <si>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</si>
  <si>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</si>
  <si>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</si>
  <si>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</si>
  <si>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</si>
  <si>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</si>
  <si>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</si>
  <si>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</si>
  <si>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</si>
  <si>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</si>
  <si>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</si>
  <si>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</si>
  <si>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</si>
  <si>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</si>
  <si>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</si>
  <si>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</si>
  <si>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</si>
  <si>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</si>
  <si>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</si>
  <si>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</si>
  <si>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</si>
  <si>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</si>
  <si>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</si>
  <si>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</si>
  <si>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</si>
  <si>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</si>
  <si>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</si>
  <si>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</si>
  <si>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</si>
  <si>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</si>
  <si>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</si>
  <si>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</si>
  <si>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</si>
  <si>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</si>
  <si>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</si>
  <si>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</si>
  <si>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</si>
  <si>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</si>
  <si>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</si>
  <si>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</si>
  <si>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</si>
  <si>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</si>
  <si>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</si>
  <si>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</si>
  <si>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</si>
  <si>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</si>
  <si>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</si>
  <si>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</si>
  <si>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</si>
  <si>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</si>
  <si>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</si>
  <si>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</si>
  <si>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</si>
  <si>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</si>
  <si>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</si>
  <si>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</si>
  <si>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</si>
  <si>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</si>
  <si>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</si>
  <si>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</si>
  <si>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</si>
  <si>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</si>
  <si>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</si>
  <si>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</si>
  <si>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</si>
  <si>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</si>
  <si>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</si>
  <si>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</si>
  <si>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</si>
  <si>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</si>
  <si>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</si>
  <si>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</si>
  <si>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</si>
  <si>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</si>
  <si>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</si>
  <si>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</si>
  <si>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</si>
  <si>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</si>
  <si>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</si>
  <si>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</si>
  <si>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</si>
  <si>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</si>
  <si>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</si>
  <si>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</si>
  <si>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</si>
  <si>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</si>
  <si>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</si>
  <si>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</si>
  <si>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</si>
  <si>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</si>
  <si>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</si>
  <si>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</si>
  <si>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</si>
  <si>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</si>
  <si>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</si>
  <si>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</si>
  <si>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</si>
  <si>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</si>
  <si>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</si>
  <si>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</si>
  <si>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</si>
  <si>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</si>
  <si>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</si>
  <si>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</si>
  <si>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</si>
  <si>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</si>
  <si>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</si>
  <si>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</si>
  <si>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</si>
  <si>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</si>
  <si>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</si>
  <si>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</si>
  <si>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</si>
  <si>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</si>
  <si>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</si>
  <si>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</si>
  <si>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</si>
  <si>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</si>
  <si>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</si>
  <si>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</si>
  <si>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</si>
  <si>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</si>
  <si>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</si>
  <si>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</si>
  <si>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</si>
  <si>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</si>
  <si>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</si>
  <si>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</si>
  <si>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</si>
  <si>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</si>
  <si>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</si>
  <si>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</si>
  <si>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</si>
  <si>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</si>
  <si>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</si>
  <si>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</si>
  <si>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</si>
  <si>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</si>
  <si>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</si>
  <si>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</si>
  <si>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</si>
  <si>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</si>
  <si>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</si>
  <si>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</si>
  <si>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</si>
  <si>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</si>
  <si>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</si>
  <si>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</si>
  <si>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</si>
  <si>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</si>
  <si>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</si>
  <si>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</si>
  <si>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</si>
  <si>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</si>
  <si>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</si>
  <si>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</si>
  <si>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</si>
  <si>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</si>
  <si>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</si>
  <si>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</si>
  <si>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</si>
  <si>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</si>
  <si>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</si>
  <si>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</si>
  <si>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</si>
  <si>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</si>
  <si>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</si>
  <si>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</si>
  <si>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</si>
  <si>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</si>
  <si>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</si>
  <si>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</si>
  <si>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</si>
  <si>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</si>
  <si>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</si>
  <si>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</si>
  <si>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</si>
  <si>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</si>
  <si>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</si>
  <si>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</si>
  <si>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</si>
  <si>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</si>
  <si>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</si>
  <si>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</si>
  <si>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</si>
  <si>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</si>
  <si>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</si>
  <si>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</si>
  <si>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</si>
  <si>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</si>
  <si>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</si>
  <si>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</si>
  <si>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</si>
  <si>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</si>
  <si>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</si>
  <si>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</si>
  <si>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</si>
  <si>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</si>
  <si>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</si>
  <si>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</si>
  <si>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</si>
  <si>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</si>
  <si>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</si>
  <si>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</si>
  <si>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</si>
  <si>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</si>
  <si>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</si>
  <si>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</si>
  <si>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</si>
  <si>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</si>
  <si>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</si>
  <si>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</si>
  <si>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</si>
  <si>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</si>
  <si>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</si>
  <si>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</si>
  <si>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</si>
  <si>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</si>
  <si>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</si>
  <si>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</si>
  <si>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</si>
  <si>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</si>
  <si>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</si>
  <si>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</si>
  <si>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</si>
  <si>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</si>
  <si>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</si>
  <si>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</si>
  <si>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</si>
  <si>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</si>
  <si>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</si>
  <si>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</si>
  <si>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</si>
  <si>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</si>
  <si>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</si>
  <si>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</si>
  <si>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</si>
  <si>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</si>
  <si>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</si>
  <si>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</si>
  <si>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</si>
  <si>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</si>
  <si>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</si>
  <si>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</si>
  <si>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</si>
  <si>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</si>
  <si>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</si>
  <si>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</si>
  <si>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</si>
  <si>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</si>
  <si>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</si>
  <si>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</si>
  <si>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</si>
  <si>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</si>
  <si>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</si>
  <si>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</si>
  <si>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</si>
  <si>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</si>
  <si>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</si>
  <si>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</si>
  <si>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</si>
  <si>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</si>
  <si>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</si>
  <si>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</si>
  <si>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</si>
  <si>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</si>
  <si>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</si>
  <si>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</si>
  <si>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</si>
  <si>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</si>
  <si>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</si>
  <si>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</si>
  <si>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</si>
  <si>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</si>
  <si>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</si>
  <si>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</si>
  <si>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</si>
  <si>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</si>
  <si>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</si>
  <si>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</si>
  <si>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</si>
  <si>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</si>
  <si>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</si>
  <si>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</si>
  <si>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</si>
  <si>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</si>
  <si>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</si>
  <si>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</si>
  <si>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</si>
  <si>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</si>
  <si>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</si>
  <si>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</si>
  <si>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</si>
  <si>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</si>
  <si>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</si>
  <si>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</si>
  <si>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</si>
  <si>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</si>
  <si>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</si>
  <si>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</si>
  <si>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</si>
  <si>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</si>
  <si>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</si>
  <si>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</si>
  <si>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</si>
  <si>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</si>
  <si>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</si>
  <si>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</si>
  <si>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</si>
  <si>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</si>
  <si>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</si>
  <si>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</si>
  <si>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</si>
  <si>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</si>
  <si>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</si>
  <si>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</si>
  <si>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</si>
  <si>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</si>
  <si>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</si>
  <si>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</si>
  <si>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</si>
  <si>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</si>
  <si>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</si>
  <si>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</si>
  <si>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</si>
  <si>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</si>
  <si>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</si>
  <si>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</si>
  <si>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</si>
  <si>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</si>
  <si>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</si>
  <si>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</si>
  <si>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</si>
  <si>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</si>
  <si>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</si>
  <si>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</si>
  <si>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</si>
  <si>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</si>
  <si>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</si>
  <si>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</si>
  <si>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</si>
  <si>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</si>
  <si>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</si>
  <si>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</si>
  <si>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</si>
  <si>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Програма «Воєнний стан: інформування Сумської міської територіальної громади» на 2023 рік</t>
  </si>
  <si>
    <t>ріш СМР від 30.11.2022 року № 3241-МР</t>
  </si>
  <si>
    <t>Програма "Суспільні комунікації Сумської міської територіальної громади" на 2023-2025 роки</t>
  </si>
  <si>
    <t xml:space="preserve">Комплексна програма Сумської міської територіальної громади «Освіта на 2022 - 2024 роки» </t>
  </si>
  <si>
    <t>ріш СМР від 24.11.2021 року № 2512 - МР (зі змінами)</t>
  </si>
  <si>
    <t>ріш СМР від 26.01.2022 року № 2713-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</si>
  <si>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</si>
  <si>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</si>
  <si>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t>
  </si>
  <si>
    <t>ріш СМР від 29.09.2021 року № 1600-МР (зі змінами)</t>
  </si>
  <si>
    <t>Комплексна програма «Правопорядок» на період 2022-2024 роки</t>
  </si>
  <si>
    <t>ріш СМР від 27.10.2021 року № 2005-МР (зі змінами)</t>
  </si>
  <si>
    <t>Програма розвитку та вдосконалення пасажирського транспорту і мобільності на території Сумської міської територіальної громади на 2022-2024 роки</t>
  </si>
  <si>
    <t>ріш СМР від 26.01.2022 року № 2716-МР (зі змінами)</t>
  </si>
  <si>
    <t>Програма «Автоматизація муніципальних телекомунікаційних систем на 2022-2024 роки Сумської міської територіальної громади»</t>
  </si>
  <si>
    <t>ріш СМР від 24.11.2021 року № 2510-МР (зі змінами)</t>
  </si>
  <si>
    <t>Програма Сумської міської територіальної громади «Милосердя» на 2022-2024 роки</t>
  </si>
  <si>
    <t>ріш СМР від 24.11.2021 року № 2272-МР (зі змінами)</t>
  </si>
  <si>
    <t>Цільова комплексна Програма розвитку культури  Сумської міської територіальної громади на 2022 - 2024 роки</t>
  </si>
  <si>
    <t>ріш СМР від 26.01.2022 року № 2714 -МР</t>
  </si>
  <si>
    <t>Програма Сумської міської територіальної громади «Соціальні служби готові прийти на допомогу на 2022 – 2024 роки»</t>
  </si>
  <si>
    <t>ріш СМР від 27.10.2021 року № 2003-МР</t>
  </si>
  <si>
    <t>Програма з реалізації Конвенції ООН про права дитини Сумської міської територіальної громади на 2022-2024 роки</t>
  </si>
  <si>
    <t>ріш СМР від 29.09.2021 року № 1604-МР</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</si>
  <si>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t>
  </si>
  <si>
    <t>ріш СМР від 27.10.2021 року № 2001-МР (зі змінами)</t>
  </si>
  <si>
    <t xml:space="preserve">Цільова комплексна програма «Суми - громада для молоді» на 2022-2024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</si>
  <si>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t>
  </si>
  <si>
    <t>ріш СМР від 24.11.2021 року № 2508-МР (зі змінами)</t>
  </si>
  <si>
    <t>Програма економічного і соціального розвитку Сумської міської територіальної громади на 2023 рік</t>
  </si>
  <si>
    <t>Програма молодіжного житлового кредитування Сумської міської територіальної громади на 2022-2024 роки</t>
  </si>
  <si>
    <t>ріш СМР від 29.09.2021 року № 1602-МР (зі змінами)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</si>
  <si>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2022-2024 роки </t>
  </si>
  <si>
    <t>ріш ВК від 11.05.2022 № 139</t>
  </si>
  <si>
    <t>Програма охорони навколишнього природного середовища Сумської міської територіальної громади на 2022-2024 роки</t>
  </si>
  <si>
    <t>ріш ВК від 27.05.2022 № 162 (зі змінами)</t>
  </si>
  <si>
    <t>ріш СМР від 24.11.2021 року № 2273-МР (зі змінами)</t>
  </si>
  <si>
    <t>Програма підвищення енергоефективності в бюджетній сфері Сумської міської територіальної громади на 2022-2024 роки</t>
  </si>
  <si>
    <t>ріш СМР від 26.01.2022 року № 2715-МР (зі змінами)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</si>
  <si>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</si>
  <si>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від 27.10.2021 року № 2002 - МР</t>
  </si>
  <si>
    <t>Програма розвитку фізичної культури і спорту Сумської міської територіальної громади на 2022-2024 роки</t>
  </si>
  <si>
    <t xml:space="preserve">ріш СМР від 24.11.2021 року № 2509-МР (зі змінами) </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</si>
  <si>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</si>
  <si>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</si>
  <si>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</si>
  <si>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</si>
  <si>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</si>
  <si>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</si>
  <si>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</si>
  <si>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</si>
  <si>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t>
  </si>
  <si>
    <r>
      <rPr>
        <sz val="35"/>
        <rFont val="Times New Roman"/>
        <family val="1"/>
      </rPr>
      <t>ріш СМР від</t>
    </r>
    <r>
      <rPr>
        <sz val="35"/>
        <color indexed="8"/>
        <rFont val="Times New Roman"/>
        <family val="1"/>
      </rPr>
      <t xml:space="preserve"> 29.09.</t>
    </r>
    <r>
      <rPr>
        <sz val="35"/>
        <rFont val="Times New Roman"/>
        <family val="1"/>
      </rPr>
      <t>2021 року № 1603 - МР</t>
    </r>
  </si>
  <si>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</si>
  <si>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</si>
  <si>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</si>
  <si>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t>
  </si>
  <si>
    <t>ріш ВК від 22.07.2022 № 295 (зі змінами)</t>
  </si>
  <si>
    <t>Сумський міський голова</t>
  </si>
  <si>
    <t>Олександр ЛИСЕНКО</t>
  </si>
  <si>
    <t>програма</t>
  </si>
  <si>
    <t>проверка итога</t>
  </si>
  <si>
    <t>ріш СМР від 14.12.2022 року № 3310-МР</t>
  </si>
  <si>
    <t>ріш СМР від 24.11.2021 року № 2507-МР</t>
  </si>
  <si>
    <t>ріш СМР від 14.12.2022 року № 3325-МР</t>
  </si>
  <si>
    <t>ріш СМР 14.12.2022 № 3321-МР</t>
  </si>
  <si>
    <t>Програма Сумської міської територіальної громади «Соціальна підтримка Захисників і Захисниць України та членів їх сімей» на 2022-2024 роки»</t>
  </si>
  <si>
    <t>ріш СМР від 23.12.2021 № 2698-МР (зі змінами)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</si>
  <si>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</si>
  <si>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</si>
  <si>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</si>
  <si>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</si>
  <si>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</si>
  <si>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</si>
  <si>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«Про   внесення    змін   до    рішення</t>
  </si>
  <si>
    <t>Сумської            міської               ради</t>
  </si>
  <si>
    <t>від 14 грудня 2022 року №  3309 - МР</t>
  </si>
  <si>
    <t xml:space="preserve">«Про    бюджет     Сумської     міської </t>
  </si>
  <si>
    <t xml:space="preserve">                      Додаток 4                    </t>
  </si>
  <si>
    <t>(зі змінами)</t>
  </si>
  <si>
    <r>
      <t xml:space="preserve">від </t>
    </r>
    <r>
      <rPr>
        <sz val="53"/>
        <color indexed="9"/>
        <rFont val="Times New Roman"/>
        <family val="1"/>
      </rPr>
      <t>14 грудня</t>
    </r>
    <r>
      <rPr>
        <sz val="53"/>
        <rFont val="Times New Roman"/>
        <family val="1"/>
      </rPr>
      <t xml:space="preserve"> 2023 року № </t>
    </r>
    <r>
      <rPr>
        <sz val="53"/>
        <color indexed="9"/>
        <rFont val="Times New Roman"/>
        <family val="1"/>
      </rPr>
      <t>3309</t>
    </r>
    <r>
      <rPr>
        <sz val="53"/>
        <rFont val="Times New Roman"/>
        <family val="1"/>
      </rPr>
      <t xml:space="preserve"> - МР</t>
    </r>
  </si>
  <si>
    <t>Виконавець: ______________ Любов СПІВАКОВА</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</si>
</sst>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s>
  <fonts count="60">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35"/>
      <color indexed="8"/>
      <name val="Times New Roman"/>
      <family val="1"/>
    </font>
    <font>
      <sz val="68"/>
      <name val="Times New Roman"/>
      <family val="1"/>
    </font>
    <font>
      <sz val="60"/>
      <name val="Times New Roman"/>
      <family val="1"/>
    </font>
    <font>
      <b/>
      <sz val="45"/>
      <color indexed="10"/>
      <name val="Times New Roman"/>
      <family val="1"/>
    </font>
    <font>
      <b/>
      <sz val="50"/>
      <color indexed="10"/>
      <name val="Times New Roman"/>
      <family val="1"/>
    </font>
    <font>
      <sz val="53"/>
      <color indexed="9"/>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5" fillId="3" borderId="0" applyNumberFormat="0" applyBorder="0" applyAlignment="0" applyProtection="0"/>
    <xf numFmtId="0" fontId="2" fillId="4" borderId="0" applyNumberFormat="0" applyBorder="0" applyAlignment="0" applyProtection="0"/>
    <xf numFmtId="0" fontId="55" fillId="5" borderId="0" applyNumberFormat="0" applyBorder="0" applyAlignment="0" applyProtection="0"/>
    <xf numFmtId="0" fontId="2" fillId="6" borderId="0" applyNumberFormat="0" applyBorder="0" applyAlignment="0" applyProtection="0"/>
    <xf numFmtId="0" fontId="55" fillId="7" borderId="0" applyNumberFormat="0" applyBorder="0" applyAlignment="0" applyProtection="0"/>
    <xf numFmtId="0" fontId="2" fillId="8" borderId="0" applyNumberFormat="0" applyBorder="0" applyAlignment="0" applyProtection="0"/>
    <xf numFmtId="0" fontId="55" fillId="9" borderId="0" applyNumberFormat="0" applyBorder="0" applyAlignment="0" applyProtection="0"/>
    <xf numFmtId="0" fontId="2"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5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5" fillId="17" borderId="0" applyNumberFormat="0" applyBorder="0" applyAlignment="0" applyProtection="0"/>
    <xf numFmtId="0" fontId="2" fillId="15" borderId="0" applyNumberFormat="0" applyBorder="0" applyAlignment="0" applyProtection="0"/>
    <xf numFmtId="0" fontId="55" fillId="18" borderId="0" applyNumberFormat="0" applyBorder="0" applyAlignment="0" applyProtection="0"/>
    <xf numFmtId="0" fontId="2" fillId="19" borderId="0" applyNumberFormat="0" applyBorder="0" applyAlignment="0" applyProtection="0"/>
    <xf numFmtId="0" fontId="55" fillId="20" borderId="0" applyNumberFormat="0" applyBorder="0" applyAlignment="0" applyProtection="0"/>
    <xf numFmtId="0" fontId="2" fillId="8" borderId="0" applyNumberFormat="0" applyBorder="0" applyAlignment="0" applyProtection="0"/>
    <xf numFmtId="0" fontId="55" fillId="21" borderId="0" applyNumberFormat="0" applyBorder="0" applyAlignment="0" applyProtection="0"/>
    <xf numFmtId="0" fontId="2" fillId="14" borderId="0" applyNumberFormat="0" applyBorder="0" applyAlignment="0" applyProtection="0"/>
    <xf numFmtId="0" fontId="55" fillId="22" borderId="0" applyNumberFormat="0" applyBorder="0" applyAlignment="0" applyProtection="0"/>
    <xf numFmtId="0" fontId="2" fillId="23" borderId="0" applyNumberFormat="0" applyBorder="0" applyAlignment="0" applyProtection="0"/>
    <xf numFmtId="0" fontId="55"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6" fillId="27" borderId="0" applyNumberFormat="0" applyBorder="0" applyAlignment="0" applyProtection="0"/>
    <xf numFmtId="0" fontId="3" fillId="15" borderId="0" applyNumberFormat="0" applyBorder="0" applyAlignment="0" applyProtection="0"/>
    <xf numFmtId="0" fontId="56" fillId="28" borderId="0" applyNumberFormat="0" applyBorder="0" applyAlignment="0" applyProtection="0"/>
    <xf numFmtId="0" fontId="3" fillId="19" borderId="0" applyNumberFormat="0" applyBorder="0" applyAlignment="0" applyProtection="0"/>
    <xf numFmtId="0" fontId="56" fillId="29" borderId="0" applyNumberFormat="0" applyBorder="0" applyAlignment="0" applyProtection="0"/>
    <xf numFmtId="0" fontId="3" fillId="30" borderId="0" applyNumberFormat="0" applyBorder="0" applyAlignment="0" applyProtection="0"/>
    <xf numFmtId="0" fontId="56" fillId="31" borderId="0" applyNumberFormat="0" applyBorder="0" applyAlignment="0" applyProtection="0"/>
    <xf numFmtId="0" fontId="3" fillId="32" borderId="0" applyNumberFormat="0" applyBorder="0" applyAlignment="0" applyProtection="0"/>
    <xf numFmtId="0" fontId="56" fillId="33" borderId="0" applyNumberFormat="0" applyBorder="0" applyAlignment="0" applyProtection="0"/>
    <xf numFmtId="0" fontId="3" fillId="34" borderId="0" applyNumberFormat="0" applyBorder="0" applyAlignment="0" applyProtection="0"/>
    <xf numFmtId="0" fontId="56"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169" fontId="1" fillId="0" borderId="0" applyFill="0" applyBorder="0" applyAlignment="0" applyProtection="0"/>
    <xf numFmtId="168" fontId="1" fillId="0" borderId="0" applyFill="0" applyBorder="0" applyAlignment="0" applyProtection="0"/>
    <xf numFmtId="0" fontId="8" fillId="1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24">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4" fontId="22" fillId="0" borderId="0" xfId="0" applyNumberFormat="1" applyFont="1" applyFill="1" applyAlignment="1" applyProtection="1">
      <alignment/>
      <protection/>
    </xf>
    <xf numFmtId="4" fontId="22" fillId="0" borderId="0" xfId="0" applyNumberFormat="1" applyFont="1" applyFill="1" applyAlignment="1" applyProtection="1">
      <alignmen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4" fontId="24" fillId="0" borderId="0" xfId="0" applyNumberFormat="1" applyFont="1" applyFill="1" applyAlignment="1">
      <alignment vertical="center" wrapText="1"/>
    </xf>
    <xf numFmtId="4" fontId="25" fillId="0" borderId="0" xfId="0" applyNumberFormat="1" applyFont="1" applyFill="1" applyAlignment="1">
      <alignment vertical="center"/>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 fontId="25" fillId="0" borderId="0" xfId="0" applyNumberFormat="1" applyFont="1" applyFill="1" applyAlignment="1">
      <alignment/>
    </xf>
    <xf numFmtId="4" fontId="23" fillId="0" borderId="0" xfId="0" applyNumberFormat="1" applyFont="1" applyFill="1" applyAlignment="1">
      <alignment vertical="center" wrapText="1"/>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4" fontId="29" fillId="0" borderId="14" xfId="112" applyNumberFormat="1" applyFont="1" applyFill="1" applyBorder="1" applyAlignment="1">
      <alignment horizontal="center"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 fontId="31" fillId="0" borderId="14" xfId="112" applyNumberFormat="1" applyFont="1" applyFill="1" applyBorder="1" applyAlignment="1">
      <alignment horizontal="center" vertical="center"/>
      <protection/>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center"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4" fontId="33" fillId="0" borderId="0" xfId="0" applyNumberFormat="1" applyFont="1" applyFill="1" applyAlignment="1">
      <alignment/>
    </xf>
    <xf numFmtId="4" fontId="34" fillId="0" borderId="14" xfId="112" applyNumberFormat="1" applyFont="1" applyFill="1" applyBorder="1" applyAlignment="1">
      <alignment horizontal="center" vertical="center"/>
      <protection/>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4" fontId="37" fillId="0" borderId="14" xfId="112" applyNumberFormat="1" applyFont="1" applyFill="1" applyBorder="1" applyAlignment="1">
      <alignment horizontal="center" vertical="center"/>
      <protection/>
    </xf>
    <xf numFmtId="0" fontId="33" fillId="0" borderId="14"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37" fillId="0" borderId="0" xfId="0" applyFont="1" applyFill="1" applyBorder="1" applyAlignment="1">
      <alignment/>
    </xf>
    <xf numFmtId="0" fontId="37" fillId="0" borderId="0" xfId="0" applyFont="1" applyFill="1" applyAlignment="1">
      <alignment/>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1" fillId="0" borderId="14" xfId="0" applyFont="1" applyFill="1" applyBorder="1" applyAlignment="1">
      <alignment horizontal="left" vertical="center"/>
    </xf>
    <xf numFmtId="0" fontId="31" fillId="0" borderId="14" xfId="0" applyNumberFormat="1"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 fontId="31" fillId="0" borderId="14" xfId="0" applyNumberFormat="1" applyFont="1" applyFill="1" applyBorder="1" applyAlignment="1" applyProtection="1">
      <alignment horizontal="center" vertical="center" wrapText="1"/>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17" xfId="0" applyNumberFormat="1" applyFont="1" applyFill="1" applyBorder="1" applyAlignment="1" applyProtection="1">
      <alignment horizontal="center" vertical="center"/>
      <protection/>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9" fontId="45" fillId="0" borderId="0" xfId="0" applyNumberFormat="1" applyFont="1" applyFill="1" applyBorder="1" applyAlignment="1">
      <alignment vertical="center" wrapText="1"/>
    </xf>
    <xf numFmtId="170" fontId="45" fillId="0" borderId="0" xfId="0" applyNumberFormat="1" applyFont="1" applyFill="1" applyBorder="1" applyAlignment="1">
      <alignment horizontal="left" vertical="center"/>
    </xf>
    <xf numFmtId="4" fontId="45" fillId="0" borderId="0" xfId="0" applyNumberFormat="1" applyFont="1" applyFill="1" applyBorder="1" applyAlignment="1">
      <alignment wrapText="1"/>
    </xf>
    <xf numFmtId="4" fontId="45" fillId="0" borderId="0" xfId="0" applyNumberFormat="1" applyFont="1" applyFill="1" applyBorder="1" applyAlignment="1">
      <alignment horizontal="center" vertical="center"/>
    </xf>
    <xf numFmtId="0" fontId="45" fillId="0" borderId="0" xfId="0" applyFont="1" applyFill="1" applyAlignment="1">
      <alignment/>
    </xf>
    <xf numFmtId="49" fontId="25" fillId="0" borderId="0" xfId="0" applyNumberFormat="1" applyFont="1" applyFill="1" applyAlignment="1" applyProtection="1">
      <alignment vertical="center"/>
      <protection/>
    </xf>
    <xf numFmtId="0" fontId="46" fillId="0" borderId="0" xfId="0" applyNumberFormat="1" applyFont="1" applyFill="1" applyAlignment="1" applyProtection="1">
      <alignment horizontal="left" vertical="center"/>
      <protection/>
    </xf>
    <xf numFmtId="4" fontId="46" fillId="0" borderId="0" xfId="0" applyNumberFormat="1" applyFont="1" applyFill="1" applyAlignment="1" applyProtection="1">
      <alignment/>
      <protection/>
    </xf>
    <xf numFmtId="4" fontId="46" fillId="0" borderId="0" xfId="0" applyNumberFormat="1" applyFont="1" applyFill="1" applyAlignment="1" applyProtection="1">
      <alignment vertical="center"/>
      <protection/>
    </xf>
    <xf numFmtId="0" fontId="46" fillId="0" borderId="0" xfId="0" applyFont="1" applyFill="1" applyAlignment="1">
      <alignment/>
    </xf>
    <xf numFmtId="4" fontId="31" fillId="0" borderId="0" xfId="0" applyNumberFormat="1" applyFont="1" applyFill="1" applyBorder="1" applyAlignment="1">
      <alignment horizontal="left" vertical="center" wrapText="1"/>
    </xf>
    <xf numFmtId="4" fontId="42" fillId="0" borderId="0" xfId="0" applyNumberFormat="1" applyFont="1" applyFill="1" applyAlignment="1" applyProtection="1">
      <alignment horizontal="center" vertical="center"/>
      <protection/>
    </xf>
    <xf numFmtId="4" fontId="45" fillId="0" borderId="0" xfId="0" applyNumberFormat="1" applyFont="1" applyFill="1" applyBorder="1" applyAlignment="1">
      <alignment vertical="center"/>
    </xf>
    <xf numFmtId="0" fontId="45" fillId="0" borderId="0" xfId="0" applyFont="1" applyFill="1" applyBorder="1" applyAlignment="1">
      <alignment/>
    </xf>
    <xf numFmtId="4" fontId="48" fillId="0" borderId="14" xfId="0" applyNumberFormat="1" applyFont="1" applyFill="1" applyBorder="1" applyAlignment="1" applyProtection="1">
      <alignment/>
      <protection/>
    </xf>
    <xf numFmtId="4" fontId="48" fillId="0" borderId="0" xfId="0" applyNumberFormat="1" applyFont="1" applyFill="1" applyAlignment="1" applyProtection="1">
      <alignment/>
      <protection/>
    </xf>
    <xf numFmtId="0" fontId="31" fillId="46" borderId="14" xfId="0" applyFont="1" applyFill="1" applyBorder="1" applyAlignment="1">
      <alignment horizontal="left" vertical="center" wrapText="1"/>
    </xf>
    <xf numFmtId="3" fontId="47" fillId="0" borderId="14" xfId="0" applyNumberFormat="1" applyFont="1" applyFill="1" applyBorder="1" applyAlignment="1" applyProtection="1">
      <alignment/>
      <protection/>
    </xf>
    <xf numFmtId="0" fontId="23" fillId="0" borderId="15" xfId="0" applyFont="1" applyFill="1" applyBorder="1" applyAlignment="1">
      <alignment horizontal="center" vertical="center" textRotation="180"/>
    </xf>
    <xf numFmtId="0" fontId="40" fillId="0" borderId="14" xfId="0" applyFont="1" applyFill="1" applyBorder="1" applyAlignment="1">
      <alignment horizontal="center" vertical="center" wrapText="1"/>
    </xf>
    <xf numFmtId="0" fontId="23" fillId="0" borderId="0" xfId="0" applyFont="1" applyFill="1" applyBorder="1" applyAlignment="1">
      <alignment horizontal="center" vertical="center" textRotation="180"/>
    </xf>
    <xf numFmtId="49" fontId="45" fillId="0" borderId="0" xfId="0" applyNumberFormat="1" applyFont="1" applyFill="1" applyBorder="1" applyAlignment="1">
      <alignment vertical="center" wrapText="1"/>
    </xf>
    <xf numFmtId="4" fontId="45" fillId="0" borderId="0"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1" fillId="0" borderId="14"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49"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4" fontId="29" fillId="0" borderId="14"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37"/>
  <sheetViews>
    <sheetView showZeros="0" tabSelected="1" view="pageBreakPreview" zoomScale="25" zoomScaleNormal="24" zoomScaleSheetLayoutView="25" zoomScalePageLayoutView="0" workbookViewId="0" topLeftCell="A319">
      <selection activeCell="A334" sqref="A334"/>
    </sheetView>
  </sheetViews>
  <sheetFormatPr defaultColWidth="9.16015625" defaultRowHeight="12.75"/>
  <cols>
    <col min="1" max="1" width="54.5" style="1" customWidth="1"/>
    <col min="2" max="2" width="52.16015625" style="1" customWidth="1"/>
    <col min="3" max="3" width="56" style="1" customWidth="1"/>
    <col min="4" max="4" width="137.16015625" style="2" customWidth="1"/>
    <col min="5" max="5" width="196.66015625" style="2" customWidth="1"/>
    <col min="6" max="6" width="96.33203125" style="2" customWidth="1"/>
    <col min="7" max="7" width="75.66015625" style="3" customWidth="1"/>
    <col min="8" max="8" width="69" style="4" customWidth="1"/>
    <col min="9" max="9" width="66.66015625" style="4" customWidth="1"/>
    <col min="10" max="10" width="68" style="4" customWidth="1"/>
    <col min="11" max="11" width="16" style="5" customWidth="1"/>
    <col min="12" max="12" width="40" style="6" customWidth="1"/>
    <col min="13" max="13" width="9.16015625" style="7" customWidth="1"/>
    <col min="14" max="15" width="105" style="7" customWidth="1"/>
    <col min="16" max="16384" width="9.16015625" style="7" customWidth="1"/>
  </cols>
  <sheetData>
    <row r="1" spans="6:11" ht="68.25">
      <c r="F1" s="8"/>
      <c r="G1" s="9" t="s">
        <v>619</v>
      </c>
      <c r="H1" s="9"/>
      <c r="I1" s="9"/>
      <c r="J1" s="9"/>
      <c r="K1" s="110">
        <v>32</v>
      </c>
    </row>
    <row r="2" spans="6:11" ht="68.25">
      <c r="F2" s="11"/>
      <c r="G2" s="9" t="s">
        <v>0</v>
      </c>
      <c r="H2" s="9"/>
      <c r="I2" s="9"/>
      <c r="J2" s="9"/>
      <c r="K2" s="110"/>
    </row>
    <row r="3" spans="6:11" ht="68.25">
      <c r="F3" s="11"/>
      <c r="G3" s="9" t="s">
        <v>615</v>
      </c>
      <c r="H3" s="9"/>
      <c r="I3" s="9"/>
      <c r="J3" s="9"/>
      <c r="K3" s="110"/>
    </row>
    <row r="4" spans="6:11" ht="68.25">
      <c r="F4" s="11"/>
      <c r="G4" s="9" t="s">
        <v>616</v>
      </c>
      <c r="H4" s="9"/>
      <c r="I4" s="9"/>
      <c r="J4" s="9"/>
      <c r="K4" s="110"/>
    </row>
    <row r="5" spans="6:11" ht="68.25">
      <c r="F5" s="11"/>
      <c r="G5" s="9" t="s">
        <v>617</v>
      </c>
      <c r="H5" s="9"/>
      <c r="I5" s="9"/>
      <c r="J5" s="9"/>
      <c r="K5" s="110"/>
    </row>
    <row r="6" spans="6:11" ht="68.25">
      <c r="F6" s="12"/>
      <c r="G6" s="13" t="s">
        <v>618</v>
      </c>
      <c r="H6" s="13"/>
      <c r="I6" s="13"/>
      <c r="J6" s="13"/>
      <c r="K6" s="110"/>
    </row>
    <row r="7" spans="7:11" ht="68.25">
      <c r="G7" s="13" t="s">
        <v>1</v>
      </c>
      <c r="H7" s="13"/>
      <c r="I7" s="13"/>
      <c r="J7" s="14"/>
      <c r="K7" s="110"/>
    </row>
    <row r="8" spans="7:11" ht="68.25">
      <c r="G8" s="13" t="s">
        <v>620</v>
      </c>
      <c r="H8" s="13"/>
      <c r="I8" s="13"/>
      <c r="J8" s="14"/>
      <c r="K8" s="110"/>
    </row>
    <row r="9" spans="7:11" ht="68.25">
      <c r="G9" s="13" t="s">
        <v>621</v>
      </c>
      <c r="H9" s="13"/>
      <c r="I9" s="13"/>
      <c r="J9" s="14"/>
      <c r="K9" s="110"/>
    </row>
    <row r="10" spans="7:11" ht="68.25">
      <c r="G10" s="13"/>
      <c r="H10" s="13"/>
      <c r="I10" s="13"/>
      <c r="J10" s="14"/>
      <c r="K10" s="110"/>
    </row>
    <row r="11" spans="7:11" ht="68.25">
      <c r="G11" s="13"/>
      <c r="H11" s="13"/>
      <c r="I11" s="13"/>
      <c r="J11" s="14"/>
      <c r="K11" s="110"/>
    </row>
    <row r="12" spans="7:11" ht="68.25">
      <c r="G12" s="13"/>
      <c r="H12" s="13"/>
      <c r="I12" s="13"/>
      <c r="J12" s="14"/>
      <c r="K12" s="110"/>
    </row>
    <row r="13" spans="1:11" ht="162.75" customHeight="1">
      <c r="A13" s="119" t="s">
        <v>2</v>
      </c>
      <c r="B13" s="119"/>
      <c r="C13" s="119"/>
      <c r="D13" s="119"/>
      <c r="E13" s="119"/>
      <c r="F13" s="119"/>
      <c r="G13" s="119"/>
      <c r="H13" s="119"/>
      <c r="I13" s="119"/>
      <c r="J13" s="119"/>
      <c r="K13" s="110"/>
    </row>
    <row r="14" spans="1:11" ht="67.5" customHeight="1">
      <c r="A14" s="120" t="s">
        <v>3</v>
      </c>
      <c r="B14" s="120"/>
      <c r="C14" s="120"/>
      <c r="D14" s="120"/>
      <c r="E14" s="120"/>
      <c r="F14" s="120"/>
      <c r="G14" s="120"/>
      <c r="H14" s="120"/>
      <c r="I14" s="120"/>
      <c r="J14" s="120"/>
      <c r="K14" s="110"/>
    </row>
    <row r="15" spans="1:11" ht="55.5" customHeight="1">
      <c r="A15" s="121" t="s">
        <v>4</v>
      </c>
      <c r="B15" s="121"/>
      <c r="C15" s="121"/>
      <c r="D15" s="121"/>
      <c r="E15" s="121"/>
      <c r="F15" s="121"/>
      <c r="G15" s="121"/>
      <c r="H15" s="121"/>
      <c r="I15" s="121"/>
      <c r="J15" s="121"/>
      <c r="K15" s="110"/>
    </row>
    <row r="16" spans="1:11" ht="61.5" customHeight="1">
      <c r="A16" s="15"/>
      <c r="B16" s="15"/>
      <c r="C16" s="15"/>
      <c r="D16" s="16"/>
      <c r="E16" s="17"/>
      <c r="F16" s="17"/>
      <c r="G16" s="18"/>
      <c r="H16" s="19"/>
      <c r="I16" s="19"/>
      <c r="J16" s="20" t="s">
        <v>5</v>
      </c>
      <c r="K16" s="110"/>
    </row>
    <row r="17" spans="1:11" ht="100.5" customHeight="1">
      <c r="A17" s="122" t="s">
        <v>6</v>
      </c>
      <c r="B17" s="122" t="s">
        <v>7</v>
      </c>
      <c r="C17" s="122" t="s">
        <v>8</v>
      </c>
      <c r="D17" s="123" t="s">
        <v>9</v>
      </c>
      <c r="E17" s="123" t="s">
        <v>10</v>
      </c>
      <c r="F17" s="123" t="s">
        <v>11</v>
      </c>
      <c r="G17" s="118" t="s">
        <v>12</v>
      </c>
      <c r="H17" s="118" t="s">
        <v>13</v>
      </c>
      <c r="I17" s="118" t="s">
        <v>14</v>
      </c>
      <c r="J17" s="118"/>
      <c r="K17" s="110"/>
    </row>
    <row r="18" spans="1:11" ht="301.5" customHeight="1">
      <c r="A18" s="122"/>
      <c r="B18" s="122"/>
      <c r="C18" s="122"/>
      <c r="D18" s="123"/>
      <c r="E18" s="123"/>
      <c r="F18" s="123"/>
      <c r="G18" s="118"/>
      <c r="H18" s="118"/>
      <c r="I18" s="21" t="s">
        <v>12</v>
      </c>
      <c r="J18" s="21" t="s">
        <v>15</v>
      </c>
      <c r="K18" s="110"/>
    </row>
    <row r="19" spans="1:12" s="27" customFormat="1" ht="102" customHeight="1">
      <c r="A19" s="22"/>
      <c r="B19" s="22"/>
      <c r="C19" s="22"/>
      <c r="D19" s="23" t="s">
        <v>16</v>
      </c>
      <c r="E19" s="24"/>
      <c r="F19" s="24"/>
      <c r="G19" s="25">
        <f>SUM(G20:G68)</f>
        <v>209955911</v>
      </c>
      <c r="H19" s="25">
        <f>SUM(H20:H68)</f>
        <v>180988011</v>
      </c>
      <c r="I19" s="25">
        <f>SUM(I20:I68)</f>
        <v>28967900</v>
      </c>
      <c r="J19" s="25">
        <f>SUM(J20:J68)</f>
        <v>28379790</v>
      </c>
      <c r="K19" s="110"/>
      <c r="L19" s="26"/>
    </row>
    <row r="20" spans="1:11" ht="149.25" customHeight="1">
      <c r="A20" s="114" t="s">
        <v>17</v>
      </c>
      <c r="B20" s="114" t="s">
        <v>18</v>
      </c>
      <c r="C20" s="114" t="s">
        <v>19</v>
      </c>
      <c r="D20" s="113" t="s">
        <v>20</v>
      </c>
      <c r="E20" s="29" t="str">
        <f>E293</f>
        <v>Програма «Воєнний стан: інформування Сумської міської територіальної громади» на 2023 рік</v>
      </c>
      <c r="F20" s="29" t="str">
        <f>F293</f>
        <v>ріш СМР від 30.11.2022 року № 3241-МР</v>
      </c>
      <c r="G20" s="30">
        <f aca="true" t="shared" si="0" ref="G20:G69">H20+I20</f>
        <v>1000000</v>
      </c>
      <c r="H20" s="30">
        <v>1000000</v>
      </c>
      <c r="I20" s="30"/>
      <c r="J20" s="30"/>
      <c r="K20" s="110"/>
    </row>
    <row r="21" spans="1:11" ht="118.5" customHeight="1" hidden="1">
      <c r="A21" s="114"/>
      <c r="B21" s="114"/>
      <c r="C21" s="114"/>
      <c r="D21" s="113"/>
      <c r="E21" s="29" t="str">
        <f>E294</f>
        <v>Програма "Суспільні комунікації Сумської міської територіальної громади" на 2023-2025 роки</v>
      </c>
      <c r="F21" s="29" t="str">
        <f>F294</f>
        <v>ріш СМР 14.12.2022 № 3321-МР</v>
      </c>
      <c r="G21" s="30">
        <f t="shared" si="0"/>
        <v>0</v>
      </c>
      <c r="H21" s="30"/>
      <c r="I21" s="30"/>
      <c r="J21" s="30"/>
      <c r="K21" s="110"/>
    </row>
    <row r="22" spans="1:11" ht="22.5" customHeight="1" hidden="1">
      <c r="A22" s="28" t="s">
        <v>21</v>
      </c>
      <c r="B22" s="28" t="s">
        <v>22</v>
      </c>
      <c r="C22" s="28" t="s">
        <v>23</v>
      </c>
      <c r="D22" s="31" t="s">
        <v>24</v>
      </c>
      <c r="E22" s="29" t="s">
        <v>25</v>
      </c>
      <c r="F22" s="29" t="s">
        <v>26</v>
      </c>
      <c r="G22" s="30">
        <f t="shared" si="0"/>
        <v>0</v>
      </c>
      <c r="H22" s="30"/>
      <c r="I22" s="30"/>
      <c r="J22" s="30"/>
      <c r="K22" s="110"/>
    </row>
    <row r="23" spans="1:11" ht="180" customHeight="1">
      <c r="A23" s="117" t="s">
        <v>27</v>
      </c>
      <c r="B23" s="114" t="s">
        <v>28</v>
      </c>
      <c r="C23" s="117" t="s">
        <v>29</v>
      </c>
      <c r="D23" s="113" t="s">
        <v>30</v>
      </c>
      <c r="E23" s="29" t="str">
        <f>E308</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v>
      </c>
      <c r="F23" s="29" t="str">
        <f>F308</f>
        <v>ріш СМР від 24.11.2021 року № 2508-МР (зі змінами)</v>
      </c>
      <c r="G23" s="30">
        <f t="shared" si="0"/>
        <v>520800</v>
      </c>
      <c r="H23" s="30">
        <v>520800</v>
      </c>
      <c r="I23" s="30"/>
      <c r="J23" s="30"/>
      <c r="K23" s="110"/>
    </row>
    <row r="24" spans="1:11" ht="114" customHeight="1">
      <c r="A24" s="117"/>
      <c r="B24" s="114"/>
      <c r="C24" s="117"/>
      <c r="D24" s="113"/>
      <c r="E24" s="29" t="str">
        <f>E294</f>
        <v>Програма "Суспільні комунікації Сумської міської територіальної громади" на 2023-2025 роки</v>
      </c>
      <c r="F24" s="29" t="str">
        <f>F294</f>
        <v>ріш СМР 14.12.2022 № 3321-МР</v>
      </c>
      <c r="G24" s="30">
        <f t="shared" si="0"/>
        <v>1800000</v>
      </c>
      <c r="H24" s="30">
        <v>1800000</v>
      </c>
      <c r="I24" s="30"/>
      <c r="J24" s="30"/>
      <c r="K24" s="110"/>
    </row>
    <row r="25" spans="1:11" ht="154.5" customHeight="1">
      <c r="A25" s="32" t="s">
        <v>31</v>
      </c>
      <c r="B25" s="28" t="s">
        <v>32</v>
      </c>
      <c r="C25" s="32">
        <v>1070</v>
      </c>
      <c r="D25" s="29" t="s">
        <v>33</v>
      </c>
      <c r="E25" s="29" t="str">
        <f>E295</f>
        <v>Комплексна програма Сумської міської територіальної громади «Освіта на 2022 - 2024 роки» </v>
      </c>
      <c r="F25" s="29" t="str">
        <f>F295</f>
        <v>ріш СМР від 24.11.2021 року № 2512 - МР (зі змінами)</v>
      </c>
      <c r="G25" s="30">
        <f t="shared" si="0"/>
        <v>515700</v>
      </c>
      <c r="H25" s="30">
        <v>515700</v>
      </c>
      <c r="I25" s="30"/>
      <c r="J25" s="30"/>
      <c r="K25" s="110"/>
    </row>
    <row r="26" spans="1:11" ht="128.25" customHeight="1">
      <c r="A26" s="117" t="s">
        <v>34</v>
      </c>
      <c r="B26" s="114" t="s">
        <v>35</v>
      </c>
      <c r="C26" s="114">
        <v>1070</v>
      </c>
      <c r="D26" s="113" t="s">
        <v>36</v>
      </c>
      <c r="E26" s="29" t="str">
        <f>E307</f>
        <v>Цільова комплексна програма «Суми - громада для молоді» на 2022-2024 роки </v>
      </c>
      <c r="F26" s="29" t="str">
        <f>F307</f>
        <v>ріш СМР від 23.12.2021 № 2698-МР (зі змінами)</v>
      </c>
      <c r="G26" s="30">
        <f t="shared" si="0"/>
        <v>7200</v>
      </c>
      <c r="H26" s="30">
        <v>7200</v>
      </c>
      <c r="I26" s="30"/>
      <c r="J26" s="30"/>
      <c r="K26" s="110"/>
    </row>
    <row r="27" spans="1:11" ht="121.5" customHeight="1">
      <c r="A27" s="117"/>
      <c r="B27" s="114"/>
      <c r="C27" s="114"/>
      <c r="D27" s="113"/>
      <c r="E27" s="29" t="str">
        <f>E295</f>
        <v>Комплексна програма Сумської міської територіальної громади «Освіта на 2022 - 2024 роки» </v>
      </c>
      <c r="F27" s="29" t="str">
        <f>F295</f>
        <v>ріш СМР від 24.11.2021 року № 2512 - МР (зі змінами)</v>
      </c>
      <c r="G27" s="30">
        <f t="shared" si="0"/>
        <v>668000</v>
      </c>
      <c r="H27" s="30">
        <v>668000</v>
      </c>
      <c r="I27" s="30"/>
      <c r="J27" s="30"/>
      <c r="K27" s="110"/>
    </row>
    <row r="28" spans="1:11" ht="169.5" customHeight="1">
      <c r="A28" s="28" t="s">
        <v>37</v>
      </c>
      <c r="B28" s="28" t="s">
        <v>38</v>
      </c>
      <c r="C28" s="28" t="s">
        <v>39</v>
      </c>
      <c r="D28" s="29" t="s">
        <v>40</v>
      </c>
      <c r="E28" s="29" t="str">
        <f>E304</f>
        <v>Програма Сумської міської територіальної громади «Соціальні служби готові прийти на допомогу на 2022 – 2024 роки»</v>
      </c>
      <c r="F28" s="29" t="str">
        <f>F304</f>
        <v>ріш СМР від 27.10.2021 року № 2003-МР</v>
      </c>
      <c r="G28" s="30">
        <f t="shared" si="0"/>
        <v>152700</v>
      </c>
      <c r="H28" s="30">
        <v>152700</v>
      </c>
      <c r="I28" s="30"/>
      <c r="J28" s="30"/>
      <c r="K28" s="110"/>
    </row>
    <row r="29" spans="1:11" ht="216.75" customHeight="1">
      <c r="A29" s="28" t="s">
        <v>41</v>
      </c>
      <c r="B29" s="28" t="s">
        <v>42</v>
      </c>
      <c r="C29" s="28" t="s">
        <v>39</v>
      </c>
      <c r="D29" s="29" t="s">
        <v>43</v>
      </c>
      <c r="E29" s="29" t="str">
        <f>E307</f>
        <v>Цільова комплексна програма «Суми - громада для молоді» на 2022-2024 роки </v>
      </c>
      <c r="F29" s="29" t="str">
        <f>F307</f>
        <v>ріш СМР від 23.12.2021 № 2698-МР (зі змінами)</v>
      </c>
      <c r="G29" s="30">
        <f t="shared" si="0"/>
        <v>1000000</v>
      </c>
      <c r="H29" s="30">
        <v>1000000</v>
      </c>
      <c r="I29" s="30"/>
      <c r="J29" s="30"/>
      <c r="K29" s="110"/>
    </row>
    <row r="30" spans="1:11" ht="126.75" customHeight="1">
      <c r="A30" s="28" t="s">
        <v>44</v>
      </c>
      <c r="B30" s="28" t="s">
        <v>45</v>
      </c>
      <c r="C30" s="28" t="s">
        <v>39</v>
      </c>
      <c r="D30" s="29" t="s">
        <v>46</v>
      </c>
      <c r="E30" s="29" t="str">
        <f>E307</f>
        <v>Цільова комплексна програма «Суми - громада для молоді» на 2022-2024 роки </v>
      </c>
      <c r="F30" s="29" t="str">
        <f>F307</f>
        <v>ріш СМР від 23.12.2021 № 2698-МР (зі змінами)</v>
      </c>
      <c r="G30" s="30">
        <f t="shared" si="0"/>
        <v>5580500</v>
      </c>
      <c r="H30" s="30">
        <v>5570500</v>
      </c>
      <c r="I30" s="30">
        <v>10000</v>
      </c>
      <c r="J30" s="30"/>
      <c r="K30" s="110"/>
    </row>
    <row r="31" spans="1:12" s="34" customFormat="1" ht="283.5" customHeight="1" hidden="1">
      <c r="A31" s="28" t="s">
        <v>47</v>
      </c>
      <c r="B31" s="28" t="s">
        <v>48</v>
      </c>
      <c r="C31" s="28" t="s">
        <v>39</v>
      </c>
      <c r="D31" s="29" t="s">
        <v>49</v>
      </c>
      <c r="E31" s="29" t="str">
        <f>E323</f>
        <v>Програма оздоровлення та відпочинку дітей Сумської міської територіальної громади на 2022-2024 роки</v>
      </c>
      <c r="F31" s="29" t="str">
        <f>F323</f>
        <v>ріш СМР від 24.11.2021 року № 2507-МР</v>
      </c>
      <c r="G31" s="30">
        <f t="shared" si="0"/>
        <v>0</v>
      </c>
      <c r="H31" s="30"/>
      <c r="I31" s="30"/>
      <c r="J31" s="30"/>
      <c r="K31" s="108">
        <v>33</v>
      </c>
      <c r="L31" s="33"/>
    </row>
    <row r="32" spans="1:11" ht="151.5" customHeight="1">
      <c r="A32" s="28" t="s">
        <v>50</v>
      </c>
      <c r="B32" s="28" t="s">
        <v>51</v>
      </c>
      <c r="C32" s="28" t="s">
        <v>52</v>
      </c>
      <c r="D32" s="35" t="s">
        <v>53</v>
      </c>
      <c r="E32" s="29" t="str">
        <f>E304</f>
        <v>Програма Сумської міської територіальної громади «Соціальні служби готові прийти на допомогу на 2022 – 2024 роки»</v>
      </c>
      <c r="F32" s="29" t="str">
        <f>F304</f>
        <v>ріш СМР від 27.10.2021 року № 2003-МР</v>
      </c>
      <c r="G32" s="30">
        <f t="shared" si="0"/>
        <v>1579300</v>
      </c>
      <c r="H32" s="30">
        <v>1579300</v>
      </c>
      <c r="I32" s="30"/>
      <c r="J32" s="36"/>
      <c r="K32" s="108"/>
    </row>
    <row r="33" spans="1:11" ht="167.25" customHeight="1">
      <c r="A33" s="114" t="s">
        <v>54</v>
      </c>
      <c r="B33" s="114" t="s">
        <v>55</v>
      </c>
      <c r="C33" s="114" t="s">
        <v>52</v>
      </c>
      <c r="D33" s="116" t="s">
        <v>56</v>
      </c>
      <c r="E33" s="29" t="str">
        <f>E302</f>
        <v>Програма Сумської міської територіальної громади «Милосердя» на 2022-2024 роки</v>
      </c>
      <c r="F33" s="29" t="str">
        <f>F302</f>
        <v>ріш СМР від 24.11.2021 року № 2272-МР (зі змінами)</v>
      </c>
      <c r="G33" s="30">
        <f t="shared" si="0"/>
        <v>141000</v>
      </c>
      <c r="H33" s="30">
        <v>141000</v>
      </c>
      <c r="I33" s="30"/>
      <c r="J33" s="36"/>
      <c r="K33" s="108"/>
    </row>
    <row r="34" spans="1:11" ht="170.25" customHeight="1" hidden="1">
      <c r="A34" s="114"/>
      <c r="B34" s="114"/>
      <c r="C34" s="114"/>
      <c r="D34" s="116"/>
      <c r="E34" s="29" t="str">
        <f>E313</f>
        <v>Програма Сумської міської територіальної громади «Соціальна підтримка Захисників і Захисниць України та членів їх сімей» на 2022-2024 роки»</v>
      </c>
      <c r="F34" s="29" t="str">
        <f>F313</f>
        <v>ріш СМР від 24.11.2021 року № 2273-МР (зі змінами)</v>
      </c>
      <c r="G34" s="30">
        <f t="shared" si="0"/>
        <v>0</v>
      </c>
      <c r="H34" s="30"/>
      <c r="I34" s="30"/>
      <c r="J34" s="36"/>
      <c r="K34" s="108"/>
    </row>
    <row r="35" spans="1:11" ht="143.25" customHeight="1" hidden="1">
      <c r="A35" s="28" t="s">
        <v>57</v>
      </c>
      <c r="B35" s="28" t="s">
        <v>58</v>
      </c>
      <c r="C35" s="28" t="s">
        <v>59</v>
      </c>
      <c r="D35" s="35" t="s">
        <v>60</v>
      </c>
      <c r="E35" s="29" t="str">
        <f>E307</f>
        <v>Цільова комплексна програма «Суми - громада для молоді» на 2022-2024 роки </v>
      </c>
      <c r="F35" s="29" t="str">
        <f>F307</f>
        <v>ріш СМР від 23.12.2021 № 2698-МР (зі змінами)</v>
      </c>
      <c r="G35" s="30">
        <f t="shared" si="0"/>
        <v>0</v>
      </c>
      <c r="H35" s="30"/>
      <c r="I35" s="30"/>
      <c r="J35" s="36"/>
      <c r="K35" s="108"/>
    </row>
    <row r="36" spans="1:11" ht="159.75" customHeight="1" hidden="1">
      <c r="A36" s="28" t="s">
        <v>61</v>
      </c>
      <c r="B36" s="28" t="s">
        <v>62</v>
      </c>
      <c r="C36" s="28" t="s">
        <v>63</v>
      </c>
      <c r="D36" s="35" t="s">
        <v>64</v>
      </c>
      <c r="E36" s="29" t="str">
        <f>E293</f>
        <v>Програма «Воєнний стан: інформування Сумської міської територіальної громади» на 2023 рік</v>
      </c>
      <c r="F36" s="29" t="str">
        <f>F293</f>
        <v>ріш СМР від 30.11.2022 року № 3241-МР</v>
      </c>
      <c r="G36" s="30">
        <f t="shared" si="0"/>
        <v>0</v>
      </c>
      <c r="H36" s="30"/>
      <c r="I36" s="30"/>
      <c r="J36" s="30"/>
      <c r="K36" s="108"/>
    </row>
    <row r="37" spans="1:11" ht="141.75" customHeight="1" hidden="1">
      <c r="A37" s="28" t="s">
        <v>65</v>
      </c>
      <c r="B37" s="28" t="s">
        <v>66</v>
      </c>
      <c r="C37" s="28" t="s">
        <v>63</v>
      </c>
      <c r="D37" s="35" t="s">
        <v>67</v>
      </c>
      <c r="E37" s="29" t="str">
        <f>E293</f>
        <v>Програма «Воєнний стан: інформування Сумської міської територіальної громади» на 2023 рік</v>
      </c>
      <c r="F37" s="29" t="str">
        <f>F293</f>
        <v>ріш СМР від 30.11.2022 року № 3241-МР</v>
      </c>
      <c r="G37" s="30">
        <f t="shared" si="0"/>
        <v>0</v>
      </c>
      <c r="H37" s="30"/>
      <c r="I37" s="30"/>
      <c r="J37" s="30"/>
      <c r="K37" s="108"/>
    </row>
    <row r="38" spans="1:11" ht="183.75" customHeight="1">
      <c r="A38" s="28" t="s">
        <v>68</v>
      </c>
      <c r="B38" s="28" t="s">
        <v>69</v>
      </c>
      <c r="C38" s="28" t="s">
        <v>70</v>
      </c>
      <c r="D38" s="35" t="s">
        <v>71</v>
      </c>
      <c r="E38" s="29" t="str">
        <f>E316</f>
        <v>Програма розвитку фізичної культури і спорту Сумської міської територіальної громади на 2022-2024 роки</v>
      </c>
      <c r="F38" s="29" t="str">
        <f>F316</f>
        <v>ріш СМР від 24.11.2021 року № 2509-МР (зі змінами) </v>
      </c>
      <c r="G38" s="30">
        <f t="shared" si="0"/>
        <v>400000</v>
      </c>
      <c r="H38" s="30">
        <v>400000</v>
      </c>
      <c r="I38" s="30"/>
      <c r="J38" s="30"/>
      <c r="K38" s="108"/>
    </row>
    <row r="39" spans="1:11" ht="180.75" customHeight="1">
      <c r="A39" s="28" t="s">
        <v>72</v>
      </c>
      <c r="B39" s="28" t="s">
        <v>73</v>
      </c>
      <c r="C39" s="28" t="s">
        <v>70</v>
      </c>
      <c r="D39" s="35" t="s">
        <v>74</v>
      </c>
      <c r="E39" s="29" t="str">
        <f>E316</f>
        <v>Програма розвитку фізичної культури і спорту Сумської міської територіальної громади на 2022-2024 роки</v>
      </c>
      <c r="F39" s="29" t="str">
        <f>F316</f>
        <v>ріш СМР від 24.11.2021 року № 2509-МР (зі змінами) </v>
      </c>
      <c r="G39" s="30">
        <f t="shared" si="0"/>
        <v>400000</v>
      </c>
      <c r="H39" s="30">
        <v>400000</v>
      </c>
      <c r="I39" s="30"/>
      <c r="J39" s="30"/>
      <c r="K39" s="108"/>
    </row>
    <row r="40" spans="1:11" ht="177.75" customHeight="1">
      <c r="A40" s="28" t="s">
        <v>75</v>
      </c>
      <c r="B40" s="28" t="s">
        <v>76</v>
      </c>
      <c r="C40" s="28" t="s">
        <v>70</v>
      </c>
      <c r="D40" s="35" t="s">
        <v>77</v>
      </c>
      <c r="E40" s="29" t="str">
        <f>E316</f>
        <v>Програма розвитку фізичної культури і спорту Сумської міської територіальної громади на 2022-2024 роки</v>
      </c>
      <c r="F40" s="29" t="str">
        <f>F316</f>
        <v>ріш СМР від 24.11.2021 року № 2509-МР (зі змінами) </v>
      </c>
      <c r="G40" s="30">
        <f t="shared" si="0"/>
        <v>21461600</v>
      </c>
      <c r="H40" s="30">
        <v>21461600</v>
      </c>
      <c r="I40" s="30"/>
      <c r="J40" s="30"/>
      <c r="K40" s="108"/>
    </row>
    <row r="41" spans="1:11" ht="162" customHeight="1">
      <c r="A41" s="28" t="s">
        <v>78</v>
      </c>
      <c r="B41" s="28" t="s">
        <v>79</v>
      </c>
      <c r="C41" s="28" t="s">
        <v>70</v>
      </c>
      <c r="D41" s="35" t="s">
        <v>80</v>
      </c>
      <c r="E41" s="29" t="str">
        <f>E316</f>
        <v>Програма розвитку фізичної культури і спорту Сумської міської територіальної громади на 2022-2024 роки</v>
      </c>
      <c r="F41" s="29" t="str">
        <f>F316</f>
        <v>ріш СМР від 24.11.2021 року № 2509-МР (зі змінами) </v>
      </c>
      <c r="G41" s="30">
        <f t="shared" si="0"/>
        <v>15408900</v>
      </c>
      <c r="H41" s="30">
        <v>15408900</v>
      </c>
      <c r="I41" s="30"/>
      <c r="J41" s="30"/>
      <c r="K41" s="108"/>
    </row>
    <row r="42" spans="1:11" ht="247.5" customHeight="1">
      <c r="A42" s="28" t="s">
        <v>81</v>
      </c>
      <c r="B42" s="28" t="s">
        <v>82</v>
      </c>
      <c r="C42" s="28" t="s">
        <v>70</v>
      </c>
      <c r="D42" s="35" t="s">
        <v>83</v>
      </c>
      <c r="E42" s="29" t="str">
        <f>E316</f>
        <v>Програма розвитку фізичної культури і спорту Сумської міської територіальної громади на 2022-2024 роки</v>
      </c>
      <c r="F42" s="29" t="str">
        <f>F316</f>
        <v>ріш СМР від 24.11.2021 року № 2509-МР (зі змінами) </v>
      </c>
      <c r="G42" s="30">
        <f t="shared" si="0"/>
        <v>5767310</v>
      </c>
      <c r="H42" s="30">
        <v>5289200</v>
      </c>
      <c r="I42" s="30">
        <v>478110</v>
      </c>
      <c r="J42" s="30"/>
      <c r="K42" s="108"/>
    </row>
    <row r="43" spans="1:11" ht="201" customHeight="1">
      <c r="A43" s="28" t="s">
        <v>84</v>
      </c>
      <c r="B43" s="28" t="s">
        <v>85</v>
      </c>
      <c r="C43" s="28" t="s">
        <v>70</v>
      </c>
      <c r="D43" s="35" t="s">
        <v>86</v>
      </c>
      <c r="E43" s="29" t="str">
        <f>E316</f>
        <v>Програма розвитку фізичної культури і спорту Сумської міської територіальної громади на 2022-2024 роки</v>
      </c>
      <c r="F43" s="29" t="str">
        <f>F316</f>
        <v>ріш СМР від 24.11.2021 року № 2509-МР (зі змінами) </v>
      </c>
      <c r="G43" s="30">
        <f t="shared" si="0"/>
        <v>10828800</v>
      </c>
      <c r="H43" s="30">
        <f>13828800-3000000</f>
        <v>10828800</v>
      </c>
      <c r="I43" s="30"/>
      <c r="J43" s="30"/>
      <c r="K43" s="108"/>
    </row>
    <row r="44" spans="1:11" ht="189" customHeight="1">
      <c r="A44" s="28" t="s">
        <v>87</v>
      </c>
      <c r="B44" s="28" t="s">
        <v>88</v>
      </c>
      <c r="C44" s="28" t="s">
        <v>89</v>
      </c>
      <c r="D44" s="29" t="s">
        <v>90</v>
      </c>
      <c r="E44" s="29" t="str">
        <f>E300</f>
        <v>Програма розвитку та вдосконалення пасажирського транспорту і мобільності на території Сумської міської територіальної громади на 2022-2024 роки</v>
      </c>
      <c r="F44" s="29" t="str">
        <f>F300</f>
        <v>ріш СМР від 26.01.2022 року № 2716-МР (зі змінами)</v>
      </c>
      <c r="G44" s="30">
        <f t="shared" si="0"/>
        <v>14205800</v>
      </c>
      <c r="H44" s="30">
        <v>14205800</v>
      </c>
      <c r="I44" s="30"/>
      <c r="J44" s="30"/>
      <c r="K44" s="108"/>
    </row>
    <row r="45" spans="1:11" ht="182.25" customHeight="1">
      <c r="A45" s="28" t="s">
        <v>91</v>
      </c>
      <c r="B45" s="28">
        <v>7413</v>
      </c>
      <c r="C45" s="28" t="s">
        <v>89</v>
      </c>
      <c r="D45" s="29" t="s">
        <v>92</v>
      </c>
      <c r="E45" s="29" t="str">
        <f>E300</f>
        <v>Програма розвитку та вдосконалення пасажирського транспорту і мобільності на території Сумської міської територіальної громади на 2022-2024 роки</v>
      </c>
      <c r="F45" s="29" t="str">
        <f>F300</f>
        <v>ріш СМР від 26.01.2022 року № 2716-МР (зі змінами)</v>
      </c>
      <c r="G45" s="30">
        <f t="shared" si="0"/>
        <v>4937700</v>
      </c>
      <c r="H45" s="30">
        <v>4937700</v>
      </c>
      <c r="I45" s="30"/>
      <c r="J45" s="30"/>
      <c r="K45" s="108"/>
    </row>
    <row r="46" spans="1:11" ht="186" customHeight="1">
      <c r="A46" s="28" t="s">
        <v>93</v>
      </c>
      <c r="B46" s="28">
        <v>7422</v>
      </c>
      <c r="C46" s="28" t="s">
        <v>94</v>
      </c>
      <c r="D46" s="37" t="s">
        <v>95</v>
      </c>
      <c r="E46" s="29" t="str">
        <f>E300</f>
        <v>Програма розвитку та вдосконалення пасажирського транспорту і мобільності на території Сумської міської територіальної громади на 2022-2024 роки</v>
      </c>
      <c r="F46" s="29" t="str">
        <f>F300</f>
        <v>ріш СМР від 26.01.2022 року № 2716-МР (зі змінами)</v>
      </c>
      <c r="G46" s="30">
        <f t="shared" si="0"/>
        <v>41613200</v>
      </c>
      <c r="H46" s="30">
        <v>41613200</v>
      </c>
      <c r="I46" s="30"/>
      <c r="J46" s="30"/>
      <c r="K46" s="108"/>
    </row>
    <row r="47" spans="1:11" ht="167.25" customHeight="1">
      <c r="A47" s="28" t="s">
        <v>96</v>
      </c>
      <c r="B47" s="28" t="s">
        <v>97</v>
      </c>
      <c r="C47" s="28" t="s">
        <v>94</v>
      </c>
      <c r="D47" s="29" t="s">
        <v>98</v>
      </c>
      <c r="E47" s="29" t="str">
        <f>E300</f>
        <v>Програма розвитку та вдосконалення пасажирського транспорту і мобільності на території Сумської міської територіальної громади на 2022-2024 роки</v>
      </c>
      <c r="F47" s="29" t="str">
        <f>F300</f>
        <v>ріш СМР від 26.01.2022 року № 2716-МР (зі змінами)</v>
      </c>
      <c r="G47" s="30">
        <f t="shared" si="0"/>
        <v>10162300</v>
      </c>
      <c r="H47" s="30">
        <v>10162300</v>
      </c>
      <c r="I47" s="30"/>
      <c r="J47" s="30"/>
      <c r="K47" s="108"/>
    </row>
    <row r="48" spans="1:12" s="34" customFormat="1" ht="159.75" customHeight="1">
      <c r="A48" s="28" t="s">
        <v>99</v>
      </c>
      <c r="B48" s="28" t="s">
        <v>100</v>
      </c>
      <c r="C48" s="28" t="s">
        <v>101</v>
      </c>
      <c r="D48" s="29" t="s">
        <v>102</v>
      </c>
      <c r="E48" s="29" t="str">
        <f>E300</f>
        <v>Програма розвитку та вдосконалення пасажирського транспорту і мобільності на території Сумської міської територіальної громади на 2022-2024 роки</v>
      </c>
      <c r="F48" s="29" t="str">
        <f>F300</f>
        <v>ріш СМР від 26.01.2022 року № 2716-МР (зі змінами)</v>
      </c>
      <c r="G48" s="30">
        <f t="shared" si="0"/>
        <v>2500000</v>
      </c>
      <c r="H48" s="30">
        <v>2500000</v>
      </c>
      <c r="I48" s="30"/>
      <c r="J48" s="30"/>
      <c r="K48" s="108">
        <v>34</v>
      </c>
      <c r="L48" s="33"/>
    </row>
    <row r="49" spans="1:11" ht="156" customHeight="1">
      <c r="A49" s="28" t="s">
        <v>103</v>
      </c>
      <c r="B49" s="28" t="s">
        <v>104</v>
      </c>
      <c r="C49" s="28" t="s">
        <v>105</v>
      </c>
      <c r="D49" s="29" t="s">
        <v>106</v>
      </c>
      <c r="E49" s="29" t="str">
        <f>E301</f>
        <v>Програма «Автоматизація муніципальних телекомунікаційних систем на 2022-2024 роки Сумської міської територіальної громади»</v>
      </c>
      <c r="F49" s="29" t="str">
        <f>F301</f>
        <v>ріш СМР від 24.11.2021 року № 2510-МР (зі змінами)</v>
      </c>
      <c r="G49" s="30">
        <f t="shared" si="0"/>
        <v>10000000</v>
      </c>
      <c r="H49" s="30">
        <v>10000000</v>
      </c>
      <c r="I49" s="30"/>
      <c r="J49" s="30"/>
      <c r="K49" s="108"/>
    </row>
    <row r="50" spans="1:12" s="34" customFormat="1" ht="186" customHeight="1" hidden="1">
      <c r="A50" s="28" t="s">
        <v>107</v>
      </c>
      <c r="B50" s="28" t="s">
        <v>108</v>
      </c>
      <c r="C50" s="28" t="s">
        <v>109</v>
      </c>
      <c r="D50" s="29" t="s">
        <v>110</v>
      </c>
      <c r="E50" s="29" t="str">
        <f>E318</f>
        <v>Цільова Програма підтримки малого і середнього підприємництва Сумської міської територіальної громади на 2022-2024 роки</v>
      </c>
      <c r="F50" s="29" t="str">
        <f>F318</f>
        <v>від 29.09.2021 року № 1601-МР</v>
      </c>
      <c r="G50" s="30">
        <f t="shared" si="0"/>
        <v>0</v>
      </c>
      <c r="H50" s="30"/>
      <c r="I50" s="30"/>
      <c r="J50" s="30"/>
      <c r="K50" s="108"/>
      <c r="L50" s="33"/>
    </row>
    <row r="51" spans="1:12" s="34" customFormat="1" ht="129.75" customHeight="1">
      <c r="A51" s="28" t="s">
        <v>111</v>
      </c>
      <c r="B51" s="28" t="s">
        <v>112</v>
      </c>
      <c r="C51" s="28" t="s">
        <v>113</v>
      </c>
      <c r="D51" s="29" t="s">
        <v>114</v>
      </c>
      <c r="E51" s="29" t="str">
        <f>E314</f>
        <v>Програма підвищення енергоефективності в бюджетній сфері Сумської міської територіальної громади на 2022-2024 роки</v>
      </c>
      <c r="F51" s="29" t="str">
        <f>F314</f>
        <v>ріш СМР від 26.01.2022 року № 2715-МР (зі змінами)</v>
      </c>
      <c r="G51" s="30">
        <f t="shared" si="0"/>
        <v>20500000</v>
      </c>
      <c r="H51" s="30"/>
      <c r="I51" s="30">
        <v>20500000</v>
      </c>
      <c r="J51" s="30">
        <v>20500000</v>
      </c>
      <c r="K51" s="108"/>
      <c r="L51" s="33"/>
    </row>
    <row r="52" spans="1:12" s="34" customFormat="1" ht="167.25" customHeight="1">
      <c r="A52" s="28" t="s">
        <v>115</v>
      </c>
      <c r="B52" s="28" t="s">
        <v>116</v>
      </c>
      <c r="C52" s="28" t="s">
        <v>117</v>
      </c>
      <c r="D52" s="29" t="s">
        <v>118</v>
      </c>
      <c r="E52" s="29" t="str">
        <f>E300</f>
        <v>Програма розвитку та вдосконалення пасажирського транспорту і мобільності на території Сумської міської територіальної громади на 2022-2024 роки</v>
      </c>
      <c r="F52" s="29" t="str">
        <f>F300</f>
        <v>ріш СМР від 26.01.2022 року № 2716-МР (зі змінами)</v>
      </c>
      <c r="G52" s="30">
        <f t="shared" si="0"/>
        <v>1679790</v>
      </c>
      <c r="H52" s="30"/>
      <c r="I52" s="30">
        <v>1679790</v>
      </c>
      <c r="J52" s="30">
        <v>1679790</v>
      </c>
      <c r="K52" s="108"/>
      <c r="L52" s="33"/>
    </row>
    <row r="53" spans="1:12" s="34" customFormat="1" ht="124.5" customHeight="1">
      <c r="A53" s="114" t="s">
        <v>119</v>
      </c>
      <c r="B53" s="114" t="s">
        <v>120</v>
      </c>
      <c r="C53" s="114" t="s">
        <v>117</v>
      </c>
      <c r="D53" s="116" t="s">
        <v>121</v>
      </c>
      <c r="E53" s="38" t="str">
        <f>E309</f>
        <v>Програма економічного і соціального розвитку Сумської міської територіальної громади на 2023 рік</v>
      </c>
      <c r="F53" s="38" t="str">
        <f>F309</f>
        <v>ріш СМР від 14.12.2022 року № 3310-МР</v>
      </c>
      <c r="G53" s="30">
        <f t="shared" si="0"/>
        <v>267000</v>
      </c>
      <c r="H53" s="30">
        <v>267000</v>
      </c>
      <c r="I53" s="30"/>
      <c r="J53" s="30"/>
      <c r="K53" s="108"/>
      <c r="L53" s="33"/>
    </row>
    <row r="54" spans="1:12" s="34" customFormat="1" ht="132.75">
      <c r="A54" s="114"/>
      <c r="B54" s="114"/>
      <c r="C54" s="114"/>
      <c r="D54" s="116"/>
      <c r="E54" s="29" t="str">
        <f>E314</f>
        <v>Програма підвищення енергоефективності в бюджетній сфері Сумської міської територіальної громади на 2022-2024 роки</v>
      </c>
      <c r="F54" s="29" t="str">
        <f>F314</f>
        <v>ріш СМР від 26.01.2022 року № 2715-МР (зі змінами)</v>
      </c>
      <c r="G54" s="30">
        <f t="shared" si="0"/>
        <v>117500</v>
      </c>
      <c r="H54" s="30">
        <f>50000+67500</f>
        <v>117500</v>
      </c>
      <c r="I54" s="30"/>
      <c r="J54" s="30"/>
      <c r="K54" s="108"/>
      <c r="L54" s="33"/>
    </row>
    <row r="55" spans="1:11" ht="177">
      <c r="A55" s="28" t="s">
        <v>122</v>
      </c>
      <c r="B55" s="28" t="s">
        <v>123</v>
      </c>
      <c r="C55" s="28" t="s">
        <v>117</v>
      </c>
      <c r="D55" s="29" t="s">
        <v>124</v>
      </c>
      <c r="E55" s="29" t="str">
        <f>E325</f>
        <v>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v>
      </c>
      <c r="F55" s="29" t="str">
        <f>F325</f>
        <v>ріш ВК від 22.07.2022 № 295 (зі змінами)</v>
      </c>
      <c r="G55" s="30">
        <f t="shared" si="0"/>
        <v>1986330</v>
      </c>
      <c r="H55" s="30">
        <v>1986330</v>
      </c>
      <c r="I55" s="30"/>
      <c r="J55" s="30"/>
      <c r="K55" s="108"/>
    </row>
    <row r="56" spans="1:11" ht="205.5" customHeight="1">
      <c r="A56" s="28" t="s">
        <v>125</v>
      </c>
      <c r="B56" s="28" t="s">
        <v>126</v>
      </c>
      <c r="C56" s="28" t="s">
        <v>127</v>
      </c>
      <c r="D56" s="29" t="s">
        <v>128</v>
      </c>
      <c r="E56" s="29" t="str">
        <f>E306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56" s="29" t="str">
        <f>F306</f>
        <v>ріш СМР від 27.10.2021 року № 2001-МР (зі змінами)</v>
      </c>
      <c r="G56" s="30">
        <f t="shared" si="0"/>
        <v>8630920</v>
      </c>
      <c r="H56" s="30">
        <f>530920+3000000</f>
        <v>3530920</v>
      </c>
      <c r="I56" s="30">
        <f>5100000</f>
        <v>5100000</v>
      </c>
      <c r="J56" s="30">
        <f>5100000</f>
        <v>5100000</v>
      </c>
      <c r="K56" s="108"/>
    </row>
    <row r="57" spans="1:11" ht="144" customHeight="1">
      <c r="A57" s="28" t="s">
        <v>129</v>
      </c>
      <c r="B57" s="28" t="s">
        <v>130</v>
      </c>
      <c r="C57" s="28" t="s">
        <v>131</v>
      </c>
      <c r="D57" s="35" t="s">
        <v>132</v>
      </c>
      <c r="E57" s="29" t="str">
        <f>E299</f>
        <v>Комплексна програма «Правопорядок» на період 2022-2024 роки</v>
      </c>
      <c r="F57" s="29" t="str">
        <f>F299</f>
        <v>ріш СМР від 27.10.2021 року № 2005-МР (зі змінами)</v>
      </c>
      <c r="G57" s="30">
        <f t="shared" si="0"/>
        <v>665100</v>
      </c>
      <c r="H57" s="30">
        <v>665100</v>
      </c>
      <c r="I57" s="30"/>
      <c r="J57" s="30"/>
      <c r="K57" s="108"/>
    </row>
    <row r="58" spans="1:11" ht="381.75" customHeight="1">
      <c r="A58" s="114" t="s">
        <v>133</v>
      </c>
      <c r="B58" s="114" t="s">
        <v>134</v>
      </c>
      <c r="C58" s="114" t="s">
        <v>131</v>
      </c>
      <c r="D58" s="113" t="s">
        <v>135</v>
      </c>
      <c r="E58" s="29" t="str">
        <f>E319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8" s="29" t="str">
        <f>F319</f>
        <v>ріш СМР від 14.12.2022 року № 3325-МР</v>
      </c>
      <c r="G58" s="30">
        <f t="shared" si="0"/>
        <v>20000000</v>
      </c>
      <c r="H58" s="30">
        <v>20000000</v>
      </c>
      <c r="I58" s="30"/>
      <c r="J58" s="30"/>
      <c r="K58" s="108"/>
    </row>
    <row r="59" spans="1:11" ht="192" customHeight="1" hidden="1">
      <c r="A59" s="114"/>
      <c r="B59" s="114"/>
      <c r="C59" s="114"/>
      <c r="D59" s="113"/>
      <c r="E59" s="29"/>
      <c r="F59" s="29"/>
      <c r="G59" s="30">
        <f t="shared" si="0"/>
        <v>0</v>
      </c>
      <c r="H59" s="30"/>
      <c r="I59" s="30"/>
      <c r="J59" s="30"/>
      <c r="K59" s="108"/>
    </row>
    <row r="60" spans="1:11" ht="138" customHeight="1">
      <c r="A60" s="28" t="s">
        <v>136</v>
      </c>
      <c r="B60" s="28" t="s">
        <v>137</v>
      </c>
      <c r="C60" s="28" t="s">
        <v>138</v>
      </c>
      <c r="D60" s="29" t="s">
        <v>139</v>
      </c>
      <c r="E60" s="38" t="str">
        <f>E312</f>
        <v>Програма охорони навколишнього природного середовища Сумської міської територіальної громади на 2022-2024 роки</v>
      </c>
      <c r="F60" s="38" t="str">
        <f>F312</f>
        <v>ріш ВК від 27.05.2022 № 162 (зі змінами)</v>
      </c>
      <c r="G60" s="30">
        <f t="shared" si="0"/>
        <v>100000</v>
      </c>
      <c r="H60" s="30"/>
      <c r="I60" s="30">
        <v>100000</v>
      </c>
      <c r="J60" s="30"/>
      <c r="K60" s="108"/>
    </row>
    <row r="61" spans="1:11" ht="144.75" customHeight="1" hidden="1">
      <c r="A61" s="28" t="s">
        <v>140</v>
      </c>
      <c r="B61" s="28" t="s">
        <v>141</v>
      </c>
      <c r="C61" s="28" t="s">
        <v>142</v>
      </c>
      <c r="D61" s="29" t="s">
        <v>143</v>
      </c>
      <c r="E61" s="29" t="str">
        <f>E293</f>
        <v>Програма «Воєнний стан: інформування Сумської міської територіальної громади» на 2023 рік</v>
      </c>
      <c r="F61" s="29" t="str">
        <f>F293</f>
        <v>ріш СМР від 30.11.2022 року № 3241-МР</v>
      </c>
      <c r="G61" s="30">
        <f t="shared" si="0"/>
        <v>0</v>
      </c>
      <c r="H61" s="30"/>
      <c r="I61" s="30"/>
      <c r="J61" s="30"/>
      <c r="K61" s="108"/>
    </row>
    <row r="62" spans="1:11" ht="196.5" customHeight="1" hidden="1">
      <c r="A62" s="28" t="s">
        <v>144</v>
      </c>
      <c r="B62" s="28">
        <v>8861</v>
      </c>
      <c r="C62" s="28" t="s">
        <v>117</v>
      </c>
      <c r="D62" s="29" t="s">
        <v>145</v>
      </c>
      <c r="E62" s="38" t="str">
        <f>E309</f>
        <v>Програма економічного і соціального розвитку Сумської міської територіальної громади на 2023 рік</v>
      </c>
      <c r="F62" s="38" t="str">
        <f>F309</f>
        <v>ріш СМР від 14.12.2022 року № 3310-МР</v>
      </c>
      <c r="G62" s="30">
        <f t="shared" si="0"/>
        <v>0</v>
      </c>
      <c r="H62" s="30"/>
      <c r="I62" s="30"/>
      <c r="J62" s="30"/>
      <c r="K62" s="108"/>
    </row>
    <row r="63" spans="1:11" ht="128.25" customHeight="1" hidden="1">
      <c r="A63" s="114" t="s">
        <v>146</v>
      </c>
      <c r="B63" s="114" t="s">
        <v>147</v>
      </c>
      <c r="C63" s="114" t="s">
        <v>28</v>
      </c>
      <c r="D63" s="113" t="s">
        <v>148</v>
      </c>
      <c r="E63" s="29" t="str">
        <f>E299</f>
        <v>Комплексна програма «Правопорядок» на період 2022-2024 роки</v>
      </c>
      <c r="F63" s="29" t="str">
        <f>F299</f>
        <v>ріш СМР від 27.10.2021 року № 2005-МР (зі змінами)</v>
      </c>
      <c r="G63" s="30">
        <f t="shared" si="0"/>
        <v>0</v>
      </c>
      <c r="H63" s="30"/>
      <c r="I63" s="30"/>
      <c r="J63" s="30"/>
      <c r="K63" s="108"/>
    </row>
    <row r="64" spans="1:11" ht="409.5" customHeight="1" hidden="1">
      <c r="A64" s="114"/>
      <c r="B64" s="114"/>
      <c r="C64" s="114"/>
      <c r="D64" s="113"/>
      <c r="E64" s="29" t="str">
        <f>E319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4" s="29" t="str">
        <f>F319</f>
        <v>ріш СМР від 14.12.2022 року № 3325-МР</v>
      </c>
      <c r="G64" s="30">
        <f t="shared" si="0"/>
        <v>0</v>
      </c>
      <c r="H64" s="30"/>
      <c r="I64" s="30"/>
      <c r="J64" s="30"/>
      <c r="K64" s="108"/>
    </row>
    <row r="65" spans="1:11" ht="232.5" customHeight="1" hidden="1">
      <c r="A65" s="114"/>
      <c r="B65" s="114"/>
      <c r="C65" s="114"/>
      <c r="D65" s="113"/>
      <c r="E65" s="38" t="str">
        <f>E309</f>
        <v>Програма економічного і соціального розвитку Сумської міської територіальної громади на 2023 рік</v>
      </c>
      <c r="F65" s="38" t="str">
        <f>F309</f>
        <v>ріш СМР від 14.12.2022 року № 3310-МР</v>
      </c>
      <c r="G65" s="30">
        <f t="shared" si="0"/>
        <v>0</v>
      </c>
      <c r="H65" s="30"/>
      <c r="I65" s="30"/>
      <c r="J65" s="30"/>
      <c r="K65" s="108"/>
    </row>
    <row r="66" spans="1:11" ht="98.25" customHeight="1">
      <c r="A66" s="114" t="s">
        <v>149</v>
      </c>
      <c r="B66" s="114" t="s">
        <v>150</v>
      </c>
      <c r="C66" s="114" t="s">
        <v>28</v>
      </c>
      <c r="D66" s="116" t="s">
        <v>151</v>
      </c>
      <c r="E66" s="38" t="str">
        <f>E309</f>
        <v>Програма економічного і соціального розвитку Сумської міської територіальної громади на 2023 рік</v>
      </c>
      <c r="F66" s="38" t="str">
        <f>F309</f>
        <v>ріш СМР від 14.12.2022 року № 3310-МР</v>
      </c>
      <c r="G66" s="30">
        <f t="shared" si="0"/>
        <v>150000</v>
      </c>
      <c r="H66" s="30">
        <v>50000</v>
      </c>
      <c r="I66" s="30">
        <v>100000</v>
      </c>
      <c r="J66" s="30">
        <v>100000</v>
      </c>
      <c r="K66" s="108"/>
    </row>
    <row r="67" spans="1:11" ht="132.75" customHeight="1" hidden="1">
      <c r="A67" s="114"/>
      <c r="B67" s="114"/>
      <c r="C67" s="114"/>
      <c r="D67" s="116"/>
      <c r="E67" s="106"/>
      <c r="F67" s="106"/>
      <c r="G67" s="30">
        <f t="shared" si="0"/>
        <v>0</v>
      </c>
      <c r="H67" s="30"/>
      <c r="I67" s="30"/>
      <c r="J67" s="30"/>
      <c r="K67" s="108"/>
    </row>
    <row r="68" spans="1:11" ht="398.25">
      <c r="A68" s="114"/>
      <c r="B68" s="114"/>
      <c r="C68" s="114"/>
      <c r="D68" s="116"/>
      <c r="E68" s="29" t="str">
        <f>E319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8" s="29" t="str">
        <f>F319</f>
        <v>ріш СМР від 14.12.2022 року № 3325-МР</v>
      </c>
      <c r="G68" s="30">
        <f t="shared" si="0"/>
        <v>5208461</v>
      </c>
      <c r="H68" s="30">
        <f>1068461+3000000+140000</f>
        <v>4208461</v>
      </c>
      <c r="I68" s="30">
        <f>680000+320000</f>
        <v>1000000</v>
      </c>
      <c r="J68" s="30">
        <f>680000+320000</f>
        <v>1000000</v>
      </c>
      <c r="K68" s="108"/>
    </row>
    <row r="69" spans="1:11" ht="138" customHeight="1" hidden="1">
      <c r="A69" s="114"/>
      <c r="B69" s="114"/>
      <c r="C69" s="114"/>
      <c r="D69" s="116"/>
      <c r="E69" s="29" t="str">
        <f>E299</f>
        <v>Комплексна програма «Правопорядок» на період 2022-2024 роки</v>
      </c>
      <c r="F69" s="29" t="str">
        <f>F299</f>
        <v>ріш СМР від 27.10.2021 року № 2005-МР (зі змінами)</v>
      </c>
      <c r="G69" s="30">
        <f t="shared" si="0"/>
        <v>0</v>
      </c>
      <c r="H69" s="30"/>
      <c r="I69" s="30"/>
      <c r="J69" s="30"/>
      <c r="K69" s="108"/>
    </row>
    <row r="70" spans="1:12" s="40" customFormat="1" ht="103.5" customHeight="1">
      <c r="A70" s="22"/>
      <c r="B70" s="22"/>
      <c r="C70" s="22"/>
      <c r="D70" s="23" t="s">
        <v>152</v>
      </c>
      <c r="E70" s="23"/>
      <c r="F70" s="23"/>
      <c r="G70" s="25">
        <f>SUM(G71:G108)</f>
        <v>1440458158</v>
      </c>
      <c r="H70" s="25">
        <f>SUM(H71:H108)</f>
        <v>1305765580</v>
      </c>
      <c r="I70" s="25">
        <f>SUM(I71:I108)</f>
        <v>134692578</v>
      </c>
      <c r="J70" s="25">
        <f>SUM(J71:J108)</f>
        <v>42969800</v>
      </c>
      <c r="K70" s="108"/>
      <c r="L70" s="39"/>
    </row>
    <row r="71" spans="1:12" s="40" customFormat="1" ht="150.75" customHeight="1">
      <c r="A71" s="28" t="s">
        <v>153</v>
      </c>
      <c r="B71" s="28" t="s">
        <v>18</v>
      </c>
      <c r="C71" s="28" t="s">
        <v>19</v>
      </c>
      <c r="D71" s="29" t="s">
        <v>20</v>
      </c>
      <c r="E71" s="29" t="str">
        <f>E293</f>
        <v>Програма «Воєнний стан: інформування Сумської міської територіальної громади» на 2023 рік</v>
      </c>
      <c r="F71" s="29" t="str">
        <f>F293</f>
        <v>ріш СМР від 30.11.2022 року № 3241-МР</v>
      </c>
      <c r="G71" s="30">
        <f aca="true" t="shared" si="1" ref="G71:G114">H71+I71</f>
        <v>90000</v>
      </c>
      <c r="H71" s="30">
        <v>90000</v>
      </c>
      <c r="I71" s="30"/>
      <c r="J71" s="30"/>
      <c r="K71" s="108"/>
      <c r="L71" s="39"/>
    </row>
    <row r="72" spans="1:14" ht="156.75" customHeight="1">
      <c r="A72" s="114" t="s">
        <v>154</v>
      </c>
      <c r="B72" s="114" t="s">
        <v>155</v>
      </c>
      <c r="C72" s="114" t="s">
        <v>156</v>
      </c>
      <c r="D72" s="113" t="s">
        <v>157</v>
      </c>
      <c r="E72" s="29" t="str">
        <f>E295</f>
        <v>Комплексна програма Сумської міської територіальної громади «Освіта на 2022 - 2024 роки» </v>
      </c>
      <c r="F72" s="29" t="str">
        <f>F295</f>
        <v>ріш СМР від 24.11.2021 року № 2512 - МР (зі змінами)</v>
      </c>
      <c r="G72" s="30">
        <f t="shared" si="1"/>
        <v>380910200</v>
      </c>
      <c r="H72" s="30">
        <f>343462000-H73-H74</f>
        <v>341617800</v>
      </c>
      <c r="I72" s="30">
        <f>20053800+18138600+1100000</f>
        <v>39292400</v>
      </c>
      <c r="J72" s="30">
        <f>18138600+1100000</f>
        <v>19238600</v>
      </c>
      <c r="K72" s="108">
        <v>35</v>
      </c>
      <c r="N72" s="41"/>
    </row>
    <row r="73" spans="1:12" s="44" customFormat="1" ht="136.5" customHeight="1">
      <c r="A73" s="114"/>
      <c r="B73" s="114"/>
      <c r="C73" s="114"/>
      <c r="D73" s="113"/>
      <c r="E73" s="29" t="str">
        <f>E302</f>
        <v>Програма Сумської міської територіальної громади «Милосердя» на 2022-2024 роки</v>
      </c>
      <c r="F73" s="29" t="str">
        <f>F302</f>
        <v>ріш СМР від 24.11.2021 року № 2272-МР (зі змінами)</v>
      </c>
      <c r="G73" s="30">
        <f t="shared" si="1"/>
        <v>16700</v>
      </c>
      <c r="H73" s="30">
        <v>16700</v>
      </c>
      <c r="I73" s="42"/>
      <c r="J73" s="42"/>
      <c r="K73" s="108"/>
      <c r="L73" s="43"/>
    </row>
    <row r="74" spans="1:12" s="44" customFormat="1" ht="174.75" customHeight="1">
      <c r="A74" s="114"/>
      <c r="B74" s="114"/>
      <c r="C74" s="114"/>
      <c r="D74" s="113"/>
      <c r="E74" s="29" t="str">
        <f>E313</f>
        <v>Програма Сумської міської територіальної громади «Соціальна підтримка Захисників і Захисниць України та членів їх сімей» на 2022-2024 роки»</v>
      </c>
      <c r="F74" s="29" t="str">
        <f>F313</f>
        <v>ріш СМР від 24.11.2021 року № 2273-МР (зі змінами)</v>
      </c>
      <c r="G74" s="30">
        <f t="shared" si="1"/>
        <v>1827500</v>
      </c>
      <c r="H74" s="30">
        <v>1827500</v>
      </c>
      <c r="I74" s="42"/>
      <c r="J74" s="42"/>
      <c r="K74" s="108"/>
      <c r="L74" s="43"/>
    </row>
    <row r="75" spans="1:12" s="44" customFormat="1" ht="134.25" customHeight="1">
      <c r="A75" s="114" t="s">
        <v>158</v>
      </c>
      <c r="B75" s="114">
        <v>1021</v>
      </c>
      <c r="C75" s="114" t="s">
        <v>159</v>
      </c>
      <c r="D75" s="113" t="s">
        <v>609</v>
      </c>
      <c r="E75" s="29" t="str">
        <f>E295</f>
        <v>Комплексна програма Сумської міської територіальної громади «Освіта на 2022 - 2024 роки» </v>
      </c>
      <c r="F75" s="29" t="str">
        <f>F295</f>
        <v>ріш СМР від 24.11.2021 року № 2512 - МР (зі змінами)</v>
      </c>
      <c r="G75" s="30">
        <f t="shared" si="1"/>
        <v>298363240</v>
      </c>
      <c r="H75" s="30">
        <f>235067000-H76-H77</f>
        <v>230121800</v>
      </c>
      <c r="I75" s="30">
        <f>59110240+8031200+1100000</f>
        <v>68241440</v>
      </c>
      <c r="J75" s="30">
        <f>8031200+1100000</f>
        <v>9131200</v>
      </c>
      <c r="K75" s="108"/>
      <c r="L75" s="43"/>
    </row>
    <row r="76" spans="1:12" s="44" customFormat="1" ht="141" customHeight="1">
      <c r="A76" s="114"/>
      <c r="B76" s="114"/>
      <c r="C76" s="114"/>
      <c r="D76" s="113"/>
      <c r="E76" s="29" t="str">
        <f>E302</f>
        <v>Програма Сумської міської територіальної громади «Милосердя» на 2022-2024 роки</v>
      </c>
      <c r="F76" s="29" t="str">
        <f>F302</f>
        <v>ріш СМР від 24.11.2021 року № 2272-МР (зі змінами)</v>
      </c>
      <c r="G76" s="30">
        <f t="shared" si="1"/>
        <v>87200</v>
      </c>
      <c r="H76" s="30">
        <v>87200</v>
      </c>
      <c r="I76" s="42"/>
      <c r="J76" s="42"/>
      <c r="K76" s="108"/>
      <c r="L76" s="43"/>
    </row>
    <row r="77" spans="1:12" s="44" customFormat="1" ht="156" customHeight="1">
      <c r="A77" s="114"/>
      <c r="B77" s="114"/>
      <c r="C77" s="114"/>
      <c r="D77" s="113"/>
      <c r="E77" s="29" t="str">
        <f>E313</f>
        <v>Програма Сумської міської територіальної громади «Соціальна підтримка Захисників і Захисниць України та членів їх сімей» на 2022-2024 роки»</v>
      </c>
      <c r="F77" s="29" t="str">
        <f>F313</f>
        <v>ріш СМР від 24.11.2021 року № 2273-МР (зі змінами)</v>
      </c>
      <c r="G77" s="30">
        <f t="shared" si="1"/>
        <v>4858000</v>
      </c>
      <c r="H77" s="30">
        <v>4858000</v>
      </c>
      <c r="I77" s="42"/>
      <c r="J77" s="42"/>
      <c r="K77" s="108"/>
      <c r="L77" s="43"/>
    </row>
    <row r="78" spans="1:12" s="44" customFormat="1" ht="297" customHeight="1">
      <c r="A78" s="28" t="s">
        <v>161</v>
      </c>
      <c r="B78" s="28">
        <v>1022</v>
      </c>
      <c r="C78" s="28" t="s">
        <v>162</v>
      </c>
      <c r="D78" s="29" t="s">
        <v>610</v>
      </c>
      <c r="E78" s="29" t="str">
        <f>E295</f>
        <v>Комплексна програма Сумської міської територіальної громади «Освіта на 2022 - 2024 роки» </v>
      </c>
      <c r="F78" s="29" t="str">
        <f>F295</f>
        <v>ріш СМР від 24.11.2021 року № 2512 - МР (зі змінами)</v>
      </c>
      <c r="G78" s="30">
        <f t="shared" si="1"/>
        <v>16738700</v>
      </c>
      <c r="H78" s="30">
        <v>16738700</v>
      </c>
      <c r="I78" s="30"/>
      <c r="J78" s="30"/>
      <c r="K78" s="108"/>
      <c r="L78" s="43"/>
    </row>
    <row r="79" spans="1:12" s="44" customFormat="1" ht="309.75">
      <c r="A79" s="28" t="s">
        <v>164</v>
      </c>
      <c r="B79" s="28">
        <v>1025</v>
      </c>
      <c r="C79" s="28" t="s">
        <v>162</v>
      </c>
      <c r="D79" s="29" t="s">
        <v>611</v>
      </c>
      <c r="E79" s="29" t="str">
        <f>E295</f>
        <v>Комплексна програма Сумської міської територіальної громади «Освіта на 2022 - 2024 роки» </v>
      </c>
      <c r="F79" s="29" t="str">
        <f>F295</f>
        <v>ріш СМР від 24.11.2021 року № 2512 - МР (зі змінами)</v>
      </c>
      <c r="G79" s="30">
        <f t="shared" si="1"/>
        <v>12270100</v>
      </c>
      <c r="H79" s="30">
        <v>12270100</v>
      </c>
      <c r="I79" s="30"/>
      <c r="J79" s="30"/>
      <c r="K79" s="108"/>
      <c r="L79" s="43"/>
    </row>
    <row r="80" spans="1:11" ht="177">
      <c r="A80" s="32" t="s">
        <v>165</v>
      </c>
      <c r="B80" s="32">
        <v>1031</v>
      </c>
      <c r="C80" s="28" t="s">
        <v>159</v>
      </c>
      <c r="D80" s="29" t="s">
        <v>612</v>
      </c>
      <c r="E80" s="29" t="str">
        <f>E295</f>
        <v>Комплексна програма Сумської міської територіальної громади «Освіта на 2022 - 2024 роки» </v>
      </c>
      <c r="F80" s="29" t="str">
        <f>F295</f>
        <v>ріш СМР від 24.11.2021 року № 2512 - МР (зі змінами)</v>
      </c>
      <c r="G80" s="30">
        <f t="shared" si="1"/>
        <v>435902820</v>
      </c>
      <c r="H80" s="30">
        <f>434093700+1809120</f>
        <v>435902820</v>
      </c>
      <c r="I80" s="30"/>
      <c r="J80" s="30"/>
      <c r="K80" s="108"/>
    </row>
    <row r="81" spans="1:11" ht="283.5" customHeight="1">
      <c r="A81" s="32" t="s">
        <v>166</v>
      </c>
      <c r="B81" s="32">
        <v>1032</v>
      </c>
      <c r="C81" s="28" t="s">
        <v>162</v>
      </c>
      <c r="D81" s="29" t="s">
        <v>613</v>
      </c>
      <c r="E81" s="29" t="str">
        <f>E295</f>
        <v>Комплексна програма Сумської міської територіальної громади «Освіта на 2022 - 2024 роки» </v>
      </c>
      <c r="F81" s="29" t="str">
        <f>F295</f>
        <v>ріш СМР від 24.11.2021 року № 2512 - МР (зі змінами)</v>
      </c>
      <c r="G81" s="30">
        <f t="shared" si="1"/>
        <v>16318700</v>
      </c>
      <c r="H81" s="30">
        <v>16318700</v>
      </c>
      <c r="I81" s="30"/>
      <c r="J81" s="30"/>
      <c r="K81" s="108"/>
    </row>
    <row r="82" spans="1:11" ht="280.5" customHeight="1">
      <c r="A82" s="32" t="s">
        <v>167</v>
      </c>
      <c r="B82" s="32">
        <v>1035</v>
      </c>
      <c r="C82" s="28" t="s">
        <v>162</v>
      </c>
      <c r="D82" s="29" t="s">
        <v>614</v>
      </c>
      <c r="E82" s="29" t="str">
        <f>E295</f>
        <v>Комплексна програма Сумської міської територіальної громади «Освіта на 2022 - 2024 роки» </v>
      </c>
      <c r="F82" s="29" t="str">
        <f>F295</f>
        <v>ріш СМР від 24.11.2021 року № 2512 - МР (зі змінами)</v>
      </c>
      <c r="G82" s="30">
        <f t="shared" si="1"/>
        <v>1301700</v>
      </c>
      <c r="H82" s="30">
        <v>1301700</v>
      </c>
      <c r="I82" s="30"/>
      <c r="J82" s="30"/>
      <c r="K82" s="108"/>
    </row>
    <row r="83" spans="1:11" ht="132.75" customHeight="1" hidden="1">
      <c r="A83" s="32" t="s">
        <v>168</v>
      </c>
      <c r="B83" s="32">
        <v>1061</v>
      </c>
      <c r="C83" s="45" t="s">
        <v>159</v>
      </c>
      <c r="D83" s="31" t="s">
        <v>160</v>
      </c>
      <c r="E83" s="29" t="str">
        <f>E295</f>
        <v>Комплексна програма Сумської міської територіальної громади «Освіта на 2022 - 2024 роки» </v>
      </c>
      <c r="F83" s="29" t="str">
        <f>F295</f>
        <v>ріш СМР від 24.11.2021 року № 2512 - МР (зі змінами)</v>
      </c>
      <c r="G83" s="30">
        <f t="shared" si="1"/>
        <v>0</v>
      </c>
      <c r="H83" s="30"/>
      <c r="I83" s="30"/>
      <c r="J83" s="30"/>
      <c r="K83" s="108"/>
    </row>
    <row r="84" spans="1:11" ht="221.25" customHeight="1" hidden="1">
      <c r="A84" s="32" t="s">
        <v>169</v>
      </c>
      <c r="B84" s="32">
        <v>1062</v>
      </c>
      <c r="C84" s="46" t="s">
        <v>162</v>
      </c>
      <c r="D84" s="47" t="s">
        <v>163</v>
      </c>
      <c r="E84" s="29" t="str">
        <f>E295</f>
        <v>Комплексна програма Сумської міської територіальної громади «Освіта на 2022 - 2024 роки» </v>
      </c>
      <c r="F84" s="29" t="str">
        <f>F295</f>
        <v>ріш СМР від 24.11.2021 року № 2512 - МР (зі змінами)</v>
      </c>
      <c r="G84" s="30">
        <f t="shared" si="1"/>
        <v>0</v>
      </c>
      <c r="H84" s="30"/>
      <c r="I84" s="30"/>
      <c r="J84" s="30"/>
      <c r="K84" s="108"/>
    </row>
    <row r="85" spans="1:11" ht="143.25" customHeight="1">
      <c r="A85" s="32" t="s">
        <v>170</v>
      </c>
      <c r="B85" s="32">
        <v>1070</v>
      </c>
      <c r="C85" s="28" t="s">
        <v>171</v>
      </c>
      <c r="D85" s="29" t="s">
        <v>172</v>
      </c>
      <c r="E85" s="29" t="str">
        <f>E295</f>
        <v>Комплексна програма Сумської міської територіальної громади «Освіта на 2022 - 2024 роки» </v>
      </c>
      <c r="F85" s="29" t="str">
        <f>F295</f>
        <v>ріш СМР від 24.11.2021 року № 2512 - МР (зі змінами)</v>
      </c>
      <c r="G85" s="30">
        <f t="shared" si="1"/>
        <v>42397200</v>
      </c>
      <c r="H85" s="30">
        <v>42397200</v>
      </c>
      <c r="I85" s="30"/>
      <c r="J85" s="30"/>
      <c r="K85" s="108"/>
    </row>
    <row r="86" spans="1:11" ht="209.25" customHeight="1">
      <c r="A86" s="32" t="s">
        <v>173</v>
      </c>
      <c r="B86" s="32" t="s">
        <v>174</v>
      </c>
      <c r="C86" s="28" t="s">
        <v>175</v>
      </c>
      <c r="D86" s="29" t="s">
        <v>176</v>
      </c>
      <c r="E86" s="29" t="str">
        <f>E295</f>
        <v>Комплексна програма Сумської міської територіальної громади «Освіта на 2022 - 2024 роки» </v>
      </c>
      <c r="F86" s="29" t="str">
        <f>F295</f>
        <v>ріш СМР від 24.11.2021 року № 2512 - МР (зі змінами)</v>
      </c>
      <c r="G86" s="30">
        <f t="shared" si="1"/>
        <v>160017938</v>
      </c>
      <c r="H86" s="30">
        <v>147991300</v>
      </c>
      <c r="I86" s="30">
        <v>12026638</v>
      </c>
      <c r="J86" s="30"/>
      <c r="K86" s="108"/>
    </row>
    <row r="87" spans="1:11" ht="221.25" customHeight="1">
      <c r="A87" s="32" t="s">
        <v>177</v>
      </c>
      <c r="B87" s="32" t="s">
        <v>178</v>
      </c>
      <c r="C87" s="28" t="s">
        <v>175</v>
      </c>
      <c r="D87" s="29" t="s">
        <v>179</v>
      </c>
      <c r="E87" s="29" t="str">
        <f>E295</f>
        <v>Комплексна програма Сумської міської територіальної громади «Освіта на 2022 - 2024 роки» </v>
      </c>
      <c r="F87" s="29" t="str">
        <f>F295</f>
        <v>ріш СМР від 24.11.2021 року № 2512 - МР (зі змінами)</v>
      </c>
      <c r="G87" s="30">
        <f t="shared" si="1"/>
        <v>22079600</v>
      </c>
      <c r="H87" s="30">
        <v>22079600</v>
      </c>
      <c r="I87" s="30"/>
      <c r="J87" s="30"/>
      <c r="K87" s="108"/>
    </row>
    <row r="88" spans="1:11" ht="138" customHeight="1">
      <c r="A88" s="32" t="s">
        <v>180</v>
      </c>
      <c r="B88" s="32">
        <v>1141</v>
      </c>
      <c r="C88" s="28" t="s">
        <v>181</v>
      </c>
      <c r="D88" s="29" t="s">
        <v>182</v>
      </c>
      <c r="E88" s="29" t="str">
        <f>E295</f>
        <v>Комплексна програма Сумської міської територіальної громади «Освіта на 2022 - 2024 роки» </v>
      </c>
      <c r="F88" s="29" t="str">
        <f>F295</f>
        <v>ріш СМР від 24.11.2021 року № 2512 - МР (зі змінами)</v>
      </c>
      <c r="G88" s="30">
        <f t="shared" si="1"/>
        <v>12697300</v>
      </c>
      <c r="H88" s="30">
        <v>12697300</v>
      </c>
      <c r="I88" s="30"/>
      <c r="J88" s="30"/>
      <c r="K88" s="108"/>
    </row>
    <row r="89" spans="1:11" ht="136.5" customHeight="1">
      <c r="A89" s="32" t="s">
        <v>183</v>
      </c>
      <c r="B89" s="32">
        <v>1142</v>
      </c>
      <c r="C89" s="28" t="s">
        <v>181</v>
      </c>
      <c r="D89" s="29" t="s">
        <v>184</v>
      </c>
      <c r="E89" s="29" t="str">
        <f>E295</f>
        <v>Комплексна програма Сумської міської територіальної громади «Освіта на 2022 - 2024 роки» </v>
      </c>
      <c r="F89" s="29" t="str">
        <f>F295</f>
        <v>ріш СМР від 24.11.2021 року № 2512 - МР (зі змінами)</v>
      </c>
      <c r="G89" s="30">
        <f t="shared" si="1"/>
        <v>119000</v>
      </c>
      <c r="H89" s="30">
        <v>119000</v>
      </c>
      <c r="I89" s="30"/>
      <c r="J89" s="30"/>
      <c r="K89" s="108"/>
    </row>
    <row r="90" spans="1:11" ht="178.5" customHeight="1">
      <c r="A90" s="32" t="s">
        <v>185</v>
      </c>
      <c r="B90" s="32">
        <v>1151</v>
      </c>
      <c r="C90" s="28" t="s">
        <v>181</v>
      </c>
      <c r="D90" s="29" t="s">
        <v>186</v>
      </c>
      <c r="E90" s="29" t="str">
        <f>E295</f>
        <v>Комплексна програма Сумської міської територіальної громади «Освіта на 2022 - 2024 роки» </v>
      </c>
      <c r="F90" s="29" t="str">
        <f>F295</f>
        <v>ріш СМР від 24.11.2021 року № 2512 - МР (зі змінами)</v>
      </c>
      <c r="G90" s="30">
        <f t="shared" si="1"/>
        <v>538100</v>
      </c>
      <c r="H90" s="30">
        <v>538100</v>
      </c>
      <c r="I90" s="30"/>
      <c r="J90" s="30"/>
      <c r="K90" s="108"/>
    </row>
    <row r="91" spans="1:11" ht="141" customHeight="1">
      <c r="A91" s="32" t="s">
        <v>187</v>
      </c>
      <c r="B91" s="32">
        <v>1152</v>
      </c>
      <c r="C91" s="28" t="s">
        <v>181</v>
      </c>
      <c r="D91" s="29" t="s">
        <v>188</v>
      </c>
      <c r="E91" s="29" t="str">
        <f>E295</f>
        <v>Комплексна програма Сумської міської територіальної громади «Освіта на 2022 - 2024 роки» </v>
      </c>
      <c r="F91" s="29" t="str">
        <f>F295</f>
        <v>ріш СМР від 24.11.2021 року № 2512 - МР (зі змінами)</v>
      </c>
      <c r="G91" s="30">
        <f t="shared" si="1"/>
        <v>1743560</v>
      </c>
      <c r="H91" s="30">
        <v>1743560</v>
      </c>
      <c r="I91" s="30"/>
      <c r="J91" s="30"/>
      <c r="K91" s="108"/>
    </row>
    <row r="92" spans="1:11" ht="147.75" customHeight="1">
      <c r="A92" s="32" t="s">
        <v>189</v>
      </c>
      <c r="B92" s="32">
        <v>1160</v>
      </c>
      <c r="C92" s="28" t="s">
        <v>181</v>
      </c>
      <c r="D92" s="29" t="s">
        <v>190</v>
      </c>
      <c r="E92" s="29" t="str">
        <f>E295</f>
        <v>Комплексна програма Сумської міської територіальної громади «Освіта на 2022 - 2024 роки» </v>
      </c>
      <c r="F92" s="29" t="str">
        <f>F295</f>
        <v>ріш СМР від 24.11.2021 року № 2512 - МР (зі змінами)</v>
      </c>
      <c r="G92" s="30">
        <f t="shared" si="1"/>
        <v>2913000</v>
      </c>
      <c r="H92" s="30">
        <v>2913000</v>
      </c>
      <c r="I92" s="30"/>
      <c r="J92" s="30"/>
      <c r="K92" s="108"/>
    </row>
    <row r="93" spans="1:11" ht="299.25" customHeight="1" hidden="1">
      <c r="A93" s="32" t="s">
        <v>191</v>
      </c>
      <c r="B93" s="32">
        <v>1171</v>
      </c>
      <c r="C93" s="28" t="s">
        <v>181</v>
      </c>
      <c r="D93" s="29" t="s">
        <v>192</v>
      </c>
      <c r="E93" s="29" t="str">
        <f>E295</f>
        <v>Комплексна програма Сумської міської територіальної громади «Освіта на 2022 - 2024 роки» </v>
      </c>
      <c r="F93" s="29" t="str">
        <f>F295</f>
        <v>ріш СМР від 24.11.2021 року № 2512 - МР (зі змінами)</v>
      </c>
      <c r="G93" s="30">
        <f t="shared" si="1"/>
        <v>0</v>
      </c>
      <c r="H93" s="30"/>
      <c r="I93" s="30"/>
      <c r="J93" s="30"/>
      <c r="K93" s="48"/>
    </row>
    <row r="94" spans="1:11" ht="251.25" customHeight="1" hidden="1">
      <c r="A94" s="32" t="s">
        <v>193</v>
      </c>
      <c r="B94" s="32">
        <v>1172</v>
      </c>
      <c r="C94" s="28" t="s">
        <v>181</v>
      </c>
      <c r="D94" s="29" t="s">
        <v>194</v>
      </c>
      <c r="E94" s="29" t="str">
        <f>E295</f>
        <v>Комплексна програма Сумської міської територіальної громади «Освіта на 2022 - 2024 роки» </v>
      </c>
      <c r="F94" s="29" t="str">
        <f>F295</f>
        <v>ріш СМР від 24.11.2021 року № 2512 - МР (зі змінами)</v>
      </c>
      <c r="G94" s="30">
        <f t="shared" si="1"/>
        <v>0</v>
      </c>
      <c r="H94" s="30"/>
      <c r="I94" s="30"/>
      <c r="J94" s="30"/>
      <c r="K94" s="48"/>
    </row>
    <row r="95" spans="1:11" ht="318.75" customHeight="1" hidden="1">
      <c r="A95" s="32" t="s">
        <v>195</v>
      </c>
      <c r="B95" s="32">
        <v>1181</v>
      </c>
      <c r="C95" s="28" t="s">
        <v>181</v>
      </c>
      <c r="D95" s="47" t="s">
        <v>196</v>
      </c>
      <c r="E95" s="29" t="str">
        <f>E295</f>
        <v>Комплексна програма Сумської міської територіальної громади «Освіта на 2022 - 2024 роки» </v>
      </c>
      <c r="F95" s="29" t="str">
        <f>F295</f>
        <v>ріш СМР від 24.11.2021 року № 2512 - МР (зі змінами)</v>
      </c>
      <c r="G95" s="30">
        <f t="shared" si="1"/>
        <v>0</v>
      </c>
      <c r="H95" s="30"/>
      <c r="I95" s="30"/>
      <c r="J95" s="30"/>
      <c r="K95" s="48"/>
    </row>
    <row r="96" spans="1:11" ht="283.5" customHeight="1" hidden="1">
      <c r="A96" s="32" t="s">
        <v>197</v>
      </c>
      <c r="B96" s="32">
        <v>1182</v>
      </c>
      <c r="C96" s="28" t="s">
        <v>181</v>
      </c>
      <c r="D96" s="47" t="s">
        <v>198</v>
      </c>
      <c r="E96" s="29" t="str">
        <f>E295</f>
        <v>Комплексна програма Сумської міської територіальної громади «Освіта на 2022 - 2024 роки» </v>
      </c>
      <c r="F96" s="29" t="str">
        <f>F295</f>
        <v>ріш СМР від 24.11.2021 року № 2512 - МР (зі змінами)</v>
      </c>
      <c r="G96" s="30">
        <f t="shared" si="1"/>
        <v>0</v>
      </c>
      <c r="H96" s="30"/>
      <c r="I96" s="30"/>
      <c r="J96" s="30"/>
      <c r="K96" s="48"/>
    </row>
    <row r="97" spans="1:11" ht="230.25" customHeight="1" hidden="1">
      <c r="A97" s="32" t="s">
        <v>199</v>
      </c>
      <c r="B97" s="32">
        <v>1200</v>
      </c>
      <c r="C97" s="28" t="s">
        <v>181</v>
      </c>
      <c r="D97" s="29" t="s">
        <v>200</v>
      </c>
      <c r="E97" s="29" t="str">
        <f>E295</f>
        <v>Комплексна програма Сумської міської територіальної громади «Освіта на 2022 - 2024 роки» </v>
      </c>
      <c r="F97" s="29" t="str">
        <f>F295</f>
        <v>ріш СМР від 24.11.2021 року № 2512 - МР (зі змінами)</v>
      </c>
      <c r="G97" s="30">
        <f t="shared" si="1"/>
        <v>0</v>
      </c>
      <c r="H97" s="30"/>
      <c r="I97" s="30"/>
      <c r="J97" s="30"/>
      <c r="K97" s="48"/>
    </row>
    <row r="98" spans="1:11" ht="258.75" customHeight="1" hidden="1">
      <c r="A98" s="32" t="s">
        <v>201</v>
      </c>
      <c r="B98" s="32">
        <v>1210</v>
      </c>
      <c r="C98" s="28" t="s">
        <v>181</v>
      </c>
      <c r="D98" s="31" t="s">
        <v>202</v>
      </c>
      <c r="E98" s="29" t="str">
        <f>E295</f>
        <v>Комплексна програма Сумської міської територіальної громади «Освіта на 2022 - 2024 роки» </v>
      </c>
      <c r="F98" s="29" t="str">
        <f>F295</f>
        <v>ріш СМР від 24.11.2021 року № 2512 - МР (зі змінами)</v>
      </c>
      <c r="G98" s="30">
        <f t="shared" si="1"/>
        <v>0</v>
      </c>
      <c r="H98" s="30"/>
      <c r="I98" s="30"/>
      <c r="J98" s="30"/>
      <c r="K98" s="48"/>
    </row>
    <row r="99" spans="1:11" ht="288.75" customHeight="1">
      <c r="A99" s="32" t="s">
        <v>203</v>
      </c>
      <c r="B99" s="32" t="s">
        <v>48</v>
      </c>
      <c r="C99" s="28" t="s">
        <v>39</v>
      </c>
      <c r="D99" s="29" t="s">
        <v>49</v>
      </c>
      <c r="E99" s="29" t="str">
        <f>E323</f>
        <v>Програма оздоровлення та відпочинку дітей Сумської міської територіальної громади на 2022-2024 роки</v>
      </c>
      <c r="F99" s="29" t="str">
        <f>F323</f>
        <v>ріш СМР від 24.11.2021 року № 2507-МР</v>
      </c>
      <c r="G99" s="30">
        <f t="shared" si="1"/>
        <v>2000000</v>
      </c>
      <c r="H99" s="30">
        <v>2000000</v>
      </c>
      <c r="I99" s="30"/>
      <c r="J99" s="30"/>
      <c r="K99" s="108">
        <v>36</v>
      </c>
    </row>
    <row r="100" spans="1:11" ht="156" customHeight="1">
      <c r="A100" s="32" t="s">
        <v>204</v>
      </c>
      <c r="B100" s="32" t="s">
        <v>55</v>
      </c>
      <c r="C100" s="28" t="s">
        <v>52</v>
      </c>
      <c r="D100" s="29" t="s">
        <v>56</v>
      </c>
      <c r="E100" s="29" t="str">
        <f>E305</f>
        <v>Програма з реалізації Конвенції ООН про права дитини Сумської міської територіальної громади на 2022-2024 роки</v>
      </c>
      <c r="F100" s="29" t="str">
        <f>F305</f>
        <v>ріш СМР від 29.09.2021 року № 1604-МР</v>
      </c>
      <c r="G100" s="30">
        <f t="shared" si="1"/>
        <v>72400</v>
      </c>
      <c r="H100" s="30">
        <v>72400</v>
      </c>
      <c r="I100" s="30"/>
      <c r="J100" s="30"/>
      <c r="K100" s="108"/>
    </row>
    <row r="101" spans="1:11" ht="141.75" customHeight="1">
      <c r="A101" s="28" t="s">
        <v>205</v>
      </c>
      <c r="B101" s="28" t="s">
        <v>76</v>
      </c>
      <c r="C101" s="28" t="s">
        <v>70</v>
      </c>
      <c r="D101" s="29" t="s">
        <v>77</v>
      </c>
      <c r="E101" s="29" t="str">
        <f>E316</f>
        <v>Програма розвитку фізичної культури і спорту Сумської міської територіальної громади на 2022-2024 роки</v>
      </c>
      <c r="F101" s="29" t="str">
        <f>F316</f>
        <v>ріш СМР від 24.11.2021 року № 2509-МР (зі змінами) </v>
      </c>
      <c r="G101" s="30">
        <f t="shared" si="1"/>
        <v>10880000</v>
      </c>
      <c r="H101" s="30">
        <v>10880000</v>
      </c>
      <c r="I101" s="30"/>
      <c r="J101" s="30"/>
      <c r="K101" s="108"/>
    </row>
    <row r="102" spans="1:11" ht="132.75" customHeight="1" hidden="1">
      <c r="A102" s="28" t="s">
        <v>206</v>
      </c>
      <c r="B102" s="28">
        <v>7321</v>
      </c>
      <c r="C102" s="28" t="s">
        <v>207</v>
      </c>
      <c r="D102" s="29" t="s">
        <v>208</v>
      </c>
      <c r="E102" s="29" t="str">
        <f>E295</f>
        <v>Комплексна програма Сумської міської територіальної громади «Освіта на 2022 - 2024 роки» </v>
      </c>
      <c r="F102" s="29" t="str">
        <f>F295</f>
        <v>ріш СМР від 24.11.2021 року № 2512 - МР (зі змінами)</v>
      </c>
      <c r="G102" s="30">
        <f t="shared" si="1"/>
        <v>0</v>
      </c>
      <c r="H102" s="30"/>
      <c r="I102" s="30"/>
      <c r="J102" s="30"/>
      <c r="K102" s="108"/>
    </row>
    <row r="103" spans="1:11" ht="180.75" customHeight="1" hidden="1">
      <c r="A103" s="114" t="s">
        <v>209</v>
      </c>
      <c r="B103" s="114" t="s">
        <v>210</v>
      </c>
      <c r="C103" s="114" t="s">
        <v>117</v>
      </c>
      <c r="D103" s="113" t="s">
        <v>211</v>
      </c>
      <c r="E103" s="29" t="str">
        <f>E314</f>
        <v>Програма підвищення енергоефективності в бюджетній сфері Сумської міської територіальної громади на 2022-2024 роки</v>
      </c>
      <c r="F103" s="29" t="str">
        <f>F314</f>
        <v>ріш СМР від 26.01.2022 року № 2715-МР (зі змінами)</v>
      </c>
      <c r="G103" s="30">
        <f t="shared" si="1"/>
        <v>0</v>
      </c>
      <c r="H103" s="30"/>
      <c r="I103" s="30"/>
      <c r="J103" s="30"/>
      <c r="K103" s="108"/>
    </row>
    <row r="104" spans="1:11" ht="132.75" customHeight="1" hidden="1">
      <c r="A104" s="114"/>
      <c r="B104" s="114"/>
      <c r="C104" s="114"/>
      <c r="D104" s="113"/>
      <c r="E104" s="29" t="s">
        <v>212</v>
      </c>
      <c r="F104" s="29" t="s">
        <v>213</v>
      </c>
      <c r="G104" s="30">
        <f t="shared" si="1"/>
        <v>0</v>
      </c>
      <c r="H104" s="30"/>
      <c r="I104" s="30"/>
      <c r="J104" s="30"/>
      <c r="K104" s="108"/>
    </row>
    <row r="105" spans="1:11" ht="177" customHeight="1" hidden="1">
      <c r="A105" s="28" t="s">
        <v>214</v>
      </c>
      <c r="B105" s="28" t="s">
        <v>123</v>
      </c>
      <c r="C105" s="28" t="s">
        <v>117</v>
      </c>
      <c r="D105" s="29" t="s">
        <v>124</v>
      </c>
      <c r="E105" s="38" t="str">
        <f>E309</f>
        <v>Програма економічного і соціального розвитку Сумської міської територіальної громади на 2023 рік</v>
      </c>
      <c r="F105" s="38" t="str">
        <f>F309</f>
        <v>ріш СМР від 14.12.2022 року № 3310-МР</v>
      </c>
      <c r="G105" s="30">
        <f t="shared" si="1"/>
        <v>0</v>
      </c>
      <c r="H105" s="30"/>
      <c r="I105" s="30"/>
      <c r="J105" s="30"/>
      <c r="K105" s="108"/>
    </row>
    <row r="106" spans="1:12" s="50" customFormat="1" ht="141" customHeight="1">
      <c r="A106" s="28" t="s">
        <v>215</v>
      </c>
      <c r="B106" s="28" t="s">
        <v>112</v>
      </c>
      <c r="C106" s="28" t="s">
        <v>113</v>
      </c>
      <c r="D106" s="29" t="s">
        <v>114</v>
      </c>
      <c r="E106" s="29" t="str">
        <f>E314</f>
        <v>Програма підвищення енергоефективності в бюджетній сфері Сумської міської територіальної громади на 2022-2024 роки</v>
      </c>
      <c r="F106" s="29" t="str">
        <f>F314</f>
        <v>ріш СМР від 26.01.2022 року № 2715-МР (зі змінами)</v>
      </c>
      <c r="G106" s="30">
        <f t="shared" si="1"/>
        <v>15783100</v>
      </c>
      <c r="H106" s="30">
        <f>1176500+6600</f>
        <v>1183100</v>
      </c>
      <c r="I106" s="30">
        <f>13600000+800000+200000</f>
        <v>14600000</v>
      </c>
      <c r="J106" s="30">
        <f>13600000+800000+200000</f>
        <v>14600000</v>
      </c>
      <c r="K106" s="108"/>
      <c r="L106" s="49"/>
    </row>
    <row r="107" spans="1:12" s="50" customFormat="1" ht="185.25" customHeight="1" hidden="1">
      <c r="A107" s="28" t="s">
        <v>216</v>
      </c>
      <c r="B107" s="28">
        <v>7700</v>
      </c>
      <c r="C107" s="45" t="s">
        <v>29</v>
      </c>
      <c r="D107" s="29" t="s">
        <v>217</v>
      </c>
      <c r="E107" s="29" t="s">
        <v>218</v>
      </c>
      <c r="F107" s="29" t="s">
        <v>219</v>
      </c>
      <c r="G107" s="30">
        <f t="shared" si="1"/>
        <v>0</v>
      </c>
      <c r="H107" s="30"/>
      <c r="I107" s="30"/>
      <c r="J107" s="30"/>
      <c r="K107" s="108"/>
      <c r="L107" s="49"/>
    </row>
    <row r="108" spans="1:11" ht="146.25" customHeight="1">
      <c r="A108" s="32" t="s">
        <v>220</v>
      </c>
      <c r="B108" s="32" t="s">
        <v>137</v>
      </c>
      <c r="C108" s="28" t="s">
        <v>138</v>
      </c>
      <c r="D108" s="29" t="s">
        <v>139</v>
      </c>
      <c r="E108" s="38" t="str">
        <f>E312</f>
        <v>Програма охорони навколишнього природного середовища Сумської міської територіальної громади на 2022-2024 роки</v>
      </c>
      <c r="F108" s="38" t="str">
        <f>F312</f>
        <v>ріш ВК від 27.05.2022 № 162 (зі змінами)</v>
      </c>
      <c r="G108" s="30">
        <f t="shared" si="1"/>
        <v>532100</v>
      </c>
      <c r="H108" s="30"/>
      <c r="I108" s="30">
        <v>532100</v>
      </c>
      <c r="J108" s="30"/>
      <c r="K108" s="108"/>
    </row>
    <row r="109" spans="1:11" ht="221.25" customHeight="1" hidden="1">
      <c r="A109" s="32" t="s">
        <v>221</v>
      </c>
      <c r="B109" s="32">
        <v>9310</v>
      </c>
      <c r="C109" s="28" t="s">
        <v>28</v>
      </c>
      <c r="D109" s="29" t="s">
        <v>222</v>
      </c>
      <c r="E109" s="29" t="s">
        <v>212</v>
      </c>
      <c r="F109" s="29" t="s">
        <v>213</v>
      </c>
      <c r="G109" s="30">
        <f t="shared" si="1"/>
        <v>0</v>
      </c>
      <c r="H109" s="30"/>
      <c r="I109" s="30"/>
      <c r="J109" s="30"/>
      <c r="K109" s="108"/>
    </row>
    <row r="110" spans="1:11" ht="195" customHeight="1" hidden="1">
      <c r="A110" s="32" t="s">
        <v>223</v>
      </c>
      <c r="B110" s="32">
        <v>9320</v>
      </c>
      <c r="C110" s="28" t="s">
        <v>28</v>
      </c>
      <c r="D110" s="29" t="s">
        <v>224</v>
      </c>
      <c r="E110" s="29" t="s">
        <v>212</v>
      </c>
      <c r="F110" s="29" t="s">
        <v>213</v>
      </c>
      <c r="G110" s="30">
        <f t="shared" si="1"/>
        <v>0</v>
      </c>
      <c r="H110" s="30"/>
      <c r="I110" s="30"/>
      <c r="J110" s="30"/>
      <c r="K110" s="108"/>
    </row>
    <row r="111" spans="1:11" ht="138" customHeight="1" hidden="1">
      <c r="A111" s="117" t="s">
        <v>225</v>
      </c>
      <c r="B111" s="117">
        <v>9770</v>
      </c>
      <c r="C111" s="114" t="s">
        <v>28</v>
      </c>
      <c r="D111" s="113" t="s">
        <v>148</v>
      </c>
      <c r="E111" s="29" t="s">
        <v>212</v>
      </c>
      <c r="F111" s="29" t="s">
        <v>213</v>
      </c>
      <c r="G111" s="30">
        <f t="shared" si="1"/>
        <v>0</v>
      </c>
      <c r="H111" s="30"/>
      <c r="I111" s="30"/>
      <c r="J111" s="30"/>
      <c r="K111" s="108"/>
    </row>
    <row r="112" spans="1:11" ht="177" customHeight="1" hidden="1">
      <c r="A112" s="117"/>
      <c r="B112" s="117"/>
      <c r="C112" s="114"/>
      <c r="D112" s="113"/>
      <c r="E112" s="38" t="s">
        <v>226</v>
      </c>
      <c r="F112" s="29" t="s">
        <v>26</v>
      </c>
      <c r="G112" s="30">
        <f t="shared" si="1"/>
        <v>0</v>
      </c>
      <c r="H112" s="30"/>
      <c r="I112" s="30"/>
      <c r="J112" s="30"/>
      <c r="K112" s="108"/>
    </row>
    <row r="113" spans="1:11" ht="187.5" customHeight="1" hidden="1">
      <c r="A113" s="28" t="s">
        <v>227</v>
      </c>
      <c r="B113" s="28" t="s">
        <v>150</v>
      </c>
      <c r="C113" s="28" t="s">
        <v>28</v>
      </c>
      <c r="D113" s="35" t="s">
        <v>151</v>
      </c>
      <c r="E113" s="29" t="s">
        <v>228</v>
      </c>
      <c r="F113" s="29" t="s">
        <v>229</v>
      </c>
      <c r="G113" s="30">
        <f t="shared" si="1"/>
        <v>0</v>
      </c>
      <c r="H113" s="30"/>
      <c r="I113" s="30"/>
      <c r="J113" s="30"/>
      <c r="K113" s="108"/>
    </row>
    <row r="114" spans="1:11" ht="177" customHeight="1" hidden="1">
      <c r="A114" s="28" t="s">
        <v>221</v>
      </c>
      <c r="B114" s="28">
        <v>9310</v>
      </c>
      <c r="C114" s="28" t="s">
        <v>28</v>
      </c>
      <c r="D114" s="35" t="s">
        <v>222</v>
      </c>
      <c r="E114" s="29"/>
      <c r="F114" s="29"/>
      <c r="G114" s="30">
        <f t="shared" si="1"/>
        <v>0</v>
      </c>
      <c r="H114" s="30"/>
      <c r="I114" s="30"/>
      <c r="J114" s="30"/>
      <c r="K114" s="108"/>
    </row>
    <row r="115" spans="1:12" s="40" customFormat="1" ht="97.5" customHeight="1">
      <c r="A115" s="22"/>
      <c r="B115" s="22"/>
      <c r="C115" s="22"/>
      <c r="D115" s="23" t="s">
        <v>230</v>
      </c>
      <c r="E115" s="23"/>
      <c r="F115" s="23"/>
      <c r="G115" s="25">
        <f>SUM(G116:G137)</f>
        <v>243403660</v>
      </c>
      <c r="H115" s="25">
        <f>SUM(H116:H137)</f>
        <v>115958900</v>
      </c>
      <c r="I115" s="25">
        <f>SUM(I116:I137)</f>
        <v>127444760</v>
      </c>
      <c r="J115" s="25">
        <f>SUM(J116:J137)</f>
        <v>123244760</v>
      </c>
      <c r="K115" s="108"/>
      <c r="L115" s="39"/>
    </row>
    <row r="116" spans="1:11" ht="159.75" customHeight="1">
      <c r="A116" s="28" t="s">
        <v>231</v>
      </c>
      <c r="B116" s="28" t="s">
        <v>18</v>
      </c>
      <c r="C116" s="28" t="s">
        <v>19</v>
      </c>
      <c r="D116" s="29" t="s">
        <v>20</v>
      </c>
      <c r="E116" s="29" t="str">
        <f>E293</f>
        <v>Програма «Воєнний стан: інформування Сумської міської територіальної громади» на 2023 рік</v>
      </c>
      <c r="F116" s="29" t="str">
        <f>F293</f>
        <v>ріш СМР від 30.11.2022 року № 3241-МР</v>
      </c>
      <c r="G116" s="30">
        <f aca="true" t="shared" si="2" ref="G116:G141">H116+I116</f>
        <v>90000</v>
      </c>
      <c r="H116" s="30">
        <v>90000</v>
      </c>
      <c r="I116" s="30"/>
      <c r="J116" s="30"/>
      <c r="K116" s="108"/>
    </row>
    <row r="117" spans="1:11" ht="144.75" customHeight="1">
      <c r="A117" s="117" t="s">
        <v>232</v>
      </c>
      <c r="B117" s="117" t="s">
        <v>233</v>
      </c>
      <c r="C117" s="114" t="s">
        <v>234</v>
      </c>
      <c r="D117" s="113" t="s">
        <v>235</v>
      </c>
      <c r="E117" s="38" t="str">
        <f>E296</f>
        <v>Комплексна Програма Сумської міської територіальної громади «Охорона здоров’я» на 2022-2024 роки»</v>
      </c>
      <c r="F117" s="38" t="str">
        <f>F296</f>
        <v>ріш СМР від 26.01.2022 року № 2713- МР (зі змінами)</v>
      </c>
      <c r="G117" s="30">
        <f t="shared" si="2"/>
        <v>97630900</v>
      </c>
      <c r="H117" s="30">
        <f>62030900+3000000+600000</f>
        <v>65630900</v>
      </c>
      <c r="I117" s="30">
        <f>32000000+600000-600000</f>
        <v>32000000</v>
      </c>
      <c r="J117" s="30">
        <f>32000000+600000-600000</f>
        <v>32000000</v>
      </c>
      <c r="K117" s="108"/>
    </row>
    <row r="118" spans="1:12" s="44" customFormat="1" ht="207.75" customHeight="1" hidden="1">
      <c r="A118" s="117"/>
      <c r="B118" s="117"/>
      <c r="C118" s="114"/>
      <c r="D118" s="113"/>
      <c r="E118" s="29" t="s">
        <v>228</v>
      </c>
      <c r="F118" s="29" t="s">
        <v>229</v>
      </c>
      <c r="G118" s="30">
        <f t="shared" si="2"/>
        <v>0</v>
      </c>
      <c r="H118" s="30"/>
      <c r="I118" s="42"/>
      <c r="J118" s="42"/>
      <c r="K118" s="108"/>
      <c r="L118" s="43"/>
    </row>
    <row r="119" spans="1:12" s="44" customFormat="1" ht="138.75" customHeight="1" hidden="1">
      <c r="A119" s="32" t="s">
        <v>236</v>
      </c>
      <c r="B119" s="32">
        <v>2020</v>
      </c>
      <c r="C119" s="28">
        <v>732</v>
      </c>
      <c r="D119" s="29" t="s">
        <v>237</v>
      </c>
      <c r="E119" s="38" t="str">
        <f>E296</f>
        <v>Комплексна Програма Сумської міської територіальної громади «Охорона здоров’я» на 2022-2024 роки»</v>
      </c>
      <c r="F119" s="38" t="str">
        <f>F296</f>
        <v>ріш СМР від 26.01.2022 року № 2713- МР (зі змінами)</v>
      </c>
      <c r="G119" s="30">
        <f t="shared" si="2"/>
        <v>0</v>
      </c>
      <c r="H119" s="30"/>
      <c r="I119" s="42"/>
      <c r="J119" s="42"/>
      <c r="K119" s="108"/>
      <c r="L119" s="43"/>
    </row>
    <row r="120" spans="1:11" ht="190.5" customHeight="1">
      <c r="A120" s="117" t="s">
        <v>238</v>
      </c>
      <c r="B120" s="117">
        <v>2030</v>
      </c>
      <c r="C120" s="114" t="s">
        <v>239</v>
      </c>
      <c r="D120" s="116" t="s">
        <v>240</v>
      </c>
      <c r="E120" s="38" t="str">
        <f>E296</f>
        <v>Комплексна Програма Сумської міської територіальної громади «Охорона здоров’я» на 2022-2024 роки»</v>
      </c>
      <c r="F120" s="38" t="str">
        <f>F296</f>
        <v>ріш СМР від 26.01.2022 року № 2713- МР (зі змінами)</v>
      </c>
      <c r="G120" s="30">
        <f t="shared" si="2"/>
        <v>5512000</v>
      </c>
      <c r="H120" s="30">
        <v>5512000</v>
      </c>
      <c r="I120" s="30"/>
      <c r="J120" s="30"/>
      <c r="K120" s="108"/>
    </row>
    <row r="121" spans="1:11" ht="52.5" customHeight="1" hidden="1">
      <c r="A121" s="117"/>
      <c r="B121" s="117"/>
      <c r="C121" s="114"/>
      <c r="D121" s="116"/>
      <c r="E121" s="38"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121" s="29" t="s">
        <v>229</v>
      </c>
      <c r="G121" s="30">
        <f t="shared" si="2"/>
        <v>0</v>
      </c>
      <c r="H121" s="30"/>
      <c r="I121" s="30"/>
      <c r="J121" s="30"/>
      <c r="K121" s="108"/>
    </row>
    <row r="122" spans="1:11" ht="141.75" customHeight="1" hidden="1">
      <c r="A122" s="32" t="s">
        <v>241</v>
      </c>
      <c r="B122" s="32" t="s">
        <v>242</v>
      </c>
      <c r="C122" s="28" t="s">
        <v>243</v>
      </c>
      <c r="D122" s="35" t="s">
        <v>244</v>
      </c>
      <c r="E122" s="38" t="s">
        <v>245</v>
      </c>
      <c r="F122" s="29" t="s">
        <v>246</v>
      </c>
      <c r="G122" s="30">
        <f t="shared" si="2"/>
        <v>0</v>
      </c>
      <c r="H122" s="30"/>
      <c r="I122" s="30"/>
      <c r="J122" s="30"/>
      <c r="K122" s="108"/>
    </row>
    <row r="123" spans="1:11" ht="156.75" customHeight="1">
      <c r="A123" s="117" t="s">
        <v>247</v>
      </c>
      <c r="B123" s="117" t="s">
        <v>248</v>
      </c>
      <c r="C123" s="114" t="s">
        <v>249</v>
      </c>
      <c r="D123" s="113" t="s">
        <v>250</v>
      </c>
      <c r="E123" s="38" t="str">
        <f>E296</f>
        <v>Комплексна Програма Сумської міської територіальної громади «Охорона здоров’я» на 2022-2024 роки»</v>
      </c>
      <c r="F123" s="38" t="str">
        <f>F296</f>
        <v>ріш СМР від 26.01.2022 року № 2713- МР (зі змінами)</v>
      </c>
      <c r="G123" s="30">
        <f t="shared" si="2"/>
        <v>12786800</v>
      </c>
      <c r="H123" s="30">
        <f>12846800-H124</f>
        <v>12786800</v>
      </c>
      <c r="I123" s="30"/>
      <c r="J123" s="30"/>
      <c r="K123" s="108"/>
    </row>
    <row r="124" spans="1:12" s="44" customFormat="1" ht="163.5" customHeight="1">
      <c r="A124" s="117"/>
      <c r="B124" s="117"/>
      <c r="C124" s="114"/>
      <c r="D124" s="113"/>
      <c r="E124" s="29" t="str">
        <f>E313</f>
        <v>Програма Сумської міської територіальної громади «Соціальна підтримка Захисників і Захисниць України та членів їх сімей» на 2022-2024 роки»</v>
      </c>
      <c r="F124" s="29" t="str">
        <f>F313</f>
        <v>ріш СМР від 24.11.2021 року № 2273-МР (зі змінами)</v>
      </c>
      <c r="G124" s="30">
        <f t="shared" si="2"/>
        <v>60000</v>
      </c>
      <c r="H124" s="30">
        <v>60000</v>
      </c>
      <c r="I124" s="42"/>
      <c r="J124" s="42"/>
      <c r="K124" s="108"/>
      <c r="L124" s="43"/>
    </row>
    <row r="125" spans="1:11" ht="190.5" customHeight="1">
      <c r="A125" s="32" t="s">
        <v>251</v>
      </c>
      <c r="B125" s="32">
        <v>2111</v>
      </c>
      <c r="C125" s="28" t="s">
        <v>252</v>
      </c>
      <c r="D125" s="29" t="s">
        <v>253</v>
      </c>
      <c r="E125" s="38" t="str">
        <f>E296</f>
        <v>Комплексна Програма Сумської міської територіальної громади «Охорона здоров’я» на 2022-2024 роки»</v>
      </c>
      <c r="F125" s="38" t="str">
        <f>F296</f>
        <v>ріш СМР від 26.01.2022 року № 2713- МР (зі змінами)</v>
      </c>
      <c r="G125" s="30">
        <f t="shared" si="2"/>
        <v>5707000</v>
      </c>
      <c r="H125" s="30">
        <v>5707000</v>
      </c>
      <c r="I125" s="30"/>
      <c r="J125" s="30"/>
      <c r="K125" s="108"/>
    </row>
    <row r="126" spans="1:11" ht="139.5" customHeight="1" hidden="1">
      <c r="A126" s="32" t="s">
        <v>254</v>
      </c>
      <c r="B126" s="32" t="s">
        <v>255</v>
      </c>
      <c r="C126" s="32" t="s">
        <v>256</v>
      </c>
      <c r="D126" s="29" t="s">
        <v>257</v>
      </c>
      <c r="E126" s="38" t="s">
        <v>258</v>
      </c>
      <c r="F126" s="29" t="s">
        <v>259</v>
      </c>
      <c r="G126" s="30">
        <f t="shared" si="2"/>
        <v>0</v>
      </c>
      <c r="H126" s="30"/>
      <c r="I126" s="30"/>
      <c r="J126" s="30"/>
      <c r="K126" s="108"/>
    </row>
    <row r="127" spans="1:11" ht="138.75" customHeight="1" hidden="1">
      <c r="A127" s="32" t="s">
        <v>254</v>
      </c>
      <c r="B127" s="32">
        <v>2144</v>
      </c>
      <c r="C127" s="32" t="s">
        <v>256</v>
      </c>
      <c r="D127" s="51" t="s">
        <v>257</v>
      </c>
      <c r="E127" s="38" t="str">
        <f>E296</f>
        <v>Комплексна Програма Сумської міської територіальної громади «Охорона здоров’я» на 2022-2024 роки»</v>
      </c>
      <c r="F127" s="38" t="str">
        <f>F296</f>
        <v>ріш СМР від 26.01.2022 року № 2713- МР (зі змінами)</v>
      </c>
      <c r="G127" s="30">
        <f t="shared" si="2"/>
        <v>0</v>
      </c>
      <c r="H127" s="30"/>
      <c r="I127" s="30"/>
      <c r="J127" s="30"/>
      <c r="K127" s="108"/>
    </row>
    <row r="128" spans="1:11" ht="184.5" customHeight="1">
      <c r="A128" s="32" t="s">
        <v>260</v>
      </c>
      <c r="B128" s="32" t="s">
        <v>261</v>
      </c>
      <c r="C128" s="32" t="s">
        <v>256</v>
      </c>
      <c r="D128" s="29" t="s">
        <v>262</v>
      </c>
      <c r="E128" s="38" t="str">
        <f>E296</f>
        <v>Комплексна Програма Сумської міської територіальної громади «Охорона здоров’я» на 2022-2024 роки»</v>
      </c>
      <c r="F128" s="38" t="str">
        <f>F296</f>
        <v>ріш СМР від 26.01.2022 року № 2713- МР (зі змінами)</v>
      </c>
      <c r="G128" s="30">
        <f t="shared" si="2"/>
        <v>3507000</v>
      </c>
      <c r="H128" s="30">
        <v>3507000</v>
      </c>
      <c r="I128" s="30"/>
      <c r="J128" s="30"/>
      <c r="K128" s="108"/>
    </row>
    <row r="129" spans="1:11" ht="143.25" customHeight="1">
      <c r="A129" s="117" t="s">
        <v>263</v>
      </c>
      <c r="B129" s="117" t="s">
        <v>264</v>
      </c>
      <c r="C129" s="117" t="s">
        <v>256</v>
      </c>
      <c r="D129" s="116" t="s">
        <v>265</v>
      </c>
      <c r="E129" s="38" t="str">
        <f>E296</f>
        <v>Комплексна Програма Сумської міської територіальної громади «Охорона здоров’я» на 2022-2024 роки»</v>
      </c>
      <c r="F129" s="38" t="str">
        <f>F296</f>
        <v>ріш СМР від 26.01.2022 року № 2713- МР (зі змінами)</v>
      </c>
      <c r="G129" s="30">
        <f t="shared" si="2"/>
        <v>101762400</v>
      </c>
      <c r="H129" s="30">
        <f>22355800-H130</f>
        <v>21762400</v>
      </c>
      <c r="I129" s="30">
        <f>80000000-I130</f>
        <v>80000000</v>
      </c>
      <c r="J129" s="30">
        <f>80000000-J130</f>
        <v>80000000</v>
      </c>
      <c r="K129" s="108">
        <v>37</v>
      </c>
    </row>
    <row r="130" spans="1:12" s="44" customFormat="1" ht="171.75" customHeight="1">
      <c r="A130" s="117"/>
      <c r="B130" s="117"/>
      <c r="C130" s="117"/>
      <c r="D130" s="116"/>
      <c r="E130" s="29" t="str">
        <f>E313</f>
        <v>Програма Сумської міської територіальної громади «Соціальна підтримка Захисників і Захисниць України та членів їх сімей» на 2022-2024 роки»</v>
      </c>
      <c r="F130" s="29" t="str">
        <f>F313</f>
        <v>ріш СМР від 24.11.2021 року № 2273-МР (зі змінами)</v>
      </c>
      <c r="G130" s="30">
        <f t="shared" si="2"/>
        <v>593400</v>
      </c>
      <c r="H130" s="30">
        <v>593400</v>
      </c>
      <c r="I130" s="30"/>
      <c r="J130" s="30"/>
      <c r="K130" s="108"/>
      <c r="L130" s="43"/>
    </row>
    <row r="131" spans="1:12" s="44" customFormat="1" ht="150.75" customHeight="1" hidden="1">
      <c r="A131" s="32" t="s">
        <v>266</v>
      </c>
      <c r="B131" s="32">
        <v>7322</v>
      </c>
      <c r="C131" s="32" t="s">
        <v>207</v>
      </c>
      <c r="D131" s="29" t="s">
        <v>267</v>
      </c>
      <c r="E131" s="38" t="str">
        <f>E296</f>
        <v>Комплексна Програма Сумської міської територіальної громади «Охорона здоров’я» на 2022-2024 роки»</v>
      </c>
      <c r="F131" s="29" t="s">
        <v>268</v>
      </c>
      <c r="G131" s="30">
        <f t="shared" si="2"/>
        <v>0</v>
      </c>
      <c r="H131" s="30"/>
      <c r="I131" s="30"/>
      <c r="J131" s="30"/>
      <c r="K131" s="108"/>
      <c r="L131" s="43"/>
    </row>
    <row r="132" spans="1:12" s="44" customFormat="1" ht="144" customHeight="1" hidden="1">
      <c r="A132" s="117" t="s">
        <v>269</v>
      </c>
      <c r="B132" s="117">
        <v>7361</v>
      </c>
      <c r="C132" s="117" t="s">
        <v>117</v>
      </c>
      <c r="D132" s="116" t="s">
        <v>270</v>
      </c>
      <c r="E132" s="38" t="str">
        <f>E296</f>
        <v>Комплексна Програма Сумської міської територіальної громади «Охорона здоров’я» на 2022-2024 роки»</v>
      </c>
      <c r="F132" s="38" t="str">
        <f>F296</f>
        <v>ріш СМР від 26.01.2022 року № 2713- МР (зі змінами)</v>
      </c>
      <c r="G132" s="30">
        <f t="shared" si="2"/>
        <v>0</v>
      </c>
      <c r="H132" s="30"/>
      <c r="I132" s="30"/>
      <c r="J132" s="30"/>
      <c r="K132" s="108"/>
      <c r="L132" s="43"/>
    </row>
    <row r="133" spans="1:12" s="44" customFormat="1" ht="140.25" customHeight="1" hidden="1">
      <c r="A133" s="117"/>
      <c r="B133" s="117"/>
      <c r="C133" s="117"/>
      <c r="D133" s="116"/>
      <c r="E133" s="29" t="str">
        <f>E314</f>
        <v>Програма підвищення енергоефективності в бюджетній сфері Сумської міської територіальної громади на 2022-2024 роки</v>
      </c>
      <c r="F133" s="29" t="str">
        <f>F314</f>
        <v>ріш СМР від 26.01.2022 року № 2715-МР (зі змінами)</v>
      </c>
      <c r="G133" s="30">
        <f t="shared" si="2"/>
        <v>0</v>
      </c>
      <c r="H133" s="30"/>
      <c r="I133" s="30"/>
      <c r="J133" s="30"/>
      <c r="K133" s="108"/>
      <c r="L133" s="43"/>
    </row>
    <row r="134" spans="1:11" ht="159" customHeight="1" hidden="1">
      <c r="A134" s="114" t="s">
        <v>271</v>
      </c>
      <c r="B134" s="114" t="s">
        <v>210</v>
      </c>
      <c r="C134" s="114" t="s">
        <v>117</v>
      </c>
      <c r="D134" s="113" t="s">
        <v>211</v>
      </c>
      <c r="E134" s="29" t="str">
        <f>E315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4" s="29" t="s">
        <v>272</v>
      </c>
      <c r="G134" s="30">
        <f t="shared" si="2"/>
        <v>0</v>
      </c>
      <c r="H134" s="30"/>
      <c r="I134" s="30"/>
      <c r="J134" s="30"/>
      <c r="K134" s="108"/>
    </row>
    <row r="135" spans="1:11" ht="192" customHeight="1" hidden="1">
      <c r="A135" s="114"/>
      <c r="B135" s="114"/>
      <c r="C135" s="114"/>
      <c r="D135" s="113"/>
      <c r="E135" s="29" t="str">
        <f>E316</f>
        <v>Програма розвитку фізичної культури і спорту Сумської міської територіальної громади на 2022-2024 роки</v>
      </c>
      <c r="F135" s="29" t="s">
        <v>268</v>
      </c>
      <c r="G135" s="30">
        <f t="shared" si="2"/>
        <v>0</v>
      </c>
      <c r="H135" s="30"/>
      <c r="I135" s="30"/>
      <c r="J135" s="30"/>
      <c r="K135" s="108"/>
    </row>
    <row r="136" spans="1:11" ht="162.75" customHeight="1">
      <c r="A136" s="28" t="s">
        <v>273</v>
      </c>
      <c r="B136" s="28" t="s">
        <v>112</v>
      </c>
      <c r="C136" s="28" t="s">
        <v>113</v>
      </c>
      <c r="D136" s="29" t="s">
        <v>114</v>
      </c>
      <c r="E136" s="29" t="str">
        <f>E314</f>
        <v>Програма підвищення енергоефективності в бюджетній сфері Сумської міської територіальної громади на 2022-2024 роки</v>
      </c>
      <c r="F136" s="29" t="str">
        <f>F314</f>
        <v>ріш СМР від 26.01.2022 року № 2715-МР (зі змінами)</v>
      </c>
      <c r="G136" s="30">
        <f t="shared" si="2"/>
        <v>11134160</v>
      </c>
      <c r="H136" s="30">
        <v>309400</v>
      </c>
      <c r="I136" s="30">
        <v>10824760</v>
      </c>
      <c r="J136" s="30">
        <v>10824760</v>
      </c>
      <c r="K136" s="108"/>
    </row>
    <row r="137" spans="1:11" ht="183" customHeight="1">
      <c r="A137" s="28" t="s">
        <v>274</v>
      </c>
      <c r="B137" s="28" t="s">
        <v>275</v>
      </c>
      <c r="C137" s="28" t="s">
        <v>29</v>
      </c>
      <c r="D137" s="29" t="s">
        <v>217</v>
      </c>
      <c r="E137" s="29" t="str">
        <f>E314</f>
        <v>Програма підвищення енергоефективності в бюджетній сфері Сумської міської територіальної громади на 2022-2024 роки</v>
      </c>
      <c r="F137" s="29" t="str">
        <f>F314</f>
        <v>ріш СМР від 26.01.2022 року № 2715-МР (зі змінами)</v>
      </c>
      <c r="G137" s="30">
        <f t="shared" si="2"/>
        <v>4620000</v>
      </c>
      <c r="H137" s="30"/>
      <c r="I137" s="30">
        <v>4620000</v>
      </c>
      <c r="J137" s="30">
        <v>420000</v>
      </c>
      <c r="K137" s="108"/>
    </row>
    <row r="138" spans="1:11" ht="177" customHeight="1" hidden="1">
      <c r="A138" s="28" t="s">
        <v>276</v>
      </c>
      <c r="B138" s="28" t="s">
        <v>137</v>
      </c>
      <c r="C138" s="28" t="s">
        <v>138</v>
      </c>
      <c r="D138" s="29" t="s">
        <v>139</v>
      </c>
      <c r="E138" s="38" t="s">
        <v>277</v>
      </c>
      <c r="F138" s="29" t="s">
        <v>278</v>
      </c>
      <c r="G138" s="30">
        <f t="shared" si="2"/>
        <v>0</v>
      </c>
      <c r="H138" s="52"/>
      <c r="I138" s="52"/>
      <c r="J138" s="30"/>
      <c r="K138" s="108"/>
    </row>
    <row r="139" spans="1:11" ht="177" customHeight="1" hidden="1">
      <c r="A139" s="28" t="s">
        <v>279</v>
      </c>
      <c r="B139" s="28">
        <v>8661</v>
      </c>
      <c r="C139" s="28">
        <v>490</v>
      </c>
      <c r="D139" s="29" t="s">
        <v>280</v>
      </c>
      <c r="E139" s="38" t="s">
        <v>281</v>
      </c>
      <c r="F139" s="29" t="s">
        <v>268</v>
      </c>
      <c r="G139" s="30">
        <f t="shared" si="2"/>
        <v>0</v>
      </c>
      <c r="H139" s="30"/>
      <c r="I139" s="52"/>
      <c r="J139" s="30"/>
      <c r="K139" s="108"/>
    </row>
    <row r="140" spans="1:11" ht="177" customHeight="1" hidden="1">
      <c r="A140" s="28" t="s">
        <v>282</v>
      </c>
      <c r="B140" s="28">
        <v>8662</v>
      </c>
      <c r="C140" s="28">
        <v>4090</v>
      </c>
      <c r="D140" s="29" t="s">
        <v>283</v>
      </c>
      <c r="E140" s="38" t="s">
        <v>281</v>
      </c>
      <c r="F140" s="29" t="s">
        <v>268</v>
      </c>
      <c r="G140" s="30">
        <f t="shared" si="2"/>
        <v>0</v>
      </c>
      <c r="H140" s="30"/>
      <c r="I140" s="52"/>
      <c r="J140" s="30"/>
      <c r="K140" s="108"/>
    </row>
    <row r="141" spans="1:11" ht="158.25" customHeight="1" hidden="1">
      <c r="A141" s="28" t="s">
        <v>284</v>
      </c>
      <c r="B141" s="28" t="s">
        <v>147</v>
      </c>
      <c r="C141" s="28" t="s">
        <v>285</v>
      </c>
      <c r="D141" s="53" t="s">
        <v>148</v>
      </c>
      <c r="E141" s="38" t="s">
        <v>281</v>
      </c>
      <c r="F141" s="29" t="s">
        <v>268</v>
      </c>
      <c r="G141" s="30">
        <f t="shared" si="2"/>
        <v>0</v>
      </c>
      <c r="H141" s="30"/>
      <c r="I141" s="30"/>
      <c r="J141" s="30"/>
      <c r="K141" s="108"/>
    </row>
    <row r="142" spans="1:12" s="40" customFormat="1" ht="114" customHeight="1">
      <c r="A142" s="22"/>
      <c r="B142" s="22"/>
      <c r="C142" s="22"/>
      <c r="D142" s="23" t="s">
        <v>286</v>
      </c>
      <c r="E142" s="23"/>
      <c r="F142" s="23"/>
      <c r="G142" s="25">
        <f>SUM(G143:G163)</f>
        <v>334873565</v>
      </c>
      <c r="H142" s="25">
        <f>SUM(H143:H163)</f>
        <v>334829830</v>
      </c>
      <c r="I142" s="25">
        <f>SUM(I143:I163)</f>
        <v>43735</v>
      </c>
      <c r="J142" s="25">
        <f>SUM(J143:J163)</f>
        <v>43735</v>
      </c>
      <c r="K142" s="108"/>
      <c r="L142" s="39"/>
    </row>
    <row r="143" spans="1:11" ht="162" customHeight="1">
      <c r="A143" s="28" t="s">
        <v>287</v>
      </c>
      <c r="B143" s="28" t="s">
        <v>18</v>
      </c>
      <c r="C143" s="28" t="s">
        <v>19</v>
      </c>
      <c r="D143" s="29" t="s">
        <v>20</v>
      </c>
      <c r="E143" s="29" t="str">
        <f>E293</f>
        <v>Програма «Воєнний стан: інформування Сумської міської територіальної громади» на 2023 рік</v>
      </c>
      <c r="F143" s="29" t="str">
        <f>F293</f>
        <v>ріш СМР від 30.11.2022 року № 3241-МР</v>
      </c>
      <c r="G143" s="30">
        <f aca="true" t="shared" si="3" ref="G143:G165">H143+I143</f>
        <v>90000</v>
      </c>
      <c r="H143" s="30">
        <v>90000</v>
      </c>
      <c r="I143" s="30"/>
      <c r="J143" s="30"/>
      <c r="K143" s="108"/>
    </row>
    <row r="144" spans="1:11" ht="203.25" customHeight="1" hidden="1">
      <c r="A144" s="28" t="s">
        <v>288</v>
      </c>
      <c r="B144" s="28" t="s">
        <v>28</v>
      </c>
      <c r="C144" s="28" t="s">
        <v>29</v>
      </c>
      <c r="D144" s="29" t="s">
        <v>30</v>
      </c>
      <c r="E144" s="29" t="str">
        <f>E321</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4" s="29" t="str">
        <f>F321</f>
        <v>від 24.03.2021 року № 517-МР</v>
      </c>
      <c r="G144" s="30">
        <f t="shared" si="3"/>
        <v>0</v>
      </c>
      <c r="H144" s="30"/>
      <c r="I144" s="30"/>
      <c r="J144" s="30"/>
      <c r="K144" s="108"/>
    </row>
    <row r="145" spans="1:12" s="55" customFormat="1" ht="154.5" customHeight="1">
      <c r="A145" s="28" t="s">
        <v>289</v>
      </c>
      <c r="B145" s="28" t="s">
        <v>290</v>
      </c>
      <c r="C145" s="28">
        <v>1030</v>
      </c>
      <c r="D145" s="29" t="s">
        <v>291</v>
      </c>
      <c r="E145" s="29" t="str">
        <f>E302</f>
        <v>Програма Сумської міської територіальної громади «Милосердя» на 2022-2024 роки</v>
      </c>
      <c r="F145" s="29" t="str">
        <f>F302</f>
        <v>ріш СМР від 24.11.2021 року № 2272-МР (зі змінами)</v>
      </c>
      <c r="G145" s="30">
        <f t="shared" si="3"/>
        <v>466000</v>
      </c>
      <c r="H145" s="30">
        <v>466000</v>
      </c>
      <c r="I145" s="30"/>
      <c r="J145" s="30"/>
      <c r="K145" s="108"/>
      <c r="L145" s="54"/>
    </row>
    <row r="146" spans="1:11" ht="116.25" customHeight="1">
      <c r="A146" s="28" t="s">
        <v>292</v>
      </c>
      <c r="B146" s="28" t="s">
        <v>293</v>
      </c>
      <c r="C146" s="28">
        <v>1070</v>
      </c>
      <c r="D146" s="29" t="s">
        <v>294</v>
      </c>
      <c r="E146" s="29" t="str">
        <f>E302</f>
        <v>Програма Сумської міської територіальної громади «Милосердя» на 2022-2024 роки</v>
      </c>
      <c r="F146" s="29" t="str">
        <f>F302</f>
        <v>ріш СМР від 24.11.2021 року № 2272-МР (зі змінами)</v>
      </c>
      <c r="G146" s="30">
        <f t="shared" si="3"/>
        <v>930000</v>
      </c>
      <c r="H146" s="30">
        <v>930000</v>
      </c>
      <c r="I146" s="30"/>
      <c r="J146" s="30"/>
      <c r="K146" s="108"/>
    </row>
    <row r="147" spans="1:11" ht="161.25" customHeight="1">
      <c r="A147" s="28" t="s">
        <v>295</v>
      </c>
      <c r="B147" s="28" t="s">
        <v>32</v>
      </c>
      <c r="C147" s="28" t="s">
        <v>296</v>
      </c>
      <c r="D147" s="29" t="s">
        <v>33</v>
      </c>
      <c r="E147" s="29" t="str">
        <f>E302</f>
        <v>Програма Сумської міської територіальної громади «Милосердя» на 2022-2024 роки</v>
      </c>
      <c r="F147" s="29" t="str">
        <f>F302</f>
        <v>ріш СМР від 24.11.2021 року № 2272-МР (зі змінами)</v>
      </c>
      <c r="G147" s="30">
        <f t="shared" si="3"/>
        <v>18426100</v>
      </c>
      <c r="H147" s="30">
        <v>18426100</v>
      </c>
      <c r="I147" s="30"/>
      <c r="J147" s="30"/>
      <c r="K147" s="108"/>
    </row>
    <row r="148" spans="1:11" ht="170.25" customHeight="1">
      <c r="A148" s="28" t="s">
        <v>297</v>
      </c>
      <c r="B148" s="28" t="s">
        <v>298</v>
      </c>
      <c r="C148" s="28" t="s">
        <v>296</v>
      </c>
      <c r="D148" s="29" t="s">
        <v>299</v>
      </c>
      <c r="E148" s="29" t="str">
        <f>E302</f>
        <v>Програма Сумської міської територіальної громади «Милосердя» на 2022-2024 роки</v>
      </c>
      <c r="F148" s="29" t="str">
        <f>F302</f>
        <v>ріш СМР від 24.11.2021 року № 2272-МР (зі змінами)</v>
      </c>
      <c r="G148" s="30">
        <f t="shared" si="3"/>
        <v>2106000</v>
      </c>
      <c r="H148" s="30">
        <v>2106000</v>
      </c>
      <c r="I148" s="30"/>
      <c r="J148" s="30"/>
      <c r="K148" s="108"/>
    </row>
    <row r="149" spans="1:11" ht="150" customHeight="1">
      <c r="A149" s="28" t="s">
        <v>300</v>
      </c>
      <c r="B149" s="28" t="s">
        <v>35</v>
      </c>
      <c r="C149" s="28" t="s">
        <v>296</v>
      </c>
      <c r="D149" s="29" t="s">
        <v>36</v>
      </c>
      <c r="E149" s="29" t="str">
        <f>E302</f>
        <v>Програма Сумської міської територіальної громади «Милосердя» на 2022-2024 роки</v>
      </c>
      <c r="F149" s="29" t="str">
        <f>F302</f>
        <v>ріш СМР від 24.11.2021 року № 2272-МР (зі змінами)</v>
      </c>
      <c r="G149" s="30">
        <f t="shared" si="3"/>
        <v>42214000</v>
      </c>
      <c r="H149" s="30">
        <v>42214000</v>
      </c>
      <c r="I149" s="30"/>
      <c r="J149" s="30"/>
      <c r="K149" s="108"/>
    </row>
    <row r="150" spans="1:11" ht="265.5" customHeight="1" hidden="1">
      <c r="A150" s="28" t="s">
        <v>301</v>
      </c>
      <c r="B150" s="28" t="s">
        <v>302</v>
      </c>
      <c r="C150" s="28" t="s">
        <v>303</v>
      </c>
      <c r="D150" s="29" t="s">
        <v>304</v>
      </c>
      <c r="E150" s="29" t="str">
        <f>E302</f>
        <v>Програма Сумської міської територіальної громади «Милосердя» на 2022-2024 роки</v>
      </c>
      <c r="F150" s="29" t="str">
        <f>F302</f>
        <v>ріш СМР від 24.11.2021 року № 2272-МР (зі змінами)</v>
      </c>
      <c r="G150" s="30">
        <f t="shared" si="3"/>
        <v>0</v>
      </c>
      <c r="H150" s="30"/>
      <c r="I150" s="30"/>
      <c r="J150" s="30"/>
      <c r="K150" s="108"/>
    </row>
    <row r="151" spans="1:11" ht="294.75" customHeight="1">
      <c r="A151" s="28" t="s">
        <v>305</v>
      </c>
      <c r="B151" s="28" t="s">
        <v>48</v>
      </c>
      <c r="C151" s="28" t="s">
        <v>39</v>
      </c>
      <c r="D151" s="29" t="s">
        <v>49</v>
      </c>
      <c r="E151" s="29" t="str">
        <f>E323</f>
        <v>Програма оздоровлення та відпочинку дітей Сумської міської територіальної громади на 2022-2024 роки</v>
      </c>
      <c r="F151" s="29" t="str">
        <f>F323</f>
        <v>ріш СМР від 24.11.2021 року № 2507-МР</v>
      </c>
      <c r="G151" s="30">
        <f t="shared" si="3"/>
        <v>5000000</v>
      </c>
      <c r="H151" s="30">
        <v>5000000</v>
      </c>
      <c r="I151" s="30"/>
      <c r="J151" s="30"/>
      <c r="K151" s="108"/>
    </row>
    <row r="152" spans="1:11" ht="330.75" customHeight="1">
      <c r="A152" s="28" t="s">
        <v>306</v>
      </c>
      <c r="B152" s="28" t="s">
        <v>307</v>
      </c>
      <c r="C152" s="28" t="s">
        <v>155</v>
      </c>
      <c r="D152" s="29" t="s">
        <v>308</v>
      </c>
      <c r="E152" s="29" t="str">
        <f>E302</f>
        <v>Програма Сумської міської територіальної громади «Милосердя» на 2022-2024 роки</v>
      </c>
      <c r="F152" s="29" t="str">
        <f>F302</f>
        <v>ріш СМР від 24.11.2021 року № 2272-МР (зі змінами)</v>
      </c>
      <c r="G152" s="30">
        <f t="shared" si="3"/>
        <v>10232600</v>
      </c>
      <c r="H152" s="30">
        <v>10232600</v>
      </c>
      <c r="I152" s="30"/>
      <c r="J152" s="30"/>
      <c r="K152" s="108"/>
    </row>
    <row r="153" spans="1:11" ht="150.75" customHeight="1" hidden="1">
      <c r="A153" s="114" t="s">
        <v>309</v>
      </c>
      <c r="B153" s="114" t="s">
        <v>310</v>
      </c>
      <c r="C153" s="114" t="s">
        <v>311</v>
      </c>
      <c r="D153" s="113" t="s">
        <v>312</v>
      </c>
      <c r="E153" s="29" t="str">
        <f>E302</f>
        <v>Програма Сумської міської територіальної громади «Милосердя» на 2022-2024 роки</v>
      </c>
      <c r="F153" s="29" t="str">
        <f>F302</f>
        <v>ріш СМР від 24.11.2021 року № 2272-МР (зі змінами)</v>
      </c>
      <c r="G153" s="30">
        <f t="shared" si="3"/>
        <v>0</v>
      </c>
      <c r="H153" s="30"/>
      <c r="I153" s="30"/>
      <c r="J153" s="30"/>
      <c r="K153" s="48"/>
    </row>
    <row r="154" spans="1:11" ht="182.25" customHeight="1" hidden="1">
      <c r="A154" s="114"/>
      <c r="B154" s="114"/>
      <c r="C154" s="114"/>
      <c r="D154" s="113"/>
      <c r="E154" s="29" t="str">
        <f>E313</f>
        <v>Програма Сумської міської територіальної громади «Соціальна підтримка Захисників і Захисниць України та членів їх сімей» на 2022-2024 роки»</v>
      </c>
      <c r="F154" s="29" t="str">
        <f>F313</f>
        <v>ріш СМР від 24.11.2021 року № 2273-МР (зі змінами)</v>
      </c>
      <c r="G154" s="30">
        <f t="shared" si="3"/>
        <v>0</v>
      </c>
      <c r="H154" s="30"/>
      <c r="I154" s="30"/>
      <c r="J154" s="30"/>
      <c r="K154" s="48"/>
    </row>
    <row r="155" spans="1:11" ht="114.75" customHeight="1">
      <c r="A155" s="114" t="s">
        <v>313</v>
      </c>
      <c r="B155" s="114" t="s">
        <v>314</v>
      </c>
      <c r="C155" s="114" t="s">
        <v>315</v>
      </c>
      <c r="D155" s="113" t="s">
        <v>316</v>
      </c>
      <c r="E155" s="29" t="str">
        <f>E302</f>
        <v>Програма Сумської міської територіальної громади «Милосердя» на 2022-2024 роки</v>
      </c>
      <c r="F155" s="29" t="str">
        <f>F302</f>
        <v>ріш СМР від 24.11.2021 року № 2272-МР (зі змінами)</v>
      </c>
      <c r="G155" s="30">
        <f t="shared" si="3"/>
        <v>1014467</v>
      </c>
      <c r="H155" s="30">
        <v>1014467</v>
      </c>
      <c r="I155" s="30"/>
      <c r="J155" s="30"/>
      <c r="K155" s="108">
        <v>38</v>
      </c>
    </row>
    <row r="156" spans="1:11" ht="155.25" customHeight="1">
      <c r="A156" s="114"/>
      <c r="B156" s="114"/>
      <c r="C156" s="114"/>
      <c r="D156" s="113"/>
      <c r="E156" s="29" t="str">
        <f>E313</f>
        <v>Програма Сумської міської територіальної громади «Соціальна підтримка Захисників і Захисниць України та членів їх сімей» на 2022-2024 роки»</v>
      </c>
      <c r="F156" s="29" t="str">
        <f>F313</f>
        <v>ріш СМР від 24.11.2021 року № 2273-МР (зі змінами)</v>
      </c>
      <c r="G156" s="30">
        <f t="shared" si="3"/>
        <v>2521333</v>
      </c>
      <c r="H156" s="30">
        <v>2521333</v>
      </c>
      <c r="I156" s="30"/>
      <c r="J156" s="30"/>
      <c r="K156" s="108"/>
    </row>
    <row r="157" spans="1:11" ht="192" customHeight="1">
      <c r="A157" s="28" t="s">
        <v>317</v>
      </c>
      <c r="B157" s="28" t="s">
        <v>318</v>
      </c>
      <c r="C157" s="28" t="s">
        <v>315</v>
      </c>
      <c r="D157" s="29" t="s">
        <v>319</v>
      </c>
      <c r="E157" s="29" t="str">
        <f>E302</f>
        <v>Програма Сумської міської територіальної громади «Милосердя» на 2022-2024 роки</v>
      </c>
      <c r="F157" s="29" t="str">
        <f>F302</f>
        <v>ріш СМР від 24.11.2021 року № 2272-МР (зі змінами)</v>
      </c>
      <c r="G157" s="30">
        <f t="shared" si="3"/>
        <v>1978130</v>
      </c>
      <c r="H157" s="30">
        <v>1978130</v>
      </c>
      <c r="I157" s="30"/>
      <c r="J157" s="30"/>
      <c r="K157" s="108"/>
    </row>
    <row r="158" spans="1:12" s="34" customFormat="1" ht="135.75" customHeight="1">
      <c r="A158" s="28" t="s">
        <v>320</v>
      </c>
      <c r="B158" s="28" t="s">
        <v>321</v>
      </c>
      <c r="C158" s="28" t="s">
        <v>52</v>
      </c>
      <c r="D158" s="29" t="s">
        <v>322</v>
      </c>
      <c r="E158" s="29" t="str">
        <f>E302</f>
        <v>Програма Сумської міської територіальної громади «Милосердя» на 2022-2024 роки</v>
      </c>
      <c r="F158" s="29" t="str">
        <f>F302</f>
        <v>ріш СМР від 24.11.2021 року № 2272-МР (зі змінами)</v>
      </c>
      <c r="G158" s="30">
        <f t="shared" si="3"/>
        <v>101900</v>
      </c>
      <c r="H158" s="30">
        <v>101900</v>
      </c>
      <c r="I158" s="30"/>
      <c r="J158" s="30"/>
      <c r="K158" s="108"/>
      <c r="L158" s="33"/>
    </row>
    <row r="159" spans="1:12" s="34" customFormat="1" ht="154.5" customHeight="1" hidden="1">
      <c r="A159" s="28" t="s">
        <v>323</v>
      </c>
      <c r="B159" s="28" t="s">
        <v>324</v>
      </c>
      <c r="C159" s="28" t="s">
        <v>325</v>
      </c>
      <c r="D159" s="29" t="s">
        <v>326</v>
      </c>
      <c r="E159" s="38" t="str">
        <f>E309</f>
        <v>Програма економічного і соціального розвитку Сумської міської територіальної громади на 2023 рік</v>
      </c>
      <c r="F159" s="38" t="str">
        <f>F309</f>
        <v>ріш СМР від 14.12.2022 року № 3310-МР</v>
      </c>
      <c r="G159" s="30">
        <f t="shared" si="3"/>
        <v>0</v>
      </c>
      <c r="H159" s="30"/>
      <c r="I159" s="30"/>
      <c r="J159" s="30"/>
      <c r="K159" s="108"/>
      <c r="L159" s="33"/>
    </row>
    <row r="160" spans="1:12" s="57" customFormat="1" ht="119.25" customHeight="1">
      <c r="A160" s="114" t="s">
        <v>327</v>
      </c>
      <c r="B160" s="117" t="s">
        <v>55</v>
      </c>
      <c r="C160" s="117" t="s">
        <v>52</v>
      </c>
      <c r="D160" s="113" t="s">
        <v>56</v>
      </c>
      <c r="E160" s="29" t="str">
        <f>E302</f>
        <v>Програма Сумської міської територіальної громади «Милосердя» на 2022-2024 роки</v>
      </c>
      <c r="F160" s="29" t="str">
        <f>F302</f>
        <v>ріш СМР від 24.11.2021 року № 2272-МР (зі змінами)</v>
      </c>
      <c r="G160" s="30">
        <f t="shared" si="3"/>
        <v>11958523</v>
      </c>
      <c r="H160" s="30">
        <f>11744788+196000</f>
        <v>11940788</v>
      </c>
      <c r="I160" s="30">
        <v>17735</v>
      </c>
      <c r="J160" s="30">
        <v>17735</v>
      </c>
      <c r="K160" s="108"/>
      <c r="L160" s="56"/>
    </row>
    <row r="161" spans="1:12" s="57" customFormat="1" ht="162" customHeight="1">
      <c r="A161" s="114"/>
      <c r="B161" s="117"/>
      <c r="C161" s="117"/>
      <c r="D161" s="113"/>
      <c r="E161" s="29" t="str">
        <f>E313</f>
        <v>Програма Сумської міської територіальної громади «Соціальна підтримка Захисників і Захисниць України та членів їх сімей» на 2022-2024 роки»</v>
      </c>
      <c r="F161" s="29" t="str">
        <f>F313</f>
        <v>ріш СМР від 24.11.2021 року № 2273-МР (зі змінами)</v>
      </c>
      <c r="G161" s="30">
        <f t="shared" si="3"/>
        <v>237738512</v>
      </c>
      <c r="H161" s="30">
        <v>237738512</v>
      </c>
      <c r="I161" s="30"/>
      <c r="J161" s="30"/>
      <c r="K161" s="108"/>
      <c r="L161" s="56"/>
    </row>
    <row r="162" spans="1:12" s="34" customFormat="1" ht="143.25" customHeight="1" hidden="1">
      <c r="A162" s="114"/>
      <c r="B162" s="117"/>
      <c r="C162" s="117"/>
      <c r="D162" s="113"/>
      <c r="E162" s="38" t="s">
        <v>328</v>
      </c>
      <c r="F162" s="29" t="s">
        <v>329</v>
      </c>
      <c r="G162" s="30">
        <f t="shared" si="3"/>
        <v>0</v>
      </c>
      <c r="H162" s="30"/>
      <c r="I162" s="30"/>
      <c r="J162" s="30"/>
      <c r="K162" s="108"/>
      <c r="L162" s="33"/>
    </row>
    <row r="163" spans="1:12" s="34" customFormat="1" ht="170.25" customHeight="1">
      <c r="A163" s="28" t="s">
        <v>330</v>
      </c>
      <c r="B163" s="32" t="s">
        <v>112</v>
      </c>
      <c r="C163" s="32" t="s">
        <v>113</v>
      </c>
      <c r="D163" s="29" t="s">
        <v>114</v>
      </c>
      <c r="E163" s="29" t="str">
        <f>E314</f>
        <v>Програма підвищення енергоефективності в бюджетній сфері Сумської міської територіальної громади на 2022-2024 роки</v>
      </c>
      <c r="F163" s="29" t="str">
        <f>F314</f>
        <v>ріш СМР від 26.01.2022 року № 2715-МР (зі змінами)</v>
      </c>
      <c r="G163" s="30">
        <f t="shared" si="3"/>
        <v>96000</v>
      </c>
      <c r="H163" s="30">
        <v>70000</v>
      </c>
      <c r="I163" s="30">
        <v>26000</v>
      </c>
      <c r="J163" s="30">
        <v>26000</v>
      </c>
      <c r="K163" s="108"/>
      <c r="L163" s="33"/>
    </row>
    <row r="164" spans="1:11" ht="115.5" customHeight="1" hidden="1">
      <c r="A164" s="114" t="s">
        <v>331</v>
      </c>
      <c r="B164" s="114" t="s">
        <v>147</v>
      </c>
      <c r="C164" s="114" t="s">
        <v>28</v>
      </c>
      <c r="D164" s="113" t="s">
        <v>148</v>
      </c>
      <c r="E164" s="29" t="str">
        <f>E302</f>
        <v>Програма Сумської міської територіальної громади «Милосердя» на 2022-2024 роки</v>
      </c>
      <c r="F164" s="29" t="str">
        <f>F302</f>
        <v>ріш СМР від 24.11.2021 року № 2272-МР (зі змінами)</v>
      </c>
      <c r="G164" s="30">
        <f t="shared" si="3"/>
        <v>0</v>
      </c>
      <c r="H164" s="30"/>
      <c r="I164" s="30"/>
      <c r="J164" s="30"/>
      <c r="K164" s="108"/>
    </row>
    <row r="165" spans="1:11" ht="152.25" customHeight="1" hidden="1">
      <c r="A165" s="114"/>
      <c r="B165" s="114"/>
      <c r="C165" s="114"/>
      <c r="D165" s="113"/>
      <c r="E165" s="29" t="str">
        <f>E313</f>
        <v>Програма Сумської міської територіальної громади «Соціальна підтримка Захисників і Захисниць України та членів їх сімей» на 2022-2024 роки»</v>
      </c>
      <c r="F165" s="29" t="str">
        <f>F313</f>
        <v>ріш СМР від 24.11.2021 року № 2273-МР (зі змінами)</v>
      </c>
      <c r="G165" s="30">
        <f t="shared" si="3"/>
        <v>0</v>
      </c>
      <c r="H165" s="30"/>
      <c r="I165" s="30"/>
      <c r="J165" s="30"/>
      <c r="K165" s="108"/>
    </row>
    <row r="166" spans="1:12" s="40" customFormat="1" ht="132" customHeight="1">
      <c r="A166" s="22"/>
      <c r="B166" s="22"/>
      <c r="C166" s="22"/>
      <c r="D166" s="23" t="s">
        <v>332</v>
      </c>
      <c r="E166" s="23"/>
      <c r="F166" s="23"/>
      <c r="G166" s="25">
        <f>G167+G168</f>
        <v>253825</v>
      </c>
      <c r="H166" s="25">
        <f>H167+H168</f>
        <v>253825</v>
      </c>
      <c r="I166" s="25">
        <f>I167+I168</f>
        <v>0</v>
      </c>
      <c r="J166" s="25">
        <f>J167+J168</f>
        <v>0</v>
      </c>
      <c r="K166" s="108"/>
      <c r="L166" s="39"/>
    </row>
    <row r="167" spans="1:12" s="40" customFormat="1" ht="281.25" customHeight="1">
      <c r="A167" s="28" t="s">
        <v>333</v>
      </c>
      <c r="B167" s="28" t="s">
        <v>334</v>
      </c>
      <c r="C167" s="28" t="s">
        <v>39</v>
      </c>
      <c r="D167" s="29" t="s">
        <v>335</v>
      </c>
      <c r="E167" s="29" t="str">
        <f>E305</f>
        <v>Програма з реалізації Конвенції ООН про права дитини Сумської міської територіальної громади на 2022-2024 роки</v>
      </c>
      <c r="F167" s="29" t="str">
        <f>F305</f>
        <v>ріш СМР від 29.09.2021 року № 1604-МР</v>
      </c>
      <c r="G167" s="30">
        <f>H167+I167</f>
        <v>105000</v>
      </c>
      <c r="H167" s="30">
        <v>105000</v>
      </c>
      <c r="I167" s="30"/>
      <c r="J167" s="30"/>
      <c r="K167" s="108"/>
      <c r="L167" s="39"/>
    </row>
    <row r="168" spans="1:11" ht="150.75" customHeight="1">
      <c r="A168" s="28" t="s">
        <v>336</v>
      </c>
      <c r="B168" s="28" t="s">
        <v>337</v>
      </c>
      <c r="C168" s="28" t="s">
        <v>39</v>
      </c>
      <c r="D168" s="29" t="s">
        <v>338</v>
      </c>
      <c r="E168" s="29" t="str">
        <f>E305</f>
        <v>Програма з реалізації Конвенції ООН про права дитини Сумської міської територіальної громади на 2022-2024 роки</v>
      </c>
      <c r="F168" s="29" t="str">
        <f>F305</f>
        <v>ріш СМР від 29.09.2021 року № 1604-МР</v>
      </c>
      <c r="G168" s="30">
        <f>H168+I168</f>
        <v>148825</v>
      </c>
      <c r="H168" s="30">
        <f>25525+123300</f>
        <v>148825</v>
      </c>
      <c r="I168" s="30"/>
      <c r="J168" s="30"/>
      <c r="K168" s="108"/>
    </row>
    <row r="169" spans="1:14" ht="350.25" customHeight="1" hidden="1">
      <c r="A169" s="28" t="s">
        <v>339</v>
      </c>
      <c r="B169" s="28">
        <v>6083</v>
      </c>
      <c r="C169" s="28" t="s">
        <v>340</v>
      </c>
      <c r="D169" s="29" t="s">
        <v>341</v>
      </c>
      <c r="E169" s="29" t="str">
        <f>E305</f>
        <v>Програма з реалізації Конвенції ООН про права дитини Сумської міської територіальної громади на 2022-2024 роки</v>
      </c>
      <c r="F169" s="29" t="str">
        <f>F305</f>
        <v>ріш СМР від 29.09.2021 року № 1604-МР</v>
      </c>
      <c r="G169" s="30">
        <f>H169+I169</f>
        <v>0</v>
      </c>
      <c r="H169" s="30"/>
      <c r="I169" s="30"/>
      <c r="J169" s="30"/>
      <c r="K169" s="108"/>
      <c r="N169" s="58"/>
    </row>
    <row r="170" spans="1:12" s="40" customFormat="1" ht="110.25" customHeight="1">
      <c r="A170" s="22"/>
      <c r="B170" s="22"/>
      <c r="C170" s="22"/>
      <c r="D170" s="23" t="s">
        <v>342</v>
      </c>
      <c r="E170" s="23"/>
      <c r="F170" s="23"/>
      <c r="G170" s="25">
        <f>G172+G173+G174+G175</f>
        <v>2106000</v>
      </c>
      <c r="H170" s="25">
        <f>H172+H173+H174+H175</f>
        <v>1506000</v>
      </c>
      <c r="I170" s="25">
        <f>I172+I173+I174+I175</f>
        <v>600000</v>
      </c>
      <c r="J170" s="25">
        <f>J172+J173+J174+J175</f>
        <v>600000</v>
      </c>
      <c r="K170" s="108"/>
      <c r="L170" s="39"/>
    </row>
    <row r="171" spans="1:11" ht="52.5" customHeight="1" hidden="1">
      <c r="A171" s="28" t="s">
        <v>343</v>
      </c>
      <c r="B171" s="28" t="s">
        <v>18</v>
      </c>
      <c r="C171" s="28" t="s">
        <v>19</v>
      </c>
      <c r="D171" s="29" t="s">
        <v>20</v>
      </c>
      <c r="E171" s="29" t="str">
        <f>E293</f>
        <v>Програма «Воєнний стан: інформування Сумської міської територіальної громади» на 2023 рік</v>
      </c>
      <c r="F171" s="29" t="str">
        <f>F293</f>
        <v>ріш СМР від 30.11.2022 року № 3241-МР</v>
      </c>
      <c r="G171" s="30">
        <f aca="true" t="shared" si="4" ref="G171:G178">H171+I171</f>
        <v>0</v>
      </c>
      <c r="H171" s="30"/>
      <c r="I171" s="30"/>
      <c r="J171" s="30"/>
      <c r="K171" s="108"/>
    </row>
    <row r="172" spans="1:11" ht="147" customHeight="1">
      <c r="A172" s="28" t="s">
        <v>344</v>
      </c>
      <c r="B172" s="28">
        <v>1080</v>
      </c>
      <c r="C172" s="28" t="s">
        <v>171</v>
      </c>
      <c r="D172" s="29" t="s">
        <v>345</v>
      </c>
      <c r="E172" s="29" t="str">
        <f>E303</f>
        <v>Цільова комплексна Програма розвитку культури  Сумської міської територіальної громади на 2022 - 2024 роки</v>
      </c>
      <c r="F172" s="29" t="str">
        <f>F303</f>
        <v>ріш СМР від 26.01.2022 року № 2714 -МР</v>
      </c>
      <c r="G172" s="30">
        <f t="shared" si="4"/>
        <v>16000</v>
      </c>
      <c r="H172" s="30">
        <v>16000</v>
      </c>
      <c r="I172" s="30"/>
      <c r="J172" s="30"/>
      <c r="K172" s="108"/>
    </row>
    <row r="173" spans="1:11" ht="150.75" customHeight="1">
      <c r="A173" s="28" t="s">
        <v>346</v>
      </c>
      <c r="B173" s="28" t="s">
        <v>347</v>
      </c>
      <c r="C173" s="28" t="s">
        <v>348</v>
      </c>
      <c r="D173" s="29" t="s">
        <v>349</v>
      </c>
      <c r="E173" s="29" t="str">
        <f>E303</f>
        <v>Цільова комплексна Програма розвитку культури  Сумської міської територіальної громади на 2022 - 2024 роки</v>
      </c>
      <c r="F173" s="29" t="str">
        <f>F303</f>
        <v>ріш СМР від 26.01.2022 року № 2714 -МР</v>
      </c>
      <c r="G173" s="30">
        <f t="shared" si="4"/>
        <v>230000</v>
      </c>
      <c r="H173" s="30">
        <v>230000</v>
      </c>
      <c r="I173" s="30"/>
      <c r="J173" s="30"/>
      <c r="K173" s="108"/>
    </row>
    <row r="174" spans="1:11" ht="153" customHeight="1">
      <c r="A174" s="28" t="s">
        <v>350</v>
      </c>
      <c r="B174" s="28">
        <v>4060</v>
      </c>
      <c r="C174" s="28" t="s">
        <v>59</v>
      </c>
      <c r="D174" s="29" t="s">
        <v>351</v>
      </c>
      <c r="E174" s="29" t="str">
        <f>E303</f>
        <v>Цільова комплексна Програма розвитку культури  Сумської міської територіальної громади на 2022 - 2024 роки</v>
      </c>
      <c r="F174" s="29" t="str">
        <f>F303</f>
        <v>ріш СМР від 26.01.2022 року № 2714 -МР</v>
      </c>
      <c r="G174" s="30">
        <f t="shared" si="4"/>
        <v>600000</v>
      </c>
      <c r="H174" s="30"/>
      <c r="I174" s="30">
        <v>600000</v>
      </c>
      <c r="J174" s="30">
        <v>600000</v>
      </c>
      <c r="K174" s="108"/>
    </row>
    <row r="175" spans="1:11" ht="162.75" customHeight="1">
      <c r="A175" s="28" t="s">
        <v>352</v>
      </c>
      <c r="B175" s="28" t="s">
        <v>66</v>
      </c>
      <c r="C175" s="28" t="s">
        <v>63</v>
      </c>
      <c r="D175" s="29" t="s">
        <v>67</v>
      </c>
      <c r="E175" s="29" t="str">
        <f>E303</f>
        <v>Цільова комплексна Програма розвитку культури  Сумської міської територіальної громади на 2022 - 2024 роки</v>
      </c>
      <c r="F175" s="29" t="str">
        <f>F303</f>
        <v>ріш СМР від 26.01.2022 року № 2714 -МР</v>
      </c>
      <c r="G175" s="30">
        <f t="shared" si="4"/>
        <v>1260000</v>
      </c>
      <c r="H175" s="30">
        <v>1260000</v>
      </c>
      <c r="I175" s="30"/>
      <c r="J175" s="30"/>
      <c r="K175" s="108"/>
    </row>
    <row r="176" spans="1:11" ht="148.5" customHeight="1" hidden="1">
      <c r="A176" s="28" t="s">
        <v>353</v>
      </c>
      <c r="B176" s="28">
        <v>7324</v>
      </c>
      <c r="C176" s="28" t="s">
        <v>207</v>
      </c>
      <c r="D176" s="29" t="s">
        <v>354</v>
      </c>
      <c r="E176" s="29" t="str">
        <f>E303</f>
        <v>Цільова комплексна Програма розвитку культури  Сумської міської територіальної громади на 2022 - 2024 роки</v>
      </c>
      <c r="F176" s="29" t="str">
        <f>F303</f>
        <v>ріш СМР від 26.01.2022 року № 2714 -МР</v>
      </c>
      <c r="G176" s="30">
        <f t="shared" si="4"/>
        <v>0</v>
      </c>
      <c r="H176" s="30"/>
      <c r="I176" s="30"/>
      <c r="J176" s="30"/>
      <c r="K176" s="48"/>
    </row>
    <row r="177" spans="1:11" ht="168" customHeight="1" hidden="1">
      <c r="A177" s="28" t="s">
        <v>355</v>
      </c>
      <c r="B177" s="28" t="s">
        <v>112</v>
      </c>
      <c r="C177" s="28" t="s">
        <v>113</v>
      </c>
      <c r="D177" s="29" t="s">
        <v>114</v>
      </c>
      <c r="E177" s="29" t="str">
        <f>E314</f>
        <v>Програма підвищення енергоефективності в бюджетній сфері Сумської міської територіальної громади на 2022-2024 роки</v>
      </c>
      <c r="F177" s="29" t="str">
        <f>F314</f>
        <v>ріш СМР від 26.01.2022 року № 2715-МР (зі змінами)</v>
      </c>
      <c r="G177" s="30">
        <f t="shared" si="4"/>
        <v>0</v>
      </c>
      <c r="H177" s="30"/>
      <c r="I177" s="30"/>
      <c r="J177" s="30"/>
      <c r="K177" s="48"/>
    </row>
    <row r="178" spans="1:11" ht="156.75" customHeight="1" hidden="1">
      <c r="A178" s="28" t="s">
        <v>356</v>
      </c>
      <c r="B178" s="28">
        <v>8340</v>
      </c>
      <c r="C178" s="28" t="s">
        <v>138</v>
      </c>
      <c r="D178" s="29" t="s">
        <v>139</v>
      </c>
      <c r="E178" s="38" t="str">
        <f>E312</f>
        <v>Програма охорони навколишнього природного середовища Сумської міської територіальної громади на 2022-2024 роки</v>
      </c>
      <c r="F178" s="38" t="str">
        <f>F312</f>
        <v>ріш ВК від 27.05.2022 № 162 (зі змінами)</v>
      </c>
      <c r="G178" s="30">
        <f t="shared" si="4"/>
        <v>0</v>
      </c>
      <c r="H178" s="30"/>
      <c r="I178" s="30"/>
      <c r="J178" s="30"/>
      <c r="K178" s="48"/>
    </row>
    <row r="179" spans="1:12" s="40" customFormat="1" ht="124.5" customHeight="1">
      <c r="A179" s="22"/>
      <c r="B179" s="22"/>
      <c r="C179" s="22"/>
      <c r="D179" s="23" t="s">
        <v>357</v>
      </c>
      <c r="E179" s="23"/>
      <c r="F179" s="23"/>
      <c r="G179" s="25">
        <f>SUM(G180:G220)</f>
        <v>325574047</v>
      </c>
      <c r="H179" s="25">
        <f>SUM(H180:H220)</f>
        <v>285554930</v>
      </c>
      <c r="I179" s="25">
        <f>SUM(I180:I220)</f>
        <v>40019117</v>
      </c>
      <c r="J179" s="25">
        <f>SUM(J180:J220)</f>
        <v>32759858</v>
      </c>
      <c r="K179" s="108">
        <v>39</v>
      </c>
      <c r="L179" s="39"/>
    </row>
    <row r="180" spans="1:11" ht="180.75" customHeight="1">
      <c r="A180" s="28" t="s">
        <v>358</v>
      </c>
      <c r="B180" s="28" t="s">
        <v>18</v>
      </c>
      <c r="C180" s="28" t="s">
        <v>19</v>
      </c>
      <c r="D180" s="29" t="s">
        <v>20</v>
      </c>
      <c r="E180" s="29" t="str">
        <f>E293</f>
        <v>Програма «Воєнний стан: інформування Сумської міської територіальної громади» на 2023 рік</v>
      </c>
      <c r="F180" s="29" t="str">
        <f>F293</f>
        <v>ріш СМР від 30.11.2022 року № 3241-МР</v>
      </c>
      <c r="G180" s="30">
        <f aca="true" t="shared" si="5" ref="G180:G221">H180+I180</f>
        <v>90000</v>
      </c>
      <c r="H180" s="30">
        <v>90000</v>
      </c>
      <c r="I180" s="30"/>
      <c r="J180" s="30"/>
      <c r="K180" s="108"/>
    </row>
    <row r="181" spans="1:11" ht="186" customHeight="1">
      <c r="A181" s="28" t="s">
        <v>359</v>
      </c>
      <c r="B181" s="28" t="s">
        <v>324</v>
      </c>
      <c r="C181" s="28" t="s">
        <v>325</v>
      </c>
      <c r="D181" s="29" t="s">
        <v>326</v>
      </c>
      <c r="E181"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181" s="29" t="str">
        <f>F297</f>
        <v>ріш СМР від 26.01.2022 року № 2718- МР (зі змінами)</v>
      </c>
      <c r="G181" s="30">
        <f t="shared" si="5"/>
        <v>100000</v>
      </c>
      <c r="H181" s="30">
        <v>100000</v>
      </c>
      <c r="I181" s="30"/>
      <c r="J181" s="30"/>
      <c r="K181" s="108"/>
    </row>
    <row r="182" spans="1:11" ht="186" customHeight="1">
      <c r="A182" s="28" t="s">
        <v>360</v>
      </c>
      <c r="B182" s="28" t="s">
        <v>361</v>
      </c>
      <c r="C182" s="28" t="s">
        <v>340</v>
      </c>
      <c r="D182" s="29" t="s">
        <v>362</v>
      </c>
      <c r="E182"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182" s="29" t="str">
        <f>F297</f>
        <v>ріш СМР від 26.01.2022 року № 2718- МР (зі змінами)</v>
      </c>
      <c r="G182" s="30">
        <f t="shared" si="5"/>
        <v>3000000</v>
      </c>
      <c r="H182" s="30"/>
      <c r="I182" s="30">
        <v>3000000</v>
      </c>
      <c r="J182" s="30">
        <v>3000000</v>
      </c>
      <c r="K182" s="108"/>
    </row>
    <row r="183" spans="1:11" ht="161.25" customHeight="1">
      <c r="A183" s="117" t="s">
        <v>363</v>
      </c>
      <c r="B183" s="117" t="s">
        <v>364</v>
      </c>
      <c r="C183" s="114" t="s">
        <v>365</v>
      </c>
      <c r="D183" s="113" t="s">
        <v>366</v>
      </c>
      <c r="E183"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183" s="29" t="str">
        <f>F297</f>
        <v>ріш СМР від 26.01.2022 року № 2718- МР (зі змінами)</v>
      </c>
      <c r="G183" s="30">
        <f t="shared" si="5"/>
        <v>590000</v>
      </c>
      <c r="H183" s="30">
        <f>450000+140000</f>
        <v>590000</v>
      </c>
      <c r="I183" s="30"/>
      <c r="J183" s="30"/>
      <c r="K183" s="108"/>
    </row>
    <row r="184" spans="1:11" ht="182.25" customHeight="1" hidden="1">
      <c r="A184" s="117"/>
      <c r="B184" s="117"/>
      <c r="C184" s="114"/>
      <c r="D184" s="113"/>
      <c r="E184" s="38" t="s">
        <v>277</v>
      </c>
      <c r="F184" s="29" t="s">
        <v>278</v>
      </c>
      <c r="G184" s="30">
        <f t="shared" si="5"/>
        <v>0</v>
      </c>
      <c r="H184" s="30"/>
      <c r="I184" s="30"/>
      <c r="J184" s="30"/>
      <c r="K184" s="108"/>
    </row>
    <row r="185" spans="1:11" ht="158.25" customHeight="1" hidden="1">
      <c r="A185" s="32" t="s">
        <v>367</v>
      </c>
      <c r="B185" s="32" t="s">
        <v>368</v>
      </c>
      <c r="C185" s="28" t="s">
        <v>365</v>
      </c>
      <c r="D185" s="29" t="s">
        <v>369</v>
      </c>
      <c r="E185" s="38"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185" s="38" t="str">
        <f>F297</f>
        <v>ріш СМР від 26.01.2022 року № 2718- МР (зі змінами)</v>
      </c>
      <c r="G185" s="30">
        <f t="shared" si="5"/>
        <v>0</v>
      </c>
      <c r="H185" s="30"/>
      <c r="I185" s="30"/>
      <c r="J185" s="30"/>
      <c r="K185" s="108"/>
    </row>
    <row r="186" spans="1:11" ht="132" customHeight="1">
      <c r="A186" s="32" t="s">
        <v>370</v>
      </c>
      <c r="B186" s="32" t="s">
        <v>371</v>
      </c>
      <c r="C186" s="28" t="s">
        <v>365</v>
      </c>
      <c r="D186" s="29" t="s">
        <v>372</v>
      </c>
      <c r="E186" s="38" t="str">
        <f>E317</f>
        <v>Цільова програма капітального ремонту, модернізації, заміни та диспетчеризації ліфтів на 2022-2024 роки </v>
      </c>
      <c r="F186" s="38" t="str">
        <f>F317</f>
        <v>ріш СМР від 26.01.2022 року № 2717-МР </v>
      </c>
      <c r="G186" s="30">
        <f t="shared" si="5"/>
        <v>50000</v>
      </c>
      <c r="H186" s="30">
        <v>50000</v>
      </c>
      <c r="I186" s="30"/>
      <c r="J186" s="30"/>
      <c r="K186" s="108"/>
    </row>
    <row r="187" spans="1:11" ht="159" customHeight="1" hidden="1">
      <c r="A187" s="32" t="s">
        <v>373</v>
      </c>
      <c r="B187" s="32" t="s">
        <v>374</v>
      </c>
      <c r="C187" s="28" t="s">
        <v>365</v>
      </c>
      <c r="D187" s="29" t="s">
        <v>375</v>
      </c>
      <c r="E187" s="29" t="s">
        <v>376</v>
      </c>
      <c r="F187" s="29" t="s">
        <v>26</v>
      </c>
      <c r="G187" s="30">
        <f t="shared" si="5"/>
        <v>0</v>
      </c>
      <c r="H187" s="30"/>
      <c r="I187" s="30"/>
      <c r="J187" s="30"/>
      <c r="K187" s="108"/>
    </row>
    <row r="188" spans="1:11" ht="165" customHeight="1">
      <c r="A188" s="28" t="s">
        <v>377</v>
      </c>
      <c r="B188" s="28" t="s">
        <v>378</v>
      </c>
      <c r="C188" s="28" t="s">
        <v>365</v>
      </c>
      <c r="D188" s="29" t="s">
        <v>379</v>
      </c>
      <c r="E188"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188" s="29" t="str">
        <f>F297</f>
        <v>ріш СМР від 26.01.2022 року № 2718- МР (зі змінами)</v>
      </c>
      <c r="G188" s="30">
        <f t="shared" si="5"/>
        <v>300000</v>
      </c>
      <c r="H188" s="30">
        <f>50000+250000</f>
        <v>300000</v>
      </c>
      <c r="I188" s="30"/>
      <c r="J188" s="30"/>
      <c r="K188" s="108"/>
    </row>
    <row r="189" spans="1:12" s="34" customFormat="1" ht="186" customHeight="1">
      <c r="A189" s="32" t="s">
        <v>380</v>
      </c>
      <c r="B189" s="32" t="s">
        <v>381</v>
      </c>
      <c r="C189" s="28" t="s">
        <v>365</v>
      </c>
      <c r="D189" s="35" t="s">
        <v>382</v>
      </c>
      <c r="E189"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189" s="29" t="str">
        <f>F297</f>
        <v>ріш СМР від 26.01.2022 року № 2718- МР (зі змінами)</v>
      </c>
      <c r="G189" s="30">
        <f t="shared" si="5"/>
        <v>380000</v>
      </c>
      <c r="H189" s="30">
        <v>380000</v>
      </c>
      <c r="I189" s="30"/>
      <c r="J189" s="30"/>
      <c r="K189" s="108"/>
      <c r="L189" s="33"/>
    </row>
    <row r="190" spans="1:11" ht="181.5" customHeight="1">
      <c r="A190" s="117" t="s">
        <v>383</v>
      </c>
      <c r="B190" s="117" t="s">
        <v>384</v>
      </c>
      <c r="C190" s="114" t="s">
        <v>365</v>
      </c>
      <c r="D190" s="116" t="s">
        <v>385</v>
      </c>
      <c r="E190"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190" s="29" t="str">
        <f>F297</f>
        <v>ріш СМР від 26.01.2022 року № 2718- МР (зі змінами)</v>
      </c>
      <c r="G190" s="30">
        <f t="shared" si="5"/>
        <v>273942200</v>
      </c>
      <c r="H190" s="30">
        <f>263985500+1250000-H192+5000000+1800000</f>
        <v>271835500</v>
      </c>
      <c r="I190" s="30">
        <v>2106700</v>
      </c>
      <c r="J190" s="30">
        <v>2106700</v>
      </c>
      <c r="K190" s="108"/>
    </row>
    <row r="191" spans="1:11" ht="153.75" customHeight="1" hidden="1">
      <c r="A191" s="117"/>
      <c r="B191" s="117"/>
      <c r="C191" s="114"/>
      <c r="D191" s="116"/>
      <c r="E191" s="38" t="str">
        <f>E312</f>
        <v>Програма охорони навколишнього природного середовища Сумської міської територіальної громади на 2022-2024 роки</v>
      </c>
      <c r="F191" s="38" t="str">
        <f>F312</f>
        <v>ріш ВК від 27.05.2022 № 162 (зі змінами)</v>
      </c>
      <c r="G191" s="30">
        <f t="shared" si="5"/>
        <v>0</v>
      </c>
      <c r="H191" s="30"/>
      <c r="I191" s="30"/>
      <c r="J191" s="30"/>
      <c r="K191" s="108"/>
    </row>
    <row r="192" spans="1:11" ht="209.25" customHeight="1">
      <c r="A192" s="117"/>
      <c r="B192" s="117"/>
      <c r="C192" s="114"/>
      <c r="D192" s="116"/>
      <c r="E192" s="38" t="str">
        <f>E322</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v>
      </c>
      <c r="F192" s="38" t="str">
        <f>F322</f>
        <v>ріш СМР від 29.09.2021 року № 1603 - МР</v>
      </c>
      <c r="G192" s="30">
        <f t="shared" si="5"/>
        <v>200000</v>
      </c>
      <c r="H192" s="30">
        <v>200000</v>
      </c>
      <c r="I192" s="30"/>
      <c r="J192" s="30"/>
      <c r="K192" s="108"/>
    </row>
    <row r="193" spans="1:11" ht="400.5" customHeight="1" hidden="1">
      <c r="A193" s="32" t="s">
        <v>386</v>
      </c>
      <c r="B193" s="32">
        <v>6071</v>
      </c>
      <c r="C193" s="28" t="s">
        <v>387</v>
      </c>
      <c r="D193" s="35" t="s">
        <v>388</v>
      </c>
      <c r="E193" s="31" t="str">
        <f>E324</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3" s="31" t="str">
        <f>F324</f>
        <v>від 26.01.2022 року № 2712-МР (зі змінами)</v>
      </c>
      <c r="G193" s="30">
        <f t="shared" si="5"/>
        <v>0</v>
      </c>
      <c r="H193" s="30"/>
      <c r="I193" s="30"/>
      <c r="J193" s="30"/>
      <c r="K193" s="108"/>
    </row>
    <row r="194" spans="1:11" ht="398.25" customHeight="1" hidden="1">
      <c r="A194" s="32" t="s">
        <v>389</v>
      </c>
      <c r="B194" s="28">
        <v>6083</v>
      </c>
      <c r="C194" s="28" t="s">
        <v>340</v>
      </c>
      <c r="D194" s="29" t="s">
        <v>341</v>
      </c>
      <c r="E194" s="29" t="str">
        <f>E305</f>
        <v>Програма з реалізації Конвенції ООН про права дитини Сумської міської територіальної громади на 2022-2024 роки</v>
      </c>
      <c r="F194" s="29" t="str">
        <f>F305</f>
        <v>ріш СМР від 29.09.2021 року № 1604-МР</v>
      </c>
      <c r="G194" s="30">
        <f t="shared" si="5"/>
        <v>0</v>
      </c>
      <c r="H194" s="30"/>
      <c r="I194" s="30"/>
      <c r="J194" s="30"/>
      <c r="K194" s="108"/>
    </row>
    <row r="195" spans="1:11" ht="172.5" customHeight="1">
      <c r="A195" s="117" t="s">
        <v>390</v>
      </c>
      <c r="B195" s="117" t="s">
        <v>391</v>
      </c>
      <c r="C195" s="114" t="s">
        <v>387</v>
      </c>
      <c r="D195" s="116" t="s">
        <v>392</v>
      </c>
      <c r="E195"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195" s="29" t="str">
        <f>F297</f>
        <v>ріш СМР від 26.01.2022 року № 2718- МР (зі змінами)</v>
      </c>
      <c r="G195" s="30">
        <f t="shared" si="5"/>
        <v>10154215</v>
      </c>
      <c r="H195" s="30">
        <f>4817956+500000</f>
        <v>5317956</v>
      </c>
      <c r="I195" s="30">
        <v>4836259</v>
      </c>
      <c r="J195" s="30"/>
      <c r="K195" s="108"/>
    </row>
    <row r="196" spans="1:11" ht="177" customHeight="1" hidden="1">
      <c r="A196" s="117"/>
      <c r="B196" s="117"/>
      <c r="C196" s="114"/>
      <c r="D196" s="116"/>
      <c r="E196" s="38" t="str">
        <f>E309</f>
        <v>Програма економічного і соціального розвитку Сумської міської територіальної громади на 2023 рік</v>
      </c>
      <c r="F196" s="38" t="str">
        <f>F309</f>
        <v>ріш СМР від 14.12.2022 року № 3310-МР</v>
      </c>
      <c r="G196" s="30">
        <f t="shared" si="5"/>
        <v>0</v>
      </c>
      <c r="H196" s="30"/>
      <c r="I196" s="30"/>
      <c r="J196" s="30"/>
      <c r="K196" s="108"/>
    </row>
    <row r="197" spans="1:11" ht="169.5" customHeight="1">
      <c r="A197" s="117"/>
      <c r="B197" s="117"/>
      <c r="C197" s="114"/>
      <c r="D197" s="116"/>
      <c r="E197" s="29" t="str">
        <f>E311</f>
        <v>Програма організації діяльності голів квартальних комітетів кварталів приватного сектора  міста Суми та фінансове забезпечення їх роботи на 2022-2024 роки </v>
      </c>
      <c r="F197" s="29" t="str">
        <f>F311</f>
        <v>ріш ВК від 11.05.2022 № 139</v>
      </c>
      <c r="G197" s="30">
        <f t="shared" si="5"/>
        <v>698724</v>
      </c>
      <c r="H197" s="30">
        <v>698724</v>
      </c>
      <c r="I197" s="30"/>
      <c r="J197" s="30"/>
      <c r="K197" s="108"/>
    </row>
    <row r="198" spans="1:11" ht="162.75" customHeight="1" hidden="1">
      <c r="A198" s="115" t="s">
        <v>393</v>
      </c>
      <c r="B198" s="114" t="s">
        <v>394</v>
      </c>
      <c r="C198" s="114" t="s">
        <v>207</v>
      </c>
      <c r="D198" s="116" t="s">
        <v>395</v>
      </c>
      <c r="E198" s="38" t="str">
        <f>E312</f>
        <v>Програма охорони навколишнього природного середовища Сумської міської територіальної громади на 2022-2024 роки</v>
      </c>
      <c r="F198" s="38" t="str">
        <f>F312</f>
        <v>ріш ВК від 27.05.2022 № 162 (зі змінами)</v>
      </c>
      <c r="G198" s="30">
        <f t="shared" si="5"/>
        <v>0</v>
      </c>
      <c r="H198" s="30"/>
      <c r="I198" s="30"/>
      <c r="J198" s="30"/>
      <c r="K198" s="108"/>
    </row>
    <row r="199" spans="1:11" ht="186.75" customHeight="1">
      <c r="A199" s="115"/>
      <c r="B199" s="115"/>
      <c r="C199" s="115"/>
      <c r="D199" s="116"/>
      <c r="E199" s="38" t="str">
        <f>E312</f>
        <v>Програма охорони навколишнього природного середовища Сумської міської територіальної громади на 2022-2024 роки</v>
      </c>
      <c r="F199" s="38" t="str">
        <f>F312</f>
        <v>ріш ВК від 27.05.2022 № 162 (зі змінами)</v>
      </c>
      <c r="G199" s="30">
        <f t="shared" si="5"/>
        <v>5000000</v>
      </c>
      <c r="H199" s="30"/>
      <c r="I199" s="30">
        <v>5000000</v>
      </c>
      <c r="J199" s="30">
        <v>5000000</v>
      </c>
      <c r="K199" s="108"/>
    </row>
    <row r="200" spans="1:11" ht="168" customHeight="1">
      <c r="A200" s="114" t="s">
        <v>396</v>
      </c>
      <c r="B200" s="114" t="s">
        <v>397</v>
      </c>
      <c r="C200" s="114" t="s">
        <v>207</v>
      </c>
      <c r="D200" s="113" t="s">
        <v>398</v>
      </c>
      <c r="E200"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00" s="29" t="str">
        <f>F297</f>
        <v>ріш СМР від 26.01.2022 року № 2718- МР (зі змінами)</v>
      </c>
      <c r="G200" s="30">
        <f t="shared" si="5"/>
        <v>500000</v>
      </c>
      <c r="H200" s="30"/>
      <c r="I200" s="30">
        <v>500000</v>
      </c>
      <c r="J200" s="30">
        <v>500000</v>
      </c>
      <c r="K200" s="108"/>
    </row>
    <row r="201" spans="1:11" ht="132.75" customHeight="1" hidden="1">
      <c r="A201" s="114"/>
      <c r="B201" s="114"/>
      <c r="C201" s="114"/>
      <c r="D201" s="113"/>
      <c r="E201" s="38" t="s">
        <v>277</v>
      </c>
      <c r="F201" s="29" t="s">
        <v>278</v>
      </c>
      <c r="G201" s="30">
        <f t="shared" si="5"/>
        <v>0</v>
      </c>
      <c r="H201" s="30"/>
      <c r="I201" s="30"/>
      <c r="J201" s="30"/>
      <c r="K201" s="108"/>
    </row>
    <row r="202" spans="1:11" ht="112.5" customHeight="1" hidden="1">
      <c r="A202" s="114"/>
      <c r="B202" s="114"/>
      <c r="C202" s="114"/>
      <c r="D202" s="113"/>
      <c r="E202" s="38"/>
      <c r="F202" s="29"/>
      <c r="G202" s="30">
        <f t="shared" si="5"/>
        <v>0</v>
      </c>
      <c r="H202" s="30"/>
      <c r="I202" s="30"/>
      <c r="J202" s="30"/>
      <c r="K202" s="108"/>
    </row>
    <row r="203" spans="1:11" ht="184.5" customHeight="1" hidden="1">
      <c r="A203" s="28" t="s">
        <v>399</v>
      </c>
      <c r="B203" s="28" t="s">
        <v>400</v>
      </c>
      <c r="C203" s="28" t="s">
        <v>207</v>
      </c>
      <c r="D203" s="29" t="s">
        <v>401</v>
      </c>
      <c r="E203"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03" s="29" t="str">
        <f>F297</f>
        <v>ріш СМР від 26.01.2022 року № 2718- МР (зі змінами)</v>
      </c>
      <c r="G203" s="30">
        <f t="shared" si="5"/>
        <v>0</v>
      </c>
      <c r="H203" s="30"/>
      <c r="I203" s="30"/>
      <c r="J203" s="30"/>
      <c r="K203" s="108"/>
    </row>
    <row r="204" spans="1:11" ht="177" customHeight="1" hidden="1">
      <c r="A204" s="28" t="s">
        <v>402</v>
      </c>
      <c r="B204" s="28" t="s">
        <v>403</v>
      </c>
      <c r="C204" s="28" t="s">
        <v>117</v>
      </c>
      <c r="D204" s="29" t="s">
        <v>270</v>
      </c>
      <c r="E204" s="38" t="s">
        <v>277</v>
      </c>
      <c r="F204" s="38" t="s">
        <v>277</v>
      </c>
      <c r="G204" s="30">
        <f t="shared" si="5"/>
        <v>0</v>
      </c>
      <c r="H204" s="30"/>
      <c r="I204" s="30"/>
      <c r="J204" s="30"/>
      <c r="K204" s="108"/>
    </row>
    <row r="205" spans="1:11" ht="409.5" customHeight="1" hidden="1">
      <c r="A205" s="28" t="s">
        <v>404</v>
      </c>
      <c r="B205" s="28">
        <v>7362</v>
      </c>
      <c r="C205" s="28" t="s">
        <v>117</v>
      </c>
      <c r="D205" s="35" t="s">
        <v>405</v>
      </c>
      <c r="E205" s="29" t="s">
        <v>376</v>
      </c>
      <c r="F205" s="29" t="s">
        <v>376</v>
      </c>
      <c r="G205" s="30">
        <f t="shared" si="5"/>
        <v>0</v>
      </c>
      <c r="H205" s="30"/>
      <c r="I205" s="30"/>
      <c r="J205" s="30"/>
      <c r="K205" s="108"/>
    </row>
    <row r="206" spans="1:11" ht="177" customHeight="1" hidden="1">
      <c r="A206" s="28" t="s">
        <v>406</v>
      </c>
      <c r="B206" s="28" t="s">
        <v>210</v>
      </c>
      <c r="C206" s="28" t="s">
        <v>117</v>
      </c>
      <c r="D206" s="29" t="s">
        <v>211</v>
      </c>
      <c r="E206"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06" s="29" t="str">
        <f>F297</f>
        <v>ріш СМР від 26.01.2022 року № 2718- МР (зі змінами)</v>
      </c>
      <c r="G206" s="30">
        <f t="shared" si="5"/>
        <v>0</v>
      </c>
      <c r="H206" s="30"/>
      <c r="I206" s="30"/>
      <c r="J206" s="30"/>
      <c r="K206" s="108"/>
    </row>
    <row r="207" spans="1:12" s="34" customFormat="1" ht="197.25" customHeight="1">
      <c r="A207" s="28" t="s">
        <v>407</v>
      </c>
      <c r="B207" s="28" t="s">
        <v>112</v>
      </c>
      <c r="C207" s="28" t="s">
        <v>113</v>
      </c>
      <c r="D207" s="29" t="s">
        <v>114</v>
      </c>
      <c r="E207"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07" s="29" t="str">
        <f>F297</f>
        <v>ріш СМР від 26.01.2022 року № 2718- МР (зі змінами)</v>
      </c>
      <c r="G207" s="30">
        <f t="shared" si="5"/>
        <v>2800000</v>
      </c>
      <c r="H207" s="30">
        <v>2800000</v>
      </c>
      <c r="I207" s="30"/>
      <c r="J207" s="30"/>
      <c r="K207" s="108"/>
      <c r="L207" s="33"/>
    </row>
    <row r="208" spans="1:12" s="34" customFormat="1" ht="177" customHeight="1" hidden="1">
      <c r="A208" s="114" t="s">
        <v>408</v>
      </c>
      <c r="B208" s="114">
        <v>7670</v>
      </c>
      <c r="C208" s="114" t="s">
        <v>117</v>
      </c>
      <c r="D208" s="113" t="s">
        <v>118</v>
      </c>
      <c r="E208"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08" s="29" t="str">
        <f>F297</f>
        <v>ріш СМР від 26.01.2022 року № 2718- МР (зі змінами)</v>
      </c>
      <c r="G208" s="30">
        <f t="shared" si="5"/>
        <v>0</v>
      </c>
      <c r="H208" s="30"/>
      <c r="I208" s="30"/>
      <c r="J208" s="30"/>
      <c r="K208" s="48"/>
      <c r="L208" s="33"/>
    </row>
    <row r="209" spans="1:12" s="34" customFormat="1" ht="168" customHeight="1" hidden="1">
      <c r="A209" s="114"/>
      <c r="B209" s="114"/>
      <c r="C209" s="114"/>
      <c r="D209" s="113"/>
      <c r="E209" s="38" t="str">
        <f>E312</f>
        <v>Програма охорони навколишнього природного середовища Сумської міської територіальної громади на 2022-2024 роки</v>
      </c>
      <c r="F209" s="38" t="str">
        <f>F312</f>
        <v>ріш ВК від 27.05.2022 № 162 (зі змінами)</v>
      </c>
      <c r="G209" s="30">
        <f t="shared" si="5"/>
        <v>0</v>
      </c>
      <c r="H209" s="30"/>
      <c r="I209" s="30"/>
      <c r="J209" s="30"/>
      <c r="K209" s="48"/>
      <c r="L209" s="33"/>
    </row>
    <row r="210" spans="1:12" s="34" customFormat="1" ht="162" customHeight="1" hidden="1">
      <c r="A210" s="114"/>
      <c r="B210" s="114"/>
      <c r="C210" s="114"/>
      <c r="D210" s="113"/>
      <c r="E210" s="38"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10" s="38" t="str">
        <f>F297</f>
        <v>ріш СМР від 26.01.2022 року № 2718- МР (зі змінами)</v>
      </c>
      <c r="G210" s="30">
        <f t="shared" si="5"/>
        <v>0</v>
      </c>
      <c r="H210" s="30"/>
      <c r="I210" s="30"/>
      <c r="J210" s="30"/>
      <c r="K210" s="48"/>
      <c r="L210" s="33"/>
    </row>
    <row r="211" spans="1:11" ht="409.5" customHeight="1">
      <c r="A211" s="114" t="s">
        <v>409</v>
      </c>
      <c r="B211" s="114" t="s">
        <v>410</v>
      </c>
      <c r="C211" s="114" t="s">
        <v>117</v>
      </c>
      <c r="D211" s="113" t="s">
        <v>411</v>
      </c>
      <c r="E211"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11" s="29" t="str">
        <f>F297</f>
        <v>ріш СМР від 26.01.2022 року № 2718- МР (зі змінами)</v>
      </c>
      <c r="G211" s="30">
        <f t="shared" si="5"/>
        <v>100000</v>
      </c>
      <c r="H211" s="30"/>
      <c r="I211" s="30">
        <v>100000</v>
      </c>
      <c r="J211" s="30"/>
      <c r="K211" s="108">
        <v>40</v>
      </c>
    </row>
    <row r="212" spans="1:11" ht="131.25" customHeight="1" hidden="1">
      <c r="A212" s="114"/>
      <c r="B212" s="114"/>
      <c r="C212" s="114"/>
      <c r="D212" s="113"/>
      <c r="E212" s="38" t="str">
        <f>E317</f>
        <v>Цільова програма капітального ремонту, модернізації, заміни та диспетчеризації ліфтів на 2022-2024 роки </v>
      </c>
      <c r="F212" s="38" t="str">
        <f>F317</f>
        <v>ріш СМР від 26.01.2022 року № 2717-МР </v>
      </c>
      <c r="G212" s="30">
        <f t="shared" si="5"/>
        <v>0</v>
      </c>
      <c r="H212" s="30"/>
      <c r="I212" s="30"/>
      <c r="J212" s="30"/>
      <c r="K212" s="108"/>
    </row>
    <row r="213" spans="1:11" ht="245.25" customHeight="1">
      <c r="A213" s="28" t="s">
        <v>412</v>
      </c>
      <c r="B213" s="28">
        <v>8110</v>
      </c>
      <c r="C213" s="28" t="s">
        <v>127</v>
      </c>
      <c r="D213" s="29" t="s">
        <v>413</v>
      </c>
      <c r="E213" s="29" t="str">
        <f>E306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13" s="29" t="str">
        <f>F306</f>
        <v>ріш СМР від 27.10.2021 року № 2001-МР (зі змінами)</v>
      </c>
      <c r="G213" s="30">
        <f t="shared" si="5"/>
        <v>20000000</v>
      </c>
      <c r="H213" s="30"/>
      <c r="I213" s="30">
        <v>20000000</v>
      </c>
      <c r="J213" s="30">
        <v>20000000</v>
      </c>
      <c r="K213" s="108"/>
    </row>
    <row r="214" spans="1:11" ht="221.25" customHeight="1" hidden="1">
      <c r="A214" s="28" t="s">
        <v>414</v>
      </c>
      <c r="B214" s="28">
        <v>8230</v>
      </c>
      <c r="C214" s="28" t="s">
        <v>131</v>
      </c>
      <c r="D214" s="29" t="s">
        <v>132</v>
      </c>
      <c r="E214" s="29" t="s">
        <v>376</v>
      </c>
      <c r="F214" s="29" t="s">
        <v>26</v>
      </c>
      <c r="G214" s="30">
        <f t="shared" si="5"/>
        <v>0</v>
      </c>
      <c r="H214" s="30"/>
      <c r="I214" s="30"/>
      <c r="J214" s="30"/>
      <c r="K214" s="108"/>
    </row>
    <row r="215" spans="1:11" ht="132.75">
      <c r="A215" s="28" t="s">
        <v>415</v>
      </c>
      <c r="B215" s="28" t="s">
        <v>137</v>
      </c>
      <c r="C215" s="28" t="s">
        <v>138</v>
      </c>
      <c r="D215" s="29" t="s">
        <v>139</v>
      </c>
      <c r="E215" s="38" t="str">
        <f>E312</f>
        <v>Програма охорони навколишнього природного середовища Сумської міської територіальної громади на 2022-2024 роки</v>
      </c>
      <c r="F215" s="38" t="str">
        <f>F312</f>
        <v>ріш ВК від 27.05.2022 № 162 (зі змінами)</v>
      </c>
      <c r="G215" s="30">
        <f t="shared" si="5"/>
        <v>2323000</v>
      </c>
      <c r="H215" s="30"/>
      <c r="I215" s="30">
        <v>2323000</v>
      </c>
      <c r="J215" s="30"/>
      <c r="K215" s="108"/>
    </row>
    <row r="216" spans="1:11" ht="177" customHeight="1" hidden="1">
      <c r="A216" s="28" t="s">
        <v>416</v>
      </c>
      <c r="B216" s="28">
        <v>8861</v>
      </c>
      <c r="C216" s="28" t="s">
        <v>117</v>
      </c>
      <c r="D216" s="29" t="s">
        <v>145</v>
      </c>
      <c r="E216"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16" s="29" t="str">
        <f>F297</f>
        <v>ріш СМР від 26.01.2022 року № 2718- МР (зі змінами)</v>
      </c>
      <c r="G216" s="30">
        <f t="shared" si="5"/>
        <v>0</v>
      </c>
      <c r="H216" s="30"/>
      <c r="I216" s="30"/>
      <c r="J216" s="30"/>
      <c r="K216" s="108"/>
    </row>
    <row r="217" spans="1:11" ht="309.75" customHeight="1" hidden="1">
      <c r="A217" s="28" t="s">
        <v>417</v>
      </c>
      <c r="B217" s="28" t="s">
        <v>418</v>
      </c>
      <c r="C217" s="28" t="s">
        <v>387</v>
      </c>
      <c r="D217" s="29" t="s">
        <v>419</v>
      </c>
      <c r="E217" s="38" t="str">
        <f>E306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17" s="38" t="str">
        <f>F306</f>
        <v>ріш СМР від 27.10.2021 року № 2001-МР (зі змінами)</v>
      </c>
      <c r="G217" s="30">
        <f t="shared" si="5"/>
        <v>0</v>
      </c>
      <c r="H217" s="30"/>
      <c r="I217" s="30"/>
      <c r="J217" s="30"/>
      <c r="K217" s="108"/>
    </row>
    <row r="218" spans="1:11" ht="191.25" customHeight="1">
      <c r="A218" s="28" t="s">
        <v>420</v>
      </c>
      <c r="B218" s="28" t="s">
        <v>421</v>
      </c>
      <c r="C218" s="28" t="s">
        <v>117</v>
      </c>
      <c r="D218" s="29" t="s">
        <v>422</v>
      </c>
      <c r="E218"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18" s="29" t="str">
        <f>F297</f>
        <v>ріш СМР від 26.01.2022 року № 2718- МР (зі змінами)</v>
      </c>
      <c r="G218" s="30">
        <f t="shared" si="5"/>
        <v>-7654092</v>
      </c>
      <c r="H218" s="30"/>
      <c r="I218" s="30">
        <v>-7654092</v>
      </c>
      <c r="J218" s="30">
        <v>-7654092</v>
      </c>
      <c r="K218" s="108"/>
    </row>
    <row r="219" spans="1:11" ht="206.25" customHeight="1" hidden="1">
      <c r="A219" s="28" t="s">
        <v>423</v>
      </c>
      <c r="B219" s="28" t="s">
        <v>424</v>
      </c>
      <c r="C219" s="28" t="s">
        <v>28</v>
      </c>
      <c r="D219" s="29" t="s">
        <v>425</v>
      </c>
      <c r="E219" s="38" t="str">
        <f>E285</f>
        <v>Програма економічного і соціального розвитку Сумської міської територіальної громади на 2023 рік</v>
      </c>
      <c r="F219" s="38" t="str">
        <f>F285</f>
        <v>ріш СМР від 14.12.2022 року № 3310-МР</v>
      </c>
      <c r="G219" s="30">
        <f t="shared" si="5"/>
        <v>0</v>
      </c>
      <c r="H219" s="30"/>
      <c r="I219" s="30"/>
      <c r="J219" s="30"/>
      <c r="K219" s="108"/>
    </row>
    <row r="220" spans="1:12" s="34" customFormat="1" ht="168" customHeight="1">
      <c r="A220" s="32" t="s">
        <v>426</v>
      </c>
      <c r="B220" s="32" t="s">
        <v>147</v>
      </c>
      <c r="C220" s="28" t="s">
        <v>28</v>
      </c>
      <c r="D220" s="29" t="s">
        <v>148</v>
      </c>
      <c r="E220"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20" s="29" t="str">
        <f>F297</f>
        <v>ріш СМР від 26.01.2022 року № 2718- МР (зі змінами)</v>
      </c>
      <c r="G220" s="30">
        <f t="shared" si="5"/>
        <v>13000000</v>
      </c>
      <c r="H220" s="30">
        <v>3192750</v>
      </c>
      <c r="I220" s="30">
        <v>9807250</v>
      </c>
      <c r="J220" s="30">
        <v>9807250</v>
      </c>
      <c r="K220" s="108"/>
      <c r="L220" s="33"/>
    </row>
    <row r="221" spans="1:12" s="34" customFormat="1" ht="398.25" customHeight="1" hidden="1">
      <c r="A221" s="32" t="s">
        <v>427</v>
      </c>
      <c r="B221" s="32" t="s">
        <v>150</v>
      </c>
      <c r="C221" s="28" t="s">
        <v>28</v>
      </c>
      <c r="D221" s="29" t="s">
        <v>151</v>
      </c>
      <c r="E221" s="31" t="str">
        <f>E324</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21" s="31" t="str">
        <f>F324</f>
        <v>від 26.01.2022 року № 2712-МР (зі змінами)</v>
      </c>
      <c r="G221" s="30">
        <f t="shared" si="5"/>
        <v>0</v>
      </c>
      <c r="H221" s="30"/>
      <c r="I221" s="30"/>
      <c r="J221" s="30"/>
      <c r="K221" s="108"/>
      <c r="L221" s="33"/>
    </row>
    <row r="222" spans="1:12" s="40" customFormat="1" ht="156.75" customHeight="1" hidden="1">
      <c r="A222" s="22"/>
      <c r="B222" s="22"/>
      <c r="C222" s="22"/>
      <c r="D222" s="23" t="s">
        <v>428</v>
      </c>
      <c r="E222" s="23"/>
      <c r="F222" s="23"/>
      <c r="G222" s="25">
        <f>SUM(G223)</f>
        <v>0</v>
      </c>
      <c r="H222" s="25">
        <f>SUM(H223)</f>
        <v>0</v>
      </c>
      <c r="I222" s="25">
        <f>SUM(I223)</f>
        <v>0</v>
      </c>
      <c r="J222" s="25">
        <f>SUM(J223)</f>
        <v>0</v>
      </c>
      <c r="K222" s="108"/>
      <c r="L222" s="39"/>
    </row>
    <row r="223" spans="1:11" ht="195" customHeight="1" hidden="1">
      <c r="A223" s="32" t="s">
        <v>429</v>
      </c>
      <c r="B223" s="32" t="s">
        <v>18</v>
      </c>
      <c r="C223" s="28" t="s">
        <v>19</v>
      </c>
      <c r="D223" s="29" t="s">
        <v>430</v>
      </c>
      <c r="E223" s="29" t="s">
        <v>431</v>
      </c>
      <c r="F223" s="29" t="s">
        <v>432</v>
      </c>
      <c r="G223" s="30">
        <f>H223+I223</f>
        <v>0</v>
      </c>
      <c r="H223" s="30"/>
      <c r="I223" s="30"/>
      <c r="J223" s="30"/>
      <c r="K223" s="108"/>
    </row>
    <row r="224" spans="1:12" s="40" customFormat="1" ht="165" customHeight="1" hidden="1">
      <c r="A224" s="59"/>
      <c r="B224" s="59"/>
      <c r="C224" s="22"/>
      <c r="D224" s="23" t="s">
        <v>433</v>
      </c>
      <c r="E224" s="23"/>
      <c r="F224" s="23"/>
      <c r="G224" s="25">
        <f>G225</f>
        <v>0</v>
      </c>
      <c r="H224" s="25">
        <f>H225</f>
        <v>0</v>
      </c>
      <c r="I224" s="25">
        <f>I225</f>
        <v>0</v>
      </c>
      <c r="J224" s="25">
        <f>J225</f>
        <v>0</v>
      </c>
      <c r="K224" s="108"/>
      <c r="L224" s="39"/>
    </row>
    <row r="225" spans="1:11" ht="162" customHeight="1" hidden="1">
      <c r="A225" s="32" t="s">
        <v>434</v>
      </c>
      <c r="B225" s="28" t="s">
        <v>108</v>
      </c>
      <c r="C225" s="28" t="s">
        <v>109</v>
      </c>
      <c r="D225" s="29" t="s">
        <v>110</v>
      </c>
      <c r="E225" s="29" t="str">
        <f>E318</f>
        <v>Цільова Програма підтримки малого і середнього підприємництва Сумської міської територіальної громади на 2022-2024 роки</v>
      </c>
      <c r="F225" s="29" t="str">
        <f>F318</f>
        <v>від 29.09.2021 року № 1601-МР</v>
      </c>
      <c r="G225" s="30">
        <f>H225+I225</f>
        <v>0</v>
      </c>
      <c r="H225" s="30"/>
      <c r="I225" s="30"/>
      <c r="J225" s="30"/>
      <c r="K225" s="108"/>
    </row>
    <row r="226" spans="1:12" s="40" customFormat="1" ht="156.75" customHeight="1">
      <c r="A226" s="22"/>
      <c r="B226" s="22"/>
      <c r="C226" s="22"/>
      <c r="D226" s="23" t="s">
        <v>435</v>
      </c>
      <c r="E226" s="23"/>
      <c r="F226" s="23"/>
      <c r="G226" s="25">
        <f>SUM(G235:G255)</f>
        <v>143360335</v>
      </c>
      <c r="H226" s="25">
        <f>SUM(H235:H255)</f>
        <v>461080</v>
      </c>
      <c r="I226" s="25">
        <f>SUM(I235:I255)</f>
        <v>142899255</v>
      </c>
      <c r="J226" s="25">
        <f>SUM(J235:J255)</f>
        <v>142757455</v>
      </c>
      <c r="K226" s="108"/>
      <c r="L226" s="39"/>
    </row>
    <row r="227" spans="1:11" ht="174" customHeight="1" hidden="1">
      <c r="A227" s="32" t="s">
        <v>436</v>
      </c>
      <c r="B227" s="32" t="s">
        <v>18</v>
      </c>
      <c r="C227" s="28" t="s">
        <v>19</v>
      </c>
      <c r="D227" s="29" t="s">
        <v>430</v>
      </c>
      <c r="E227" s="29" t="s">
        <v>431</v>
      </c>
      <c r="F227" s="29" t="s">
        <v>432</v>
      </c>
      <c r="G227" s="30">
        <f aca="true" t="shared" si="6" ref="G227:G255">H227+I227</f>
        <v>0</v>
      </c>
      <c r="H227" s="30"/>
      <c r="I227" s="30"/>
      <c r="J227" s="30"/>
      <c r="K227" s="108"/>
    </row>
    <row r="228" spans="1:11" ht="96" customHeight="1" hidden="1">
      <c r="A228" s="32" t="s">
        <v>437</v>
      </c>
      <c r="B228" s="32" t="s">
        <v>155</v>
      </c>
      <c r="C228" s="28" t="s">
        <v>156</v>
      </c>
      <c r="D228" s="29" t="s">
        <v>157</v>
      </c>
      <c r="E228" s="29" t="str">
        <f>E295</f>
        <v>Комплексна програма Сумської міської територіальної громади «Освіта на 2022 - 2024 роки» </v>
      </c>
      <c r="F228" s="29" t="str">
        <f>F295</f>
        <v>ріш СМР від 24.11.2021 року № 2512 - МР (зі змінами)</v>
      </c>
      <c r="G228" s="30">
        <f t="shared" si="6"/>
        <v>0</v>
      </c>
      <c r="H228" s="30"/>
      <c r="I228" s="30"/>
      <c r="J228" s="30"/>
      <c r="K228" s="108"/>
    </row>
    <row r="229" spans="1:11" ht="174" customHeight="1" hidden="1">
      <c r="A229" s="32" t="s">
        <v>438</v>
      </c>
      <c r="B229" s="32" t="s">
        <v>439</v>
      </c>
      <c r="C229" s="28" t="s">
        <v>159</v>
      </c>
      <c r="D229" s="29" t="s">
        <v>160</v>
      </c>
      <c r="E229" s="29" t="str">
        <f>E295</f>
        <v>Комплексна програма Сумської міської територіальної громади «Освіта на 2022 - 2024 роки» </v>
      </c>
      <c r="F229" s="29" t="str">
        <f>F295</f>
        <v>ріш СМР від 24.11.2021 року № 2512 - МР (зі змінами)</v>
      </c>
      <c r="G229" s="30">
        <f t="shared" si="6"/>
        <v>0</v>
      </c>
      <c r="H229" s="30"/>
      <c r="I229" s="30"/>
      <c r="J229" s="30"/>
      <c r="K229" s="108"/>
    </row>
    <row r="230" spans="1:11" ht="233.25" customHeight="1" hidden="1">
      <c r="A230" s="32" t="s">
        <v>440</v>
      </c>
      <c r="B230" s="32" t="s">
        <v>441</v>
      </c>
      <c r="C230" s="28" t="s">
        <v>162</v>
      </c>
      <c r="D230" s="29" t="s">
        <v>163</v>
      </c>
      <c r="E230" s="29" t="str">
        <f aca="true" t="shared" si="7" ref="E230:F232">E295</f>
        <v>Комплексна програма Сумської міської територіальної громади «Освіта на 2022 - 2024 роки» </v>
      </c>
      <c r="F230" s="29" t="str">
        <f t="shared" si="7"/>
        <v>ріш СМР від 24.11.2021 року № 2512 - МР (зі змінами)</v>
      </c>
      <c r="G230" s="30">
        <f t="shared" si="6"/>
        <v>0</v>
      </c>
      <c r="H230" s="30"/>
      <c r="I230" s="30"/>
      <c r="J230" s="30"/>
      <c r="K230" s="108"/>
    </row>
    <row r="231" spans="1:11" ht="143.25" customHeight="1" hidden="1">
      <c r="A231" s="32" t="s">
        <v>442</v>
      </c>
      <c r="B231" s="32" t="s">
        <v>233</v>
      </c>
      <c r="C231" s="28"/>
      <c r="D231" s="29" t="s">
        <v>235</v>
      </c>
      <c r="E231" s="38" t="str">
        <f t="shared" si="7"/>
        <v>Комплексна Програма Сумської міської територіальної громади «Охорона здоров’я» на 2022-2024 роки»</v>
      </c>
      <c r="F231" s="38" t="str">
        <f t="shared" si="7"/>
        <v>ріш СМР від 26.01.2022 року № 2713- МР (зі змінами)</v>
      </c>
      <c r="G231" s="30">
        <f t="shared" si="6"/>
        <v>0</v>
      </c>
      <c r="H231" s="30"/>
      <c r="I231" s="30"/>
      <c r="J231" s="30"/>
      <c r="K231" s="108"/>
    </row>
    <row r="232" spans="1:11" ht="174" customHeight="1" hidden="1">
      <c r="A232" s="28" t="s">
        <v>443</v>
      </c>
      <c r="B232" s="28" t="s">
        <v>384</v>
      </c>
      <c r="C232" s="28" t="s">
        <v>365</v>
      </c>
      <c r="D232" s="29" t="s">
        <v>385</v>
      </c>
      <c r="E232" s="29" t="str">
        <f t="shared" si="7"/>
        <v>Комплексна цільова програма реформування і розвитку житлово-комунального господарства Сумської міської  територіальної громади на 2022-2024 роки </v>
      </c>
      <c r="F232" s="29" t="str">
        <f t="shared" si="7"/>
        <v>ріш СМР від 26.01.2022 року № 2718- МР (зі змінами)</v>
      </c>
      <c r="G232" s="30">
        <f t="shared" si="6"/>
        <v>0</v>
      </c>
      <c r="H232" s="30"/>
      <c r="I232" s="30"/>
      <c r="J232" s="30"/>
      <c r="K232" s="108"/>
    </row>
    <row r="233" spans="1:11" ht="221.25" customHeight="1" hidden="1">
      <c r="A233" s="28" t="s">
        <v>444</v>
      </c>
      <c r="B233" s="28" t="s">
        <v>445</v>
      </c>
      <c r="C233" s="28" t="s">
        <v>340</v>
      </c>
      <c r="D233" s="29" t="s">
        <v>446</v>
      </c>
      <c r="E233" s="38" t="s">
        <v>226</v>
      </c>
      <c r="F233" s="29" t="s">
        <v>26</v>
      </c>
      <c r="G233" s="30">
        <f t="shared" si="6"/>
        <v>0</v>
      </c>
      <c r="H233" s="30"/>
      <c r="I233" s="30"/>
      <c r="J233" s="30"/>
      <c r="K233" s="108"/>
    </row>
    <row r="234" spans="1:11" ht="158.25" customHeight="1" hidden="1">
      <c r="A234" s="28" t="s">
        <v>447</v>
      </c>
      <c r="B234" s="28" t="s">
        <v>448</v>
      </c>
      <c r="C234" s="28" t="s">
        <v>340</v>
      </c>
      <c r="D234" s="47" t="s">
        <v>449</v>
      </c>
      <c r="E234" s="29" t="s">
        <v>450</v>
      </c>
      <c r="F234" s="29" t="s">
        <v>451</v>
      </c>
      <c r="G234" s="30">
        <f t="shared" si="6"/>
        <v>0</v>
      </c>
      <c r="H234" s="30"/>
      <c r="I234" s="30"/>
      <c r="J234" s="30"/>
      <c r="K234" s="108"/>
    </row>
    <row r="235" spans="1:11" ht="281.25" customHeight="1">
      <c r="A235" s="28" t="s">
        <v>452</v>
      </c>
      <c r="B235" s="28" t="s">
        <v>453</v>
      </c>
      <c r="C235" s="28" t="s">
        <v>340</v>
      </c>
      <c r="D235" s="29" t="s">
        <v>454</v>
      </c>
      <c r="E235" s="38" t="str">
        <f>E310</f>
        <v>Програма молодіжного житлового кредитування Сумської міської територіальної громади на 2022-2024 роки</v>
      </c>
      <c r="F235" s="38" t="str">
        <f>F310</f>
        <v>ріш СМР від 29.09.2021 року № 1602-МР (зі змінами)</v>
      </c>
      <c r="G235" s="30">
        <f t="shared" si="6"/>
        <v>104390</v>
      </c>
      <c r="H235" s="30"/>
      <c r="I235" s="30">
        <v>104390</v>
      </c>
      <c r="J235" s="30"/>
      <c r="K235" s="108"/>
    </row>
    <row r="236" spans="1:11" ht="175.5" customHeight="1" hidden="1">
      <c r="A236" s="28" t="s">
        <v>455</v>
      </c>
      <c r="B236" s="28">
        <v>6090</v>
      </c>
      <c r="C236" s="28" t="s">
        <v>387</v>
      </c>
      <c r="D236" s="29" t="s">
        <v>456</v>
      </c>
      <c r="E236" s="38" t="s">
        <v>226</v>
      </c>
      <c r="F236" s="29" t="s">
        <v>26</v>
      </c>
      <c r="G236" s="30">
        <f t="shared" si="6"/>
        <v>0</v>
      </c>
      <c r="H236" s="30"/>
      <c r="I236" s="30"/>
      <c r="J236" s="30"/>
      <c r="K236" s="108"/>
    </row>
    <row r="237" spans="1:11" ht="106.5" customHeight="1">
      <c r="A237" s="28" t="s">
        <v>457</v>
      </c>
      <c r="B237" s="28" t="s">
        <v>394</v>
      </c>
      <c r="C237" s="28" t="s">
        <v>207</v>
      </c>
      <c r="D237" s="35" t="s">
        <v>395</v>
      </c>
      <c r="E237" s="38" t="str">
        <f>E309</f>
        <v>Програма економічного і соціального розвитку Сумської міської територіальної громади на 2023 рік</v>
      </c>
      <c r="F237" s="38" t="str">
        <f>F309</f>
        <v>ріш СМР від 14.12.2022 року № 3310-МР</v>
      </c>
      <c r="G237" s="30">
        <f t="shared" si="6"/>
        <v>4200000</v>
      </c>
      <c r="H237" s="30"/>
      <c r="I237" s="30">
        <v>4200000</v>
      </c>
      <c r="J237" s="30">
        <v>4200000</v>
      </c>
      <c r="K237" s="108"/>
    </row>
    <row r="238" spans="1:11" ht="221.25" customHeight="1" hidden="1">
      <c r="A238" s="114" t="s">
        <v>458</v>
      </c>
      <c r="B238" s="114" t="s">
        <v>459</v>
      </c>
      <c r="C238" s="114" t="s">
        <v>207</v>
      </c>
      <c r="D238" s="60" t="s">
        <v>460</v>
      </c>
      <c r="E238" s="38" t="s">
        <v>226</v>
      </c>
      <c r="F238" s="29" t="s">
        <v>26</v>
      </c>
      <c r="G238" s="30">
        <f t="shared" si="6"/>
        <v>0</v>
      </c>
      <c r="H238" s="30"/>
      <c r="I238" s="30"/>
      <c r="J238" s="30"/>
      <c r="K238" s="108"/>
    </row>
    <row r="239" spans="1:11" ht="112.5" customHeight="1">
      <c r="A239" s="114"/>
      <c r="B239" s="114"/>
      <c r="C239" s="114"/>
      <c r="D239" s="61" t="s">
        <v>208</v>
      </c>
      <c r="E239" s="38" t="str">
        <f>E309</f>
        <v>Програма економічного і соціального розвитку Сумської міської територіальної громади на 2023 рік</v>
      </c>
      <c r="F239" s="38" t="str">
        <f>F309</f>
        <v>ріш СМР від 14.12.2022 року № 3310-МР</v>
      </c>
      <c r="G239" s="30">
        <f t="shared" si="6"/>
        <v>3000000</v>
      </c>
      <c r="H239" s="30"/>
      <c r="I239" s="30">
        <v>3000000</v>
      </c>
      <c r="J239" s="30">
        <v>3000000</v>
      </c>
      <c r="K239" s="108"/>
    </row>
    <row r="240" spans="1:11" ht="185.25" customHeight="1" hidden="1">
      <c r="A240" s="28" t="s">
        <v>461</v>
      </c>
      <c r="B240" s="28" t="s">
        <v>462</v>
      </c>
      <c r="C240" s="28" t="s">
        <v>207</v>
      </c>
      <c r="D240" s="35" t="s">
        <v>463</v>
      </c>
      <c r="E240" s="38" t="str">
        <f>E309</f>
        <v>Програма економічного і соціального розвитку Сумської міської територіальної громади на 2023 рік</v>
      </c>
      <c r="F240" s="38" t="str">
        <f>F309</f>
        <v>ріш СМР від 14.12.2022 року № 3310-МР</v>
      </c>
      <c r="G240" s="30">
        <f t="shared" si="6"/>
        <v>0</v>
      </c>
      <c r="H240" s="30"/>
      <c r="I240" s="30"/>
      <c r="J240" s="30"/>
      <c r="K240" s="108"/>
    </row>
    <row r="241" spans="1:11" ht="185.25" customHeight="1" hidden="1">
      <c r="A241" s="28" t="s">
        <v>464</v>
      </c>
      <c r="B241" s="28">
        <v>7324</v>
      </c>
      <c r="C241" s="28">
        <v>443</v>
      </c>
      <c r="D241" s="35" t="s">
        <v>354</v>
      </c>
      <c r="E241" s="38" t="str">
        <f>E309</f>
        <v>Програма економічного і соціального розвитку Сумської міської територіальної громади на 2023 рік</v>
      </c>
      <c r="F241" s="38" t="str">
        <f>F309</f>
        <v>ріш СМР від 14.12.2022 року № 3310-МР</v>
      </c>
      <c r="G241" s="30">
        <f t="shared" si="6"/>
        <v>0</v>
      </c>
      <c r="H241" s="30"/>
      <c r="I241" s="30"/>
      <c r="J241" s="30"/>
      <c r="K241" s="108"/>
    </row>
    <row r="242" spans="1:11" ht="178.5" customHeight="1" hidden="1">
      <c r="A242" s="28" t="s">
        <v>465</v>
      </c>
      <c r="B242" s="28" t="s">
        <v>466</v>
      </c>
      <c r="C242" s="28" t="s">
        <v>207</v>
      </c>
      <c r="D242" s="35" t="s">
        <v>467</v>
      </c>
      <c r="E242" s="38" t="str">
        <f>E309</f>
        <v>Програма економічного і соціального розвитку Сумської міської територіальної громади на 2023 рік</v>
      </c>
      <c r="F242" s="38" t="str">
        <f>F309</f>
        <v>ріш СМР від 14.12.2022 року № 3310-МР</v>
      </c>
      <c r="G242" s="30">
        <f t="shared" si="6"/>
        <v>0</v>
      </c>
      <c r="H242" s="30"/>
      <c r="I242" s="30"/>
      <c r="J242" s="30"/>
      <c r="K242" s="108"/>
    </row>
    <row r="243" spans="1:11" ht="135.75" customHeight="1">
      <c r="A243" s="114" t="s">
        <v>468</v>
      </c>
      <c r="B243" s="114" t="s">
        <v>397</v>
      </c>
      <c r="C243" s="114" t="s">
        <v>207</v>
      </c>
      <c r="D243" s="35" t="s">
        <v>469</v>
      </c>
      <c r="E243" s="38" t="str">
        <f>E309</f>
        <v>Програма економічного і соціального розвитку Сумської міської територіальної громади на 2023 рік</v>
      </c>
      <c r="F243" s="38" t="str">
        <f>F309</f>
        <v>ріш СМР від 14.12.2022 року № 3310-МР</v>
      </c>
      <c r="G243" s="30">
        <f t="shared" si="6"/>
        <v>5000000</v>
      </c>
      <c r="H243" s="30"/>
      <c r="I243" s="30">
        <v>5000000</v>
      </c>
      <c r="J243" s="30">
        <v>5000000</v>
      </c>
      <c r="K243" s="108"/>
    </row>
    <row r="244" spans="1:11" ht="157.5" customHeight="1" hidden="1">
      <c r="A244" s="114"/>
      <c r="B244" s="114"/>
      <c r="C244" s="114"/>
      <c r="D244" s="35"/>
      <c r="E244" s="38" t="s">
        <v>277</v>
      </c>
      <c r="F244" s="29" t="s">
        <v>278</v>
      </c>
      <c r="G244" s="30">
        <f t="shared" si="6"/>
        <v>0</v>
      </c>
      <c r="H244" s="30"/>
      <c r="I244" s="30"/>
      <c r="J244" s="30"/>
      <c r="K244" s="108"/>
    </row>
    <row r="245" spans="1:11" ht="196.5" customHeight="1" hidden="1">
      <c r="A245" s="28" t="s">
        <v>470</v>
      </c>
      <c r="B245" s="28" t="s">
        <v>400</v>
      </c>
      <c r="C245" s="28" t="s">
        <v>207</v>
      </c>
      <c r="D245" s="62" t="s">
        <v>401</v>
      </c>
      <c r="E245" s="38" t="str">
        <f>E309</f>
        <v>Програма економічного і соціального розвитку Сумської міської територіальної громади на 2023 рік</v>
      </c>
      <c r="F245" s="38" t="str">
        <f>F309</f>
        <v>ріш СМР від 14.12.2022 року № 3310-МР</v>
      </c>
      <c r="G245" s="30">
        <f t="shared" si="6"/>
        <v>0</v>
      </c>
      <c r="H245" s="30"/>
      <c r="I245" s="30"/>
      <c r="J245" s="30"/>
      <c r="K245" s="108"/>
    </row>
    <row r="246" spans="1:11" ht="185.25" customHeight="1" hidden="1">
      <c r="A246" s="114" t="s">
        <v>471</v>
      </c>
      <c r="B246" s="114" t="s">
        <v>403</v>
      </c>
      <c r="C246" s="114" t="s">
        <v>117</v>
      </c>
      <c r="D246" s="113" t="s">
        <v>270</v>
      </c>
      <c r="E246" s="38" t="str">
        <f>E309</f>
        <v>Програма економічного і соціального розвитку Сумської міської територіальної громади на 2023 рік</v>
      </c>
      <c r="F246" s="38" t="str">
        <f>F309</f>
        <v>ріш СМР від 14.12.2022 року № 3310-МР</v>
      </c>
      <c r="G246" s="30">
        <f t="shared" si="6"/>
        <v>0</v>
      </c>
      <c r="H246" s="30"/>
      <c r="I246" s="30"/>
      <c r="J246" s="30"/>
      <c r="K246" s="108"/>
    </row>
    <row r="247" spans="1:11" ht="189.75" customHeight="1">
      <c r="A247" s="114"/>
      <c r="B247" s="114"/>
      <c r="C247" s="114"/>
      <c r="D247" s="113"/>
      <c r="E247" s="38" t="str">
        <f>E312</f>
        <v>Програма охорони навколишнього природного середовища Сумської міської територіальної громади на 2022-2024 роки</v>
      </c>
      <c r="F247" s="38" t="str">
        <f>F312</f>
        <v>ріш ВК від 27.05.2022 № 162 (зі змінами)</v>
      </c>
      <c r="G247" s="30">
        <f t="shared" si="6"/>
        <v>4500000</v>
      </c>
      <c r="H247" s="30"/>
      <c r="I247" s="30">
        <v>4500000</v>
      </c>
      <c r="J247" s="30">
        <v>4500000</v>
      </c>
      <c r="K247" s="108"/>
    </row>
    <row r="248" spans="1:11" ht="195" customHeight="1" hidden="1">
      <c r="A248" s="28" t="s">
        <v>472</v>
      </c>
      <c r="B248" s="28" t="s">
        <v>210</v>
      </c>
      <c r="C248" s="28" t="s">
        <v>117</v>
      </c>
      <c r="D248" s="29" t="s">
        <v>211</v>
      </c>
      <c r="E248" s="38" t="str">
        <f>E309</f>
        <v>Програма економічного і соціального розвитку Сумської міської територіальної громади на 2023 рік</v>
      </c>
      <c r="F248" s="38" t="str">
        <f>F309</f>
        <v>ріш СМР від 14.12.2022 року № 3310-МР</v>
      </c>
      <c r="G248" s="30">
        <f t="shared" si="6"/>
        <v>0</v>
      </c>
      <c r="H248" s="30"/>
      <c r="I248" s="30"/>
      <c r="J248" s="30"/>
      <c r="K248" s="108"/>
    </row>
    <row r="249" spans="1:11" ht="177" customHeight="1" hidden="1">
      <c r="A249" s="28" t="s">
        <v>473</v>
      </c>
      <c r="B249" s="28">
        <v>7370</v>
      </c>
      <c r="C249" s="28" t="s">
        <v>117</v>
      </c>
      <c r="D249" s="29" t="s">
        <v>474</v>
      </c>
      <c r="E249" s="38" t="str">
        <f>E309</f>
        <v>Програма економічного і соціального розвитку Сумської міської територіальної громади на 2023 рік</v>
      </c>
      <c r="F249" s="38" t="str">
        <f>F309</f>
        <v>ріш СМР від 14.12.2022 року № 3310-МР</v>
      </c>
      <c r="G249" s="30">
        <f t="shared" si="6"/>
        <v>0</v>
      </c>
      <c r="H249" s="30"/>
      <c r="I249" s="30"/>
      <c r="J249" s="30"/>
      <c r="K249" s="108"/>
    </row>
    <row r="250" spans="1:11" ht="177" customHeight="1" hidden="1">
      <c r="A250" s="28" t="s">
        <v>475</v>
      </c>
      <c r="B250" s="28" t="s">
        <v>476</v>
      </c>
      <c r="C250" s="28" t="s">
        <v>101</v>
      </c>
      <c r="D250" s="29" t="s">
        <v>477</v>
      </c>
      <c r="E250" s="29" t="s">
        <v>376</v>
      </c>
      <c r="F250" s="29" t="s">
        <v>26</v>
      </c>
      <c r="G250" s="30">
        <f t="shared" si="6"/>
        <v>0</v>
      </c>
      <c r="H250" s="30"/>
      <c r="I250" s="30"/>
      <c r="J250" s="30"/>
      <c r="K250" s="108"/>
    </row>
    <row r="251" spans="1:11" ht="183" customHeight="1" hidden="1">
      <c r="A251" s="28" t="s">
        <v>478</v>
      </c>
      <c r="B251" s="28" t="s">
        <v>479</v>
      </c>
      <c r="C251" s="28" t="s">
        <v>101</v>
      </c>
      <c r="D251" s="63" t="s">
        <v>480</v>
      </c>
      <c r="E251" s="38" t="s">
        <v>226</v>
      </c>
      <c r="F251" s="29" t="s">
        <v>26</v>
      </c>
      <c r="G251" s="30">
        <f t="shared" si="6"/>
        <v>0</v>
      </c>
      <c r="H251" s="30"/>
      <c r="I251" s="30"/>
      <c r="J251" s="30"/>
      <c r="K251" s="108"/>
    </row>
    <row r="252" spans="1:11" ht="151.5" customHeight="1">
      <c r="A252" s="28" t="s">
        <v>481</v>
      </c>
      <c r="B252" s="28" t="s">
        <v>112</v>
      </c>
      <c r="C252" s="28" t="s">
        <v>113</v>
      </c>
      <c r="D252" s="29" t="s">
        <v>114</v>
      </c>
      <c r="E252" s="29" t="str">
        <f>E314</f>
        <v>Програма підвищення енергоефективності в бюджетній сфері Сумської міської територіальної громади на 2022-2024 роки</v>
      </c>
      <c r="F252" s="29" t="str">
        <f>F314</f>
        <v>ріш СМР від 26.01.2022 року № 2715-МР (зі змінами)</v>
      </c>
      <c r="G252" s="30">
        <f t="shared" si="6"/>
        <v>126518535</v>
      </c>
      <c r="H252" s="30">
        <v>461080</v>
      </c>
      <c r="I252" s="30">
        <f>125657455+400000</f>
        <v>126057455</v>
      </c>
      <c r="J252" s="30">
        <f>125657455+400000</f>
        <v>126057455</v>
      </c>
      <c r="K252" s="108"/>
    </row>
    <row r="253" spans="1:11" ht="409.5" customHeight="1" hidden="1">
      <c r="A253" s="28" t="s">
        <v>482</v>
      </c>
      <c r="B253" s="28" t="s">
        <v>410</v>
      </c>
      <c r="C253" s="28" t="s">
        <v>117</v>
      </c>
      <c r="D253" s="29" t="s">
        <v>411</v>
      </c>
      <c r="E253" s="38" t="e">
        <f>#REF!</f>
        <v>#REF!</v>
      </c>
      <c r="F253" s="29"/>
      <c r="G253" s="30">
        <f t="shared" si="6"/>
        <v>0</v>
      </c>
      <c r="H253" s="30"/>
      <c r="I253" s="30"/>
      <c r="J253" s="30"/>
      <c r="K253" s="48"/>
    </row>
    <row r="254" spans="1:11" ht="234" customHeight="1">
      <c r="A254" s="28" t="s">
        <v>483</v>
      </c>
      <c r="B254" s="28" t="s">
        <v>484</v>
      </c>
      <c r="C254" s="28" t="s">
        <v>311</v>
      </c>
      <c r="D254" s="29" t="s">
        <v>485</v>
      </c>
      <c r="E254" s="38" t="str">
        <f>E310</f>
        <v>Програма молодіжного житлового кредитування Сумської міської територіальної громади на 2022-2024 роки</v>
      </c>
      <c r="F254" s="38" t="str">
        <f>F310</f>
        <v>ріш СМР від 29.09.2021 року № 1602-МР (зі змінами)</v>
      </c>
      <c r="G254" s="30">
        <f t="shared" si="6"/>
        <v>877410</v>
      </c>
      <c r="H254" s="30"/>
      <c r="I254" s="30">
        <v>877410</v>
      </c>
      <c r="J254" s="30"/>
      <c r="K254" s="108">
        <v>41</v>
      </c>
    </row>
    <row r="255" spans="1:11" ht="246" customHeight="1">
      <c r="A255" s="28" t="s">
        <v>486</v>
      </c>
      <c r="B255" s="28" t="s">
        <v>487</v>
      </c>
      <c r="C255" s="28" t="s">
        <v>311</v>
      </c>
      <c r="D255" s="29" t="s">
        <v>488</v>
      </c>
      <c r="E255" s="38" t="str">
        <f>E310</f>
        <v>Програма молодіжного житлового кредитування Сумської міської територіальної громади на 2022-2024 роки</v>
      </c>
      <c r="F255" s="38" t="str">
        <f>F310</f>
        <v>ріш СМР від 29.09.2021 року № 1602-МР (зі змінами)</v>
      </c>
      <c r="G255" s="30">
        <f t="shared" si="6"/>
        <v>-840000</v>
      </c>
      <c r="H255" s="30"/>
      <c r="I255" s="30">
        <v>-840000</v>
      </c>
      <c r="J255" s="30"/>
      <c r="K255" s="108"/>
    </row>
    <row r="256" spans="1:12" s="40" customFormat="1" ht="141.75" customHeight="1">
      <c r="A256" s="22"/>
      <c r="B256" s="22"/>
      <c r="C256" s="22"/>
      <c r="D256" s="23" t="s">
        <v>489</v>
      </c>
      <c r="E256" s="64"/>
      <c r="F256" s="64"/>
      <c r="G256" s="25">
        <f>G257</f>
        <v>24000</v>
      </c>
      <c r="H256" s="25">
        <f>H257</f>
        <v>24000</v>
      </c>
      <c r="I256" s="25">
        <f>I257</f>
        <v>0</v>
      </c>
      <c r="J256" s="25">
        <f>J257</f>
        <v>0</v>
      </c>
      <c r="K256" s="108"/>
      <c r="L256" s="39"/>
    </row>
    <row r="257" spans="1:11" ht="184.5" customHeight="1">
      <c r="A257" s="28" t="s">
        <v>490</v>
      </c>
      <c r="B257" s="28" t="s">
        <v>391</v>
      </c>
      <c r="C257" s="28" t="s">
        <v>387</v>
      </c>
      <c r="D257" s="29" t="s">
        <v>392</v>
      </c>
      <c r="E257"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57" s="29" t="str">
        <f>F297</f>
        <v>ріш СМР від 26.01.2022 року № 2718- МР (зі змінами)</v>
      </c>
      <c r="G257" s="30">
        <f>H257+I257</f>
        <v>24000</v>
      </c>
      <c r="H257" s="30">
        <v>24000</v>
      </c>
      <c r="I257" s="30"/>
      <c r="J257" s="30"/>
      <c r="K257" s="108"/>
    </row>
    <row r="258" spans="1:11" ht="223.5" customHeight="1" hidden="1">
      <c r="A258" s="28" t="s">
        <v>491</v>
      </c>
      <c r="B258" s="28">
        <v>7340</v>
      </c>
      <c r="C258" s="28" t="s">
        <v>207</v>
      </c>
      <c r="D258" s="29" t="s">
        <v>401</v>
      </c>
      <c r="E258" s="29" t="str">
        <f>E315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58" s="29" t="str">
        <f>F315</f>
        <v>від 27.10.2021 року № 2002 - МР</v>
      </c>
      <c r="G258" s="30">
        <f>H258+I258</f>
        <v>0</v>
      </c>
      <c r="H258" s="30"/>
      <c r="I258" s="30"/>
      <c r="J258" s="30"/>
      <c r="K258" s="108"/>
    </row>
    <row r="259" spans="1:11" ht="229.5" customHeight="1" hidden="1">
      <c r="A259" s="28" t="s">
        <v>492</v>
      </c>
      <c r="B259" s="28">
        <v>7370</v>
      </c>
      <c r="C259" s="28" t="s">
        <v>117</v>
      </c>
      <c r="D259" s="29" t="s">
        <v>474</v>
      </c>
      <c r="E259" s="29" t="str">
        <f>E315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59" s="29" t="str">
        <f>F315</f>
        <v>від 27.10.2021 року № 2002 - МР</v>
      </c>
      <c r="G259" s="30">
        <f>H259+I259</f>
        <v>0</v>
      </c>
      <c r="H259" s="30"/>
      <c r="I259" s="30"/>
      <c r="J259" s="30"/>
      <c r="K259" s="108"/>
    </row>
    <row r="260" spans="1:11" ht="202.5" customHeight="1" hidden="1">
      <c r="A260" s="114" t="s">
        <v>493</v>
      </c>
      <c r="B260" s="114" t="s">
        <v>410</v>
      </c>
      <c r="C260" s="114" t="s">
        <v>117</v>
      </c>
      <c r="D260" s="113" t="s">
        <v>411</v>
      </c>
      <c r="E260" s="29"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60" s="29" t="str">
        <f>F297</f>
        <v>ріш СМР від 26.01.2022 року № 2718- МР (зі змінами)</v>
      </c>
      <c r="G260" s="30">
        <f>H260+I260</f>
        <v>0</v>
      </c>
      <c r="H260" s="30"/>
      <c r="I260" s="30"/>
      <c r="J260" s="30"/>
      <c r="K260" s="108"/>
    </row>
    <row r="261" spans="1:11" ht="252" customHeight="1" hidden="1">
      <c r="A261" s="114"/>
      <c r="B261" s="114"/>
      <c r="C261" s="114"/>
      <c r="D261" s="113"/>
      <c r="E261" s="29" t="str">
        <f>E315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1" s="29" t="str">
        <f>F315</f>
        <v>від 27.10.2021 року № 2002 - МР</v>
      </c>
      <c r="G261" s="30">
        <f>H261+I261</f>
        <v>0</v>
      </c>
      <c r="H261" s="30"/>
      <c r="I261" s="30"/>
      <c r="J261" s="30"/>
      <c r="K261" s="108"/>
    </row>
    <row r="262" spans="1:12" s="40" customFormat="1" ht="150.75" customHeight="1" hidden="1">
      <c r="A262" s="22"/>
      <c r="B262" s="22"/>
      <c r="C262" s="22"/>
      <c r="D262" s="23" t="s">
        <v>494</v>
      </c>
      <c r="E262" s="23"/>
      <c r="F262" s="23"/>
      <c r="G262" s="25">
        <f>SUM(G263:G269)</f>
        <v>0</v>
      </c>
      <c r="H262" s="25">
        <f>SUM(H263:H269)</f>
        <v>0</v>
      </c>
      <c r="I262" s="25">
        <f>SUM(I263:I269)</f>
        <v>0</v>
      </c>
      <c r="J262" s="25">
        <f>SUM(J263:J269)</f>
        <v>0</v>
      </c>
      <c r="K262" s="108"/>
      <c r="L262" s="39"/>
    </row>
    <row r="263" spans="1:12" s="40" customFormat="1" ht="177" customHeight="1" hidden="1">
      <c r="A263" s="28" t="s">
        <v>495</v>
      </c>
      <c r="B263" s="28" t="s">
        <v>18</v>
      </c>
      <c r="C263" s="28" t="s">
        <v>19</v>
      </c>
      <c r="D263" s="29" t="s">
        <v>430</v>
      </c>
      <c r="E263" s="29" t="s">
        <v>431</v>
      </c>
      <c r="F263" s="29" t="s">
        <v>496</v>
      </c>
      <c r="G263" s="30">
        <f aca="true" t="shared" si="8" ref="G263:G270">H263+I263</f>
        <v>0</v>
      </c>
      <c r="H263" s="30"/>
      <c r="I263" s="25"/>
      <c r="J263" s="25"/>
      <c r="K263" s="108"/>
      <c r="L263" s="39"/>
    </row>
    <row r="264" spans="1:11" ht="217.5" customHeight="1" hidden="1">
      <c r="A264" s="28" t="s">
        <v>497</v>
      </c>
      <c r="B264" s="28" t="s">
        <v>498</v>
      </c>
      <c r="C264" s="28" t="s">
        <v>499</v>
      </c>
      <c r="D264" s="29" t="s">
        <v>500</v>
      </c>
      <c r="E264" s="38" t="str">
        <f>E298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64" s="38" t="str">
        <f>F298</f>
        <v>ріш СМР від 29.09.2021 року № 1600-МР (зі змінами)</v>
      </c>
      <c r="G264" s="30">
        <f t="shared" si="8"/>
        <v>0</v>
      </c>
      <c r="H264" s="30"/>
      <c r="I264" s="30"/>
      <c r="J264" s="30"/>
      <c r="K264" s="108"/>
    </row>
    <row r="265" spans="1:11" ht="208.5" customHeight="1" hidden="1">
      <c r="A265" s="28" t="s">
        <v>501</v>
      </c>
      <c r="B265" s="28" t="s">
        <v>502</v>
      </c>
      <c r="C265" s="28" t="s">
        <v>117</v>
      </c>
      <c r="D265" s="29" t="s">
        <v>474</v>
      </c>
      <c r="E265" s="38" t="s">
        <v>226</v>
      </c>
      <c r="F265" s="29" t="s">
        <v>26</v>
      </c>
      <c r="G265" s="30">
        <f t="shared" si="8"/>
        <v>0</v>
      </c>
      <c r="H265" s="30"/>
      <c r="I265" s="30"/>
      <c r="J265" s="30"/>
      <c r="K265" s="108"/>
    </row>
    <row r="266" spans="1:11" ht="163.5" customHeight="1" hidden="1">
      <c r="A266" s="28" t="s">
        <v>503</v>
      </c>
      <c r="B266" s="28" t="s">
        <v>108</v>
      </c>
      <c r="C266" s="28" t="s">
        <v>109</v>
      </c>
      <c r="D266" s="29" t="s">
        <v>110</v>
      </c>
      <c r="E266" s="29" t="str">
        <f>E318</f>
        <v>Цільова Програма підтримки малого і середнього підприємництва Сумської міської територіальної громади на 2022-2024 роки</v>
      </c>
      <c r="F266" s="29" t="str">
        <f>F318</f>
        <v>від 29.09.2021 року № 1601-МР</v>
      </c>
      <c r="G266" s="30">
        <f t="shared" si="8"/>
        <v>0</v>
      </c>
      <c r="H266" s="30"/>
      <c r="I266" s="30"/>
      <c r="J266" s="30"/>
      <c r="K266" s="108"/>
    </row>
    <row r="267" spans="1:11" ht="213" customHeight="1" hidden="1">
      <c r="A267" s="28" t="s">
        <v>504</v>
      </c>
      <c r="B267" s="28" t="s">
        <v>505</v>
      </c>
      <c r="C267" s="28" t="s">
        <v>117</v>
      </c>
      <c r="D267" s="29" t="s">
        <v>506</v>
      </c>
      <c r="E267" s="38" t="str">
        <f>E298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67" s="38" t="str">
        <f>F298</f>
        <v>ріш СМР від 29.09.2021 року № 1600-МР (зі змінами)</v>
      </c>
      <c r="G267" s="30">
        <f t="shared" si="8"/>
        <v>0</v>
      </c>
      <c r="H267" s="30"/>
      <c r="I267" s="30"/>
      <c r="J267" s="30"/>
      <c r="K267" s="108"/>
    </row>
    <row r="268" spans="1:11" ht="230.25" customHeight="1" hidden="1">
      <c r="A268" s="28" t="s">
        <v>507</v>
      </c>
      <c r="B268" s="28" t="s">
        <v>508</v>
      </c>
      <c r="C268" s="28" t="s">
        <v>117</v>
      </c>
      <c r="D268" s="29" t="s">
        <v>509</v>
      </c>
      <c r="E268" s="38" t="str">
        <f>E298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68" s="38" t="str">
        <f>F298</f>
        <v>ріш СМР від 29.09.2021 року № 1600-МР (зі змінами)</v>
      </c>
      <c r="G268" s="30">
        <f t="shared" si="8"/>
        <v>0</v>
      </c>
      <c r="H268" s="30"/>
      <c r="I268" s="30"/>
      <c r="J268" s="30"/>
      <c r="K268" s="108"/>
    </row>
    <row r="269" spans="1:11" ht="223.5" customHeight="1" hidden="1">
      <c r="A269" s="28" t="s">
        <v>510</v>
      </c>
      <c r="B269" s="28" t="s">
        <v>123</v>
      </c>
      <c r="C269" s="28" t="s">
        <v>117</v>
      </c>
      <c r="D269" s="29" t="s">
        <v>124</v>
      </c>
      <c r="E269" s="38" t="str">
        <f>E298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69" s="38" t="str">
        <f>F298</f>
        <v>ріш СМР від 29.09.2021 року № 1600-МР (зі змінами)</v>
      </c>
      <c r="G269" s="30">
        <f t="shared" si="8"/>
        <v>0</v>
      </c>
      <c r="H269" s="30"/>
      <c r="I269" s="30"/>
      <c r="J269" s="30"/>
      <c r="K269" s="108"/>
    </row>
    <row r="270" spans="1:11" ht="187.5" customHeight="1" hidden="1">
      <c r="A270" s="28" t="s">
        <v>511</v>
      </c>
      <c r="B270" s="28" t="s">
        <v>150</v>
      </c>
      <c r="C270" s="28" t="s">
        <v>28</v>
      </c>
      <c r="D270" s="35" t="s">
        <v>151</v>
      </c>
      <c r="E270" s="29" t="s">
        <v>512</v>
      </c>
      <c r="F270" s="29" t="s">
        <v>513</v>
      </c>
      <c r="G270" s="30">
        <f t="shared" si="8"/>
        <v>0</v>
      </c>
      <c r="H270" s="30"/>
      <c r="I270" s="30"/>
      <c r="J270" s="30"/>
      <c r="K270" s="108"/>
    </row>
    <row r="271" spans="1:11" ht="112.5" customHeight="1" hidden="1">
      <c r="A271" s="28"/>
      <c r="B271" s="28"/>
      <c r="C271" s="28"/>
      <c r="D271" s="23" t="s">
        <v>514</v>
      </c>
      <c r="E271" s="29"/>
      <c r="F271" s="29"/>
      <c r="G271" s="25">
        <f>G272</f>
        <v>0</v>
      </c>
      <c r="H271" s="25">
        <f>H272</f>
        <v>0</v>
      </c>
      <c r="I271" s="25">
        <f>I272</f>
        <v>0</v>
      </c>
      <c r="J271" s="25">
        <f>J272</f>
        <v>0</v>
      </c>
      <c r="K271" s="108"/>
    </row>
    <row r="272" spans="1:11" ht="187.5" customHeight="1" hidden="1">
      <c r="A272" s="28" t="s">
        <v>510</v>
      </c>
      <c r="B272" s="28" t="s">
        <v>123</v>
      </c>
      <c r="C272" s="28" t="s">
        <v>117</v>
      </c>
      <c r="D272" s="29" t="s">
        <v>124</v>
      </c>
      <c r="E272" s="38" t="str">
        <f>E298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2" s="38" t="str">
        <f>F298</f>
        <v>ріш СМР від 29.09.2021 року № 1600-МР (зі змінами)</v>
      </c>
      <c r="G272" s="30">
        <f>H272+I272</f>
        <v>0</v>
      </c>
      <c r="H272" s="30"/>
      <c r="I272" s="30"/>
      <c r="J272" s="30"/>
      <c r="K272" s="108"/>
    </row>
    <row r="273" spans="1:11" ht="151.5" customHeight="1">
      <c r="A273" s="28"/>
      <c r="B273" s="28"/>
      <c r="C273" s="28"/>
      <c r="D273" s="23" t="s">
        <v>515</v>
      </c>
      <c r="E273" s="38"/>
      <c r="F273" s="38"/>
      <c r="G273" s="25">
        <f>G274+G275+G276+G277+G278+G279</f>
        <v>2585000</v>
      </c>
      <c r="H273" s="25">
        <f>H274+H275+H276+H277+H278+H279</f>
        <v>2410000</v>
      </c>
      <c r="I273" s="25">
        <f>I274+I275+I276+I277+I278+I279</f>
        <v>175000</v>
      </c>
      <c r="J273" s="25">
        <f>J274+J275+J276+J277+J278+J279</f>
        <v>175000</v>
      </c>
      <c r="K273" s="108"/>
    </row>
    <row r="274" spans="1:11" ht="220.5" customHeight="1" hidden="1">
      <c r="A274" s="28" t="s">
        <v>516</v>
      </c>
      <c r="B274" s="28" t="s">
        <v>18</v>
      </c>
      <c r="C274" s="28" t="s">
        <v>19</v>
      </c>
      <c r="D274" s="29" t="s">
        <v>20</v>
      </c>
      <c r="E274" s="38" t="str">
        <f>E315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4" s="38" t="str">
        <f>F315</f>
        <v>від 27.10.2021 року № 2002 - МР</v>
      </c>
      <c r="G274" s="30">
        <f aca="true" t="shared" si="9" ref="G274:G279">H274+I274</f>
        <v>0</v>
      </c>
      <c r="H274" s="30"/>
      <c r="I274" s="30"/>
      <c r="J274" s="30"/>
      <c r="K274" s="108"/>
    </row>
    <row r="275" spans="1:11" ht="187.5" customHeight="1" hidden="1">
      <c r="A275" s="28" t="s">
        <v>517</v>
      </c>
      <c r="B275" s="28" t="s">
        <v>391</v>
      </c>
      <c r="C275" s="28" t="s">
        <v>387</v>
      </c>
      <c r="D275" s="29" t="s">
        <v>392</v>
      </c>
      <c r="E275" s="38" t="str">
        <f>E297</f>
        <v>Комплексна цільова програма реформування і розвитку житлово-комунального господарства Сумської міської  територіальної громади на 2022-2024 роки </v>
      </c>
      <c r="F275" s="38" t="str">
        <f>F297</f>
        <v>ріш СМР від 26.01.2022 року № 2718- МР (зі змінами)</v>
      </c>
      <c r="G275" s="30">
        <f t="shared" si="9"/>
        <v>0</v>
      </c>
      <c r="H275" s="30"/>
      <c r="I275" s="30"/>
      <c r="J275" s="30"/>
      <c r="K275" s="108"/>
    </row>
    <row r="276" spans="1:11" ht="187.5" customHeight="1">
      <c r="A276" s="28" t="s">
        <v>518</v>
      </c>
      <c r="B276" s="28" t="s">
        <v>498</v>
      </c>
      <c r="C276" s="28" t="s">
        <v>499</v>
      </c>
      <c r="D276" s="29" t="s">
        <v>500</v>
      </c>
      <c r="E276" s="38" t="str">
        <f>E298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6" s="38" t="str">
        <f>F298</f>
        <v>ріш СМР від 29.09.2021 року № 1600-МР (зі змінами)</v>
      </c>
      <c r="G276" s="30">
        <f t="shared" si="9"/>
        <v>1750000</v>
      </c>
      <c r="H276" s="30">
        <v>1750000</v>
      </c>
      <c r="I276" s="30"/>
      <c r="J276" s="30"/>
      <c r="K276" s="108"/>
    </row>
    <row r="277" spans="1:11" ht="187.5" customHeight="1">
      <c r="A277" s="28" t="s">
        <v>519</v>
      </c>
      <c r="B277" s="28" t="s">
        <v>505</v>
      </c>
      <c r="C277" s="28" t="s">
        <v>117</v>
      </c>
      <c r="D277" s="29" t="s">
        <v>506</v>
      </c>
      <c r="E277" s="38" t="str">
        <f>E298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7" s="38" t="str">
        <f>F298</f>
        <v>ріш СМР від 29.09.2021 року № 1600-МР (зі змінами)</v>
      </c>
      <c r="G277" s="30">
        <f t="shared" si="9"/>
        <v>30000</v>
      </c>
      <c r="H277" s="30"/>
      <c r="I277" s="30">
        <v>30000</v>
      </c>
      <c r="J277" s="30">
        <v>30000</v>
      </c>
      <c r="K277" s="108"/>
    </row>
    <row r="278" spans="1:11" ht="238.5" customHeight="1">
      <c r="A278" s="28" t="s">
        <v>520</v>
      </c>
      <c r="B278" s="28" t="s">
        <v>508</v>
      </c>
      <c r="C278" s="28" t="s">
        <v>117</v>
      </c>
      <c r="D278" s="29" t="s">
        <v>509</v>
      </c>
      <c r="E278" s="38" t="str">
        <f>E298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8" s="38" t="str">
        <f>F298</f>
        <v>ріш СМР від 29.09.2021 року № 1600-МР (зі змінами)</v>
      </c>
      <c r="G278" s="30">
        <f t="shared" si="9"/>
        <v>145000</v>
      </c>
      <c r="H278" s="30"/>
      <c r="I278" s="30">
        <v>145000</v>
      </c>
      <c r="J278" s="30">
        <v>145000</v>
      </c>
      <c r="K278" s="108"/>
    </row>
    <row r="279" spans="1:11" ht="187.5" customHeight="1">
      <c r="A279" s="28" t="s">
        <v>521</v>
      </c>
      <c r="B279" s="28" t="s">
        <v>123</v>
      </c>
      <c r="C279" s="28" t="s">
        <v>117</v>
      </c>
      <c r="D279" s="29" t="s">
        <v>124</v>
      </c>
      <c r="E279" s="38" t="str">
        <f>E298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9" s="38" t="str">
        <f>F298</f>
        <v>ріш СМР від 29.09.2021 року № 1600-МР (зі змінами)</v>
      </c>
      <c r="G279" s="30">
        <f t="shared" si="9"/>
        <v>660000</v>
      </c>
      <c r="H279" s="30">
        <v>660000</v>
      </c>
      <c r="I279" s="30"/>
      <c r="J279" s="30"/>
      <c r="K279" s="108"/>
    </row>
    <row r="280" spans="1:12" s="40" customFormat="1" ht="154.5" customHeight="1">
      <c r="A280" s="22"/>
      <c r="B280" s="22"/>
      <c r="C280" s="22"/>
      <c r="D280" s="23" t="s">
        <v>522</v>
      </c>
      <c r="E280" s="64"/>
      <c r="F280" s="64"/>
      <c r="G280" s="25">
        <f>G282+G283+G284+G285+G286+G287+G288+G289</f>
        <v>2697609</v>
      </c>
      <c r="H280" s="25">
        <f>H282+H283+H284+H285+H286+H287+H288+H289</f>
        <v>2507609</v>
      </c>
      <c r="I280" s="25">
        <f>I282+I283+I284+I285+I286+I287+I288+I289</f>
        <v>190000</v>
      </c>
      <c r="J280" s="25">
        <f>J282+J283+J284+J285+J286+J287+J288+J289</f>
        <v>0</v>
      </c>
      <c r="K280" s="108"/>
      <c r="L280" s="39"/>
    </row>
    <row r="281" spans="1:12" s="40" customFormat="1" ht="177" customHeight="1" hidden="1">
      <c r="A281" s="28" t="s">
        <v>523</v>
      </c>
      <c r="B281" s="28" t="s">
        <v>18</v>
      </c>
      <c r="C281" s="28" t="s">
        <v>19</v>
      </c>
      <c r="D281" s="29" t="s">
        <v>430</v>
      </c>
      <c r="E281" s="29" t="s">
        <v>431</v>
      </c>
      <c r="F281" s="29" t="s">
        <v>496</v>
      </c>
      <c r="G281" s="30">
        <f aca="true" t="shared" si="10" ref="G281:G291">H281+I281</f>
        <v>0</v>
      </c>
      <c r="H281" s="30"/>
      <c r="I281" s="25"/>
      <c r="J281" s="25"/>
      <c r="K281" s="108"/>
      <c r="L281" s="39"/>
    </row>
    <row r="282" spans="1:12" s="40" customFormat="1" ht="156.75" customHeight="1">
      <c r="A282" s="28" t="s">
        <v>524</v>
      </c>
      <c r="B282" s="28" t="s">
        <v>112</v>
      </c>
      <c r="C282" s="28" t="s">
        <v>113</v>
      </c>
      <c r="D282" s="29" t="s">
        <v>114</v>
      </c>
      <c r="E282" s="29" t="str">
        <f>E314</f>
        <v>Програма підвищення енергоефективності в бюджетній сфері Сумської міської територіальної громади на 2022-2024 роки</v>
      </c>
      <c r="F282" s="29" t="str">
        <f>F314</f>
        <v>ріш СМР від 26.01.2022 року № 2715-МР (зі змінами)</v>
      </c>
      <c r="G282" s="30">
        <f t="shared" si="10"/>
        <v>616800</v>
      </c>
      <c r="H282" s="30">
        <f>596800+20000</f>
        <v>616800</v>
      </c>
      <c r="I282" s="30"/>
      <c r="J282" s="30"/>
      <c r="K282" s="108"/>
      <c r="L282" s="39"/>
    </row>
    <row r="283" spans="1:12" s="40" customFormat="1" ht="121.5" customHeight="1">
      <c r="A283" s="28" t="s">
        <v>525</v>
      </c>
      <c r="B283" s="28" t="s">
        <v>123</v>
      </c>
      <c r="C283" s="28" t="s">
        <v>117</v>
      </c>
      <c r="D283" s="29" t="s">
        <v>124</v>
      </c>
      <c r="E283" s="38" t="str">
        <f>E309</f>
        <v>Програма економічного і соціального розвитку Сумської міської територіальної громади на 2023 рік</v>
      </c>
      <c r="F283" s="38" t="str">
        <f>F309</f>
        <v>ріш СМР від 14.12.2022 року № 3310-МР</v>
      </c>
      <c r="G283" s="30">
        <f t="shared" si="10"/>
        <v>300000</v>
      </c>
      <c r="H283" s="30">
        <v>300000</v>
      </c>
      <c r="I283" s="30"/>
      <c r="J283" s="30"/>
      <c r="K283" s="108"/>
      <c r="L283" s="39"/>
    </row>
    <row r="284" spans="1:12" s="40" customFormat="1" ht="188.25" customHeight="1">
      <c r="A284" s="28" t="s">
        <v>526</v>
      </c>
      <c r="B284" s="28" t="s">
        <v>275</v>
      </c>
      <c r="C284" s="28" t="s">
        <v>29</v>
      </c>
      <c r="D284" s="29" t="s">
        <v>217</v>
      </c>
      <c r="E284" s="29" t="str">
        <f>E314</f>
        <v>Програма підвищення енергоефективності в бюджетній сфері Сумської міської територіальної громади на 2022-2024 роки</v>
      </c>
      <c r="F284" s="29" t="str">
        <f>F314</f>
        <v>ріш СМР від 26.01.2022 року № 2715-МР (зі змінами)</v>
      </c>
      <c r="G284" s="30">
        <f t="shared" si="10"/>
        <v>10000</v>
      </c>
      <c r="H284" s="30">
        <v>10000</v>
      </c>
      <c r="I284" s="30"/>
      <c r="J284" s="30"/>
      <c r="K284" s="108">
        <v>42</v>
      </c>
      <c r="L284" s="39"/>
    </row>
    <row r="285" spans="1:12" s="40" customFormat="1" ht="198.75" customHeight="1">
      <c r="A285" s="28" t="s">
        <v>527</v>
      </c>
      <c r="B285" s="28">
        <v>8330</v>
      </c>
      <c r="C285" s="28" t="s">
        <v>138</v>
      </c>
      <c r="D285" s="29" t="s">
        <v>528</v>
      </c>
      <c r="E285" s="38" t="str">
        <f>E309</f>
        <v>Програма економічного і соціального розвитку Сумської міської територіальної громади на 2023 рік</v>
      </c>
      <c r="F285" s="38" t="str">
        <f>F309</f>
        <v>ріш СМР від 14.12.2022 року № 3310-МР</v>
      </c>
      <c r="G285" s="30">
        <f t="shared" si="10"/>
        <v>80000</v>
      </c>
      <c r="H285" s="30">
        <v>80000</v>
      </c>
      <c r="I285" s="30"/>
      <c r="J285" s="30"/>
      <c r="K285" s="108"/>
      <c r="L285" s="39"/>
    </row>
    <row r="286" spans="1:11" ht="187.5" customHeight="1">
      <c r="A286" s="28" t="s">
        <v>529</v>
      </c>
      <c r="B286" s="28" t="s">
        <v>137</v>
      </c>
      <c r="C286" s="28" t="s">
        <v>138</v>
      </c>
      <c r="D286" s="29" t="s">
        <v>139</v>
      </c>
      <c r="E286" s="38" t="str">
        <f>E312</f>
        <v>Програма охорони навколишнього природного середовища Сумської міської територіальної громади на 2022-2024 роки</v>
      </c>
      <c r="F286" s="38" t="str">
        <f>F312</f>
        <v>ріш ВК від 27.05.2022 № 162 (зі змінами)</v>
      </c>
      <c r="G286" s="30">
        <f t="shared" si="10"/>
        <v>190000</v>
      </c>
      <c r="H286" s="30"/>
      <c r="I286" s="30">
        <v>190000</v>
      </c>
      <c r="J286" s="30"/>
      <c r="K286" s="108"/>
    </row>
    <row r="287" spans="1:11" ht="156.75" customHeight="1">
      <c r="A287" s="28" t="s">
        <v>530</v>
      </c>
      <c r="B287" s="28">
        <v>8600</v>
      </c>
      <c r="C287" s="28" t="s">
        <v>22</v>
      </c>
      <c r="D287" s="29" t="s">
        <v>531</v>
      </c>
      <c r="E287" s="38" t="str">
        <f>E309</f>
        <v>Програма економічного і соціального розвитку Сумської міської територіальної громади на 2023 рік</v>
      </c>
      <c r="F287" s="38" t="str">
        <f>F309</f>
        <v>ріш СМР від 14.12.2022 року № 3310-МР</v>
      </c>
      <c r="G287" s="30">
        <f t="shared" si="10"/>
        <v>1500809</v>
      </c>
      <c r="H287" s="30">
        <v>1500809</v>
      </c>
      <c r="I287" s="30"/>
      <c r="J287" s="30"/>
      <c r="K287" s="108"/>
    </row>
    <row r="288" spans="1:11" ht="182.25" customHeight="1">
      <c r="A288" s="28" t="s">
        <v>532</v>
      </c>
      <c r="B288" s="28">
        <v>8881</v>
      </c>
      <c r="C288" s="28" t="s">
        <v>117</v>
      </c>
      <c r="D288" s="29" t="s">
        <v>533</v>
      </c>
      <c r="E288" s="38" t="str">
        <f>E309</f>
        <v>Програма економічного і соціального розвитку Сумської міської територіальної громади на 2023 рік</v>
      </c>
      <c r="F288" s="38" t="str">
        <f>F309</f>
        <v>ріш СМР від 14.12.2022 року № 3310-МР</v>
      </c>
      <c r="G288" s="30">
        <f t="shared" si="10"/>
        <v>2322989</v>
      </c>
      <c r="H288" s="30"/>
      <c r="I288" s="30">
        <v>2322989</v>
      </c>
      <c r="J288" s="30">
        <v>2322989</v>
      </c>
      <c r="K288" s="108"/>
    </row>
    <row r="289" spans="1:11" ht="185.25" customHeight="1">
      <c r="A289" s="28" t="s">
        <v>534</v>
      </c>
      <c r="B289" s="28">
        <v>8882</v>
      </c>
      <c r="C289" s="28" t="s">
        <v>117</v>
      </c>
      <c r="D289" s="29" t="s">
        <v>535</v>
      </c>
      <c r="E289" s="38" t="str">
        <f>E309</f>
        <v>Програма економічного і соціального розвитку Сумської міської територіальної громади на 2023 рік</v>
      </c>
      <c r="F289" s="38" t="str">
        <f>F309</f>
        <v>ріш СМР від 14.12.2022 року № 3310-МР</v>
      </c>
      <c r="G289" s="30">
        <f t="shared" si="10"/>
        <v>-2322989</v>
      </c>
      <c r="H289" s="30"/>
      <c r="I289" s="30">
        <v>-2322989</v>
      </c>
      <c r="J289" s="30">
        <v>-2322989</v>
      </c>
      <c r="K289" s="108"/>
    </row>
    <row r="290" spans="1:11" ht="409.5" customHeight="1" hidden="1">
      <c r="A290" s="28" t="s">
        <v>536</v>
      </c>
      <c r="B290" s="65" t="s">
        <v>537</v>
      </c>
      <c r="C290" s="65" t="s">
        <v>28</v>
      </c>
      <c r="D290" s="31" t="s">
        <v>538</v>
      </c>
      <c r="E290" s="38" t="s">
        <v>226</v>
      </c>
      <c r="F290" s="29" t="s">
        <v>26</v>
      </c>
      <c r="G290" s="30">
        <f t="shared" si="10"/>
        <v>0</v>
      </c>
      <c r="H290" s="30"/>
      <c r="I290" s="30"/>
      <c r="J290" s="30"/>
      <c r="K290" s="108"/>
    </row>
    <row r="291" spans="1:11" ht="177" customHeight="1" hidden="1">
      <c r="A291" s="28" t="s">
        <v>539</v>
      </c>
      <c r="B291" s="28" t="s">
        <v>147</v>
      </c>
      <c r="C291" s="28" t="s">
        <v>28</v>
      </c>
      <c r="D291" s="29" t="s">
        <v>148</v>
      </c>
      <c r="E291" s="38" t="s">
        <v>226</v>
      </c>
      <c r="F291" s="29" t="s">
        <v>26</v>
      </c>
      <c r="G291" s="30">
        <f t="shared" si="10"/>
        <v>0</v>
      </c>
      <c r="H291" s="30"/>
      <c r="I291" s="30"/>
      <c r="J291" s="30"/>
      <c r="K291" s="108"/>
    </row>
    <row r="292" spans="1:12" s="70" customFormat="1" ht="94.5" customHeight="1">
      <c r="A292" s="66"/>
      <c r="B292" s="109" t="s">
        <v>540</v>
      </c>
      <c r="C292" s="109"/>
      <c r="D292" s="109"/>
      <c r="E292" s="109"/>
      <c r="F292" s="67"/>
      <c r="G292" s="68">
        <f>G19+G70+G115+G142+G166+G170+G179+G226+G256+G273+G280</f>
        <v>2705292110</v>
      </c>
      <c r="H292" s="68">
        <f>H19+H70+H115+H142+H166+H170+H179+H226+H256+H273+H280</f>
        <v>2230259765</v>
      </c>
      <c r="I292" s="68">
        <f>I19+I70+I115+I142+I166+I170+I179+I226+I256+I273+I280</f>
        <v>475032345</v>
      </c>
      <c r="J292" s="68">
        <f>J19+J70+J115+J142+J166+J170+J179+J226+J256+J273+J280</f>
        <v>370930398</v>
      </c>
      <c r="K292" s="108"/>
      <c r="L292" s="69"/>
    </row>
    <row r="293" spans="1:14" ht="152.25" customHeight="1">
      <c r="A293" s="71"/>
      <c r="B293" s="72"/>
      <c r="C293" s="72"/>
      <c r="D293" s="29"/>
      <c r="E293" s="29" t="s">
        <v>541</v>
      </c>
      <c r="F293" s="29" t="s">
        <v>542</v>
      </c>
      <c r="G293" s="73">
        <f>G20+G36+G37+G61+G71+G116+G143+G171+G180+G223+G227+G263+G281</f>
        <v>1360000</v>
      </c>
      <c r="H293" s="73">
        <f>H20+H36+H37+H61+H71+H116+H143+H171+H180+H223+H227+H263+H281</f>
        <v>1360000</v>
      </c>
      <c r="I293" s="73">
        <f>I20+I36+I37+I61+I71+I116+I143+I171+I180+I223+I227+I263+I281</f>
        <v>0</v>
      </c>
      <c r="J293" s="73">
        <f>J20+J36+J37+J61+J71+J116+J143+J171+J180+J223+J227+J263+J281</f>
        <v>0</v>
      </c>
      <c r="K293" s="108"/>
      <c r="L293" s="74">
        <f aca="true" t="shared" si="11" ref="L293:L325">H293+I293-G293</f>
        <v>0</v>
      </c>
      <c r="N293" s="75"/>
    </row>
    <row r="294" spans="1:14" ht="105.75" customHeight="1">
      <c r="A294" s="71"/>
      <c r="B294" s="72"/>
      <c r="C294" s="72"/>
      <c r="D294" s="29"/>
      <c r="E294" s="29" t="s">
        <v>543</v>
      </c>
      <c r="F294" s="29" t="s">
        <v>606</v>
      </c>
      <c r="G294" s="73">
        <f>G24</f>
        <v>1800000</v>
      </c>
      <c r="H294" s="73">
        <f>H24</f>
        <v>1800000</v>
      </c>
      <c r="I294" s="73">
        <f>I24</f>
        <v>0</v>
      </c>
      <c r="J294" s="73">
        <f>J24</f>
        <v>0</v>
      </c>
      <c r="K294" s="108"/>
      <c r="L294" s="74">
        <f t="shared" si="11"/>
        <v>0</v>
      </c>
      <c r="N294" s="75"/>
    </row>
    <row r="295" spans="1:12" ht="147.75" customHeight="1">
      <c r="A295" s="71"/>
      <c r="B295" s="72"/>
      <c r="C295" s="72"/>
      <c r="D295" s="76"/>
      <c r="E295" s="29" t="s">
        <v>544</v>
      </c>
      <c r="F295" s="29" t="s">
        <v>545</v>
      </c>
      <c r="G295" s="73">
        <f>G25+G27+G72+G75+G78+G80+G81+G85+G88+G89+G90+G91+G92+G97+G102+G109+G111+G83+G98+G84+G96+G95+G79+G82+G93+G94+G104+G110+G86+G87+G228+G229+G230</f>
        <v>1405494858</v>
      </c>
      <c r="H295" s="73">
        <f>H25+H27+H72+H75+H78+H80+H81+H85+H88+H89+H90+H91+H92+H97+H102+H109+H111+H83+H98+H84+H96+H95+H79+H82+H93+H94+H104+H110+H86+H87+H228+H229+H230</f>
        <v>1285934380</v>
      </c>
      <c r="I295" s="73">
        <f>I25+I27+I72+I75+I78+I80+I81+I85+I88+I89+I90+I91+I92+I97+I102+I109+I111+I83+I98+I84+I96+I95+I79+I82+I93+I94+I104+I110+I86+I87+I228+I229+I230</f>
        <v>119560478</v>
      </c>
      <c r="J295" s="73">
        <f>J25+J27+J72+J75+J78+J80+J81+J85+J88+J89+J90+J91+J92+J97+J102+J109+J111+J83+J98+J84+J96+J95+J79+J82+J93+J94+J104+J110+J86+J87+J228+J229+J230</f>
        <v>28369800</v>
      </c>
      <c r="K295" s="108"/>
      <c r="L295" s="74">
        <f t="shared" si="11"/>
        <v>0</v>
      </c>
    </row>
    <row r="296" spans="1:12" ht="144.75" customHeight="1">
      <c r="A296" s="71"/>
      <c r="B296" s="72"/>
      <c r="C296" s="72"/>
      <c r="D296" s="76"/>
      <c r="E296" s="38" t="s">
        <v>245</v>
      </c>
      <c r="F296" s="29" t="s">
        <v>546</v>
      </c>
      <c r="G296" s="73">
        <f>G117+G119+G120+G123+G125+G126+G128+G129+G131+G141+G127+G132+G139+G140+G135+G231+G122</f>
        <v>226906100</v>
      </c>
      <c r="H296" s="73">
        <f>H117+H119+H120+H123+H125+H126+H128+H129+H131+H141+H127+H132+H139+H140+H135+H231+H122</f>
        <v>114906100</v>
      </c>
      <c r="I296" s="73">
        <f>I117+I119+I120+I123+I125+I126+I128+I129+I131+I141+I127+I132+I139+I140+I135+I231+I122</f>
        <v>112000000</v>
      </c>
      <c r="J296" s="73">
        <f>J117+J119+J120+J123+J125+J126+J128+J129+J131+J141+J127+J132+J139+J140+J135+J231+J122</f>
        <v>112000000</v>
      </c>
      <c r="K296" s="108"/>
      <c r="L296" s="74">
        <f t="shared" si="11"/>
        <v>0</v>
      </c>
    </row>
    <row r="297" spans="1:12" ht="143.25" customHeight="1">
      <c r="A297" s="71"/>
      <c r="B297" s="72"/>
      <c r="C297" s="72"/>
      <c r="D297" s="76"/>
      <c r="E297" s="29" t="s">
        <v>547</v>
      </c>
      <c r="F297" s="29" t="s">
        <v>548</v>
      </c>
      <c r="G297" s="73">
        <f>G181+G182+G183+G187+G188+G189+G190+G195+G200+G203+G205+G207+G208+G211+G214+G218+G220+G232+G250+G257+G260+G216+G206+G185+G210+G275</f>
        <v>297236323</v>
      </c>
      <c r="H297" s="73">
        <f>H181+H182+H183+H187+H188+H189+H190+H195+H200+H203+H205+H207+H208+H211+H214+H218+H220+H232+H250+H257+H260+H216+H206+H185+H210+H275</f>
        <v>284540206</v>
      </c>
      <c r="I297" s="73">
        <f>I181+I182+I183+I187+I188+I189+I190+I195+I200+I203+I205+I207+I208+I211+I214+I218+I220+I232+I250+I257+I260+I216+I206+I185+I210+I275</f>
        <v>12696117</v>
      </c>
      <c r="J297" s="73">
        <f>J181+J182+J183+J187+J188+J189+J190+J195+J200+J203+J205+J207+J208+J211+J214+J218+J220+J232+J250+J257+J260+J216+J206+J185+J210+J275</f>
        <v>7759858</v>
      </c>
      <c r="K297" s="108"/>
      <c r="L297" s="74">
        <f t="shared" si="11"/>
        <v>0</v>
      </c>
    </row>
    <row r="298" spans="1:12" ht="201.75" customHeight="1">
      <c r="A298" s="71"/>
      <c r="B298" s="72"/>
      <c r="C298" s="72"/>
      <c r="D298" s="76"/>
      <c r="E298" s="38" t="s">
        <v>549</v>
      </c>
      <c r="F298" s="38" t="s">
        <v>550</v>
      </c>
      <c r="G298" s="73">
        <f>G264+G267+G268+G269+G272+G276+G279+G277+G278</f>
        <v>2585000</v>
      </c>
      <c r="H298" s="73">
        <f>H264+H267+H268+H269+H272+H276+H279+H277+H278</f>
        <v>2410000</v>
      </c>
      <c r="I298" s="73">
        <f>I264+I267+I268+I269+I272+I276+I279+I277+I278</f>
        <v>175000</v>
      </c>
      <c r="J298" s="73">
        <f>J264+J267+J268+J269+J272+J276+J279+J277+J278</f>
        <v>175000</v>
      </c>
      <c r="K298" s="108"/>
      <c r="L298" s="74">
        <f t="shared" si="11"/>
        <v>0</v>
      </c>
    </row>
    <row r="299" spans="1:12" ht="138" customHeight="1">
      <c r="A299" s="71"/>
      <c r="B299" s="72"/>
      <c r="C299" s="72"/>
      <c r="D299" s="76"/>
      <c r="E299" s="29" t="s">
        <v>551</v>
      </c>
      <c r="F299" s="29" t="s">
        <v>552</v>
      </c>
      <c r="G299" s="73">
        <f>G57+G67+G69</f>
        <v>665100</v>
      </c>
      <c r="H299" s="73">
        <f>H57+H67+H69</f>
        <v>665100</v>
      </c>
      <c r="I299" s="73">
        <f>I57+I67+I69</f>
        <v>0</v>
      </c>
      <c r="J299" s="73">
        <f>J57+J67+J69</f>
        <v>0</v>
      </c>
      <c r="K299" s="108"/>
      <c r="L299" s="74">
        <f t="shared" si="11"/>
        <v>0</v>
      </c>
    </row>
    <row r="300" spans="1:12" ht="150" customHeight="1">
      <c r="A300" s="71"/>
      <c r="B300" s="72"/>
      <c r="C300" s="72"/>
      <c r="D300" s="76"/>
      <c r="E300" s="29" t="s">
        <v>553</v>
      </c>
      <c r="F300" s="29" t="s">
        <v>554</v>
      </c>
      <c r="G300" s="73">
        <f>G44+G45+G47+G48+G52+G46</f>
        <v>75098790</v>
      </c>
      <c r="H300" s="73">
        <f>H44+H45+H47+H48+H52+H46</f>
        <v>73419000</v>
      </c>
      <c r="I300" s="73">
        <f>I44+I45+I47+I48+I52+I46</f>
        <v>1679790</v>
      </c>
      <c r="J300" s="73">
        <f>J44+J45+J47+J48+J52+J46</f>
        <v>1679790</v>
      </c>
      <c r="K300" s="108"/>
      <c r="L300" s="74">
        <f t="shared" si="11"/>
        <v>0</v>
      </c>
    </row>
    <row r="301" spans="1:12" ht="146.25" customHeight="1">
      <c r="A301" s="71"/>
      <c r="B301" s="72"/>
      <c r="C301" s="72"/>
      <c r="D301" s="76"/>
      <c r="E301" s="29" t="s">
        <v>555</v>
      </c>
      <c r="F301" s="29" t="s">
        <v>556</v>
      </c>
      <c r="G301" s="73">
        <f>G49</f>
        <v>10000000</v>
      </c>
      <c r="H301" s="73">
        <f>H49</f>
        <v>10000000</v>
      </c>
      <c r="I301" s="73">
        <f>I49</f>
        <v>0</v>
      </c>
      <c r="J301" s="73">
        <f>J49</f>
        <v>0</v>
      </c>
      <c r="K301" s="108"/>
      <c r="L301" s="74">
        <f t="shared" si="11"/>
        <v>0</v>
      </c>
    </row>
    <row r="302" spans="1:12" ht="153" customHeight="1">
      <c r="A302" s="71"/>
      <c r="B302" s="72"/>
      <c r="C302" s="72"/>
      <c r="D302" s="76"/>
      <c r="E302" s="29" t="s">
        <v>557</v>
      </c>
      <c r="F302" s="29" t="s">
        <v>558</v>
      </c>
      <c r="G302" s="73">
        <f>G33+G73+G76+G145+G146+G147+G148+G149+G150+G152+G153+G155+G157+G158+G160+G164</f>
        <v>89672620</v>
      </c>
      <c r="H302" s="73">
        <f>H33+H73+H76+H145+H146+H147+H148+H149+H150+H152+H153+H155+H157+H158+H160+H164</f>
        <v>89654885</v>
      </c>
      <c r="I302" s="73">
        <f>I33+I73+I76+I145+I146+I147+I148+I149+I150+I152+I153+I155+I157+I158+I160+I164</f>
        <v>17735</v>
      </c>
      <c r="J302" s="73">
        <f>J33+J73+J76+J145+J146+J147+J148+J149+J150+J152+J153+J155+J157+J158+J160+J164</f>
        <v>17735</v>
      </c>
      <c r="K302" s="108">
        <v>43</v>
      </c>
      <c r="L302" s="74">
        <f t="shared" si="11"/>
        <v>0</v>
      </c>
    </row>
    <row r="303" spans="1:12" ht="143.25" customHeight="1">
      <c r="A303" s="71"/>
      <c r="B303" s="72"/>
      <c r="C303" s="72"/>
      <c r="D303" s="76"/>
      <c r="E303" s="29" t="s">
        <v>559</v>
      </c>
      <c r="F303" s="29" t="s">
        <v>560</v>
      </c>
      <c r="G303" s="77">
        <f>G172+G173+G174+G175+G176</f>
        <v>2106000</v>
      </c>
      <c r="H303" s="77">
        <f>H172+H173+H174+H175+H176</f>
        <v>1506000</v>
      </c>
      <c r="I303" s="77">
        <f>I172+I173+I174+I175+I176</f>
        <v>600000</v>
      </c>
      <c r="J303" s="77">
        <f>J172+J173+J174+J175+J176</f>
        <v>600000</v>
      </c>
      <c r="K303" s="108"/>
      <c r="L303" s="74">
        <f t="shared" si="11"/>
        <v>0</v>
      </c>
    </row>
    <row r="304" spans="1:12" ht="141.75" customHeight="1">
      <c r="A304" s="71"/>
      <c r="B304" s="72"/>
      <c r="C304" s="72"/>
      <c r="D304" s="76"/>
      <c r="E304" s="29" t="s">
        <v>561</v>
      </c>
      <c r="F304" s="29" t="s">
        <v>562</v>
      </c>
      <c r="G304" s="73">
        <f>G28+G32</f>
        <v>1732000</v>
      </c>
      <c r="H304" s="73">
        <f>H28+H32</f>
        <v>1732000</v>
      </c>
      <c r="I304" s="73">
        <f>I28+I32</f>
        <v>0</v>
      </c>
      <c r="J304" s="73">
        <f>J28+J32</f>
        <v>0</v>
      </c>
      <c r="K304" s="108"/>
      <c r="L304" s="74">
        <f t="shared" si="11"/>
        <v>0</v>
      </c>
    </row>
    <row r="305" spans="1:12" s="80" customFormat="1" ht="147.75" customHeight="1">
      <c r="A305" s="71"/>
      <c r="B305" s="78"/>
      <c r="C305" s="72"/>
      <c r="D305" s="79"/>
      <c r="E305" s="29" t="s">
        <v>563</v>
      </c>
      <c r="F305" s="29" t="s">
        <v>564</v>
      </c>
      <c r="G305" s="73">
        <f>G100+G167+G168+G169+G234+G194</f>
        <v>326225</v>
      </c>
      <c r="H305" s="73">
        <f>H100+H167+H168+H169+H234+H194</f>
        <v>326225</v>
      </c>
      <c r="I305" s="73">
        <f>I100+I167+I168+I169+I234+I194</f>
        <v>0</v>
      </c>
      <c r="J305" s="73">
        <f>J100+J167+J168+J169+J234+J194</f>
        <v>0</v>
      </c>
      <c r="K305" s="108"/>
      <c r="L305" s="74">
        <f t="shared" si="11"/>
        <v>0</v>
      </c>
    </row>
    <row r="306" spans="1:12" ht="193.5" customHeight="1">
      <c r="A306" s="71"/>
      <c r="B306" s="72"/>
      <c r="C306" s="72"/>
      <c r="D306" s="76"/>
      <c r="E306" s="29" t="s">
        <v>565</v>
      </c>
      <c r="F306" s="29" t="s">
        <v>566</v>
      </c>
      <c r="G306" s="73">
        <f>G56+G213+G59+G217</f>
        <v>28630920</v>
      </c>
      <c r="H306" s="73">
        <f>H56+H213+H59+H217</f>
        <v>3530920</v>
      </c>
      <c r="I306" s="73">
        <f>I56+I213+I59+I217</f>
        <v>25100000</v>
      </c>
      <c r="J306" s="73">
        <f>J56+J213+J59+J217</f>
        <v>25100000</v>
      </c>
      <c r="K306" s="108"/>
      <c r="L306" s="74">
        <f t="shared" si="11"/>
        <v>0</v>
      </c>
    </row>
    <row r="307" spans="1:12" ht="134.25" customHeight="1">
      <c r="A307" s="71"/>
      <c r="B307" s="72"/>
      <c r="C307" s="72"/>
      <c r="D307" s="76"/>
      <c r="E307" s="29" t="s">
        <v>567</v>
      </c>
      <c r="F307" s="29" t="s">
        <v>608</v>
      </c>
      <c r="G307" s="73">
        <f>G26+G29+G35+G30</f>
        <v>6587700</v>
      </c>
      <c r="H307" s="73">
        <f>H26+H29+H35+H30</f>
        <v>6577700</v>
      </c>
      <c r="I307" s="73">
        <f>I26+I29+I35+I30</f>
        <v>10000</v>
      </c>
      <c r="J307" s="73">
        <f>J26+J29+J35+J30</f>
        <v>0</v>
      </c>
      <c r="K307" s="108"/>
      <c r="L307" s="74">
        <f t="shared" si="11"/>
        <v>0</v>
      </c>
    </row>
    <row r="308" spans="1:12" ht="199.5" customHeight="1">
      <c r="A308" s="71"/>
      <c r="B308" s="72"/>
      <c r="C308" s="72"/>
      <c r="D308" s="76"/>
      <c r="E308" s="29" t="s">
        <v>568</v>
      </c>
      <c r="F308" s="29" t="s">
        <v>569</v>
      </c>
      <c r="G308" s="73">
        <f>G23</f>
        <v>520800</v>
      </c>
      <c r="H308" s="73">
        <f>H23</f>
        <v>520800</v>
      </c>
      <c r="I308" s="73">
        <f>I23</f>
        <v>0</v>
      </c>
      <c r="J308" s="73">
        <f>J23</f>
        <v>0</v>
      </c>
      <c r="K308" s="108"/>
      <c r="L308" s="74">
        <f t="shared" si="11"/>
        <v>0</v>
      </c>
    </row>
    <row r="309" spans="1:12" ht="110.25" customHeight="1">
      <c r="A309" s="71"/>
      <c r="B309" s="72"/>
      <c r="C309" s="72"/>
      <c r="D309" s="76"/>
      <c r="E309" s="38" t="s">
        <v>570</v>
      </c>
      <c r="F309" s="29" t="s">
        <v>603</v>
      </c>
      <c r="G309" s="73">
        <f>G53+G112+G159+G196+G233+G236+G237+G238+G239+G240+G242+G243+G245+G246+G248+G249+G251+G265+G283+G285+G287+G288+G289+G290+G291+G62+G241+G65+G219+G105+G66</f>
        <v>14497809</v>
      </c>
      <c r="H309" s="73">
        <f>H53+H112+H159+H196+H233+H236+H237+H238+H239+H240+H242+H243+H245+H246+H248+H249+H251+H265+H283+H285+H287+H288+H289+H290+H291+H62+H241+H65+H219+H105+H66</f>
        <v>2197809</v>
      </c>
      <c r="I309" s="73">
        <f>I53+I112+I159+I196+I233+I236+I237+I238+I239+I240+I242+I243+I245+I246+I248+I249+I251+I265+I283+I285+I287+I288+I289+I290+I291+I62+I241+I65+I219+I105+I66</f>
        <v>12300000</v>
      </c>
      <c r="J309" s="73">
        <f>J53+J112+J159+J196+J233+J236+J237+J238+J239+J240+J242+J243+J245+J246+J248+J249+J251+J265+J283+J285+J287+J288+J289+J290+J291+J62+J241+J65+J219+J105+J66</f>
        <v>12300000</v>
      </c>
      <c r="K309" s="108"/>
      <c r="L309" s="74">
        <f t="shared" si="11"/>
        <v>0</v>
      </c>
    </row>
    <row r="310" spans="1:12" ht="136.5" customHeight="1">
      <c r="A310" s="71"/>
      <c r="B310" s="72"/>
      <c r="C310" s="72"/>
      <c r="D310" s="76"/>
      <c r="E310" s="38" t="s">
        <v>571</v>
      </c>
      <c r="F310" s="38" t="s">
        <v>572</v>
      </c>
      <c r="G310" s="73">
        <f>G235+G254+G255</f>
        <v>141800</v>
      </c>
      <c r="H310" s="73">
        <f>H235+H254+H255</f>
        <v>0</v>
      </c>
      <c r="I310" s="73">
        <f>I235+I254+I255</f>
        <v>141800</v>
      </c>
      <c r="J310" s="73">
        <f>J235+J254+J255</f>
        <v>0</v>
      </c>
      <c r="K310" s="108"/>
      <c r="L310" s="74">
        <f t="shared" si="11"/>
        <v>0</v>
      </c>
    </row>
    <row r="311" spans="1:12" ht="158.25" customHeight="1">
      <c r="A311" s="71"/>
      <c r="B311" s="72"/>
      <c r="C311" s="72"/>
      <c r="D311" s="76"/>
      <c r="E311" s="29" t="s">
        <v>573</v>
      </c>
      <c r="F311" s="81" t="s">
        <v>574</v>
      </c>
      <c r="G311" s="73">
        <f>G197</f>
        <v>698724</v>
      </c>
      <c r="H311" s="73">
        <f>H197</f>
        <v>698724</v>
      </c>
      <c r="I311" s="73">
        <f>I197</f>
        <v>0</v>
      </c>
      <c r="J311" s="73">
        <f>J197</f>
        <v>0</v>
      </c>
      <c r="K311" s="108"/>
      <c r="L311" s="74">
        <f t="shared" si="11"/>
        <v>0</v>
      </c>
    </row>
    <row r="312" spans="1:12" ht="141.75" customHeight="1">
      <c r="A312" s="71"/>
      <c r="B312" s="72"/>
      <c r="C312" s="72"/>
      <c r="D312" s="76"/>
      <c r="E312" s="38" t="s">
        <v>575</v>
      </c>
      <c r="F312" s="29" t="s">
        <v>576</v>
      </c>
      <c r="G312" s="73">
        <f>G60+G108+G138+G178+G184+G191+G198+G201+G204+G209+G215+G244+G286+G247+G199</f>
        <v>12645100</v>
      </c>
      <c r="H312" s="73">
        <f>H60+H108+H138+H178+H184+H191+H198+H201+H204+H209+H215+H244+H286+H247+H199</f>
        <v>0</v>
      </c>
      <c r="I312" s="73">
        <f>I60+I108+I138+I178+I184+I191+I198+I201+I204+I209+I215+I244+I286+I247+I199</f>
        <v>12645100</v>
      </c>
      <c r="J312" s="73">
        <f>J60+J108+J138+J178+J184+J191+J198+J201+J204+J209+J215+J244+J286+J247+J199</f>
        <v>9500000</v>
      </c>
      <c r="K312" s="108"/>
      <c r="L312" s="74">
        <f t="shared" si="11"/>
        <v>0</v>
      </c>
    </row>
    <row r="313" spans="1:12" ht="151.5" customHeight="1">
      <c r="A313" s="71"/>
      <c r="B313" s="72"/>
      <c r="C313" s="72"/>
      <c r="D313" s="76"/>
      <c r="E313" s="29" t="s">
        <v>607</v>
      </c>
      <c r="F313" s="29" t="s">
        <v>577</v>
      </c>
      <c r="G313" s="73">
        <f>G34+G74+G113+G118+G121+G124+G130+G154+G156+G161+G165+G77</f>
        <v>247598745</v>
      </c>
      <c r="H313" s="73">
        <f>H34+H74+H113+H118+H121+H124+H130+H154+H156+H161+H165+H77</f>
        <v>247598745</v>
      </c>
      <c r="I313" s="73">
        <f>I34+I74+I113+I118+I121+I124+I130+I154+I156+I161+I165+I77</f>
        <v>0</v>
      </c>
      <c r="J313" s="73">
        <f>J34+J74+J113+J118+J121+J124+J130+J154+J156+J161+J165+J77</f>
        <v>0</v>
      </c>
      <c r="K313" s="108"/>
      <c r="L313" s="74">
        <f t="shared" si="11"/>
        <v>0</v>
      </c>
    </row>
    <row r="314" spans="1:12" ht="135.75" customHeight="1">
      <c r="A314" s="71"/>
      <c r="B314" s="72"/>
      <c r="C314" s="72"/>
      <c r="D314" s="76"/>
      <c r="E314" s="29" t="s">
        <v>578</v>
      </c>
      <c r="F314" s="29" t="s">
        <v>579</v>
      </c>
      <c r="G314" s="73">
        <f>G51+G54+G106+G136+G137+G177+G252+G282+G107+G103+G134+G133+G163+G284</f>
        <v>179396095</v>
      </c>
      <c r="H314" s="73">
        <f>H51+H54+H106+H136+H137+H177+H252+H282+H107+H103+H134+H133+H163+H284</f>
        <v>2767880</v>
      </c>
      <c r="I314" s="73">
        <f>I51+I54+I106+I136+I137+I177+I252+I282+I107+I103+I134+I133+I163+I284</f>
        <v>176628215</v>
      </c>
      <c r="J314" s="73">
        <f>J51+J54+J106+J136+J137+J177+J252+J282+J107+J103+J134+J133+J163+J284</f>
        <v>172428215</v>
      </c>
      <c r="K314" s="108"/>
      <c r="L314" s="74">
        <f t="shared" si="11"/>
        <v>0</v>
      </c>
    </row>
    <row r="315" spans="1:12" ht="187.5" customHeight="1" hidden="1">
      <c r="A315" s="71"/>
      <c r="B315" s="72"/>
      <c r="C315" s="72"/>
      <c r="D315" s="76"/>
      <c r="E315" s="29" t="s">
        <v>580</v>
      </c>
      <c r="F315" s="29" t="s">
        <v>581</v>
      </c>
      <c r="G315" s="73">
        <f>G274</f>
        <v>0</v>
      </c>
      <c r="H315" s="73">
        <f>H274</f>
        <v>0</v>
      </c>
      <c r="I315" s="73">
        <f>I274</f>
        <v>0</v>
      </c>
      <c r="J315" s="73">
        <f>J274</f>
        <v>0</v>
      </c>
      <c r="K315" s="108"/>
      <c r="L315" s="74">
        <f t="shared" si="11"/>
        <v>0</v>
      </c>
    </row>
    <row r="316" spans="1:12" ht="137.25" customHeight="1">
      <c r="A316" s="71"/>
      <c r="B316" s="72"/>
      <c r="C316" s="72"/>
      <c r="D316" s="76"/>
      <c r="E316" s="29" t="s">
        <v>582</v>
      </c>
      <c r="F316" s="29" t="s">
        <v>583</v>
      </c>
      <c r="G316" s="73">
        <f>G38+G39+G40+G41+G42+G43+G101</f>
        <v>65146610</v>
      </c>
      <c r="H316" s="73">
        <f>H38+H39+H40+H41+H42+H43+H101</f>
        <v>64668500</v>
      </c>
      <c r="I316" s="73">
        <f>I38+I39+I40+I41+I42+I43+I101</f>
        <v>478110</v>
      </c>
      <c r="J316" s="73">
        <f>J38+J39+J40+J41+J42+J43+J101</f>
        <v>0</v>
      </c>
      <c r="K316" s="108"/>
      <c r="L316" s="74">
        <f t="shared" si="11"/>
        <v>0</v>
      </c>
    </row>
    <row r="317" spans="1:12" ht="120.75" customHeight="1">
      <c r="A317" s="71"/>
      <c r="B317" s="72"/>
      <c r="C317" s="72"/>
      <c r="D317" s="76"/>
      <c r="E317" s="38" t="s">
        <v>584</v>
      </c>
      <c r="F317" s="29" t="s">
        <v>585</v>
      </c>
      <c r="G317" s="73">
        <f>G186+G212</f>
        <v>50000</v>
      </c>
      <c r="H317" s="73">
        <f>H186+H212</f>
        <v>50000</v>
      </c>
      <c r="I317" s="73">
        <f>I186+I212</f>
        <v>0</v>
      </c>
      <c r="J317" s="73">
        <f>J186+J212</f>
        <v>0</v>
      </c>
      <c r="K317" s="108"/>
      <c r="L317" s="74">
        <f t="shared" si="11"/>
        <v>0</v>
      </c>
    </row>
    <row r="318" spans="1:12" ht="148.5" customHeight="1" hidden="1">
      <c r="A318" s="71"/>
      <c r="B318" s="72"/>
      <c r="C318" s="72"/>
      <c r="D318" s="76"/>
      <c r="E318" s="29" t="s">
        <v>586</v>
      </c>
      <c r="F318" s="29" t="s">
        <v>587</v>
      </c>
      <c r="G318" s="73">
        <f>G50+G266+G270+G225</f>
        <v>0</v>
      </c>
      <c r="H318" s="73">
        <f>H50+H266+H270+H225</f>
        <v>0</v>
      </c>
      <c r="I318" s="73">
        <f>I50+I266+I270+I225</f>
        <v>0</v>
      </c>
      <c r="J318" s="73">
        <f>J50+J266+J270+J225</f>
        <v>0</v>
      </c>
      <c r="K318" s="10"/>
      <c r="L318" s="74">
        <f t="shared" si="11"/>
        <v>0</v>
      </c>
    </row>
    <row r="319" spans="1:12" ht="393" customHeight="1">
      <c r="A319" s="72"/>
      <c r="B319" s="72"/>
      <c r="C319" s="72"/>
      <c r="D319" s="76"/>
      <c r="E319" s="29" t="s">
        <v>588</v>
      </c>
      <c r="F319" s="29" t="s">
        <v>605</v>
      </c>
      <c r="G319" s="73">
        <f>G58+G68</f>
        <v>25208461</v>
      </c>
      <c r="H319" s="73">
        <f>H58+H68</f>
        <v>24208461</v>
      </c>
      <c r="I319" s="73">
        <f>I58+I68</f>
        <v>1000000</v>
      </c>
      <c r="J319" s="73">
        <f>J58+J68</f>
        <v>1000000</v>
      </c>
      <c r="K319" s="110">
        <v>44</v>
      </c>
      <c r="L319" s="74">
        <f t="shared" si="11"/>
        <v>0</v>
      </c>
    </row>
    <row r="320" spans="1:12" ht="154.5" customHeight="1" hidden="1">
      <c r="A320" s="72"/>
      <c r="B320" s="72"/>
      <c r="C320" s="72"/>
      <c r="D320" s="76"/>
      <c r="E320" s="38" t="s">
        <v>589</v>
      </c>
      <c r="F320" s="29" t="s">
        <v>329</v>
      </c>
      <c r="G320" s="30">
        <f>G162</f>
        <v>0</v>
      </c>
      <c r="H320" s="30">
        <f>H162</f>
        <v>0</v>
      </c>
      <c r="I320" s="30">
        <f>I162</f>
        <v>0</v>
      </c>
      <c r="J320" s="30">
        <f>J162</f>
        <v>0</v>
      </c>
      <c r="K320" s="110"/>
      <c r="L320" s="74">
        <f t="shared" si="11"/>
        <v>0</v>
      </c>
    </row>
    <row r="321" spans="1:12" ht="186" customHeight="1" hidden="1">
      <c r="A321" s="72"/>
      <c r="B321" s="72"/>
      <c r="C321" s="72"/>
      <c r="D321" s="76"/>
      <c r="E321" s="29" t="s">
        <v>590</v>
      </c>
      <c r="F321" s="29" t="s">
        <v>591</v>
      </c>
      <c r="G321" s="73">
        <f>G144</f>
        <v>0</v>
      </c>
      <c r="H321" s="73">
        <f>H144</f>
        <v>0</v>
      </c>
      <c r="I321" s="73">
        <f>I144</f>
        <v>0</v>
      </c>
      <c r="J321" s="73">
        <f>J144</f>
        <v>0</v>
      </c>
      <c r="K321" s="110"/>
      <c r="L321" s="74">
        <f t="shared" si="11"/>
        <v>0</v>
      </c>
    </row>
    <row r="322" spans="1:12" ht="195" customHeight="1">
      <c r="A322" s="72"/>
      <c r="B322" s="72"/>
      <c r="C322" s="72"/>
      <c r="D322" s="76"/>
      <c r="E322" s="29" t="s">
        <v>592</v>
      </c>
      <c r="F322" s="29" t="s">
        <v>593</v>
      </c>
      <c r="G322" s="73">
        <f>G192</f>
        <v>200000</v>
      </c>
      <c r="H322" s="73">
        <f>H192</f>
        <v>200000</v>
      </c>
      <c r="I322" s="73">
        <f>I192</f>
        <v>0</v>
      </c>
      <c r="J322" s="73">
        <f>J192</f>
        <v>0</v>
      </c>
      <c r="K322" s="110"/>
      <c r="L322" s="74">
        <f t="shared" si="11"/>
        <v>0</v>
      </c>
    </row>
    <row r="323" spans="1:12" ht="148.5" customHeight="1">
      <c r="A323" s="72"/>
      <c r="B323" s="72"/>
      <c r="C323" s="72"/>
      <c r="D323" s="76"/>
      <c r="E323" s="29" t="s">
        <v>594</v>
      </c>
      <c r="F323" s="29" t="s">
        <v>604</v>
      </c>
      <c r="G323" s="73">
        <f>G31+G99+G151</f>
        <v>7000000</v>
      </c>
      <c r="H323" s="73">
        <f>H31+H99+H151</f>
        <v>7000000</v>
      </c>
      <c r="I323" s="73">
        <f>I31+I99+I151</f>
        <v>0</v>
      </c>
      <c r="J323" s="73">
        <f>J31+J99+J151</f>
        <v>0</v>
      </c>
      <c r="K323" s="110"/>
      <c r="L323" s="74">
        <f t="shared" si="11"/>
        <v>0</v>
      </c>
    </row>
    <row r="324" spans="1:12" s="83" customFormat="1" ht="381" customHeight="1" hidden="1">
      <c r="A324" s="82"/>
      <c r="B324" s="72"/>
      <c r="C324" s="72"/>
      <c r="D324" s="76"/>
      <c r="E324" s="47" t="s">
        <v>595</v>
      </c>
      <c r="F324" s="29" t="s">
        <v>596</v>
      </c>
      <c r="G324" s="73">
        <f>G193+G221</f>
        <v>0</v>
      </c>
      <c r="H324" s="73">
        <f>H193+H221</f>
        <v>0</v>
      </c>
      <c r="I324" s="73">
        <f>I193+I221</f>
        <v>0</v>
      </c>
      <c r="J324" s="73">
        <f>J193+J221</f>
        <v>0</v>
      </c>
      <c r="K324" s="110"/>
      <c r="L324" s="74">
        <f t="shared" si="11"/>
        <v>0</v>
      </c>
    </row>
    <row r="325" spans="1:12" s="83" customFormat="1" ht="172.5" customHeight="1">
      <c r="A325" s="84"/>
      <c r="B325" s="72"/>
      <c r="C325" s="72"/>
      <c r="D325" s="76"/>
      <c r="E325" s="29" t="s">
        <v>597</v>
      </c>
      <c r="F325" s="29" t="s">
        <v>598</v>
      </c>
      <c r="G325" s="73">
        <f>G55</f>
        <v>1986330</v>
      </c>
      <c r="H325" s="73">
        <f>H55</f>
        <v>1986330</v>
      </c>
      <c r="I325" s="73">
        <f>I55</f>
        <v>0</v>
      </c>
      <c r="J325" s="73">
        <f>J55</f>
        <v>0</v>
      </c>
      <c r="K325" s="110"/>
      <c r="L325" s="74">
        <f t="shared" si="11"/>
        <v>0</v>
      </c>
    </row>
    <row r="326" spans="1:12" s="83" customFormat="1" ht="43.5" customHeight="1">
      <c r="A326" s="85"/>
      <c r="B326" s="85"/>
      <c r="C326" s="85"/>
      <c r="D326" s="86"/>
      <c r="E326" s="87"/>
      <c r="F326" s="87"/>
      <c r="G326" s="88"/>
      <c r="H326" s="88"/>
      <c r="I326" s="88"/>
      <c r="J326" s="88"/>
      <c r="K326" s="110"/>
      <c r="L326" s="89"/>
    </row>
    <row r="327" spans="1:12" s="83" customFormat="1" ht="43.5" customHeight="1">
      <c r="A327" s="85"/>
      <c r="B327" s="85"/>
      <c r="C327" s="85"/>
      <c r="D327" s="86"/>
      <c r="E327" s="87"/>
      <c r="F327" s="87"/>
      <c r="G327" s="88"/>
      <c r="H327" s="88"/>
      <c r="I327" s="88"/>
      <c r="J327" s="88"/>
      <c r="K327" s="110"/>
      <c r="L327" s="89"/>
    </row>
    <row r="328" spans="1:12" s="83" customFormat="1" ht="43.5" customHeight="1">
      <c r="A328" s="85"/>
      <c r="B328" s="85"/>
      <c r="C328" s="85"/>
      <c r="D328" s="86"/>
      <c r="E328" s="87"/>
      <c r="F328" s="87"/>
      <c r="G328" s="88"/>
      <c r="H328" s="88"/>
      <c r="I328" s="88"/>
      <c r="J328" s="88"/>
      <c r="K328" s="110"/>
      <c r="L328" s="89"/>
    </row>
    <row r="329" spans="1:12" s="83" customFormat="1" ht="43.5" customHeight="1">
      <c r="A329" s="85"/>
      <c r="B329" s="85"/>
      <c r="C329" s="85"/>
      <c r="D329" s="86"/>
      <c r="E329" s="87"/>
      <c r="F329" s="87"/>
      <c r="G329" s="88"/>
      <c r="H329" s="88"/>
      <c r="I329" s="88"/>
      <c r="J329" s="88"/>
      <c r="K329" s="110"/>
      <c r="L329" s="89"/>
    </row>
    <row r="330" spans="1:12" s="83" customFormat="1" ht="43.5" customHeight="1">
      <c r="A330" s="85"/>
      <c r="B330" s="85"/>
      <c r="C330" s="85"/>
      <c r="D330" s="86"/>
      <c r="E330" s="87"/>
      <c r="F330" s="87"/>
      <c r="G330" s="88"/>
      <c r="H330" s="88"/>
      <c r="I330" s="88"/>
      <c r="J330" s="88"/>
      <c r="K330" s="110"/>
      <c r="L330" s="89"/>
    </row>
    <row r="331" spans="1:11" s="94" customFormat="1" ht="88.5" customHeight="1">
      <c r="A331" s="111" t="s">
        <v>599</v>
      </c>
      <c r="B331" s="111"/>
      <c r="C331" s="111"/>
      <c r="D331" s="111"/>
      <c r="E331" s="111"/>
      <c r="F331" s="91"/>
      <c r="G331" s="92"/>
      <c r="H331" s="112" t="s">
        <v>600</v>
      </c>
      <c r="I331" s="112"/>
      <c r="J331" s="112"/>
      <c r="K331" s="110"/>
    </row>
    <row r="332" spans="1:11" s="94" customFormat="1" ht="49.5" customHeight="1">
      <c r="A332" s="90"/>
      <c r="B332" s="90"/>
      <c r="C332" s="90"/>
      <c r="D332" s="90"/>
      <c r="E332" s="90"/>
      <c r="F332" s="91"/>
      <c r="G332" s="92"/>
      <c r="H332" s="93"/>
      <c r="I332" s="93"/>
      <c r="J332" s="93"/>
      <c r="K332" s="110"/>
    </row>
    <row r="333" spans="1:11" s="99" customFormat="1" ht="97.5" customHeight="1">
      <c r="A333" s="95" t="s">
        <v>622</v>
      </c>
      <c r="B333" s="95"/>
      <c r="C333" s="95"/>
      <c r="D333" s="96"/>
      <c r="E333" s="96"/>
      <c r="F333" s="96"/>
      <c r="G333" s="97"/>
      <c r="H333" s="98"/>
      <c r="I333" s="98"/>
      <c r="J333" s="98"/>
      <c r="K333" s="110"/>
    </row>
    <row r="334" spans="1:12" s="83" customFormat="1" ht="53.25" customHeight="1">
      <c r="A334" s="85"/>
      <c r="B334" s="85"/>
      <c r="C334" s="85"/>
      <c r="D334" s="86"/>
      <c r="E334" s="87"/>
      <c r="F334" s="100"/>
      <c r="G334" s="101"/>
      <c r="H334" s="101"/>
      <c r="I334" s="101"/>
      <c r="J334" s="101"/>
      <c r="K334" s="10"/>
      <c r="L334" s="89"/>
    </row>
    <row r="335" spans="1:12" s="94" customFormat="1" ht="88.5" customHeight="1">
      <c r="A335" s="90"/>
      <c r="B335" s="90"/>
      <c r="C335" s="90"/>
      <c r="D335" s="90"/>
      <c r="E335" s="90"/>
      <c r="F335" s="91"/>
      <c r="G335" s="92"/>
      <c r="H335" s="102"/>
      <c r="I335" s="102"/>
      <c r="J335" s="102"/>
      <c r="K335" s="10"/>
      <c r="L335" s="103"/>
    </row>
    <row r="336" spans="6:10" ht="84.75" customHeight="1">
      <c r="F336" s="2" t="s">
        <v>601</v>
      </c>
      <c r="G336" s="107">
        <f>G292-G293-G294-G295-G296-G297-G298-G299-G300-G301-G302-G303-G304-G305-G306-G307-G308-G309-G310-G311-G312-G313-G314-G315-G316-G317-G323-G325-G322-G319</f>
        <v>0</v>
      </c>
      <c r="H336" s="107">
        <f>H292-H293-H294-H295-H296-H297-H298-H299-H300-H301-H302-H303-H304-H305-H306-H307-H308-H309-H310-H311-H312-H313-H314-H315-H316-H317-H323-H325-H322-H319</f>
        <v>0</v>
      </c>
      <c r="I336" s="107">
        <f>I292-I293-I294-I295-I296-I297-I298-I299-I300-I301-I302-I303-I304-I305-I306-I307-I308-I309-I310-I311-I312-I313-I314-I315-I316-I317-I323-I325-I322-I319</f>
        <v>0</v>
      </c>
      <c r="J336" s="107">
        <f>J292-J293-J294-J295-J296-J297-J298-J299-J300-J301-J302-J303-J304-J305-J306-J307-J308-J309-J310-J311-J312-J313-J314-J315-J316-J317-J323-J325-J322-J319</f>
        <v>0</v>
      </c>
    </row>
    <row r="337" spans="6:11" ht="83.25" customHeight="1">
      <c r="F337" s="2" t="s">
        <v>602</v>
      </c>
      <c r="G337" s="104">
        <f>G292-G20-G23-G24-G25-G26-G27-G28-G29-G30-G32-G33-G38-G39-G40-G41-G42-G43-G44-G45-G46-G47-G48-G49-G51-G52-G53-G54-G55-G56-G57-G60-G71-G72-G73-G74-G75-G76-G77-G78-G79-G85-G86-G88-G89-G90-G92-G99-G100-G101-G106-G108-G116-G117-G120-G123-G124-G125-G128-G129-G130-G136-G137-G143-G145-G146-G147-G148-G149-G151-G152-G155-G156-G157-G158-G160-G161-G163-G167-G168-G172-G173-G174-G175-G180-G181-G182-G183-G186-G188-G189-G190-G195-G197-G199-G207-G211-G213-G215-G218-G220-G235-G237-G239-G243-G247-G252-G254-G255-G257-G274-G275-G276-G277-G278-G279-G282-G283-G284-G285-G286-G287-G288-G289-G192-G58-G200-G66-G68-G87-G80-G81-G82</f>
        <v>1743560</v>
      </c>
      <c r="H337" s="104">
        <f>H292-H20-H23-H24-H25-H26-H27-H28-H29-H30-H32-H33-H38-H39-H40-H41-H42-H43-H44-H45-H46-H47-H48-H49-H51-H52-H53-H54-H55-H56-H57-H60-H71-H72-H73-H74-H75-H76-H77-H78-H79-H85-H86-H88-H89-H90-H92-H99-H100-H101-H106-H108-H116-H117-H120-H123-H124-H125-H128-H129-H130-H136-H137-H143-H145-H146-H147-H148-H149-H151-H152-H155-H156-H157-H158-H160-H161-H163-H167-H168-H172-H173-H174-H175-H180-H181-H182-H183-H186-H188-H189-H190-H195-H197-H199-H207-H211-H213-H215-H218-H220-H235-H237-H239-H243-H247-H252-H254-H255-H257-H274-H275-H276-H277-H278-H279-H282-H283-H284-H285-H286-H287-H288-H289-H192-H58-H200-H66-H68-H87-H80-H81-H82</f>
        <v>1743560</v>
      </c>
      <c r="I337" s="104">
        <f>I292-I20-I23-I24-I25-I26-I27-I28-I29-I30-I32-I33-I38-I39-I40-I41-I42-I43-I44-I45-I46-I47-I48-I49-I51-I52-I53-I54-I55-I56-I57-I60-I71-I72-I73-I74-I75-I76-I77-I78-I79-I85-I86-I88-I89-I90-I92-I99-I100-I101-I106-I108-I116-I117-I120-I123-I124-I125-I128-I129-I130-I136-I137-I143-I145-I146-I147-I148-I149-I151-I152-I155-I156-I157-I158-I160-I161-I163-I167-I168-I172-I173-I174-I175-I180-I181-I182-I183-I186-I188-I189-I190-I195-I197-I199-I207-I211-I213-I215-I218-I220-I235-I237-I239-I243-I247-I252-I254-I255-I257-I274-I275-I276-I277-I278-I279-I282-I283-I284-I285-I286-I287-I288-I289-I192-I58-I200-I66-I68-I87-I80-I81-I82</f>
        <v>0</v>
      </c>
      <c r="J337" s="104">
        <f>J292-J20-J23-J24-J25-J26-J27-J28-J29-J30-J32-J33-J38-J39-J40-J41-J42-J43-J44-J45-J46-J47-J48-J49-J51-J52-J53-J54-J55-J56-J57-J60-J71-J72-J73-J74-J75-J76-J77-J78-J79-J85-J86-J88-J89-J90-J92-J99-J100-J101-J106-J108-J116-J117-J120-J123-J124-J125-J128-J129-J130-J136-J137-J143-J145-J146-J147-J148-J149-J151-J152-J155-J156-J157-J158-J160-J161-J163-J167-J168-J172-J173-J174-J175-J180-J181-J182-J183-J186-J188-J189-J190-J195-J197-J199-J207-J211-J213-J215-J218-J220-J235-J237-J239-J243-J247-J252-J254-J255-J257-J274-J275-J276-J277-J278-J279-J282-J283-J284-J285-J286-J287-J288-J289-J192-J58-J200-J66-J68-J87-J80-J81-J82</f>
        <v>0</v>
      </c>
      <c r="K337" s="105"/>
    </row>
  </sheetData>
  <sheetProtection selectLockedCells="1" selectUnlockedCells="1"/>
  <mergeCells count="158">
    <mergeCell ref="K1:K30"/>
    <mergeCell ref="A13:J13"/>
    <mergeCell ref="A14:J14"/>
    <mergeCell ref="A15:J15"/>
    <mergeCell ref="A17:A18"/>
    <mergeCell ref="B17:B18"/>
    <mergeCell ref="C17:C18"/>
    <mergeCell ref="D17:D18"/>
    <mergeCell ref="E17:E18"/>
    <mergeCell ref="F17:F18"/>
    <mergeCell ref="G17:G18"/>
    <mergeCell ref="H17:H18"/>
    <mergeCell ref="I17:J17"/>
    <mergeCell ref="A20:A21"/>
    <mergeCell ref="B20:B21"/>
    <mergeCell ref="C20:C21"/>
    <mergeCell ref="D20:D21"/>
    <mergeCell ref="A23:A24"/>
    <mergeCell ref="B23:B24"/>
    <mergeCell ref="C23:C24"/>
    <mergeCell ref="D23:D24"/>
    <mergeCell ref="A26:A27"/>
    <mergeCell ref="B26:B27"/>
    <mergeCell ref="C26:C27"/>
    <mergeCell ref="D26:D27"/>
    <mergeCell ref="K31:K47"/>
    <mergeCell ref="A33:A34"/>
    <mergeCell ref="B33:B34"/>
    <mergeCell ref="C33:C34"/>
    <mergeCell ref="D33:D34"/>
    <mergeCell ref="K48:K71"/>
    <mergeCell ref="A53:A54"/>
    <mergeCell ref="B53:B54"/>
    <mergeCell ref="C53:C54"/>
    <mergeCell ref="D53:D54"/>
    <mergeCell ref="A58:A59"/>
    <mergeCell ref="B58:B59"/>
    <mergeCell ref="C58:C59"/>
    <mergeCell ref="D58:D59"/>
    <mergeCell ref="A63:A65"/>
    <mergeCell ref="B63:B65"/>
    <mergeCell ref="C63:C65"/>
    <mergeCell ref="D63:D65"/>
    <mergeCell ref="A66:A69"/>
    <mergeCell ref="B66:B69"/>
    <mergeCell ref="C66:C69"/>
    <mergeCell ref="D66:D69"/>
    <mergeCell ref="A72:A74"/>
    <mergeCell ref="B72:B74"/>
    <mergeCell ref="C72:C74"/>
    <mergeCell ref="D72:D74"/>
    <mergeCell ref="K72:K92"/>
    <mergeCell ref="A75:A77"/>
    <mergeCell ref="B75:B77"/>
    <mergeCell ref="C75:C77"/>
    <mergeCell ref="D75:D77"/>
    <mergeCell ref="K99:K128"/>
    <mergeCell ref="A103:A104"/>
    <mergeCell ref="B103:B104"/>
    <mergeCell ref="C103:C104"/>
    <mergeCell ref="D103:D104"/>
    <mergeCell ref="A111:A112"/>
    <mergeCell ref="B111:B112"/>
    <mergeCell ref="C111:C112"/>
    <mergeCell ref="D111:D112"/>
    <mergeCell ref="A117:A118"/>
    <mergeCell ref="B117:B118"/>
    <mergeCell ref="C117:C118"/>
    <mergeCell ref="D117:D118"/>
    <mergeCell ref="A120:A121"/>
    <mergeCell ref="B120:B121"/>
    <mergeCell ref="C120:C121"/>
    <mergeCell ref="D120:D121"/>
    <mergeCell ref="A123:A124"/>
    <mergeCell ref="B123:B124"/>
    <mergeCell ref="C123:C124"/>
    <mergeCell ref="D123:D124"/>
    <mergeCell ref="A129:A130"/>
    <mergeCell ref="B129:B130"/>
    <mergeCell ref="C129:C130"/>
    <mergeCell ref="D129:D130"/>
    <mergeCell ref="K129:K152"/>
    <mergeCell ref="A132:A133"/>
    <mergeCell ref="B132:B133"/>
    <mergeCell ref="C132:C133"/>
    <mergeCell ref="D132:D133"/>
    <mergeCell ref="A134:A135"/>
    <mergeCell ref="B134:B135"/>
    <mergeCell ref="C134:C135"/>
    <mergeCell ref="D134:D135"/>
    <mergeCell ref="A153:A154"/>
    <mergeCell ref="B153:B154"/>
    <mergeCell ref="C153:C154"/>
    <mergeCell ref="D153:D154"/>
    <mergeCell ref="A155:A156"/>
    <mergeCell ref="B155:B156"/>
    <mergeCell ref="C155:C156"/>
    <mergeCell ref="D155:D156"/>
    <mergeCell ref="K155:K175"/>
    <mergeCell ref="A160:A162"/>
    <mergeCell ref="B160:B162"/>
    <mergeCell ref="C160:C162"/>
    <mergeCell ref="D160:D162"/>
    <mergeCell ref="A164:A165"/>
    <mergeCell ref="B164:B165"/>
    <mergeCell ref="C164:C165"/>
    <mergeCell ref="D164:D165"/>
    <mergeCell ref="K179:K207"/>
    <mergeCell ref="A183:A184"/>
    <mergeCell ref="B183:B184"/>
    <mergeCell ref="C183:C184"/>
    <mergeCell ref="D183:D184"/>
    <mergeCell ref="A190:A192"/>
    <mergeCell ref="B190:B192"/>
    <mergeCell ref="C190:C192"/>
    <mergeCell ref="D190:D192"/>
    <mergeCell ref="A195:A197"/>
    <mergeCell ref="B195:B197"/>
    <mergeCell ref="C195:C197"/>
    <mergeCell ref="D195:D197"/>
    <mergeCell ref="A198:A199"/>
    <mergeCell ref="B198:B199"/>
    <mergeCell ref="C198:C199"/>
    <mergeCell ref="D198:D199"/>
    <mergeCell ref="A200:A202"/>
    <mergeCell ref="B200:B202"/>
    <mergeCell ref="C200:C202"/>
    <mergeCell ref="D200:D202"/>
    <mergeCell ref="A208:A210"/>
    <mergeCell ref="B208:B210"/>
    <mergeCell ref="C208:C210"/>
    <mergeCell ref="D208:D210"/>
    <mergeCell ref="A211:A212"/>
    <mergeCell ref="B211:B212"/>
    <mergeCell ref="C211:C212"/>
    <mergeCell ref="D211:D212"/>
    <mergeCell ref="A243:A244"/>
    <mergeCell ref="B243:B244"/>
    <mergeCell ref="C243:C244"/>
    <mergeCell ref="A246:A247"/>
    <mergeCell ref="B246:B247"/>
    <mergeCell ref="C246:C247"/>
    <mergeCell ref="D246:D247"/>
    <mergeCell ref="K254:K283"/>
    <mergeCell ref="A260:A261"/>
    <mergeCell ref="B260:B261"/>
    <mergeCell ref="C260:C261"/>
    <mergeCell ref="D260:D261"/>
    <mergeCell ref="K211:K252"/>
    <mergeCell ref="A238:A239"/>
    <mergeCell ref="B238:B239"/>
    <mergeCell ref="C238:C239"/>
    <mergeCell ref="K284:K301"/>
    <mergeCell ref="B292:E292"/>
    <mergeCell ref="K302:K317"/>
    <mergeCell ref="K319:K333"/>
    <mergeCell ref="A331:E331"/>
    <mergeCell ref="H331:J331"/>
  </mergeCells>
  <printOptions horizontalCentered="1"/>
  <pageMargins left="0" right="0" top="0.8661417322834646" bottom="0.4724409448818898" header="0.31496062992125984" footer="0.2755905511811024"/>
  <pageSetup firstPageNumber="1" useFirstPageNumber="1" fitToHeight="13" fitToWidth="1" horizontalDpi="300" verticalDpi="300" orientation="landscape" paperSize="9" scale="17" r:id="rId1"/>
  <headerFooter alignWithMargins="0">
    <oddFooter>&amp;R&amp;48Сторінка &amp;P</oddFooter>
  </headerFooter>
  <rowBreaks count="1" manualBreakCount="1">
    <brk id="17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Кравченко Марина Анатоліївна</cp:lastModifiedBy>
  <cp:lastPrinted>2023-01-11T11:14:54Z</cp:lastPrinted>
  <dcterms:modified xsi:type="dcterms:W3CDTF">2023-01-11T13:16:51Z</dcterms:modified>
  <cp:category/>
  <cp:version/>
  <cp:contentType/>
  <cp:contentStatus/>
</cp:coreProperties>
</file>