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</sheets>
  <definedNames>
    <definedName name="_xlnm.Print_Titles" localSheetId="0">'Лист3 (2)'!$9:$9</definedName>
    <definedName name="_xlnm.Print_Area" localSheetId="0">'Лист3 (2)'!$A$1:$L$115</definedName>
  </definedNames>
  <calcPr fullCalcOnLoad="1"/>
</workbook>
</file>

<file path=xl/sharedStrings.xml><?xml version="1.0" encoding="utf-8"?>
<sst xmlns="http://schemas.openxmlformats.org/spreadsheetml/2006/main" count="159" uniqueCount="105">
  <si>
    <t>загальний фонд</t>
  </si>
  <si>
    <t>грн.</t>
  </si>
  <si>
    <t>Обсяг витрат</t>
  </si>
  <si>
    <t xml:space="preserve">                                                     </t>
  </si>
  <si>
    <t>Відповідальний виконавець</t>
  </si>
  <si>
    <t>спеціаль-ний фонд</t>
  </si>
  <si>
    <t>спеціальний фонд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</si>
  <si>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</si>
  <si>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 xml:space="preserve"> -  КДЮСШ № 1 м. Суми </t>
  </si>
  <si>
    <t xml:space="preserve"> -  КДЮСШ № 2 м. Суми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</si>
  <si>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</si>
  <si>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</si>
  <si>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</si>
  <si>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</si>
  <si>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</si>
  <si>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</si>
  <si>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</si>
  <si>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</si>
  <si>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</si>
  <si>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</si>
  <si>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</si>
  <si>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</si>
  <si>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</si>
  <si>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</si>
  <si>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</si>
  <si>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</si>
  <si>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</si>
  <si>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</si>
  <si>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</si>
  <si>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</si>
  <si>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</si>
  <si>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</si>
  <si>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</si>
  <si>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</si>
  <si>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</si>
  <si>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</si>
  <si>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</si>
  <si>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</si>
  <si>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</si>
  <si>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</si>
  <si>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</si>
  <si>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</si>
  <si>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</si>
  <si>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</si>
  <si>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</si>
  <si>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</si>
  <si>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</si>
  <si>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</si>
  <si>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</si>
  <si>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Разом в т.ч.: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</si>
  <si>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</si>
  <si>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</si>
  <si>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</si>
  <si>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Всього на виконання Програми, без урахування Підпрограми 7</t>
  </si>
  <si>
    <t>Джерела фінансування</t>
  </si>
  <si>
    <t>Перелік завдань Програми розвитку фізичної культури і спорту Сумської міської територіальної громади на 2022 – 2024 роки</t>
  </si>
  <si>
    <t>у тому числі кошти бюджету СМТГ</t>
  </si>
  <si>
    <t>у тому числі кошти  бюджету СМТГ</t>
  </si>
  <si>
    <t>бюджет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</si>
  <si>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</si>
  <si>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</si>
  <si>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</si>
  <si>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</si>
  <si>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</si>
  <si>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</si>
  <si>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</si>
  <si>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</si>
  <si>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</si>
  <si>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</si>
  <si>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</si>
  <si>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</si>
  <si>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</si>
  <si>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</si>
  <si>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t>2022 рік (план)</t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</si>
  <si>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</si>
  <si>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</si>
  <si>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</si>
  <si>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</si>
  <si>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</si>
  <si>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</si>
  <si>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</si>
  <si>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</si>
  <si>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</si>
  <si>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</si>
  <si>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</si>
  <si>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</si>
  <si>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</si>
  <si>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СМТГ</t>
    </r>
  </si>
  <si>
    <t>Додаток 2</t>
  </si>
  <si>
    <t>2024 рік (прогноз)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</si>
  <si>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0215031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</si>
  <si>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установ та закладів фізичної культури і спорту, КПКВК 0215061</t>
    </r>
  </si>
  <si>
    <t>2023 рік (план)</t>
  </si>
  <si>
    <t xml:space="preserve">КДЮСШ "Україна" ім. О. КУЛИКА 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</si>
  <si>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</si>
  <si>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Капітальний ремонт (утеплення фасаду) з улаштуванням вимощення спортивного комплексу "Авангард", КПКВК 0217640</t>
    </r>
  </si>
  <si>
    <t>Сумський міський голова</t>
  </si>
  <si>
    <t>Олександр ЛИСЕНКО</t>
  </si>
  <si>
    <t>Виконавець Обравіт Є.</t>
  </si>
  <si>
    <t xml:space="preserve">до рішення Сумської міської ради «Про внесення змін до рішення Сумської міської ради від 24 листопада 2021 року № 2509-МР «Про затвердження «Програми розвитку фізичної культури і спорту Сумської міської територіальної громади на 2022-2024 роки» зі змінами»
                                          </t>
  </si>
  <si>
    <r>
      <t xml:space="preserve">Завдання 5.3. </t>
    </r>
    <r>
      <rPr>
        <sz val="12"/>
        <rFont val="Times New Roman"/>
        <family val="1"/>
      </rPr>
      <t>Надання фінансової підтримки громадській організації "Федерація баскетболу Сумщини", КПКВК 0215062</t>
    </r>
  </si>
  <si>
    <r>
      <t xml:space="preserve">Завдання 5.2. </t>
    </r>
    <r>
      <rPr>
        <sz val="12"/>
        <rFont val="Times New Roman"/>
        <family val="1"/>
      </rPr>
      <t>Надання фінансової підтримки громадській організації "Гандбольний клуб "Суми-У", КПКВК 0215062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</si>
  <si>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</t>
    </r>
  </si>
  <si>
    <r>
      <t xml:space="preserve">Завдання 5.4. </t>
    </r>
    <r>
      <rPr>
        <sz val="12"/>
        <rFont val="Times New Roman"/>
        <family val="1"/>
      </rPr>
      <t>Надання фінансової підтримки всеукраїнській громадській організації "Федерація кікбоксингу України "Вако" в місті Суми", КПКВК 0215062</t>
    </r>
  </si>
  <si>
    <r>
      <t xml:space="preserve">Завдання 5.5. </t>
    </r>
    <r>
      <rPr>
        <sz val="12"/>
        <rFont val="Times New Roman"/>
        <family val="1"/>
      </rPr>
      <t>Надання фінансової підтримки громадській організації "Дитячо-юнацький спортивний клуб "БаЛу", КПКВК 0215062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</si>
</sst>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distributed" wrapText="1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0" fillId="32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3" fontId="14" fillId="32" borderId="0" xfId="0" applyNumberFormat="1" applyFont="1" applyFill="1" applyAlignment="1">
      <alignment vertical="center"/>
    </xf>
    <xf numFmtId="3" fontId="51" fillId="32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 horizontal="left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left" vertical="justify" wrapText="1"/>
    </xf>
    <xf numFmtId="0" fontId="5" fillId="0" borderId="15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/>
    </xf>
    <xf numFmtId="0" fontId="10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justify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view="pageBreakPreview" zoomScale="88" zoomScaleNormal="70" zoomScaleSheetLayoutView="88" zoomScalePageLayoutView="0" workbookViewId="0" topLeftCell="A106">
      <selection activeCell="A106" sqref="A106:L106"/>
    </sheetView>
  </sheetViews>
  <sheetFormatPr defaultColWidth="9.140625" defaultRowHeight="12.75"/>
  <cols>
    <col min="1" max="1" width="46.421875" style="26" customWidth="1"/>
    <col min="2" max="2" width="15.140625" style="28" customWidth="1"/>
    <col min="3" max="3" width="14.7109375" style="25" customWidth="1"/>
    <col min="4" max="4" width="14.421875" style="25" customWidth="1"/>
    <col min="5" max="5" width="12.28125" style="25" customWidth="1"/>
    <col min="6" max="6" width="13.8515625" style="25" customWidth="1"/>
    <col min="7" max="7" width="14.28125" style="25" customWidth="1"/>
    <col min="8" max="8" width="15.421875" style="25" customWidth="1"/>
    <col min="9" max="9" width="16.28125" style="25" customWidth="1"/>
    <col min="10" max="10" width="13.28125" style="25" customWidth="1"/>
    <col min="11" max="11" width="11.421875" style="25" customWidth="1"/>
    <col min="12" max="12" width="19.421875" style="34" customWidth="1"/>
    <col min="13" max="13" width="9.140625" style="25" customWidth="1"/>
    <col min="14" max="14" width="12.8515625" style="25" customWidth="1"/>
    <col min="15" max="15" width="18.8515625" style="25" customWidth="1"/>
    <col min="16" max="16" width="10.140625" style="25" bestFit="1" customWidth="1"/>
    <col min="17" max="17" width="14.00390625" style="25" customWidth="1"/>
    <col min="18" max="18" width="9.140625" style="25" customWidth="1"/>
    <col min="19" max="19" width="19.28125" style="25" customWidth="1"/>
    <col min="20" max="16384" width="9.140625" style="25" customWidth="1"/>
  </cols>
  <sheetData>
    <row r="1" spans="1:13" ht="18.75">
      <c r="A1" s="14"/>
      <c r="B1" s="19"/>
      <c r="C1" s="7"/>
      <c r="D1" s="7"/>
      <c r="E1" s="7"/>
      <c r="F1" s="7"/>
      <c r="G1" s="36" t="s">
        <v>3</v>
      </c>
      <c r="I1" s="152" t="s">
        <v>88</v>
      </c>
      <c r="J1" s="153"/>
      <c r="K1" s="153"/>
      <c r="L1" s="153"/>
      <c r="M1" s="41"/>
    </row>
    <row r="2" spans="1:13" ht="122.25" customHeight="1">
      <c r="A2" s="45"/>
      <c r="C2" s="44"/>
      <c r="D2" s="46"/>
      <c r="F2" s="7"/>
      <c r="G2" s="7"/>
      <c r="I2" s="154" t="s">
        <v>99</v>
      </c>
      <c r="J2" s="154"/>
      <c r="K2" s="154"/>
      <c r="L2" s="154"/>
      <c r="M2" s="38"/>
    </row>
    <row r="3" spans="1:12" ht="15.75">
      <c r="A3" s="14"/>
      <c r="B3" s="19"/>
      <c r="C3" s="7"/>
      <c r="D3" s="7"/>
      <c r="E3" s="7"/>
      <c r="F3" s="7"/>
      <c r="G3" s="7"/>
      <c r="H3" s="7"/>
      <c r="I3" s="111"/>
      <c r="J3" s="112"/>
      <c r="K3" s="112"/>
      <c r="L3" s="112"/>
    </row>
    <row r="4" spans="1:12" ht="24" customHeight="1">
      <c r="A4" s="155" t="s">
        <v>55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6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L5" s="40" t="s">
        <v>1</v>
      </c>
    </row>
    <row r="6" spans="1:12" ht="22.5" customHeight="1">
      <c r="A6" s="157" t="s">
        <v>31</v>
      </c>
      <c r="B6" s="158" t="s">
        <v>54</v>
      </c>
      <c r="C6" s="89" t="s">
        <v>73</v>
      </c>
      <c r="D6" s="89"/>
      <c r="E6" s="89"/>
      <c r="F6" s="89" t="s">
        <v>92</v>
      </c>
      <c r="G6" s="89"/>
      <c r="H6" s="89"/>
      <c r="I6" s="157" t="s">
        <v>89</v>
      </c>
      <c r="J6" s="157"/>
      <c r="K6" s="157"/>
      <c r="L6" s="156" t="s">
        <v>4</v>
      </c>
    </row>
    <row r="7" spans="1:12" ht="30.75" customHeight="1">
      <c r="A7" s="157"/>
      <c r="B7" s="158"/>
      <c r="C7" s="89" t="s">
        <v>2</v>
      </c>
      <c r="D7" s="89" t="s">
        <v>56</v>
      </c>
      <c r="E7" s="89"/>
      <c r="F7" s="89" t="s">
        <v>2</v>
      </c>
      <c r="G7" s="89" t="s">
        <v>56</v>
      </c>
      <c r="H7" s="89"/>
      <c r="I7" s="89" t="s">
        <v>2</v>
      </c>
      <c r="J7" s="89" t="s">
        <v>57</v>
      </c>
      <c r="K7" s="89"/>
      <c r="L7" s="156"/>
    </row>
    <row r="8" spans="1:15" ht="45.75" customHeight="1">
      <c r="A8" s="157"/>
      <c r="B8" s="158"/>
      <c r="C8" s="89"/>
      <c r="D8" s="31" t="s">
        <v>0</v>
      </c>
      <c r="E8" s="31" t="s">
        <v>5</v>
      </c>
      <c r="F8" s="89"/>
      <c r="G8" s="31" t="s">
        <v>0</v>
      </c>
      <c r="H8" s="31" t="s">
        <v>6</v>
      </c>
      <c r="I8" s="89"/>
      <c r="J8" s="31" t="s">
        <v>0</v>
      </c>
      <c r="K8" s="30" t="s">
        <v>5</v>
      </c>
      <c r="L8" s="156"/>
      <c r="O8" s="46">
        <f>F10+I10</f>
        <v>181366446</v>
      </c>
    </row>
    <row r="9" spans="1:12" ht="15.75">
      <c r="A9" s="32">
        <v>1</v>
      </c>
      <c r="B9" s="21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2">
        <v>11</v>
      </c>
      <c r="L9" s="54">
        <v>12</v>
      </c>
    </row>
    <row r="10" spans="1:17" ht="25.5" customHeight="1">
      <c r="A10" s="149" t="s">
        <v>53</v>
      </c>
      <c r="B10" s="21" t="s">
        <v>49</v>
      </c>
      <c r="C10" s="33">
        <f>C11+C12+C13</f>
        <v>86964200</v>
      </c>
      <c r="D10" s="33">
        <f>D11</f>
        <v>74434200</v>
      </c>
      <c r="E10" s="33">
        <f>E11+E12+E13</f>
        <v>12530000</v>
      </c>
      <c r="F10" s="33">
        <f>F11+F12+F13</f>
        <v>85222286</v>
      </c>
      <c r="G10" s="33">
        <f>G11</f>
        <v>82092186</v>
      </c>
      <c r="H10" s="33">
        <f>H11+H12+H13</f>
        <v>3130100</v>
      </c>
      <c r="I10" s="33">
        <f>I11+I12+I13</f>
        <v>96144160</v>
      </c>
      <c r="J10" s="33">
        <f>J11</f>
        <v>82784160</v>
      </c>
      <c r="K10" s="33">
        <f>K11+K12+K13</f>
        <v>13360000</v>
      </c>
      <c r="L10" s="148"/>
      <c r="N10" s="46">
        <f>G17+G24+G31+G53+G62+G75</f>
        <v>82092186</v>
      </c>
      <c r="O10" s="46">
        <f>C10+F10+I10</f>
        <v>268330646</v>
      </c>
      <c r="Q10" s="46">
        <f>F10+I10</f>
        <v>181366446</v>
      </c>
    </row>
    <row r="11" spans="1:15" ht="36.75" customHeight="1">
      <c r="A11" s="150"/>
      <c r="B11" s="20" t="s">
        <v>58</v>
      </c>
      <c r="C11" s="8">
        <f>D11+E11</f>
        <v>86654200</v>
      </c>
      <c r="D11" s="8">
        <f>D17+D24+D31+D53+D62+D76</f>
        <v>74434200</v>
      </c>
      <c r="E11" s="8">
        <f>E31+E53+E62+E76</f>
        <v>12220000</v>
      </c>
      <c r="F11" s="8">
        <f>G11+H11</f>
        <v>83872286</v>
      </c>
      <c r="G11" s="8">
        <f>G17+G24+G31+G53+G62+G76</f>
        <v>82092186</v>
      </c>
      <c r="H11" s="8">
        <f>H32+H53+H76</f>
        <v>1780100</v>
      </c>
      <c r="I11" s="8">
        <f>J11+K11</f>
        <v>95074160</v>
      </c>
      <c r="J11" s="8">
        <f>J17+J24+J31+J53+J62+J76</f>
        <v>82784160</v>
      </c>
      <c r="K11" s="8">
        <f>K31+K53+K62+K76</f>
        <v>12290000</v>
      </c>
      <c r="L11" s="94"/>
      <c r="O11" s="46">
        <f>C11+F11+I11</f>
        <v>265600646</v>
      </c>
    </row>
    <row r="12" spans="1:15" ht="30" customHeight="1">
      <c r="A12" s="150"/>
      <c r="B12" s="20" t="s">
        <v>11</v>
      </c>
      <c r="C12" s="8">
        <f>E12</f>
        <v>210000</v>
      </c>
      <c r="D12" s="8"/>
      <c r="E12" s="8">
        <f>E77</f>
        <v>210000</v>
      </c>
      <c r="F12" s="8">
        <f>H12</f>
        <v>650000</v>
      </c>
      <c r="G12" s="8"/>
      <c r="H12" s="8">
        <f>H33+H64+H77</f>
        <v>650000</v>
      </c>
      <c r="I12" s="8">
        <f>K12</f>
        <v>270000</v>
      </c>
      <c r="J12" s="8"/>
      <c r="K12" s="8">
        <f>K77</f>
        <v>270000</v>
      </c>
      <c r="L12" s="94"/>
      <c r="O12" s="46">
        <f>C12+F12+I12</f>
        <v>1130000</v>
      </c>
    </row>
    <row r="13" spans="1:15" ht="30" customHeight="1">
      <c r="A13" s="151"/>
      <c r="B13" s="20" t="s">
        <v>64</v>
      </c>
      <c r="C13" s="8">
        <f>E13</f>
        <v>100000</v>
      </c>
      <c r="D13" s="8"/>
      <c r="E13" s="8">
        <f>E78</f>
        <v>100000</v>
      </c>
      <c r="F13" s="8">
        <f>H13</f>
        <v>700000</v>
      </c>
      <c r="G13" s="8"/>
      <c r="H13" s="8">
        <v>700000</v>
      </c>
      <c r="I13" s="8">
        <f>K13</f>
        <v>800000</v>
      </c>
      <c r="J13" s="8"/>
      <c r="K13" s="8">
        <v>800000</v>
      </c>
      <c r="L13" s="94"/>
      <c r="O13" s="46"/>
    </row>
    <row r="14" spans="1:12" ht="49.5" customHeight="1">
      <c r="A14" s="142" t="s">
        <v>77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94"/>
    </row>
    <row r="15" spans="1:12" ht="24" customHeight="1">
      <c r="A15" s="145" t="s">
        <v>19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19.5" customHeight="1">
      <c r="A16" s="130" t="s">
        <v>20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2"/>
    </row>
    <row r="17" spans="1:15" ht="33" customHeight="1">
      <c r="A17" s="75" t="s">
        <v>14</v>
      </c>
      <c r="B17" s="20" t="s">
        <v>58</v>
      </c>
      <c r="C17" s="8">
        <f>C18+C19+C20+C21</f>
        <v>641000</v>
      </c>
      <c r="D17" s="8">
        <f>D18+D19+D20+D21</f>
        <v>641000</v>
      </c>
      <c r="E17" s="8"/>
      <c r="F17" s="8">
        <f>G17</f>
        <v>2200000</v>
      </c>
      <c r="G17" s="8">
        <f>G18+G19+G20+G21</f>
        <v>2200000</v>
      </c>
      <c r="H17" s="8"/>
      <c r="I17" s="8">
        <f>J17</f>
        <v>1105620</v>
      </c>
      <c r="J17" s="8">
        <f>J18+J19+J20+J21</f>
        <v>1105620</v>
      </c>
      <c r="K17" s="8"/>
      <c r="L17" s="133" t="s">
        <v>81</v>
      </c>
      <c r="O17" s="46">
        <f>C17+F17+I17</f>
        <v>3946620</v>
      </c>
    </row>
    <row r="18" spans="1:15" ht="105.75" customHeight="1">
      <c r="A18" s="58" t="s">
        <v>44</v>
      </c>
      <c r="B18" s="20"/>
      <c r="C18" s="9">
        <f>D18</f>
        <v>150000</v>
      </c>
      <c r="D18" s="9">
        <v>150000</v>
      </c>
      <c r="E18" s="9"/>
      <c r="F18" s="9">
        <f>G18</f>
        <v>310524</v>
      </c>
      <c r="G18" s="9">
        <v>310524</v>
      </c>
      <c r="H18" s="9"/>
      <c r="I18" s="9">
        <f>J18</f>
        <v>110500</v>
      </c>
      <c r="J18" s="9">
        <v>110500</v>
      </c>
      <c r="K18" s="10"/>
      <c r="L18" s="133"/>
      <c r="N18" s="46">
        <f>F18+I18</f>
        <v>421024</v>
      </c>
      <c r="O18" s="46">
        <f>C18+F18+I18</f>
        <v>571024</v>
      </c>
    </row>
    <row r="19" spans="1:15" ht="54.75" customHeight="1">
      <c r="A19" s="60" t="s">
        <v>23</v>
      </c>
      <c r="B19" s="18"/>
      <c r="C19" s="9">
        <f>D19</f>
        <v>321000</v>
      </c>
      <c r="D19" s="9">
        <v>321000</v>
      </c>
      <c r="E19" s="9"/>
      <c r="F19" s="9">
        <f>G19</f>
        <v>356081</v>
      </c>
      <c r="G19" s="9">
        <v>356081</v>
      </c>
      <c r="H19" s="9"/>
      <c r="I19" s="9">
        <f>J19</f>
        <v>630220</v>
      </c>
      <c r="J19" s="9">
        <v>630220</v>
      </c>
      <c r="K19" s="8"/>
      <c r="L19" s="133"/>
      <c r="N19" s="46">
        <f aca="true" t="shared" si="0" ref="N19:N49">F19+I19</f>
        <v>986301</v>
      </c>
      <c r="O19" s="46">
        <f>C19+F19+I19</f>
        <v>1307301</v>
      </c>
    </row>
    <row r="20" spans="1:15" s="26" customFormat="1" ht="94.5" customHeight="1">
      <c r="A20" s="59" t="s">
        <v>45</v>
      </c>
      <c r="B20" s="18"/>
      <c r="C20" s="9">
        <f>D20</f>
        <v>70000</v>
      </c>
      <c r="D20" s="9">
        <v>70000</v>
      </c>
      <c r="E20" s="9"/>
      <c r="F20" s="9">
        <f>G20</f>
        <v>1333395</v>
      </c>
      <c r="G20" s="9">
        <v>1333395</v>
      </c>
      <c r="H20" s="9"/>
      <c r="I20" s="9">
        <f>J20</f>
        <v>254300</v>
      </c>
      <c r="J20" s="9">
        <v>254300</v>
      </c>
      <c r="K20" s="8"/>
      <c r="L20" s="133"/>
      <c r="N20" s="9">
        <f t="shared" si="0"/>
        <v>1587695</v>
      </c>
      <c r="O20" s="45">
        <f>C20+F20+I20</f>
        <v>1657695</v>
      </c>
    </row>
    <row r="21" spans="1:15" s="26" customFormat="1" ht="108" customHeight="1">
      <c r="A21" s="59" t="s">
        <v>46</v>
      </c>
      <c r="B21" s="18"/>
      <c r="C21" s="9">
        <f>D21</f>
        <v>100000</v>
      </c>
      <c r="D21" s="9">
        <v>100000</v>
      </c>
      <c r="E21" s="9"/>
      <c r="F21" s="9">
        <f>G21</f>
        <v>200000</v>
      </c>
      <c r="G21" s="9">
        <v>200000</v>
      </c>
      <c r="H21" s="9"/>
      <c r="I21" s="9">
        <f>J21</f>
        <v>110600</v>
      </c>
      <c r="J21" s="9">
        <v>110600</v>
      </c>
      <c r="K21" s="8"/>
      <c r="L21" s="133"/>
      <c r="N21" s="46">
        <f t="shared" si="0"/>
        <v>310600</v>
      </c>
      <c r="O21" s="45">
        <f>C21+F21+I21</f>
        <v>410600</v>
      </c>
    </row>
    <row r="22" spans="1:14" s="26" customFormat="1" ht="28.5" customHeight="1">
      <c r="A22" s="145" t="s">
        <v>22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  <c r="N22" s="46">
        <f t="shared" si="0"/>
        <v>0</v>
      </c>
    </row>
    <row r="23" spans="1:14" s="26" customFormat="1" ht="30" customHeight="1">
      <c r="A23" s="130" t="s">
        <v>21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N23" s="46">
        <f t="shared" si="0"/>
        <v>0</v>
      </c>
    </row>
    <row r="24" spans="1:15" s="26" customFormat="1" ht="33" customHeight="1">
      <c r="A24" s="75" t="s">
        <v>15</v>
      </c>
      <c r="B24" s="20" t="s">
        <v>58</v>
      </c>
      <c r="C24" s="8">
        <f>D24</f>
        <v>709000</v>
      </c>
      <c r="D24" s="8">
        <f>D25+D26+D27+D28</f>
        <v>709000</v>
      </c>
      <c r="E24" s="8"/>
      <c r="F24" s="8">
        <f>G24</f>
        <v>800000</v>
      </c>
      <c r="G24" s="8">
        <f>G25+G26+G27+G28</f>
        <v>800000</v>
      </c>
      <c r="H24" s="8"/>
      <c r="I24" s="8">
        <f>J24</f>
        <v>1105800</v>
      </c>
      <c r="J24" s="8">
        <f>J25+J26+J27+J28</f>
        <v>1105800</v>
      </c>
      <c r="K24" s="8"/>
      <c r="L24" s="159" t="s">
        <v>81</v>
      </c>
      <c r="N24" s="46">
        <f t="shared" si="0"/>
        <v>1905800</v>
      </c>
      <c r="O24" s="45">
        <f>C24+F24+I24</f>
        <v>2614800</v>
      </c>
    </row>
    <row r="25" spans="1:15" s="26" customFormat="1" ht="99.75" customHeight="1">
      <c r="A25" s="58" t="s">
        <v>47</v>
      </c>
      <c r="B25" s="20"/>
      <c r="C25" s="9">
        <f>D25</f>
        <v>45000</v>
      </c>
      <c r="D25" s="9">
        <v>45000</v>
      </c>
      <c r="E25" s="9"/>
      <c r="F25" s="9">
        <f>G25</f>
        <v>81202</v>
      </c>
      <c r="G25" s="9">
        <v>81202</v>
      </c>
      <c r="H25" s="9"/>
      <c r="I25" s="9">
        <f>J25</f>
        <v>221200</v>
      </c>
      <c r="J25" s="9">
        <v>221200</v>
      </c>
      <c r="K25" s="10"/>
      <c r="L25" s="159"/>
      <c r="N25" s="46">
        <f t="shared" si="0"/>
        <v>302402</v>
      </c>
      <c r="O25" s="45">
        <f>C25+F25+I25</f>
        <v>347402</v>
      </c>
    </row>
    <row r="26" spans="1:15" s="26" customFormat="1" ht="57" customHeight="1">
      <c r="A26" s="60" t="s">
        <v>24</v>
      </c>
      <c r="B26" s="18"/>
      <c r="C26" s="9">
        <f>D26</f>
        <v>399000</v>
      </c>
      <c r="D26" s="9">
        <v>399000</v>
      </c>
      <c r="E26" s="9"/>
      <c r="F26" s="9">
        <f>G26</f>
        <v>388900</v>
      </c>
      <c r="G26" s="9">
        <v>388900</v>
      </c>
      <c r="H26" s="9"/>
      <c r="I26" s="9">
        <f>J26</f>
        <v>608100</v>
      </c>
      <c r="J26" s="9">
        <v>608100</v>
      </c>
      <c r="K26" s="8"/>
      <c r="L26" s="159"/>
      <c r="N26" s="46">
        <f t="shared" si="0"/>
        <v>997000</v>
      </c>
      <c r="O26" s="45">
        <f>C26+F26+I26</f>
        <v>1396000</v>
      </c>
    </row>
    <row r="27" spans="1:15" s="26" customFormat="1" ht="87" customHeight="1">
      <c r="A27" s="59" t="s">
        <v>41</v>
      </c>
      <c r="B27" s="18"/>
      <c r="C27" s="9">
        <f>D27</f>
        <v>115000</v>
      </c>
      <c r="D27" s="9">
        <v>115000</v>
      </c>
      <c r="E27" s="9"/>
      <c r="F27" s="9">
        <f>G27</f>
        <v>229898</v>
      </c>
      <c r="G27" s="9">
        <v>229898</v>
      </c>
      <c r="H27" s="9"/>
      <c r="I27" s="9">
        <f>J27</f>
        <v>165900</v>
      </c>
      <c r="J27" s="9">
        <v>165900</v>
      </c>
      <c r="K27" s="8"/>
      <c r="L27" s="159"/>
      <c r="N27" s="46">
        <f t="shared" si="0"/>
        <v>395798</v>
      </c>
      <c r="O27" s="45">
        <f>C27+F27+I27</f>
        <v>510798</v>
      </c>
    </row>
    <row r="28" spans="1:15" s="26" customFormat="1" ht="111.75" customHeight="1">
      <c r="A28" s="59" t="s">
        <v>48</v>
      </c>
      <c r="B28" s="18"/>
      <c r="C28" s="9">
        <f>D28</f>
        <v>150000</v>
      </c>
      <c r="D28" s="9">
        <v>150000</v>
      </c>
      <c r="E28" s="9"/>
      <c r="F28" s="9">
        <f>G28</f>
        <v>100000</v>
      </c>
      <c r="G28" s="9">
        <v>100000</v>
      </c>
      <c r="H28" s="9"/>
      <c r="I28" s="9">
        <f>J28</f>
        <v>110600</v>
      </c>
      <c r="J28" s="9">
        <v>110600</v>
      </c>
      <c r="K28" s="8"/>
      <c r="L28" s="159"/>
      <c r="N28" s="46">
        <f t="shared" si="0"/>
        <v>210600</v>
      </c>
      <c r="O28" s="45">
        <f>C28+F28+I28</f>
        <v>360600</v>
      </c>
    </row>
    <row r="29" spans="1:14" s="26" customFormat="1" ht="27" customHeight="1">
      <c r="A29" s="145" t="s">
        <v>25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N29" s="46">
        <f t="shared" si="0"/>
        <v>0</v>
      </c>
    </row>
    <row r="30" spans="1:14" s="26" customFormat="1" ht="31.5" customHeight="1">
      <c r="A30" s="116" t="s">
        <v>32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N30" s="46">
        <f t="shared" si="0"/>
        <v>0</v>
      </c>
    </row>
    <row r="31" spans="1:15" s="26" customFormat="1" ht="26.25" customHeight="1">
      <c r="A31" s="90" t="s">
        <v>26</v>
      </c>
      <c r="B31" s="21" t="s">
        <v>49</v>
      </c>
      <c r="C31" s="8">
        <f>D31+E31</f>
        <v>34291500</v>
      </c>
      <c r="D31" s="8">
        <f aca="true" t="shared" si="1" ref="D31:J31">D34+D35</f>
        <v>32971500</v>
      </c>
      <c r="E31" s="8">
        <f>E34+E35+E49</f>
        <v>1320000</v>
      </c>
      <c r="F31" s="8">
        <f>G31+H31</f>
        <v>35890800</v>
      </c>
      <c r="G31" s="8">
        <f t="shared" si="1"/>
        <v>35150800</v>
      </c>
      <c r="H31" s="8">
        <f>H32+H33</f>
        <v>740000</v>
      </c>
      <c r="I31" s="8">
        <f>J31+K31</f>
        <v>36231440</v>
      </c>
      <c r="J31" s="8">
        <f t="shared" si="1"/>
        <v>34811440</v>
      </c>
      <c r="K31" s="8">
        <f>K34+K35+K49</f>
        <v>1420000</v>
      </c>
      <c r="L31" s="159" t="s">
        <v>82</v>
      </c>
      <c r="N31" s="46">
        <f>F31+I31</f>
        <v>72122240</v>
      </c>
      <c r="O31" s="45">
        <f aca="true" t="shared" si="2" ref="O31:O49">C31+F31+I31</f>
        <v>106413740</v>
      </c>
    </row>
    <row r="32" spans="1:15" s="26" customFormat="1" ht="27" customHeight="1">
      <c r="A32" s="91"/>
      <c r="B32" s="20" t="s">
        <v>58</v>
      </c>
      <c r="C32" s="8">
        <f>C34+C35+C49</f>
        <v>34291500</v>
      </c>
      <c r="D32" s="8">
        <f>D34+D35</f>
        <v>32971500</v>
      </c>
      <c r="E32" s="8">
        <f>E34+E35+E49</f>
        <v>1320000</v>
      </c>
      <c r="F32" s="8">
        <f>G32+H32</f>
        <v>35870800</v>
      </c>
      <c r="G32" s="8">
        <f>G34+G35</f>
        <v>35150800</v>
      </c>
      <c r="H32" s="8">
        <f>H34+H36+H41</f>
        <v>720000</v>
      </c>
      <c r="I32" s="8">
        <v>36231440</v>
      </c>
      <c r="J32" s="8">
        <v>34811440</v>
      </c>
      <c r="K32" s="8">
        <v>1420000</v>
      </c>
      <c r="L32" s="159"/>
      <c r="N32" s="46"/>
      <c r="O32" s="45"/>
    </row>
    <row r="33" spans="1:15" s="26" customFormat="1" ht="30.75" customHeight="1">
      <c r="A33" s="92"/>
      <c r="B33" s="20" t="s">
        <v>11</v>
      </c>
      <c r="C33" s="8"/>
      <c r="D33" s="8"/>
      <c r="E33" s="8"/>
      <c r="F33" s="8">
        <f>H33</f>
        <v>20000</v>
      </c>
      <c r="G33" s="8"/>
      <c r="H33" s="8">
        <f>H42</f>
        <v>20000</v>
      </c>
      <c r="I33" s="8"/>
      <c r="J33" s="8"/>
      <c r="K33" s="8"/>
      <c r="L33" s="159"/>
      <c r="N33" s="46"/>
      <c r="O33" s="45"/>
    </row>
    <row r="34" spans="1:15" s="26" customFormat="1" ht="61.5" customHeight="1">
      <c r="A34" s="62" t="s">
        <v>35</v>
      </c>
      <c r="B34" s="71"/>
      <c r="C34" s="8">
        <f>D34+E34</f>
        <v>5020000</v>
      </c>
      <c r="D34" s="8">
        <v>5000000</v>
      </c>
      <c r="E34" s="8">
        <v>20000</v>
      </c>
      <c r="F34" s="8">
        <f>G34+H34</f>
        <v>5420000</v>
      </c>
      <c r="G34" s="8">
        <v>5400000</v>
      </c>
      <c r="H34" s="8">
        <v>20000</v>
      </c>
      <c r="I34" s="8">
        <f>J34+K34</f>
        <v>5880000</v>
      </c>
      <c r="J34" s="8">
        <v>5860000</v>
      </c>
      <c r="K34" s="8">
        <v>20000</v>
      </c>
      <c r="L34" s="159"/>
      <c r="N34" s="46">
        <f t="shared" si="0"/>
        <v>11300000</v>
      </c>
      <c r="O34" s="45">
        <f t="shared" si="2"/>
        <v>16320000</v>
      </c>
    </row>
    <row r="35" spans="1:15" s="26" customFormat="1" ht="63.75" customHeight="1">
      <c r="A35" s="78" t="s">
        <v>51</v>
      </c>
      <c r="B35" s="71"/>
      <c r="C35" s="8">
        <f>D35+E35</f>
        <v>28771500</v>
      </c>
      <c r="D35" s="8">
        <f aca="true" t="shared" si="3" ref="D35:K35">D36+D40</f>
        <v>27971500</v>
      </c>
      <c r="E35" s="8">
        <f t="shared" si="3"/>
        <v>800000</v>
      </c>
      <c r="F35" s="8">
        <f>G35+H35</f>
        <v>30470800</v>
      </c>
      <c r="G35" s="8">
        <f t="shared" si="3"/>
        <v>29750800</v>
      </c>
      <c r="H35" s="8">
        <f t="shared" si="3"/>
        <v>720000</v>
      </c>
      <c r="I35" s="8">
        <f>J35+K35</f>
        <v>29751440</v>
      </c>
      <c r="J35" s="8">
        <f t="shared" si="3"/>
        <v>28951440</v>
      </c>
      <c r="K35" s="8">
        <f t="shared" si="3"/>
        <v>800000</v>
      </c>
      <c r="L35" s="159"/>
      <c r="N35" s="46">
        <f>F35+I35</f>
        <v>60222240</v>
      </c>
      <c r="O35" s="45">
        <f t="shared" si="2"/>
        <v>88993740</v>
      </c>
    </row>
    <row r="36" spans="1:15" s="26" customFormat="1" ht="40.5" customHeight="1">
      <c r="A36" s="76" t="s">
        <v>12</v>
      </c>
      <c r="B36" s="71"/>
      <c r="C36" s="8">
        <f aca="true" t="shared" si="4" ref="C36:K36">C37+C38+C39</f>
        <v>17850000</v>
      </c>
      <c r="D36" s="8">
        <f t="shared" si="4"/>
        <v>17250000</v>
      </c>
      <c r="E36" s="8">
        <f t="shared" si="4"/>
        <v>600000</v>
      </c>
      <c r="F36" s="8">
        <f t="shared" si="4"/>
        <v>18590800</v>
      </c>
      <c r="G36" s="8">
        <f t="shared" si="4"/>
        <v>18190800</v>
      </c>
      <c r="H36" s="8">
        <f t="shared" si="4"/>
        <v>400000</v>
      </c>
      <c r="I36" s="8">
        <f t="shared" si="4"/>
        <v>18580340</v>
      </c>
      <c r="J36" s="8">
        <f t="shared" si="4"/>
        <v>17980340</v>
      </c>
      <c r="K36" s="8">
        <f t="shared" si="4"/>
        <v>600000</v>
      </c>
      <c r="L36" s="159"/>
      <c r="N36" s="46">
        <f>F36+I36</f>
        <v>37171140</v>
      </c>
      <c r="O36" s="45">
        <f t="shared" si="2"/>
        <v>55021140</v>
      </c>
    </row>
    <row r="37" spans="1:19" s="68" customFormat="1" ht="30.75" customHeight="1">
      <c r="A37" s="77" t="s">
        <v>66</v>
      </c>
      <c r="B37" s="71"/>
      <c r="C37" s="9">
        <f>D37+E37</f>
        <v>3725000</v>
      </c>
      <c r="D37" s="9">
        <v>3600000</v>
      </c>
      <c r="E37" s="9">
        <v>125000</v>
      </c>
      <c r="F37" s="9">
        <f>G37+H37</f>
        <v>3990800</v>
      </c>
      <c r="G37" s="9">
        <v>3790800</v>
      </c>
      <c r="H37" s="9">
        <v>200000</v>
      </c>
      <c r="I37" s="9">
        <f>J37+K37</f>
        <v>4180340</v>
      </c>
      <c r="J37" s="9">
        <v>3980340</v>
      </c>
      <c r="K37" s="9">
        <v>200000</v>
      </c>
      <c r="L37" s="159"/>
      <c r="N37" s="46">
        <f t="shared" si="0"/>
        <v>8171140</v>
      </c>
      <c r="O37" s="69">
        <f t="shared" si="2"/>
        <v>11896140</v>
      </c>
      <c r="R37" s="117"/>
      <c r="S37" s="69" t="e">
        <f>C37+C38+#REF!</f>
        <v>#REF!</v>
      </c>
    </row>
    <row r="38" spans="1:18" s="53" customFormat="1" ht="33.75" customHeight="1">
      <c r="A38" s="76" t="s">
        <v>67</v>
      </c>
      <c r="B38" s="71"/>
      <c r="C38" s="9">
        <f>D38+E38</f>
        <v>8150000</v>
      </c>
      <c r="D38" s="9">
        <v>7800000</v>
      </c>
      <c r="E38" s="9">
        <v>350000</v>
      </c>
      <c r="F38" s="9">
        <f>G38+H38</f>
        <v>8400000</v>
      </c>
      <c r="G38" s="9">
        <v>8300000</v>
      </c>
      <c r="H38" s="9">
        <v>100000</v>
      </c>
      <c r="I38" s="9">
        <f>J38+K38</f>
        <v>8700000</v>
      </c>
      <c r="J38" s="9">
        <v>8500000</v>
      </c>
      <c r="K38" s="9">
        <v>200000</v>
      </c>
      <c r="L38" s="159"/>
      <c r="N38" s="46">
        <f t="shared" si="0"/>
        <v>17100000</v>
      </c>
      <c r="O38" s="56">
        <f t="shared" si="2"/>
        <v>25250000</v>
      </c>
      <c r="R38" s="117"/>
    </row>
    <row r="39" spans="1:18" s="53" customFormat="1" ht="33.75" customHeight="1">
      <c r="A39" s="76" t="s">
        <v>68</v>
      </c>
      <c r="B39" s="71"/>
      <c r="C39" s="9">
        <f>D39+E39</f>
        <v>5975000</v>
      </c>
      <c r="D39" s="9">
        <v>5850000</v>
      </c>
      <c r="E39" s="9">
        <v>125000</v>
      </c>
      <c r="F39" s="9">
        <f>G39+H39</f>
        <v>6200000</v>
      </c>
      <c r="G39" s="9">
        <v>6100000</v>
      </c>
      <c r="H39" s="9">
        <v>100000</v>
      </c>
      <c r="I39" s="9">
        <f>J39+K39</f>
        <v>5700000</v>
      </c>
      <c r="J39" s="9">
        <v>5500000</v>
      </c>
      <c r="K39" s="9">
        <v>200000</v>
      </c>
      <c r="L39" s="159"/>
      <c r="N39" s="46">
        <f t="shared" si="0"/>
        <v>11900000</v>
      </c>
      <c r="O39" s="70">
        <f t="shared" si="2"/>
        <v>17875000</v>
      </c>
      <c r="R39" s="117"/>
    </row>
    <row r="40" spans="1:18" s="26" customFormat="1" ht="47.25" customHeight="1">
      <c r="A40" s="141" t="s">
        <v>18</v>
      </c>
      <c r="B40" s="21" t="s">
        <v>49</v>
      </c>
      <c r="C40" s="8">
        <f aca="true" t="shared" si="5" ref="C40:K40">C43+C46</f>
        <v>10921500</v>
      </c>
      <c r="D40" s="8">
        <f t="shared" si="5"/>
        <v>10721500</v>
      </c>
      <c r="E40" s="8">
        <f t="shared" si="5"/>
        <v>200000</v>
      </c>
      <c r="F40" s="8">
        <f t="shared" si="5"/>
        <v>11880000</v>
      </c>
      <c r="G40" s="8">
        <f t="shared" si="5"/>
        <v>11560000</v>
      </c>
      <c r="H40" s="8">
        <f t="shared" si="5"/>
        <v>320000</v>
      </c>
      <c r="I40" s="8">
        <f t="shared" si="5"/>
        <v>11171100</v>
      </c>
      <c r="J40" s="8">
        <f t="shared" si="5"/>
        <v>10971100</v>
      </c>
      <c r="K40" s="8">
        <f t="shared" si="5"/>
        <v>200000</v>
      </c>
      <c r="L40" s="159"/>
      <c r="N40" s="46">
        <f t="shared" si="0"/>
        <v>23051100</v>
      </c>
      <c r="O40" s="45">
        <f t="shared" si="2"/>
        <v>33972600</v>
      </c>
      <c r="R40" s="117"/>
    </row>
    <row r="41" spans="1:18" s="26" customFormat="1" ht="30" customHeight="1">
      <c r="A41" s="91"/>
      <c r="B41" s="20" t="s">
        <v>58</v>
      </c>
      <c r="C41" s="8">
        <f>C40</f>
        <v>10921500</v>
      </c>
      <c r="D41" s="8">
        <f>D40</f>
        <v>10721500</v>
      </c>
      <c r="E41" s="8">
        <f>E40</f>
        <v>200000</v>
      </c>
      <c r="F41" s="8">
        <f>G41+H41</f>
        <v>11860000</v>
      </c>
      <c r="G41" s="8">
        <f>G44+G47</f>
        <v>11560000</v>
      </c>
      <c r="H41" s="8">
        <f>H44+H47</f>
        <v>300000</v>
      </c>
      <c r="I41" s="8">
        <v>11171100</v>
      </c>
      <c r="J41" s="8">
        <v>10971100</v>
      </c>
      <c r="K41" s="8">
        <v>200000</v>
      </c>
      <c r="L41" s="159"/>
      <c r="N41" s="46"/>
      <c r="O41" s="45"/>
      <c r="R41" s="117"/>
    </row>
    <row r="42" spans="1:18" s="26" customFormat="1" ht="36" customHeight="1">
      <c r="A42" s="92"/>
      <c r="B42" s="20" t="s">
        <v>11</v>
      </c>
      <c r="C42" s="8"/>
      <c r="D42" s="8"/>
      <c r="E42" s="8"/>
      <c r="F42" s="8">
        <f>H42</f>
        <v>20000</v>
      </c>
      <c r="G42" s="8"/>
      <c r="H42" s="8">
        <f>H45+H48</f>
        <v>20000</v>
      </c>
      <c r="I42" s="8"/>
      <c r="J42" s="8"/>
      <c r="K42" s="8"/>
      <c r="L42" s="159"/>
      <c r="N42" s="46"/>
      <c r="O42" s="45"/>
      <c r="R42" s="117"/>
    </row>
    <row r="43" spans="1:18" s="53" customFormat="1" ht="22.5" customHeight="1">
      <c r="A43" s="141" t="s">
        <v>8</v>
      </c>
      <c r="B43" s="21" t="s">
        <v>49</v>
      </c>
      <c r="C43" s="9">
        <f>D43+E43</f>
        <v>4447500</v>
      </c>
      <c r="D43" s="9">
        <v>4347500</v>
      </c>
      <c r="E43" s="9">
        <v>100000</v>
      </c>
      <c r="F43" s="9">
        <f>G43+H43</f>
        <v>5027200</v>
      </c>
      <c r="G43" s="9">
        <v>4917200</v>
      </c>
      <c r="H43" s="9">
        <f>H44+H45</f>
        <v>110000</v>
      </c>
      <c r="I43" s="9">
        <f>J43+K43</f>
        <v>4208400</v>
      </c>
      <c r="J43" s="9">
        <v>4108400</v>
      </c>
      <c r="K43" s="9">
        <v>100000</v>
      </c>
      <c r="L43" s="159"/>
      <c r="N43" s="46">
        <f t="shared" si="0"/>
        <v>9235600</v>
      </c>
      <c r="O43" s="56">
        <f t="shared" si="2"/>
        <v>13683100</v>
      </c>
      <c r="R43" s="117"/>
    </row>
    <row r="44" spans="1:18" s="53" customFormat="1" ht="22.5" customHeight="1">
      <c r="A44" s="91"/>
      <c r="B44" s="20" t="s">
        <v>58</v>
      </c>
      <c r="C44" s="9">
        <f>C43</f>
        <v>4447500</v>
      </c>
      <c r="D44" s="9">
        <v>4347500</v>
      </c>
      <c r="E44" s="9">
        <v>100000</v>
      </c>
      <c r="F44" s="9">
        <v>5017200</v>
      </c>
      <c r="G44" s="9">
        <v>4917200</v>
      </c>
      <c r="H44" s="9">
        <v>100000</v>
      </c>
      <c r="I44" s="9">
        <f>I43</f>
        <v>4208400</v>
      </c>
      <c r="J44" s="9">
        <f>J43</f>
        <v>4108400</v>
      </c>
      <c r="K44" s="9">
        <f>K43</f>
        <v>100000</v>
      </c>
      <c r="L44" s="159"/>
      <c r="N44" s="46"/>
      <c r="O44" s="56"/>
      <c r="R44" s="117"/>
    </row>
    <row r="45" spans="1:18" s="53" customFormat="1" ht="36.75" customHeight="1">
      <c r="A45" s="92"/>
      <c r="B45" s="20" t="s">
        <v>11</v>
      </c>
      <c r="C45" s="9"/>
      <c r="D45" s="9"/>
      <c r="E45" s="9"/>
      <c r="F45" s="9">
        <f>H45</f>
        <v>10000</v>
      </c>
      <c r="G45" s="9"/>
      <c r="H45" s="9">
        <v>10000</v>
      </c>
      <c r="I45" s="9"/>
      <c r="J45" s="9"/>
      <c r="K45" s="9"/>
      <c r="L45" s="159"/>
      <c r="N45" s="46"/>
      <c r="O45" s="56"/>
      <c r="R45" s="117"/>
    </row>
    <row r="46" spans="1:18" s="53" customFormat="1" ht="22.5" customHeight="1">
      <c r="A46" s="141" t="s">
        <v>9</v>
      </c>
      <c r="B46" s="21" t="s">
        <v>49</v>
      </c>
      <c r="C46" s="9">
        <f>D46+E46</f>
        <v>6474000</v>
      </c>
      <c r="D46" s="9">
        <v>6374000</v>
      </c>
      <c r="E46" s="9">
        <v>100000</v>
      </c>
      <c r="F46" s="9">
        <f>G46+H46</f>
        <v>6852800</v>
      </c>
      <c r="G46" s="9">
        <v>6642800</v>
      </c>
      <c r="H46" s="9">
        <f>H47+H48</f>
        <v>210000</v>
      </c>
      <c r="I46" s="9">
        <f>J46+K46</f>
        <v>6962700</v>
      </c>
      <c r="J46" s="9">
        <v>6862700</v>
      </c>
      <c r="K46" s="9">
        <v>100000</v>
      </c>
      <c r="L46" s="159"/>
      <c r="N46" s="46">
        <f t="shared" si="0"/>
        <v>13815500</v>
      </c>
      <c r="O46" s="56">
        <f t="shared" si="2"/>
        <v>20289500</v>
      </c>
      <c r="R46" s="117"/>
    </row>
    <row r="47" spans="1:18" s="53" customFormat="1" ht="22.5" customHeight="1">
      <c r="A47" s="91"/>
      <c r="B47" s="20" t="s">
        <v>58</v>
      </c>
      <c r="C47" s="9">
        <f>C46</f>
        <v>6474000</v>
      </c>
      <c r="D47" s="9">
        <f>D46</f>
        <v>6374000</v>
      </c>
      <c r="E47" s="9">
        <f>E46</f>
        <v>100000</v>
      </c>
      <c r="F47" s="9">
        <v>6842800</v>
      </c>
      <c r="G47" s="9">
        <v>6642800</v>
      </c>
      <c r="H47" s="9">
        <v>200000</v>
      </c>
      <c r="I47" s="9">
        <f>I46</f>
        <v>6962700</v>
      </c>
      <c r="J47" s="9">
        <f>J46</f>
        <v>6862700</v>
      </c>
      <c r="K47" s="9">
        <f>K46</f>
        <v>100000</v>
      </c>
      <c r="L47" s="81"/>
      <c r="N47" s="46"/>
      <c r="O47" s="56"/>
      <c r="R47" s="117"/>
    </row>
    <row r="48" spans="1:18" s="53" customFormat="1" ht="30.75" customHeight="1">
      <c r="A48" s="92"/>
      <c r="B48" s="20" t="s">
        <v>11</v>
      </c>
      <c r="C48" s="9"/>
      <c r="D48" s="9"/>
      <c r="E48" s="9"/>
      <c r="F48" s="9">
        <f>H48</f>
        <v>10000</v>
      </c>
      <c r="G48" s="9"/>
      <c r="H48" s="9">
        <v>10000</v>
      </c>
      <c r="I48" s="9"/>
      <c r="J48" s="9"/>
      <c r="K48" s="9"/>
      <c r="L48" s="81"/>
      <c r="N48" s="46"/>
      <c r="O48" s="56"/>
      <c r="R48" s="117"/>
    </row>
    <row r="49" spans="1:18" s="53" customFormat="1" ht="49.5" customHeight="1">
      <c r="A49" s="37" t="s">
        <v>90</v>
      </c>
      <c r="B49" s="20" t="s">
        <v>58</v>
      </c>
      <c r="C49" s="8">
        <f>E49</f>
        <v>500000</v>
      </c>
      <c r="D49" s="8"/>
      <c r="E49" s="8">
        <f>E50</f>
        <v>500000</v>
      </c>
      <c r="F49" s="8"/>
      <c r="G49" s="8"/>
      <c r="H49" s="8"/>
      <c r="I49" s="8">
        <f>K49</f>
        <v>600000</v>
      </c>
      <c r="J49" s="8"/>
      <c r="K49" s="8">
        <f>K50</f>
        <v>600000</v>
      </c>
      <c r="L49" s="81"/>
      <c r="N49" s="46">
        <f t="shared" si="0"/>
        <v>600000</v>
      </c>
      <c r="O49" s="56">
        <f t="shared" si="2"/>
        <v>1100000</v>
      </c>
      <c r="R49" s="117"/>
    </row>
    <row r="50" spans="1:18" s="53" customFormat="1" ht="52.5" customHeight="1">
      <c r="A50" s="37" t="s">
        <v>74</v>
      </c>
      <c r="B50" s="20"/>
      <c r="C50" s="9">
        <f>E50</f>
        <v>500000</v>
      </c>
      <c r="D50" s="9"/>
      <c r="E50" s="9">
        <v>500000</v>
      </c>
      <c r="F50" s="9"/>
      <c r="G50" s="9"/>
      <c r="H50" s="9"/>
      <c r="I50" s="9">
        <f>K50</f>
        <v>600000</v>
      </c>
      <c r="J50" s="9"/>
      <c r="K50" s="9">
        <v>600000</v>
      </c>
      <c r="L50" s="81"/>
      <c r="N50" s="46"/>
      <c r="O50" s="56"/>
      <c r="R50" s="117"/>
    </row>
    <row r="51" spans="1:18" s="53" customFormat="1" ht="22.5" customHeight="1">
      <c r="A51" s="145" t="s">
        <v>27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7"/>
      <c r="O51" s="56"/>
      <c r="R51" s="117"/>
    </row>
    <row r="52" spans="1:18" s="53" customFormat="1" ht="22.5" customHeight="1">
      <c r="A52" s="125" t="s">
        <v>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7"/>
      <c r="O52" s="56"/>
      <c r="R52" s="117"/>
    </row>
    <row r="53" spans="1:18" s="53" customFormat="1" ht="39.75" customHeight="1">
      <c r="A53" s="75" t="s">
        <v>13</v>
      </c>
      <c r="B53" s="50" t="s">
        <v>58</v>
      </c>
      <c r="C53" s="51">
        <f>C55+C56+C57+C58+C59</f>
        <v>16238762</v>
      </c>
      <c r="D53" s="51">
        <f aca="true" t="shared" si="6" ref="D53:K53">D55+D56+D57+D58+D59</f>
        <v>15888762</v>
      </c>
      <c r="E53" s="51">
        <f t="shared" si="6"/>
        <v>350000</v>
      </c>
      <c r="F53" s="51">
        <f t="shared" si="6"/>
        <v>19020100</v>
      </c>
      <c r="G53" s="51">
        <f t="shared" si="6"/>
        <v>18060000</v>
      </c>
      <c r="H53" s="51">
        <f t="shared" si="6"/>
        <v>960100</v>
      </c>
      <c r="I53" s="51">
        <f t="shared" si="6"/>
        <v>19315000</v>
      </c>
      <c r="J53" s="51">
        <f t="shared" si="6"/>
        <v>19065000</v>
      </c>
      <c r="K53" s="51">
        <f t="shared" si="6"/>
        <v>250000</v>
      </c>
      <c r="L53" s="93" t="s">
        <v>81</v>
      </c>
      <c r="O53" s="56">
        <f>C53+F53+I53</f>
        <v>54573862</v>
      </c>
      <c r="R53" s="117"/>
    </row>
    <row r="54" spans="1:18" s="53" customFormat="1" ht="84" customHeight="1">
      <c r="A54" s="61" t="s">
        <v>36</v>
      </c>
      <c r="B54" s="20"/>
      <c r="C54" s="9">
        <f>C55+C56+C57+C58+C59</f>
        <v>16238762</v>
      </c>
      <c r="D54" s="9">
        <f aca="true" t="shared" si="7" ref="D54:K54">D55+D56+D57+D58+D59</f>
        <v>15888762</v>
      </c>
      <c r="E54" s="9">
        <f t="shared" si="7"/>
        <v>350000</v>
      </c>
      <c r="F54" s="9">
        <f t="shared" si="7"/>
        <v>19020100</v>
      </c>
      <c r="G54" s="9">
        <f t="shared" si="7"/>
        <v>18060000</v>
      </c>
      <c r="H54" s="9">
        <f t="shared" si="7"/>
        <v>960100</v>
      </c>
      <c r="I54" s="9">
        <f t="shared" si="7"/>
        <v>19315000</v>
      </c>
      <c r="J54" s="9">
        <f t="shared" si="7"/>
        <v>19065000</v>
      </c>
      <c r="K54" s="9">
        <f t="shared" si="7"/>
        <v>250000</v>
      </c>
      <c r="L54" s="94"/>
      <c r="O54" s="56">
        <f aca="true" t="shared" si="8" ref="O54:O59">C54+F54+I54</f>
        <v>54573862</v>
      </c>
      <c r="R54" s="117"/>
    </row>
    <row r="55" spans="1:18" s="53" customFormat="1" ht="29.25" customHeight="1">
      <c r="A55" s="63" t="s">
        <v>40</v>
      </c>
      <c r="B55" s="20"/>
      <c r="C55" s="9">
        <f>D55+E55</f>
        <v>3170000</v>
      </c>
      <c r="D55" s="9">
        <v>3100000</v>
      </c>
      <c r="E55" s="9">
        <v>70000</v>
      </c>
      <c r="F55" s="9">
        <f>G55+H55</f>
        <v>3550000</v>
      </c>
      <c r="G55" s="9">
        <v>3500000</v>
      </c>
      <c r="H55" s="9">
        <v>50000</v>
      </c>
      <c r="I55" s="9">
        <f>J55+K55</f>
        <v>3725000</v>
      </c>
      <c r="J55" s="9">
        <v>3675000</v>
      </c>
      <c r="K55" s="9">
        <v>50000</v>
      </c>
      <c r="L55" s="94"/>
      <c r="N55" s="56">
        <f>F55+I55</f>
        <v>7275000</v>
      </c>
      <c r="O55" s="56">
        <f>C55+F55+I55</f>
        <v>10445000</v>
      </c>
      <c r="R55" s="117"/>
    </row>
    <row r="56" spans="1:18" s="53" customFormat="1" ht="23.25" customHeight="1">
      <c r="A56" s="63" t="s">
        <v>37</v>
      </c>
      <c r="B56" s="20"/>
      <c r="C56" s="9">
        <f>D56+E56</f>
        <v>2548762</v>
      </c>
      <c r="D56" s="9">
        <v>2478762</v>
      </c>
      <c r="E56" s="9">
        <v>70000</v>
      </c>
      <c r="F56" s="9">
        <f>G56+H56</f>
        <v>2850000</v>
      </c>
      <c r="G56" s="9">
        <v>2800000</v>
      </c>
      <c r="H56" s="9">
        <v>50000</v>
      </c>
      <c r="I56" s="9">
        <f>J56+K56</f>
        <v>3050000</v>
      </c>
      <c r="J56" s="9">
        <v>3000000</v>
      </c>
      <c r="K56" s="9">
        <v>50000</v>
      </c>
      <c r="L56" s="94"/>
      <c r="N56" s="56">
        <f>F56+I56</f>
        <v>5900000</v>
      </c>
      <c r="O56" s="56">
        <f t="shared" si="8"/>
        <v>8448762</v>
      </c>
      <c r="R56" s="117"/>
    </row>
    <row r="57" spans="1:18" s="53" customFormat="1" ht="23.25" customHeight="1">
      <c r="A57" s="63" t="s">
        <v>38</v>
      </c>
      <c r="B57" s="20"/>
      <c r="C57" s="9">
        <f>D57+E57</f>
        <v>3380000</v>
      </c>
      <c r="D57" s="9">
        <v>3310000</v>
      </c>
      <c r="E57" s="9">
        <v>70000</v>
      </c>
      <c r="F57" s="9">
        <f>G57+H57</f>
        <v>4510000</v>
      </c>
      <c r="G57" s="9">
        <v>4010000</v>
      </c>
      <c r="H57" s="9">
        <v>500000</v>
      </c>
      <c r="I57" s="9">
        <f>J57+K57</f>
        <v>3935000</v>
      </c>
      <c r="J57" s="9">
        <v>3885000</v>
      </c>
      <c r="K57" s="9">
        <v>50000</v>
      </c>
      <c r="L57" s="94"/>
      <c r="N57" s="56">
        <f>F57+I57</f>
        <v>8445000</v>
      </c>
      <c r="O57" s="56">
        <f t="shared" si="8"/>
        <v>11825000</v>
      </c>
      <c r="R57" s="117"/>
    </row>
    <row r="58" spans="1:18" s="53" customFormat="1" ht="32.25" customHeight="1">
      <c r="A58" s="63" t="s">
        <v>93</v>
      </c>
      <c r="B58" s="20"/>
      <c r="C58" s="9">
        <f>D58+E58</f>
        <v>4070000</v>
      </c>
      <c r="D58" s="9">
        <v>4000000</v>
      </c>
      <c r="E58" s="9">
        <v>70000</v>
      </c>
      <c r="F58" s="9">
        <f>G58+H58</f>
        <v>4620100</v>
      </c>
      <c r="G58" s="9">
        <v>4310000</v>
      </c>
      <c r="H58" s="9">
        <v>310100</v>
      </c>
      <c r="I58" s="9">
        <f>J58+K58</f>
        <v>4880000</v>
      </c>
      <c r="J58" s="9">
        <v>4830000</v>
      </c>
      <c r="K58" s="9">
        <v>50000</v>
      </c>
      <c r="L58" s="94"/>
      <c r="N58" s="56">
        <f>F58+I58</f>
        <v>9500100</v>
      </c>
      <c r="O58" s="56">
        <f t="shared" si="8"/>
        <v>13570100</v>
      </c>
      <c r="R58" s="117"/>
    </row>
    <row r="59" spans="1:18" s="53" customFormat="1" ht="32.25" customHeight="1">
      <c r="A59" s="63" t="s">
        <v>39</v>
      </c>
      <c r="B59" s="20"/>
      <c r="C59" s="9">
        <f>D59+E59</f>
        <v>3070000</v>
      </c>
      <c r="D59" s="9">
        <v>3000000</v>
      </c>
      <c r="E59" s="9">
        <v>70000</v>
      </c>
      <c r="F59" s="9">
        <f>G59+H59</f>
        <v>3490000</v>
      </c>
      <c r="G59" s="9">
        <v>3440000</v>
      </c>
      <c r="H59" s="9">
        <v>50000</v>
      </c>
      <c r="I59" s="9">
        <f>J59+K59</f>
        <v>3725000</v>
      </c>
      <c r="J59" s="9">
        <v>3675000</v>
      </c>
      <c r="K59" s="9">
        <v>50000</v>
      </c>
      <c r="L59" s="115"/>
      <c r="N59" s="56">
        <f>F59+I59</f>
        <v>7215000</v>
      </c>
      <c r="O59" s="56">
        <f t="shared" si="8"/>
        <v>10285000</v>
      </c>
      <c r="R59" s="117"/>
    </row>
    <row r="60" spans="1:18" s="53" customFormat="1" ht="29.25" customHeight="1">
      <c r="A60" s="122" t="s">
        <v>33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O60" s="56"/>
      <c r="R60" s="117"/>
    </row>
    <row r="61" spans="1:18" s="53" customFormat="1" ht="27.75" customHeight="1">
      <c r="A61" s="125" t="s">
        <v>10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7"/>
      <c r="O61" s="56"/>
      <c r="R61" s="117"/>
    </row>
    <row r="62" spans="1:18" s="53" customFormat="1" ht="36" customHeight="1">
      <c r="A62" s="100" t="s">
        <v>28</v>
      </c>
      <c r="B62" s="52" t="s">
        <v>49</v>
      </c>
      <c r="C62" s="51">
        <f>C65+C71</f>
        <v>16136120</v>
      </c>
      <c r="D62" s="51">
        <f aca="true" t="shared" si="9" ref="D62:J62">D65</f>
        <v>5686120</v>
      </c>
      <c r="E62" s="51">
        <f>E65+E71</f>
        <v>10450000</v>
      </c>
      <c r="F62" s="51">
        <f>F65+F71</f>
        <v>5850000</v>
      </c>
      <c r="G62" s="51">
        <f t="shared" si="9"/>
        <v>5350000</v>
      </c>
      <c r="H62" s="51">
        <f>H65+H71</f>
        <v>500000</v>
      </c>
      <c r="I62" s="51">
        <f>I65+I71</f>
        <v>17175700</v>
      </c>
      <c r="J62" s="51">
        <f t="shared" si="9"/>
        <v>6655700</v>
      </c>
      <c r="K62" s="51">
        <f>K65+K71</f>
        <v>10520000</v>
      </c>
      <c r="L62" s="93" t="s">
        <v>81</v>
      </c>
      <c r="O62" s="56">
        <f>C62+F62+I62</f>
        <v>39161820</v>
      </c>
      <c r="R62" s="117"/>
    </row>
    <row r="63" spans="1:18" s="53" customFormat="1" ht="30.75" customHeight="1">
      <c r="A63" s="128"/>
      <c r="B63" s="50" t="s">
        <v>58</v>
      </c>
      <c r="C63" s="51">
        <v>16136120</v>
      </c>
      <c r="D63" s="51">
        <v>5686120</v>
      </c>
      <c r="E63" s="51">
        <v>10450000</v>
      </c>
      <c r="F63" s="51">
        <f>G63</f>
        <v>5350000</v>
      </c>
      <c r="G63" s="51">
        <f>G65</f>
        <v>5350000</v>
      </c>
      <c r="H63" s="51"/>
      <c r="I63" s="51">
        <v>17175700</v>
      </c>
      <c r="J63" s="51">
        <v>6655700</v>
      </c>
      <c r="K63" s="51">
        <v>10520000</v>
      </c>
      <c r="L63" s="94"/>
      <c r="O63" s="56"/>
      <c r="R63" s="117"/>
    </row>
    <row r="64" spans="1:18" s="53" customFormat="1" ht="32.25" customHeight="1">
      <c r="A64" s="129"/>
      <c r="B64" s="50" t="s">
        <v>11</v>
      </c>
      <c r="C64" s="51"/>
      <c r="D64" s="51"/>
      <c r="E64" s="51"/>
      <c r="F64" s="51">
        <f>H64</f>
        <v>500000</v>
      </c>
      <c r="G64" s="51"/>
      <c r="H64" s="51">
        <v>500000</v>
      </c>
      <c r="I64" s="51"/>
      <c r="J64" s="51"/>
      <c r="K64" s="51"/>
      <c r="L64" s="94"/>
      <c r="O64" s="56"/>
      <c r="R64" s="117"/>
    </row>
    <row r="65" spans="1:18" s="53" customFormat="1" ht="73.5" customHeight="1">
      <c r="A65" s="82" t="s">
        <v>50</v>
      </c>
      <c r="B65" s="50"/>
      <c r="C65" s="49">
        <f>C66+C69+C70</f>
        <v>6136120</v>
      </c>
      <c r="D65" s="49">
        <f aca="true" t="shared" si="10" ref="D65:K65">D66+D69+D70</f>
        <v>5686120</v>
      </c>
      <c r="E65" s="49">
        <f t="shared" si="10"/>
        <v>450000</v>
      </c>
      <c r="F65" s="49">
        <f t="shared" si="10"/>
        <v>5850000</v>
      </c>
      <c r="G65" s="49">
        <f t="shared" si="10"/>
        <v>5350000</v>
      </c>
      <c r="H65" s="49">
        <f t="shared" si="10"/>
        <v>500000</v>
      </c>
      <c r="I65" s="49">
        <f t="shared" si="10"/>
        <v>7175700</v>
      </c>
      <c r="J65" s="49">
        <f t="shared" si="10"/>
        <v>6655700</v>
      </c>
      <c r="K65" s="49">
        <f t="shared" si="10"/>
        <v>520000</v>
      </c>
      <c r="L65" s="94"/>
      <c r="O65" s="56">
        <f>C65+F65+I65</f>
        <v>19161820</v>
      </c>
      <c r="R65" s="117"/>
    </row>
    <row r="66" spans="1:18" s="53" customFormat="1" ht="33.75" customHeight="1">
      <c r="A66" s="104" t="s">
        <v>83</v>
      </c>
      <c r="B66" s="52" t="s">
        <v>49</v>
      </c>
      <c r="C66" s="9">
        <f>D66+E66</f>
        <v>5742920</v>
      </c>
      <c r="D66" s="9">
        <v>5292920</v>
      </c>
      <c r="E66" s="66">
        <v>450000</v>
      </c>
      <c r="F66" s="66">
        <f>G66+H66</f>
        <v>5800000</v>
      </c>
      <c r="G66" s="66">
        <v>5300000</v>
      </c>
      <c r="H66" s="66">
        <v>500000</v>
      </c>
      <c r="I66" s="66">
        <f>J66+K66</f>
        <v>6820000</v>
      </c>
      <c r="J66" s="66">
        <v>6300000</v>
      </c>
      <c r="K66" s="66">
        <v>520000</v>
      </c>
      <c r="L66" s="94"/>
      <c r="N66" s="56">
        <f>F66+I66</f>
        <v>12620000</v>
      </c>
      <c r="O66" s="56">
        <f>C66+F66+I66</f>
        <v>18362920</v>
      </c>
      <c r="R66" s="117"/>
    </row>
    <row r="67" spans="1:18" s="53" customFormat="1" ht="29.25" customHeight="1">
      <c r="A67" s="105"/>
      <c r="B67" s="50" t="s">
        <v>58</v>
      </c>
      <c r="C67" s="9">
        <v>5742920</v>
      </c>
      <c r="D67" s="9">
        <v>5292920</v>
      </c>
      <c r="E67" s="66">
        <v>450000</v>
      </c>
      <c r="F67" s="66">
        <f>G67</f>
        <v>5300000</v>
      </c>
      <c r="G67" s="66">
        <v>5300000</v>
      </c>
      <c r="H67" s="66"/>
      <c r="I67" s="66">
        <f>J67+K67</f>
        <v>6820000</v>
      </c>
      <c r="J67" s="66">
        <v>6300000</v>
      </c>
      <c r="K67" s="66">
        <v>520000</v>
      </c>
      <c r="L67" s="94"/>
      <c r="N67" s="56"/>
      <c r="O67" s="56"/>
      <c r="R67" s="117"/>
    </row>
    <row r="68" spans="1:18" s="53" customFormat="1" ht="34.5" customHeight="1">
      <c r="A68" s="106"/>
      <c r="B68" s="88" t="s">
        <v>11</v>
      </c>
      <c r="C68" s="9"/>
      <c r="D68" s="9"/>
      <c r="E68" s="66"/>
      <c r="F68" s="66">
        <f>H68</f>
        <v>500000</v>
      </c>
      <c r="G68" s="66"/>
      <c r="H68" s="66">
        <v>500000</v>
      </c>
      <c r="I68" s="66"/>
      <c r="J68" s="66"/>
      <c r="K68" s="67"/>
      <c r="L68" s="94"/>
      <c r="N68" s="56"/>
      <c r="O68" s="56"/>
      <c r="R68" s="117"/>
    </row>
    <row r="69" spans="1:18" s="53" customFormat="1" ht="57.75" customHeight="1">
      <c r="A69" s="63" t="s">
        <v>84</v>
      </c>
      <c r="B69" s="20"/>
      <c r="C69" s="9">
        <f>D69</f>
        <v>93200</v>
      </c>
      <c r="D69" s="9">
        <v>93200</v>
      </c>
      <c r="E69" s="66"/>
      <c r="F69" s="66">
        <f>G69</f>
        <v>50000</v>
      </c>
      <c r="G69" s="66">
        <v>50000</v>
      </c>
      <c r="H69" s="66"/>
      <c r="I69" s="66">
        <f>J69</f>
        <v>105700</v>
      </c>
      <c r="J69" s="66">
        <v>105700</v>
      </c>
      <c r="K69" s="67"/>
      <c r="L69" s="94"/>
      <c r="N69" s="56">
        <f>F69+I69</f>
        <v>155700</v>
      </c>
      <c r="O69" s="56">
        <f>C69+F69+I69</f>
        <v>248900</v>
      </c>
      <c r="R69" s="117"/>
    </row>
    <row r="70" spans="1:18" s="53" customFormat="1" ht="44.25" customHeight="1">
      <c r="A70" s="61" t="s">
        <v>63</v>
      </c>
      <c r="B70" s="83"/>
      <c r="C70" s="48">
        <f>D70+E70</f>
        <v>300000</v>
      </c>
      <c r="D70" s="48">
        <v>300000</v>
      </c>
      <c r="E70" s="84"/>
      <c r="F70" s="84"/>
      <c r="G70" s="84"/>
      <c r="H70" s="84"/>
      <c r="I70" s="84">
        <f>J70</f>
        <v>250000</v>
      </c>
      <c r="J70" s="84">
        <v>250000</v>
      </c>
      <c r="K70" s="85"/>
      <c r="L70" s="94"/>
      <c r="N70" s="56">
        <f>C70+F70+I70</f>
        <v>550000</v>
      </c>
      <c r="O70" s="56"/>
      <c r="R70" s="117"/>
    </row>
    <row r="71" spans="1:18" s="53" customFormat="1" ht="48.75" customHeight="1">
      <c r="A71" s="37" t="s">
        <v>91</v>
      </c>
      <c r="B71" s="20"/>
      <c r="C71" s="9">
        <f>E71</f>
        <v>10000000</v>
      </c>
      <c r="D71" s="9"/>
      <c r="E71" s="66">
        <v>10000000</v>
      </c>
      <c r="F71" s="9"/>
      <c r="G71" s="86"/>
      <c r="H71" s="87"/>
      <c r="I71" s="9">
        <f>K71</f>
        <v>10000000</v>
      </c>
      <c r="J71" s="9"/>
      <c r="K71" s="66">
        <v>10000000</v>
      </c>
      <c r="L71" s="95"/>
      <c r="N71" s="56"/>
      <c r="O71" s="56"/>
      <c r="R71" s="117"/>
    </row>
    <row r="72" spans="1:18" s="53" customFormat="1" ht="44.25" customHeight="1">
      <c r="A72" s="37" t="s">
        <v>80</v>
      </c>
      <c r="B72" s="20"/>
      <c r="C72" s="9">
        <f>E72</f>
        <v>10000000</v>
      </c>
      <c r="D72" s="9"/>
      <c r="E72" s="66">
        <v>10000000</v>
      </c>
      <c r="F72" s="9"/>
      <c r="G72" s="9"/>
      <c r="H72" s="66"/>
      <c r="I72" s="9">
        <f>K72</f>
        <v>10000000</v>
      </c>
      <c r="J72" s="9"/>
      <c r="K72" s="66">
        <v>10000000</v>
      </c>
      <c r="L72" s="96"/>
      <c r="N72" s="56"/>
      <c r="O72" s="56"/>
      <c r="R72" s="117"/>
    </row>
    <row r="73" spans="1:18" s="26" customFormat="1" ht="27" customHeight="1">
      <c r="A73" s="119" t="s">
        <v>34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  <c r="R73" s="117"/>
    </row>
    <row r="74" spans="1:18" s="26" customFormat="1" ht="33" customHeight="1">
      <c r="A74" s="116" t="s">
        <v>76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8"/>
      <c r="R74" s="117"/>
    </row>
    <row r="75" spans="1:18" s="26" customFormat="1" ht="37.5" customHeight="1">
      <c r="A75" s="109" t="s">
        <v>29</v>
      </c>
      <c r="B75" s="21" t="s">
        <v>49</v>
      </c>
      <c r="C75" s="8">
        <f>D75+E75</f>
        <v>18947818</v>
      </c>
      <c r="D75" s="8">
        <f aca="true" t="shared" si="11" ref="D75:J75">D76+D77</f>
        <v>18537818</v>
      </c>
      <c r="E75" s="8">
        <f>E76+E77+E78</f>
        <v>410000</v>
      </c>
      <c r="F75" s="8">
        <f>G75+H75</f>
        <v>21461386</v>
      </c>
      <c r="G75" s="8">
        <f t="shared" si="11"/>
        <v>20531386</v>
      </c>
      <c r="H75" s="8">
        <f>H76+H77+H78</f>
        <v>930000</v>
      </c>
      <c r="I75" s="8">
        <f>J75+K75</f>
        <v>21210600</v>
      </c>
      <c r="J75" s="8">
        <f t="shared" si="11"/>
        <v>20040600</v>
      </c>
      <c r="K75" s="8">
        <f>K76+K77+K78</f>
        <v>1170000</v>
      </c>
      <c r="L75" s="107" t="s">
        <v>81</v>
      </c>
      <c r="O75" s="45">
        <f>C75+F75+I75</f>
        <v>61619804</v>
      </c>
      <c r="R75" s="117"/>
    </row>
    <row r="76" spans="1:18" s="26" customFormat="1" ht="31.5" customHeight="1">
      <c r="A76" s="110"/>
      <c r="B76" s="20" t="s">
        <v>58</v>
      </c>
      <c r="C76" s="8">
        <f>D76+E76</f>
        <v>18637818</v>
      </c>
      <c r="D76" s="8">
        <f>D79+D83+D89+D96+D100</f>
        <v>18537818</v>
      </c>
      <c r="E76" s="8">
        <f>E79</f>
        <v>100000</v>
      </c>
      <c r="F76" s="8">
        <f>G76+H76</f>
        <v>20631386</v>
      </c>
      <c r="G76" s="8">
        <f>G79+G83+G89+G96+G100</f>
        <v>20531386</v>
      </c>
      <c r="H76" s="8">
        <f>H79</f>
        <v>100000</v>
      </c>
      <c r="I76" s="8">
        <f>J76+K76</f>
        <v>20140600</v>
      </c>
      <c r="J76" s="8">
        <f>J79+J83+J89+J96+J100</f>
        <v>20040600</v>
      </c>
      <c r="K76" s="8">
        <f>K79</f>
        <v>100000</v>
      </c>
      <c r="L76" s="108"/>
      <c r="O76" s="45"/>
      <c r="R76" s="47"/>
    </row>
    <row r="77" spans="1:18" s="26" customFormat="1" ht="33" customHeight="1">
      <c r="A77" s="110"/>
      <c r="B77" s="20" t="s">
        <v>11</v>
      </c>
      <c r="C77" s="8">
        <f>E77</f>
        <v>210000</v>
      </c>
      <c r="D77" s="8"/>
      <c r="E77" s="8">
        <f>E84+E93</f>
        <v>210000</v>
      </c>
      <c r="F77" s="8">
        <f>H77</f>
        <v>130000</v>
      </c>
      <c r="G77" s="8"/>
      <c r="H77" s="8">
        <f>H82+H90</f>
        <v>130000</v>
      </c>
      <c r="I77" s="8">
        <f>K77</f>
        <v>270000</v>
      </c>
      <c r="J77" s="8"/>
      <c r="K77" s="8">
        <f>K82+K90</f>
        <v>270000</v>
      </c>
      <c r="L77" s="108"/>
      <c r="O77" s="45">
        <f>C77+F77+I77</f>
        <v>610000</v>
      </c>
      <c r="R77" s="47"/>
    </row>
    <row r="78" spans="1:18" s="26" customFormat="1" ht="27" customHeight="1">
      <c r="A78" s="96"/>
      <c r="B78" s="20" t="s">
        <v>64</v>
      </c>
      <c r="C78" s="8">
        <f>E78</f>
        <v>100000</v>
      </c>
      <c r="D78" s="8"/>
      <c r="E78" s="8">
        <v>100000</v>
      </c>
      <c r="F78" s="8">
        <f>H78</f>
        <v>700000</v>
      </c>
      <c r="G78" s="8"/>
      <c r="H78" s="8">
        <v>700000</v>
      </c>
      <c r="I78" s="8">
        <f>K78</f>
        <v>800000</v>
      </c>
      <c r="J78" s="8"/>
      <c r="K78" s="8">
        <v>800000</v>
      </c>
      <c r="L78" s="108"/>
      <c r="O78" s="45"/>
      <c r="R78" s="47"/>
    </row>
    <row r="79" spans="1:18" s="26" customFormat="1" ht="99" customHeight="1">
      <c r="A79" s="62" t="s">
        <v>42</v>
      </c>
      <c r="B79" s="20" t="s">
        <v>58</v>
      </c>
      <c r="C79" s="8">
        <f>C80+C81</f>
        <v>5750000</v>
      </c>
      <c r="D79" s="8">
        <f aca="true" t="shared" si="12" ref="D79:K79">D80+D81</f>
        <v>5650000</v>
      </c>
      <c r="E79" s="8">
        <f t="shared" si="12"/>
        <v>100000</v>
      </c>
      <c r="F79" s="8">
        <f t="shared" si="12"/>
        <v>6820000</v>
      </c>
      <c r="G79" s="8">
        <f t="shared" si="12"/>
        <v>6720000</v>
      </c>
      <c r="H79" s="8">
        <f t="shared" si="12"/>
        <v>100000</v>
      </c>
      <c r="I79" s="8">
        <f t="shared" si="12"/>
        <v>6871400</v>
      </c>
      <c r="J79" s="8">
        <f t="shared" si="12"/>
        <v>6771400</v>
      </c>
      <c r="K79" s="8">
        <f t="shared" si="12"/>
        <v>100000</v>
      </c>
      <c r="L79" s="108"/>
      <c r="O79" s="45" t="e">
        <f>C79+#REF!+#REF!</f>
        <v>#REF!</v>
      </c>
      <c r="R79" s="47"/>
    </row>
    <row r="80" spans="1:15" s="26" customFormat="1" ht="52.5" customHeight="1">
      <c r="A80" s="65" t="s">
        <v>43</v>
      </c>
      <c r="B80" s="20"/>
      <c r="C80" s="9">
        <f>D80+E80</f>
        <v>4950000</v>
      </c>
      <c r="D80" s="48">
        <v>4850000</v>
      </c>
      <c r="E80" s="48">
        <v>100000</v>
      </c>
      <c r="F80" s="9">
        <f>G80+H80</f>
        <v>5000000</v>
      </c>
      <c r="G80" s="48">
        <v>4900000</v>
      </c>
      <c r="H80" s="48">
        <v>100000</v>
      </c>
      <c r="I80" s="9">
        <f>J80+K80</f>
        <v>5245000</v>
      </c>
      <c r="J80" s="48">
        <v>5145000</v>
      </c>
      <c r="K80" s="48">
        <v>100000</v>
      </c>
      <c r="L80" s="108"/>
      <c r="N80" s="45">
        <f>F80+I80</f>
        <v>10245000</v>
      </c>
      <c r="O80" s="45">
        <f>C80+F80+I80</f>
        <v>15195000</v>
      </c>
    </row>
    <row r="81" spans="1:15" s="26" customFormat="1" ht="62.25" customHeight="1">
      <c r="A81" s="62" t="s">
        <v>85</v>
      </c>
      <c r="B81" s="20"/>
      <c r="C81" s="9">
        <f>D81</f>
        <v>800000</v>
      </c>
      <c r="D81" s="48">
        <v>800000</v>
      </c>
      <c r="E81" s="48"/>
      <c r="F81" s="9">
        <f>G81</f>
        <v>1820000</v>
      </c>
      <c r="G81" s="48">
        <v>1820000</v>
      </c>
      <c r="H81" s="48"/>
      <c r="I81" s="9">
        <f>J81</f>
        <v>1626400</v>
      </c>
      <c r="J81" s="48">
        <v>1626400</v>
      </c>
      <c r="K81" s="48"/>
      <c r="L81" s="108"/>
      <c r="N81" s="45">
        <f>F81+I81</f>
        <v>3446400</v>
      </c>
      <c r="O81" s="45">
        <f>C81+F81+I81</f>
        <v>4246400</v>
      </c>
    </row>
    <row r="82" spans="1:15" s="26" customFormat="1" ht="28.5" customHeight="1">
      <c r="A82" s="104" t="s">
        <v>70</v>
      </c>
      <c r="B82" s="21" t="s">
        <v>49</v>
      </c>
      <c r="C82" s="64">
        <f>C83+C84</f>
        <v>2860000</v>
      </c>
      <c r="D82" s="64">
        <f aca="true" t="shared" si="13" ref="D82:K82">D83+D84</f>
        <v>2750000</v>
      </c>
      <c r="E82" s="64">
        <f t="shared" si="13"/>
        <v>110000</v>
      </c>
      <c r="F82" s="64">
        <f t="shared" si="13"/>
        <v>2820000</v>
      </c>
      <c r="G82" s="64">
        <f t="shared" si="13"/>
        <v>2820000</v>
      </c>
      <c r="H82" s="64"/>
      <c r="I82" s="64">
        <f t="shared" si="13"/>
        <v>3695300</v>
      </c>
      <c r="J82" s="64">
        <f t="shared" si="13"/>
        <v>3565300</v>
      </c>
      <c r="K82" s="64">
        <f t="shared" si="13"/>
        <v>130000</v>
      </c>
      <c r="L82" s="108"/>
      <c r="O82" s="45">
        <f>C82+F82+I82</f>
        <v>9375300</v>
      </c>
    </row>
    <row r="83" spans="1:15" s="26" customFormat="1" ht="28.5" customHeight="1">
      <c r="A83" s="113"/>
      <c r="B83" s="20" t="s">
        <v>58</v>
      </c>
      <c r="C83" s="48">
        <f>D83</f>
        <v>2750000</v>
      </c>
      <c r="D83" s="48">
        <v>2750000</v>
      </c>
      <c r="E83" s="48"/>
      <c r="F83" s="48">
        <f>F85+F87</f>
        <v>2820000</v>
      </c>
      <c r="G83" s="48">
        <f>G85+G87</f>
        <v>2820000</v>
      </c>
      <c r="H83" s="48"/>
      <c r="I83" s="48">
        <f>I85+I87</f>
        <v>3565300</v>
      </c>
      <c r="J83" s="48">
        <f>J85+J87</f>
        <v>3565300</v>
      </c>
      <c r="K83" s="48"/>
      <c r="L83" s="108"/>
      <c r="O83" s="45"/>
    </row>
    <row r="84" spans="1:15" s="26" customFormat="1" ht="42.75" customHeight="1">
      <c r="A84" s="114"/>
      <c r="B84" s="20" t="s">
        <v>11</v>
      </c>
      <c r="C84" s="9">
        <f>C86</f>
        <v>110000</v>
      </c>
      <c r="D84" s="9"/>
      <c r="E84" s="9">
        <f>E86</f>
        <v>110000</v>
      </c>
      <c r="F84" s="9"/>
      <c r="G84" s="86"/>
      <c r="H84" s="86"/>
      <c r="I84" s="9">
        <f>K84</f>
        <v>130000</v>
      </c>
      <c r="J84" s="9"/>
      <c r="K84" s="9">
        <f>K86</f>
        <v>130000</v>
      </c>
      <c r="L84" s="108"/>
      <c r="O84" s="45">
        <f>C84+F84+I84</f>
        <v>240000</v>
      </c>
    </row>
    <row r="85" spans="1:15" s="26" customFormat="1" ht="36.75" customHeight="1">
      <c r="A85" s="100" t="s">
        <v>69</v>
      </c>
      <c r="B85" s="20" t="s">
        <v>58</v>
      </c>
      <c r="C85" s="9">
        <f>D85</f>
        <v>2625000</v>
      </c>
      <c r="D85" s="9">
        <v>2625000</v>
      </c>
      <c r="E85" s="9"/>
      <c r="F85" s="9">
        <f>G85</f>
        <v>2700000</v>
      </c>
      <c r="G85" s="9">
        <v>2700000</v>
      </c>
      <c r="H85" s="43"/>
      <c r="I85" s="9">
        <f>J85</f>
        <v>3255000</v>
      </c>
      <c r="J85" s="9">
        <v>3255000</v>
      </c>
      <c r="K85" s="9"/>
      <c r="L85" s="108"/>
      <c r="N85" s="45" t="e">
        <f>#REF!+#REF!</f>
        <v>#REF!</v>
      </c>
      <c r="O85" s="45" t="e">
        <f>C85+#REF!+#REF!</f>
        <v>#REF!</v>
      </c>
    </row>
    <row r="86" spans="1:15" s="26" customFormat="1" ht="31.5">
      <c r="A86" s="101"/>
      <c r="B86" s="20" t="s">
        <v>11</v>
      </c>
      <c r="C86" s="9">
        <f>E86</f>
        <v>110000</v>
      </c>
      <c r="D86" s="9"/>
      <c r="E86" s="9">
        <v>110000</v>
      </c>
      <c r="F86" s="9"/>
      <c r="G86" s="9"/>
      <c r="H86" s="9"/>
      <c r="I86" s="9">
        <f>K86</f>
        <v>130000</v>
      </c>
      <c r="J86" s="9"/>
      <c r="K86" s="9">
        <v>130000</v>
      </c>
      <c r="L86" s="108"/>
      <c r="N86" s="45">
        <f>C86+F86+I86</f>
        <v>240000</v>
      </c>
      <c r="O86" s="45"/>
    </row>
    <row r="87" spans="1:15" s="26" customFormat="1" ht="63" customHeight="1">
      <c r="A87" s="61" t="s">
        <v>86</v>
      </c>
      <c r="B87" s="20" t="s">
        <v>58</v>
      </c>
      <c r="C87" s="9">
        <f>D87</f>
        <v>125000</v>
      </c>
      <c r="D87" s="9">
        <v>125000</v>
      </c>
      <c r="E87" s="9"/>
      <c r="F87" s="9">
        <f>G87</f>
        <v>120000</v>
      </c>
      <c r="G87" s="9">
        <v>120000</v>
      </c>
      <c r="H87" s="9"/>
      <c r="I87" s="9">
        <f>J87</f>
        <v>310300</v>
      </c>
      <c r="J87" s="9">
        <v>310300</v>
      </c>
      <c r="K87" s="9"/>
      <c r="L87" s="108"/>
      <c r="N87" s="45">
        <f>C87+F87+I87</f>
        <v>555300</v>
      </c>
      <c r="O87" s="45">
        <f>F87+I87</f>
        <v>430300</v>
      </c>
    </row>
    <row r="88" spans="1:15" s="26" customFormat="1" ht="33" customHeight="1">
      <c r="A88" s="104" t="s">
        <v>59</v>
      </c>
      <c r="B88" s="21" t="s">
        <v>49</v>
      </c>
      <c r="C88" s="8">
        <f>C89+C90+C91</f>
        <v>6200000</v>
      </c>
      <c r="D88" s="8">
        <f aca="true" t="shared" si="14" ref="D88:J88">D89+D90</f>
        <v>6000000</v>
      </c>
      <c r="E88" s="8">
        <f>E89+E90+E91</f>
        <v>200000</v>
      </c>
      <c r="F88" s="8">
        <f>F89+F90+F91</f>
        <v>7630000</v>
      </c>
      <c r="G88" s="8">
        <f t="shared" si="14"/>
        <v>6800000</v>
      </c>
      <c r="H88" s="8">
        <f>H90+H91</f>
        <v>830000</v>
      </c>
      <c r="I88" s="8">
        <f>I89+I90+I91</f>
        <v>8080000</v>
      </c>
      <c r="J88" s="8">
        <f t="shared" si="14"/>
        <v>7140000</v>
      </c>
      <c r="K88" s="8">
        <f>K90+K91</f>
        <v>940000</v>
      </c>
      <c r="L88" s="108"/>
      <c r="N88" s="45"/>
      <c r="O88" s="45"/>
    </row>
    <row r="89" spans="1:15" s="26" customFormat="1" ht="27.75" customHeight="1">
      <c r="A89" s="113"/>
      <c r="B89" s="20" t="s">
        <v>58</v>
      </c>
      <c r="C89" s="9">
        <f>D89</f>
        <v>6000000</v>
      </c>
      <c r="D89" s="9">
        <v>6000000</v>
      </c>
      <c r="E89" s="9"/>
      <c r="F89" s="9">
        <f>F92+F95</f>
        <v>6800000</v>
      </c>
      <c r="G89" s="9">
        <f>G92+G95</f>
        <v>6800000</v>
      </c>
      <c r="H89" s="9"/>
      <c r="I89" s="9">
        <f>I92+I95</f>
        <v>7140000</v>
      </c>
      <c r="J89" s="9">
        <f>J92+J95</f>
        <v>7140000</v>
      </c>
      <c r="K89" s="9"/>
      <c r="L89" s="108"/>
      <c r="N89" s="45"/>
      <c r="O89" s="45"/>
    </row>
    <row r="90" spans="1:15" s="26" customFormat="1" ht="34.5" customHeight="1">
      <c r="A90" s="138"/>
      <c r="B90" s="20" t="s">
        <v>11</v>
      </c>
      <c r="C90" s="9">
        <f>E90</f>
        <v>100000</v>
      </c>
      <c r="D90" s="9"/>
      <c r="E90" s="9">
        <f>E93</f>
        <v>100000</v>
      </c>
      <c r="F90" s="9">
        <f>H90</f>
        <v>130000</v>
      </c>
      <c r="G90" s="9"/>
      <c r="H90" s="9">
        <f>H93</f>
        <v>130000</v>
      </c>
      <c r="I90" s="9">
        <f>K90</f>
        <v>140000</v>
      </c>
      <c r="J90" s="9"/>
      <c r="K90" s="9">
        <f>K93</f>
        <v>140000</v>
      </c>
      <c r="L90" s="108"/>
      <c r="N90" s="45"/>
      <c r="O90" s="45"/>
    </row>
    <row r="91" spans="1:15" s="26" customFormat="1" ht="27.75" customHeight="1">
      <c r="A91" s="114"/>
      <c r="B91" s="20" t="s">
        <v>64</v>
      </c>
      <c r="C91" s="9">
        <f>E91</f>
        <v>100000</v>
      </c>
      <c r="D91" s="9"/>
      <c r="E91" s="9">
        <v>100000</v>
      </c>
      <c r="F91" s="9">
        <f>H91</f>
        <v>700000</v>
      </c>
      <c r="G91" s="9"/>
      <c r="H91" s="9">
        <f>H94</f>
        <v>700000</v>
      </c>
      <c r="I91" s="9">
        <f>K91</f>
        <v>800000</v>
      </c>
      <c r="J91" s="9"/>
      <c r="K91" s="9">
        <f>K94</f>
        <v>800000</v>
      </c>
      <c r="L91" s="108"/>
      <c r="N91" s="45"/>
      <c r="O91" s="45"/>
    </row>
    <row r="92" spans="1:15" s="26" customFormat="1" ht="33.75" customHeight="1">
      <c r="A92" s="100" t="s">
        <v>65</v>
      </c>
      <c r="B92" s="20" t="s">
        <v>58</v>
      </c>
      <c r="C92" s="9">
        <f>D92</f>
        <v>5278000</v>
      </c>
      <c r="D92" s="9">
        <v>5278000</v>
      </c>
      <c r="E92" s="9"/>
      <c r="F92" s="9">
        <f>G92</f>
        <v>3700000</v>
      </c>
      <c r="G92" s="9">
        <v>3700000</v>
      </c>
      <c r="H92" s="9"/>
      <c r="I92" s="9">
        <f>J92</f>
        <v>3885000</v>
      </c>
      <c r="J92" s="9">
        <v>3885000</v>
      </c>
      <c r="K92" s="9"/>
      <c r="L92" s="108"/>
      <c r="N92" s="45"/>
      <c r="O92" s="45"/>
    </row>
    <row r="93" spans="1:15" s="26" customFormat="1" ht="28.5" customHeight="1">
      <c r="A93" s="136"/>
      <c r="B93" s="20" t="s">
        <v>11</v>
      </c>
      <c r="C93" s="9">
        <f>E93</f>
        <v>100000</v>
      </c>
      <c r="D93" s="9"/>
      <c r="E93" s="9">
        <v>100000</v>
      </c>
      <c r="F93" s="9">
        <f>H93</f>
        <v>130000</v>
      </c>
      <c r="G93" s="9"/>
      <c r="H93" s="9">
        <v>130000</v>
      </c>
      <c r="I93" s="9">
        <f>K93</f>
        <v>140000</v>
      </c>
      <c r="J93" s="9"/>
      <c r="K93" s="9">
        <v>140000</v>
      </c>
      <c r="L93" s="108"/>
      <c r="N93" s="45"/>
      <c r="O93" s="45"/>
    </row>
    <row r="94" spans="1:15" s="26" customFormat="1" ht="27" customHeight="1">
      <c r="A94" s="137"/>
      <c r="B94" s="20" t="s">
        <v>64</v>
      </c>
      <c r="C94" s="9">
        <f>E94</f>
        <v>100000</v>
      </c>
      <c r="D94" s="9"/>
      <c r="E94" s="9">
        <v>100000</v>
      </c>
      <c r="F94" s="9">
        <f>H94</f>
        <v>700000</v>
      </c>
      <c r="G94" s="9"/>
      <c r="H94" s="9">
        <v>700000</v>
      </c>
      <c r="I94" s="9">
        <f>K94</f>
        <v>800000</v>
      </c>
      <c r="J94" s="9"/>
      <c r="K94" s="9">
        <v>800000</v>
      </c>
      <c r="L94" s="108"/>
      <c r="N94" s="45"/>
      <c r="O94" s="45"/>
    </row>
    <row r="95" spans="1:15" s="26" customFormat="1" ht="65.25" customHeight="1">
      <c r="A95" s="61" t="s">
        <v>71</v>
      </c>
      <c r="B95" s="20" t="s">
        <v>58</v>
      </c>
      <c r="C95" s="9">
        <f>D95</f>
        <v>722000</v>
      </c>
      <c r="D95" s="9">
        <v>722000</v>
      </c>
      <c r="E95" s="9"/>
      <c r="F95" s="9">
        <f>G95</f>
        <v>3100000</v>
      </c>
      <c r="G95" s="9">
        <v>3100000</v>
      </c>
      <c r="H95" s="9"/>
      <c r="I95" s="9">
        <f>J95</f>
        <v>3255000</v>
      </c>
      <c r="J95" s="9">
        <v>3255000</v>
      </c>
      <c r="K95" s="9"/>
      <c r="L95" s="108"/>
      <c r="N95" s="45"/>
      <c r="O95" s="45"/>
    </row>
    <row r="96" spans="1:15" s="26" customFormat="1" ht="38.25" customHeight="1">
      <c r="A96" s="62" t="s">
        <v>75</v>
      </c>
      <c r="B96" s="20" t="s">
        <v>58</v>
      </c>
      <c r="C96" s="8">
        <f>C97+C98+C99</f>
        <v>1237818</v>
      </c>
      <c r="D96" s="8">
        <f>D97+D98+D99</f>
        <v>1237818</v>
      </c>
      <c r="E96" s="8"/>
      <c r="F96" s="8">
        <f>F97+F98+F99</f>
        <v>1591386</v>
      </c>
      <c r="G96" s="8">
        <f>G97+G98+G99</f>
        <v>1591386</v>
      </c>
      <c r="H96" s="8"/>
      <c r="I96" s="8">
        <f>I97+I98+I99</f>
        <v>1098000</v>
      </c>
      <c r="J96" s="8">
        <f>J97+J98+J99</f>
        <v>1098000</v>
      </c>
      <c r="K96" s="8"/>
      <c r="L96" s="108"/>
      <c r="N96" s="45"/>
      <c r="O96" s="45"/>
    </row>
    <row r="97" spans="1:15" s="26" customFormat="1" ht="99" customHeight="1">
      <c r="A97" s="62" t="s">
        <v>60</v>
      </c>
      <c r="B97" s="74"/>
      <c r="C97" s="9">
        <f>D97</f>
        <v>937818</v>
      </c>
      <c r="D97" s="9">
        <v>937818</v>
      </c>
      <c r="E97" s="9"/>
      <c r="F97" s="9">
        <f>G97</f>
        <v>1391386</v>
      </c>
      <c r="G97" s="9">
        <v>1391386</v>
      </c>
      <c r="H97" s="9"/>
      <c r="I97" s="9">
        <f>J97</f>
        <v>798000</v>
      </c>
      <c r="J97" s="9">
        <v>798000</v>
      </c>
      <c r="K97" s="9"/>
      <c r="L97" s="108"/>
      <c r="N97" s="45">
        <f>C97+F97+I97</f>
        <v>3127204</v>
      </c>
      <c r="O97" s="45">
        <f>C97+F97+I97</f>
        <v>3127204</v>
      </c>
    </row>
    <row r="98" spans="1:15" s="26" customFormat="1" ht="73.5" customHeight="1">
      <c r="A98" s="62" t="s">
        <v>61</v>
      </c>
      <c r="B98" s="20"/>
      <c r="C98" s="9">
        <f>D98</f>
        <v>50000</v>
      </c>
      <c r="D98" s="9">
        <v>50000</v>
      </c>
      <c r="E98" s="9"/>
      <c r="F98" s="9">
        <f>G98</f>
        <v>50000</v>
      </c>
      <c r="G98" s="9">
        <v>50000</v>
      </c>
      <c r="H98" s="9"/>
      <c r="I98" s="9">
        <f>J98</f>
        <v>50000</v>
      </c>
      <c r="J98" s="9">
        <v>50000</v>
      </c>
      <c r="K98" s="9"/>
      <c r="L98" s="108"/>
      <c r="N98" s="45">
        <f>C98+F98+I98</f>
        <v>150000</v>
      </c>
      <c r="O98" s="45">
        <f>C98+F98+I98</f>
        <v>150000</v>
      </c>
    </row>
    <row r="99" spans="1:15" s="26" customFormat="1" ht="73.5" customHeight="1">
      <c r="A99" s="62" t="s">
        <v>72</v>
      </c>
      <c r="B99" s="20"/>
      <c r="C99" s="9">
        <f>D99</f>
        <v>250000</v>
      </c>
      <c r="D99" s="9">
        <v>250000</v>
      </c>
      <c r="E99" s="9"/>
      <c r="F99" s="9">
        <f>G99</f>
        <v>150000</v>
      </c>
      <c r="G99" s="9">
        <v>150000</v>
      </c>
      <c r="H99" s="9"/>
      <c r="I99" s="9">
        <v>250000</v>
      </c>
      <c r="J99" s="9">
        <v>250000</v>
      </c>
      <c r="K99" s="9"/>
      <c r="L99" s="80"/>
      <c r="N99" s="45"/>
      <c r="O99" s="45"/>
    </row>
    <row r="100" spans="1:15" s="26" customFormat="1" ht="48" customHeight="1">
      <c r="A100" s="73" t="s">
        <v>62</v>
      </c>
      <c r="B100" s="20" t="s">
        <v>58</v>
      </c>
      <c r="C100" s="8">
        <f>D100</f>
        <v>2900000</v>
      </c>
      <c r="D100" s="8">
        <f>D101+D102+D103+D104</f>
        <v>2900000</v>
      </c>
      <c r="E100" s="8"/>
      <c r="F100" s="8">
        <f>G100</f>
        <v>2600000</v>
      </c>
      <c r="G100" s="8">
        <f>G102+G105</f>
        <v>2600000</v>
      </c>
      <c r="H100" s="8"/>
      <c r="I100" s="8">
        <f>I101</f>
        <v>1465900</v>
      </c>
      <c r="J100" s="8">
        <f>J101</f>
        <v>1465900</v>
      </c>
      <c r="K100" s="9"/>
      <c r="L100" s="35"/>
      <c r="N100" s="45"/>
      <c r="O100" s="45"/>
    </row>
    <row r="101" spans="1:15" s="26" customFormat="1" ht="75.75" customHeight="1">
      <c r="A101" s="62" t="s">
        <v>102</v>
      </c>
      <c r="B101" s="20"/>
      <c r="C101" s="9">
        <f>D101</f>
        <v>1000000</v>
      </c>
      <c r="D101" s="9">
        <v>1000000</v>
      </c>
      <c r="E101" s="8"/>
      <c r="F101" s="9"/>
      <c r="G101" s="9"/>
      <c r="H101" s="9"/>
      <c r="I101" s="9">
        <f>J101</f>
        <v>1465900</v>
      </c>
      <c r="J101" s="9">
        <v>1465900</v>
      </c>
      <c r="K101" s="9"/>
      <c r="L101" s="35"/>
      <c r="N101" s="45"/>
      <c r="O101" s="45"/>
    </row>
    <row r="102" spans="1:15" s="26" customFormat="1" ht="75.75" customHeight="1">
      <c r="A102" s="61" t="s">
        <v>101</v>
      </c>
      <c r="B102" s="20"/>
      <c r="C102" s="9">
        <v>500000</v>
      </c>
      <c r="D102" s="9">
        <v>500000</v>
      </c>
      <c r="E102" s="8"/>
      <c r="F102" s="9">
        <f>G102</f>
        <v>1900000</v>
      </c>
      <c r="G102" s="9">
        <v>1900000</v>
      </c>
      <c r="H102" s="9"/>
      <c r="I102" s="9"/>
      <c r="J102" s="9"/>
      <c r="K102" s="9"/>
      <c r="L102" s="35"/>
      <c r="N102" s="45"/>
      <c r="O102" s="45"/>
    </row>
    <row r="103" spans="1:15" s="26" customFormat="1" ht="75.75" customHeight="1">
      <c r="A103" s="61" t="s">
        <v>100</v>
      </c>
      <c r="B103" s="20"/>
      <c r="C103" s="9">
        <v>700000</v>
      </c>
      <c r="D103" s="9">
        <v>700000</v>
      </c>
      <c r="E103" s="8"/>
      <c r="F103" s="9"/>
      <c r="G103" s="9"/>
      <c r="H103" s="9"/>
      <c r="I103" s="9"/>
      <c r="J103" s="9"/>
      <c r="K103" s="9"/>
      <c r="L103" s="35"/>
      <c r="N103" s="45"/>
      <c r="O103" s="45"/>
    </row>
    <row r="104" spans="1:15" s="26" customFormat="1" ht="83.25" customHeight="1">
      <c r="A104" s="61" t="s">
        <v>103</v>
      </c>
      <c r="B104" s="20"/>
      <c r="C104" s="9">
        <v>700000</v>
      </c>
      <c r="D104" s="9">
        <v>700000</v>
      </c>
      <c r="E104" s="8"/>
      <c r="F104" s="9"/>
      <c r="G104" s="9"/>
      <c r="H104" s="9"/>
      <c r="I104" s="9"/>
      <c r="J104" s="9"/>
      <c r="K104" s="9"/>
      <c r="L104" s="35"/>
      <c r="N104" s="45"/>
      <c r="O104" s="45"/>
    </row>
    <row r="105" spans="1:15" s="26" customFormat="1" ht="83.25" customHeight="1">
      <c r="A105" s="61" t="s">
        <v>104</v>
      </c>
      <c r="B105" s="20"/>
      <c r="C105" s="9"/>
      <c r="D105" s="9"/>
      <c r="E105" s="8"/>
      <c r="F105" s="9">
        <f>G105</f>
        <v>700000</v>
      </c>
      <c r="G105" s="9">
        <v>700000</v>
      </c>
      <c r="H105" s="9"/>
      <c r="I105" s="9"/>
      <c r="J105" s="9"/>
      <c r="K105" s="9"/>
      <c r="L105" s="35"/>
      <c r="N105" s="45"/>
      <c r="O105" s="45"/>
    </row>
    <row r="106" spans="1:14" ht="33.75" customHeight="1">
      <c r="A106" s="97" t="s">
        <v>94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9"/>
      <c r="N106" s="45">
        <f aca="true" t="shared" si="15" ref="N106:N111">C106+F106+I106</f>
        <v>0</v>
      </c>
    </row>
    <row r="107" spans="1:14" ht="24" customHeight="1">
      <c r="A107" s="116" t="s">
        <v>87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8"/>
      <c r="N107" s="45">
        <f t="shared" si="15"/>
        <v>0</v>
      </c>
    </row>
    <row r="108" spans="1:15" ht="36" customHeight="1">
      <c r="A108" s="79" t="s">
        <v>30</v>
      </c>
      <c r="B108" s="20" t="s">
        <v>58</v>
      </c>
      <c r="C108" s="8">
        <f>E108</f>
        <v>3500000</v>
      </c>
      <c r="D108" s="8"/>
      <c r="E108" s="8">
        <f>E109</f>
        <v>3500000</v>
      </c>
      <c r="F108" s="8">
        <f>H108</f>
        <v>22000000</v>
      </c>
      <c r="G108" s="8"/>
      <c r="H108" s="8">
        <f>H109+H113</f>
        <v>22000000</v>
      </c>
      <c r="I108" s="8">
        <f>K108</f>
        <v>3500000</v>
      </c>
      <c r="J108" s="8"/>
      <c r="K108" s="8">
        <f>K109</f>
        <v>3500000</v>
      </c>
      <c r="L108" s="93" t="s">
        <v>79</v>
      </c>
      <c r="N108" s="45">
        <f t="shared" si="15"/>
        <v>29000000</v>
      </c>
      <c r="O108" s="46">
        <f>C108+F108+I108</f>
        <v>29000000</v>
      </c>
    </row>
    <row r="109" spans="1:14" ht="62.25" customHeight="1">
      <c r="A109" s="62" t="s">
        <v>78</v>
      </c>
      <c r="B109" s="74"/>
      <c r="C109" s="49">
        <f>E109</f>
        <v>3500000</v>
      </c>
      <c r="D109" s="49"/>
      <c r="E109" s="49">
        <f>E110+E111+E112</f>
        <v>3500000</v>
      </c>
      <c r="F109" s="49">
        <f>H109</f>
        <v>1500000</v>
      </c>
      <c r="G109" s="49"/>
      <c r="H109" s="49">
        <f>H110+H111+H112</f>
        <v>1500000</v>
      </c>
      <c r="I109" s="49">
        <f>K109</f>
        <v>3500000</v>
      </c>
      <c r="J109" s="49"/>
      <c r="K109" s="49">
        <f>K110+K111+K112</f>
        <v>3500000</v>
      </c>
      <c r="L109" s="94"/>
      <c r="N109" s="45">
        <f t="shared" si="15"/>
        <v>8500000</v>
      </c>
    </row>
    <row r="110" spans="1:15" ht="32.25" customHeight="1">
      <c r="A110" s="13" t="s">
        <v>16</v>
      </c>
      <c r="B110" s="20"/>
      <c r="C110" s="9">
        <f>E110</f>
        <v>2000000</v>
      </c>
      <c r="D110" s="9"/>
      <c r="E110" s="9">
        <v>2000000</v>
      </c>
      <c r="F110" s="9"/>
      <c r="G110" s="9"/>
      <c r="H110" s="9"/>
      <c r="I110" s="9">
        <f>K110</f>
        <v>2000000</v>
      </c>
      <c r="J110" s="9"/>
      <c r="K110" s="9">
        <v>2000000</v>
      </c>
      <c r="L110" s="94"/>
      <c r="N110" s="45">
        <f t="shared" si="15"/>
        <v>4000000</v>
      </c>
      <c r="O110" s="46">
        <f>C110+F110+I110</f>
        <v>4000000</v>
      </c>
    </row>
    <row r="111" spans="1:15" ht="31.5">
      <c r="A111" s="13" t="s">
        <v>17</v>
      </c>
      <c r="B111" s="55"/>
      <c r="C111" s="49">
        <f>E111</f>
        <v>500000</v>
      </c>
      <c r="D111" s="49"/>
      <c r="E111" s="49">
        <v>500000</v>
      </c>
      <c r="F111" s="9">
        <f>H111</f>
        <v>500000</v>
      </c>
      <c r="G111" s="49"/>
      <c r="H111" s="49">
        <v>500000</v>
      </c>
      <c r="I111" s="9">
        <f>K111</f>
        <v>500000</v>
      </c>
      <c r="J111" s="49"/>
      <c r="K111" s="49">
        <v>500000</v>
      </c>
      <c r="L111" s="94"/>
      <c r="N111" s="45">
        <f t="shared" si="15"/>
        <v>1500000</v>
      </c>
      <c r="O111" s="46">
        <f>C111+F111+I111</f>
        <v>1500000</v>
      </c>
    </row>
    <row r="112" spans="1:12" ht="33.75" customHeight="1">
      <c r="A112" s="72" t="s">
        <v>52</v>
      </c>
      <c r="B112" s="18"/>
      <c r="C112" s="9">
        <f>E112</f>
        <v>1000000</v>
      </c>
      <c r="D112" s="9"/>
      <c r="E112" s="9">
        <v>1000000</v>
      </c>
      <c r="F112" s="9">
        <f>H112</f>
        <v>1000000</v>
      </c>
      <c r="G112" s="9"/>
      <c r="H112" s="9">
        <v>1000000</v>
      </c>
      <c r="I112" s="9">
        <f>K112</f>
        <v>1000000</v>
      </c>
      <c r="J112" s="9"/>
      <c r="K112" s="9">
        <v>1000000</v>
      </c>
      <c r="L112" s="95"/>
    </row>
    <row r="113" spans="1:12" ht="63" customHeight="1">
      <c r="A113" s="72" t="s">
        <v>95</v>
      </c>
      <c r="B113" s="18"/>
      <c r="C113" s="9"/>
      <c r="D113" s="9"/>
      <c r="E113" s="9"/>
      <c r="F113" s="9">
        <f>H113</f>
        <v>20500000</v>
      </c>
      <c r="G113" s="9"/>
      <c r="H113" s="9">
        <v>20500000</v>
      </c>
      <c r="I113" s="9"/>
      <c r="J113" s="9"/>
      <c r="K113" s="9"/>
      <c r="L113" s="96"/>
    </row>
    <row r="114" spans="1:12" ht="103.5" customHeight="1">
      <c r="A114" s="102" t="s">
        <v>96</v>
      </c>
      <c r="B114" s="103"/>
      <c r="C114" s="5"/>
      <c r="D114" s="5"/>
      <c r="E114" s="5"/>
      <c r="F114" s="5"/>
      <c r="G114" s="5"/>
      <c r="H114" s="139" t="s">
        <v>97</v>
      </c>
      <c r="I114" s="139"/>
      <c r="J114" s="140"/>
      <c r="K114" s="140"/>
      <c r="L114" s="140"/>
    </row>
    <row r="115" spans="1:12" ht="21" customHeight="1">
      <c r="A115" s="39" t="s">
        <v>98</v>
      </c>
      <c r="B115" s="27"/>
      <c r="C115" s="5"/>
      <c r="D115" s="5"/>
      <c r="E115" s="5"/>
      <c r="F115" s="5"/>
      <c r="G115" s="5"/>
      <c r="H115" s="1"/>
      <c r="I115" s="5"/>
      <c r="J115" s="1"/>
      <c r="K115" s="11"/>
      <c r="L115" s="25"/>
    </row>
    <row r="116" spans="1:12" ht="18.75">
      <c r="A116" s="135"/>
      <c r="B116" s="135"/>
      <c r="C116" s="135"/>
      <c r="D116" s="135"/>
      <c r="E116" s="135"/>
      <c r="F116" s="1"/>
      <c r="G116" s="2"/>
      <c r="H116" s="1"/>
      <c r="I116" s="1"/>
      <c r="J116" s="12"/>
      <c r="K116" s="6"/>
      <c r="L116" s="25"/>
    </row>
    <row r="117" spans="1:11" ht="24" customHeight="1">
      <c r="A117" s="39"/>
      <c r="B117" s="27"/>
      <c r="C117" s="5"/>
      <c r="D117" s="5"/>
      <c r="E117" s="5"/>
      <c r="F117" s="5"/>
      <c r="G117" s="5"/>
      <c r="H117" s="1"/>
      <c r="I117" s="5"/>
      <c r="J117" s="5"/>
      <c r="K117" s="11"/>
    </row>
    <row r="118" spans="1:11" ht="18.75" customHeight="1">
      <c r="A118" s="135"/>
      <c r="B118" s="135"/>
      <c r="C118" s="135"/>
      <c r="D118" s="135"/>
      <c r="E118" s="135"/>
      <c r="F118" s="1"/>
      <c r="G118" s="2"/>
      <c r="H118" s="1"/>
      <c r="I118" s="1"/>
      <c r="J118" s="1"/>
      <c r="K118" s="11"/>
    </row>
    <row r="119" spans="1:11" ht="18.75" customHeight="1">
      <c r="A119" s="42"/>
      <c r="B119" s="42"/>
      <c r="C119" s="42"/>
      <c r="D119" s="42"/>
      <c r="E119" s="42"/>
      <c r="F119" s="1"/>
      <c r="G119" s="2"/>
      <c r="H119" s="1"/>
      <c r="I119" s="1"/>
      <c r="J119" s="1"/>
      <c r="K119" s="11"/>
    </row>
    <row r="120" spans="1:11" ht="18.75">
      <c r="A120" s="15"/>
      <c r="B120" s="22"/>
      <c r="C120" s="4"/>
      <c r="D120" s="3"/>
      <c r="E120" s="1"/>
      <c r="F120" s="3"/>
      <c r="G120" s="2"/>
      <c r="H120" s="1"/>
      <c r="I120" s="3"/>
      <c r="J120" s="1"/>
      <c r="K120" s="11"/>
    </row>
    <row r="121" spans="1:11" ht="18.75">
      <c r="A121" s="15"/>
      <c r="B121" s="22"/>
      <c r="C121" s="4"/>
      <c r="D121" s="3"/>
      <c r="E121" s="1"/>
      <c r="F121" s="3"/>
      <c r="G121" s="2"/>
      <c r="H121" s="1"/>
      <c r="I121" s="3"/>
      <c r="J121" s="1"/>
      <c r="K121" s="11"/>
    </row>
    <row r="122" spans="1:11" ht="18.75">
      <c r="A122" s="135"/>
      <c r="B122" s="135"/>
      <c r="C122" s="1"/>
      <c r="D122" s="1"/>
      <c r="E122" s="3"/>
      <c r="F122" s="2"/>
      <c r="G122" s="1"/>
      <c r="H122" s="1"/>
      <c r="I122" s="1"/>
      <c r="J122" s="1"/>
      <c r="K122" s="11"/>
    </row>
    <row r="123" spans="3:11" ht="18.75">
      <c r="C123" s="12"/>
      <c r="D123" s="12"/>
      <c r="E123" s="1"/>
      <c r="F123" s="12"/>
      <c r="G123" s="12"/>
      <c r="H123" s="12"/>
      <c r="I123" s="12"/>
      <c r="J123" s="12"/>
      <c r="K123" s="6"/>
    </row>
    <row r="124" spans="1:11" ht="18.75">
      <c r="A124" s="134"/>
      <c r="B124" s="134"/>
      <c r="C124" s="12"/>
      <c r="D124" s="12"/>
      <c r="E124" s="12"/>
      <c r="F124" s="12"/>
      <c r="G124" s="12"/>
      <c r="H124" s="12"/>
      <c r="I124" s="12"/>
      <c r="J124" s="12"/>
      <c r="K124" s="6"/>
    </row>
    <row r="125" spans="1:9" ht="18">
      <c r="A125" s="16"/>
      <c r="B125" s="23"/>
      <c r="E125" s="12"/>
      <c r="F125" s="12"/>
      <c r="G125" s="12"/>
      <c r="H125" s="12"/>
      <c r="I125" s="12"/>
    </row>
    <row r="126" spans="1:9" ht="18.75">
      <c r="A126" s="17"/>
      <c r="B126" s="24"/>
      <c r="F126" s="12"/>
      <c r="G126" s="12"/>
      <c r="H126" s="12"/>
      <c r="I126" s="12"/>
    </row>
    <row r="127" spans="6:10" ht="18">
      <c r="F127" s="12"/>
      <c r="G127" s="12">
        <f>1797926+60000</f>
        <v>1857926</v>
      </c>
      <c r="H127" s="12">
        <f>1887393+30000</f>
        <v>1917393</v>
      </c>
      <c r="I127" s="12">
        <f>1982746+30000</f>
        <v>2012746</v>
      </c>
      <c r="J127" s="12">
        <f>G127+H127+I127</f>
        <v>5788065</v>
      </c>
    </row>
    <row r="128" spans="6:10" ht="18">
      <c r="F128" s="12"/>
      <c r="G128" s="12">
        <f>1266127+60000</f>
        <v>1326127</v>
      </c>
      <c r="H128" s="12">
        <f>1329494+30000</f>
        <v>1359494</v>
      </c>
      <c r="I128" s="12">
        <f>1396031+30000</f>
        <v>1426031</v>
      </c>
      <c r="J128" s="12">
        <f>G128+H128+I128</f>
        <v>4111652</v>
      </c>
    </row>
    <row r="129" spans="6:10" ht="18">
      <c r="F129" s="12"/>
      <c r="G129" s="12">
        <f>2186939+60000</f>
        <v>2246939</v>
      </c>
      <c r="H129" s="12">
        <f>2296286+30000</f>
        <v>2326286</v>
      </c>
      <c r="I129" s="12">
        <f>2411100+30000</f>
        <v>2441100</v>
      </c>
      <c r="J129" s="12">
        <f>G129+H129+I129</f>
        <v>7014325</v>
      </c>
    </row>
    <row r="130" spans="7:10" ht="18">
      <c r="G130" s="12">
        <f>1722942+60000</f>
        <v>1782942</v>
      </c>
      <c r="H130" s="12">
        <f>1809089+30000</f>
        <v>1839089</v>
      </c>
      <c r="I130" s="12">
        <f>1899543+30000</f>
        <v>1929543</v>
      </c>
      <c r="J130" s="12">
        <f>G130+H130+I130</f>
        <v>5551574</v>
      </c>
    </row>
    <row r="131" spans="7:10" ht="18">
      <c r="G131" s="12">
        <f>1618430+60000</f>
        <v>1678430</v>
      </c>
      <c r="H131" s="12">
        <f>1699350+30000</f>
        <v>1729350</v>
      </c>
      <c r="I131" s="12">
        <f>1784318+30000</f>
        <v>1814318</v>
      </c>
      <c r="J131" s="12">
        <f>G131+H131+I131</f>
        <v>5222098</v>
      </c>
    </row>
    <row r="132" spans="7:10" ht="15.75">
      <c r="G132" s="57">
        <f>SUM(G127:G131)</f>
        <v>8892364</v>
      </c>
      <c r="H132" s="57">
        <f>SUM(H127:H131)</f>
        <v>9171612</v>
      </c>
      <c r="I132" s="57">
        <f>SUM(I127:I131)</f>
        <v>9623738</v>
      </c>
      <c r="J132" s="57">
        <f>SUM(J127:J131)</f>
        <v>27687714</v>
      </c>
    </row>
  </sheetData>
  <sheetProtection/>
  <mergeCells count="58">
    <mergeCell ref="R37:R75"/>
    <mergeCell ref="I6:K6"/>
    <mergeCell ref="A51:L51"/>
    <mergeCell ref="A52:L52"/>
    <mergeCell ref="A6:A8"/>
    <mergeCell ref="B6:B8"/>
    <mergeCell ref="L31:L46"/>
    <mergeCell ref="A30:L30"/>
    <mergeCell ref="A22:L22"/>
    <mergeCell ref="L24:L28"/>
    <mergeCell ref="I1:L1"/>
    <mergeCell ref="I2:L2"/>
    <mergeCell ref="D7:E7"/>
    <mergeCell ref="G7:H7"/>
    <mergeCell ref="A15:L15"/>
    <mergeCell ref="A4:L4"/>
    <mergeCell ref="L6:L8"/>
    <mergeCell ref="J7:K7"/>
    <mergeCell ref="F6:H6"/>
    <mergeCell ref="I7:I8"/>
    <mergeCell ref="A40:A42"/>
    <mergeCell ref="A43:A45"/>
    <mergeCell ref="A46:A48"/>
    <mergeCell ref="F7:F8"/>
    <mergeCell ref="A14:K14"/>
    <mergeCell ref="A29:L29"/>
    <mergeCell ref="L10:L14"/>
    <mergeCell ref="A23:L23"/>
    <mergeCell ref="C7:C8"/>
    <mergeCell ref="A10:A13"/>
    <mergeCell ref="A124:B124"/>
    <mergeCell ref="A122:B122"/>
    <mergeCell ref="A118:E118"/>
    <mergeCell ref="A92:A94"/>
    <mergeCell ref="A88:A91"/>
    <mergeCell ref="H114:L114"/>
    <mergeCell ref="A116:E116"/>
    <mergeCell ref="A107:L107"/>
    <mergeCell ref="I3:L3"/>
    <mergeCell ref="A82:A84"/>
    <mergeCell ref="L53:L59"/>
    <mergeCell ref="A74:L74"/>
    <mergeCell ref="A73:L73"/>
    <mergeCell ref="A60:L60"/>
    <mergeCell ref="A61:L61"/>
    <mergeCell ref="A62:A64"/>
    <mergeCell ref="A16:L16"/>
    <mergeCell ref="L17:L21"/>
    <mergeCell ref="C6:E6"/>
    <mergeCell ref="A31:A33"/>
    <mergeCell ref="L62:L72"/>
    <mergeCell ref="A106:L106"/>
    <mergeCell ref="A85:A86"/>
    <mergeCell ref="A114:B114"/>
    <mergeCell ref="L108:L113"/>
    <mergeCell ref="A66:A68"/>
    <mergeCell ref="L75:L98"/>
    <mergeCell ref="A75:A7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3" r:id="rId1"/>
  <rowBreaks count="7" manualBreakCount="7">
    <brk id="19" max="11" man="1"/>
    <brk id="28" max="11" man="1"/>
    <brk id="49" max="11" man="1"/>
    <brk id="69" max="11" man="1"/>
    <brk id="87" max="11" man="1"/>
    <brk id="101" max="11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2023-03-17T11:32:49Z</cp:lastPrinted>
  <dcterms:created xsi:type="dcterms:W3CDTF">1996-10-08T23:32:33Z</dcterms:created>
  <dcterms:modified xsi:type="dcterms:W3CDTF">2023-03-20T09:49:04Z</dcterms:modified>
  <cp:category/>
  <cp:version/>
  <cp:contentType/>
  <cp:contentStatus/>
</cp:coreProperties>
</file>