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10" activeTab="0"/>
  </bookViews>
  <sheets>
    <sheet name="дод 3 (с)" sheetId="1" r:id="rId1"/>
  </sheets>
  <definedNames>
    <definedName name="_xlnm.Print_Titles" localSheetId="0">'дод 3 (с)'!$14:$14</definedName>
    <definedName name="_xlnm.Print_Area" localSheetId="0">'дод 3 (с)'!$A$1:$L$87</definedName>
  </definedNames>
  <calcPr fullCalcOnLoad="1"/>
</workbook>
</file>

<file path=xl/sharedStrings.xml><?xml version="1.0" encoding="utf-8"?>
<sst xmlns="http://schemas.openxmlformats.org/spreadsheetml/2006/main" count="141" uniqueCount="101">
  <si>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</si>
  <si>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</si>
  <si>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</si>
  <si>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</si>
  <si>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</si>
  <si>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</si>
  <si>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</si>
  <si>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</si>
  <si>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</si>
  <si>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</si>
  <si>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</si>
  <si>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</si>
  <si>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</si>
  <si>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</si>
  <si>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</si>
  <si>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</si>
  <si>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</si>
  <si>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</si>
  <si>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</si>
  <si>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</si>
  <si>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</si>
  <si>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</si>
  <si>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</si>
  <si>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</si>
  <si>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</si>
  <si>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</si>
  <si>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</si>
  <si>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</si>
  <si>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</si>
  <si>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</si>
  <si>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Обсяги капітальних вкладень бюджету у розрізі інвестиційних проектів у 2023 році</t>
  </si>
  <si>
    <t>Обсяг капітальних вкладень бюджету міської ТГ у 2023 році,                       гривень</t>
  </si>
  <si>
    <t>Очікуваний рівень готовності проекту на кінець 2023 року, %</t>
  </si>
  <si>
    <t xml:space="preserve">Нове будівництво водопровідної мережі до КУ Сумська ЗОШ №8 СМР за адресою: м. Суми, вул. Троїцька, 7 </t>
  </si>
  <si>
    <t>Сумський міський голова</t>
  </si>
  <si>
    <t>Олександр ЛИСЕНКО</t>
  </si>
  <si>
    <t>Виконавець: Світлана ЛИПОВА ________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</si>
  <si>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</si>
  <si>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</si>
  <si>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 xml:space="preserve">Внесено змін                   +, -               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</si>
  <si>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</si>
  <si>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</si>
  <si>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</si>
  <si>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</si>
  <si>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</si>
  <si>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</si>
  <si>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</si>
  <si>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</si>
  <si>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</si>
  <si>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</si>
  <si>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</si>
  <si>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</si>
  <si>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</si>
  <si>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</si>
  <si>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«Про      внесення         змін        до         рішення</t>
  </si>
  <si>
    <t xml:space="preserve">Сумської міської  ради  від  14 грудня 2022 року </t>
  </si>
  <si>
    <t xml:space="preserve">№ 3309  - МР  «Про  бюджет   Сумської   міської </t>
  </si>
  <si>
    <t>до      рішення       Сумської        міської       ради</t>
  </si>
  <si>
    <t>територіальної громади на 2023 рік» (зі змінами)</t>
  </si>
  <si>
    <r>
      <t>Реконструкція (санація) самотічного каналізаційного колектора Д 400-600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від вул. Харківська, 30/1 по вул. Прокоф'єва до КНС-6</t>
    </r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</si>
  <si>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</si>
  <si>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</si>
  <si>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</si>
  <si>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</si>
  <si>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</si>
  <si>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</si>
  <si>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</si>
  <si>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 – садок) № 37 «Веселі зайчата» Сумської міської ради за адресою: вул. Вишнева, 1, с. Стецьківка, Сумського району, Сумської області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</si>
  <si>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</si>
  <si>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</si>
  <si>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</si>
  <si>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</si>
  <si>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</si>
  <si>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Нове будівництво модульного найпростішого укриття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</si>
  <si>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 xml:space="preserve">Реставраційний ремонт нежитлового приміщення, розташованого за адресою: м. Суми, вул. Покровська, буд. 9 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</si>
  <si>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</si>
  <si>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каналізаційного напірного колектору від КНС № 1А по вул. Соборній до міських очисних споруд  </t>
  </si>
  <si>
    <t>Реконструкція захисних споруд цивільного захисту неврологічного корпусу КНП  «Клінічна лікарня № 4» СМР за адресою: м. Суми,  вул. Металургів, 38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</si>
  <si>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</si>
  <si>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</si>
  <si>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>Реконструкція (санація) самотічного каналізаційного колектора Д 500 мм по вул. Замостянській від перехрестя                                                         вул. Харківська та вул. Сумсько-Київських дивізій  до перехрестя                           вул. Черкаська та вул. Лінійна в м. Суми</t>
  </si>
  <si>
    <t>Реконструкція 1-го поверху КУ «ССШ                     № 3» по вул. 20 років Перемоги, 9</t>
  </si>
  <si>
    <t>Реконструкція - термомодернізація будівлі Піщанського будинку культури за адресою: м. Суми, с. Піщане,                                                                     вул. Шкільна, 47-а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</si>
  <si>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</si>
  <si>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</si>
  <si>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</si>
  <si>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</si>
  <si>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</si>
  <si>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</si>
  <si>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>Реконструкція приміщення по вул. Шишкіна, 12</t>
  </si>
  <si>
    <t xml:space="preserve">Нове будівництво парку культури і відпочинку «Чешка» в м. Суми </t>
  </si>
  <si>
    <t>Нове будівництво водопровідної мережі до ЗДО № 9  «Світлячок»  СМР за адресою: м. Суми, вул. Інтернаціоналістів,35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</si>
  <si>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</si>
  <si>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</si>
  <si>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</si>
  <si>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</si>
  <si>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</si>
  <si>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</si>
  <si>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>Нове будівництво спортивного майданчика поблизу приміщення КУ "Центр УБД" СМР за адресою: м. Суми, вул. Герасима Кондратьєва, 165/71</t>
  </si>
  <si>
    <t>від                            2023    року      №         - МР</t>
  </si>
  <si>
    <t xml:space="preserve">                                 Додаток 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</si>
</sst>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180"/>
    </xf>
    <xf numFmtId="3" fontId="5" fillId="0" borderId="0" xfId="0" applyNumberFormat="1" applyFont="1" applyFill="1" applyAlignment="1">
      <alignment horizontal="left" vertical="center"/>
    </xf>
    <xf numFmtId="3" fontId="61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textRotation="180"/>
    </xf>
    <xf numFmtId="0" fontId="4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2" fillId="0" borderId="11" xfId="0" applyFont="1" applyFill="1" applyBorder="1" applyAlignment="1">
      <alignment vertical="center" textRotation="180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89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distributed" wrapText="1"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14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 textRotation="18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showZeros="0" tabSelected="1" view="pageBreakPreview" zoomScale="60" zoomScalePageLayoutView="0" workbookViewId="0" topLeftCell="A79">
      <selection activeCell="G93" sqref="G93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60" customWidth="1"/>
    <col min="9" max="11" width="17.00390625" style="1" customWidth="1"/>
    <col min="12" max="12" width="11.8515625" style="1" customWidth="1"/>
    <col min="13" max="13" width="4.421875" style="76" customWidth="1"/>
    <col min="14" max="16384" width="8.57421875" style="1" customWidth="1"/>
  </cols>
  <sheetData>
    <row r="1" spans="7:13" ht="20.25">
      <c r="G1" s="2"/>
      <c r="H1" s="2"/>
      <c r="I1" s="3" t="s">
        <v>100</v>
      </c>
      <c r="J1" s="3"/>
      <c r="K1" s="3"/>
      <c r="L1" s="3"/>
      <c r="M1" s="4"/>
    </row>
    <row r="2" spans="7:13" ht="20.25">
      <c r="G2" s="2"/>
      <c r="H2" s="2"/>
      <c r="I2" s="3" t="s">
        <v>57</v>
      </c>
      <c r="J2" s="3"/>
      <c r="K2" s="3"/>
      <c r="L2" s="3"/>
      <c r="M2" s="4"/>
    </row>
    <row r="3" spans="7:13" ht="20.25">
      <c r="G3" s="2"/>
      <c r="H3" s="2"/>
      <c r="I3" s="3" t="s">
        <v>54</v>
      </c>
      <c r="J3" s="3"/>
      <c r="K3" s="3"/>
      <c r="L3" s="3"/>
      <c r="M3" s="4"/>
    </row>
    <row r="4" spans="7:13" ht="20.25">
      <c r="G4" s="2"/>
      <c r="H4" s="2"/>
      <c r="I4" s="3" t="s">
        <v>55</v>
      </c>
      <c r="J4" s="3"/>
      <c r="K4" s="3"/>
      <c r="L4" s="3"/>
      <c r="M4" s="4"/>
    </row>
    <row r="5" spans="7:13" ht="20.25">
      <c r="G5" s="2"/>
      <c r="H5" s="2"/>
      <c r="I5" s="3" t="s">
        <v>56</v>
      </c>
      <c r="J5" s="3"/>
      <c r="K5" s="3"/>
      <c r="L5" s="3"/>
      <c r="M5" s="4"/>
    </row>
    <row r="6" spans="7:13" ht="20.25">
      <c r="G6" s="5"/>
      <c r="H6" s="5"/>
      <c r="I6" s="3" t="s">
        <v>58</v>
      </c>
      <c r="J6" s="3"/>
      <c r="K6" s="3"/>
      <c r="L6" s="3"/>
      <c r="M6" s="4"/>
    </row>
    <row r="7" spans="8:13" ht="20.25">
      <c r="H7" s="6"/>
      <c r="I7" s="3" t="s">
        <v>99</v>
      </c>
      <c r="J7" s="3"/>
      <c r="K7" s="3"/>
      <c r="L7" s="3"/>
      <c r="M7" s="4"/>
    </row>
    <row r="8" spans="7:13" ht="18">
      <c r="G8" s="7"/>
      <c r="H8" s="8"/>
      <c r="I8" s="9"/>
      <c r="J8" s="9"/>
      <c r="K8" s="9"/>
      <c r="L8" s="10"/>
      <c r="M8" s="4"/>
    </row>
    <row r="9" spans="1:13" ht="40.5" customHeight="1">
      <c r="A9" s="11" t="s">
        <v>30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4"/>
    </row>
    <row r="10" spans="1:13" ht="20.25">
      <c r="A10" s="12">
        <v>1853100000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"/>
    </row>
    <row r="11" spans="1:13" ht="14.25">
      <c r="A11" s="13" t="s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"/>
    </row>
    <row r="12" spans="1:13" ht="16.5">
      <c r="A12" s="14"/>
      <c r="B12" s="14"/>
      <c r="C12" s="14"/>
      <c r="D12" s="14"/>
      <c r="E12" s="14"/>
      <c r="F12" s="14"/>
      <c r="G12" s="14"/>
      <c r="H12" s="15"/>
      <c r="I12" s="14"/>
      <c r="J12" s="14"/>
      <c r="K12" s="14"/>
      <c r="L12" s="16" t="s">
        <v>23</v>
      </c>
      <c r="M12" s="4"/>
    </row>
    <row r="13" spans="1:13" ht="92.25" customHeight="1">
      <c r="A13" s="17" t="s">
        <v>0</v>
      </c>
      <c r="B13" s="17" t="s">
        <v>1</v>
      </c>
      <c r="C13" s="17" t="s">
        <v>2</v>
      </c>
      <c r="D13" s="18" t="s">
        <v>3</v>
      </c>
      <c r="E13" s="18" t="s">
        <v>4</v>
      </c>
      <c r="F13" s="18" t="s">
        <v>5</v>
      </c>
      <c r="G13" s="18" t="s">
        <v>6</v>
      </c>
      <c r="H13" s="19" t="s">
        <v>27</v>
      </c>
      <c r="I13" s="18" t="s">
        <v>31</v>
      </c>
      <c r="J13" s="18" t="s">
        <v>39</v>
      </c>
      <c r="K13" s="18" t="s">
        <v>40</v>
      </c>
      <c r="L13" s="17" t="s">
        <v>32</v>
      </c>
      <c r="M13" s="4"/>
    </row>
    <row r="14" spans="1:13" ht="14.25" customHeight="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1">
        <v>8</v>
      </c>
      <c r="I14" s="20">
        <v>9</v>
      </c>
      <c r="J14" s="20">
        <v>10</v>
      </c>
      <c r="K14" s="20">
        <v>11</v>
      </c>
      <c r="L14" s="20">
        <v>12</v>
      </c>
      <c r="M14" s="4"/>
    </row>
    <row r="15" spans="1:13" s="27" customFormat="1" ht="54" customHeight="1">
      <c r="A15" s="22" t="s">
        <v>60</v>
      </c>
      <c r="B15" s="23"/>
      <c r="C15" s="24"/>
      <c r="D15" s="25" t="s">
        <v>61</v>
      </c>
      <c r="E15" s="23"/>
      <c r="F15" s="23"/>
      <c r="G15" s="26">
        <f>G16</f>
        <v>0</v>
      </c>
      <c r="H15" s="26">
        <f aca="true" t="shared" si="0" ref="H15:K17">H16</f>
        <v>0</v>
      </c>
      <c r="I15" s="26">
        <f t="shared" si="0"/>
        <v>2810000</v>
      </c>
      <c r="J15" s="26">
        <f t="shared" si="0"/>
        <v>0</v>
      </c>
      <c r="K15" s="26">
        <f t="shared" si="0"/>
        <v>2810000</v>
      </c>
      <c r="L15" s="23"/>
      <c r="M15" s="4"/>
    </row>
    <row r="16" spans="1:13" s="27" customFormat="1" ht="51" customHeight="1">
      <c r="A16" s="28" t="s">
        <v>62</v>
      </c>
      <c r="B16" s="29"/>
      <c r="C16" s="24"/>
      <c r="D16" s="30" t="s">
        <v>61</v>
      </c>
      <c r="E16" s="23"/>
      <c r="F16" s="23"/>
      <c r="G16" s="31">
        <f>G17</f>
        <v>0</v>
      </c>
      <c r="H16" s="31">
        <f t="shared" si="0"/>
        <v>0</v>
      </c>
      <c r="I16" s="31">
        <f t="shared" si="0"/>
        <v>2810000</v>
      </c>
      <c r="J16" s="31">
        <f t="shared" si="0"/>
        <v>0</v>
      </c>
      <c r="K16" s="31">
        <f t="shared" si="0"/>
        <v>2810000</v>
      </c>
      <c r="L16" s="23"/>
      <c r="M16" s="4"/>
    </row>
    <row r="17" spans="1:13" s="27" customFormat="1" ht="68.25" customHeight="1">
      <c r="A17" s="32" t="s">
        <v>65</v>
      </c>
      <c r="B17" s="22">
        <v>8110</v>
      </c>
      <c r="C17" s="32" t="s">
        <v>63</v>
      </c>
      <c r="D17" s="25" t="s">
        <v>64</v>
      </c>
      <c r="E17" s="23"/>
      <c r="F17" s="23"/>
      <c r="G17" s="26">
        <f>G18</f>
        <v>0</v>
      </c>
      <c r="H17" s="26">
        <f t="shared" si="0"/>
        <v>0</v>
      </c>
      <c r="I17" s="26">
        <f t="shared" si="0"/>
        <v>2810000</v>
      </c>
      <c r="J17" s="26">
        <f t="shared" si="0"/>
        <v>0</v>
      </c>
      <c r="K17" s="26">
        <f t="shared" si="0"/>
        <v>2810000</v>
      </c>
      <c r="L17" s="23"/>
      <c r="M17" s="4"/>
    </row>
    <row r="18" spans="1:13" s="27" customFormat="1" ht="80.25" customHeight="1">
      <c r="A18" s="23"/>
      <c r="B18" s="23"/>
      <c r="C18" s="23"/>
      <c r="D18" s="23"/>
      <c r="E18" s="33" t="s">
        <v>66</v>
      </c>
      <c r="F18" s="23">
        <v>2023</v>
      </c>
      <c r="G18" s="34"/>
      <c r="H18" s="34"/>
      <c r="I18" s="34">
        <v>2810000</v>
      </c>
      <c r="J18" s="34"/>
      <c r="K18" s="34">
        <f>I18+J18</f>
        <v>2810000</v>
      </c>
      <c r="L18" s="23"/>
      <c r="M18" s="4"/>
    </row>
    <row r="19" spans="1:13" s="27" customFormat="1" ht="57" customHeight="1">
      <c r="A19" s="22">
        <v>1200000</v>
      </c>
      <c r="B19" s="23"/>
      <c r="C19" s="24"/>
      <c r="D19" s="25" t="s">
        <v>9</v>
      </c>
      <c r="E19" s="23"/>
      <c r="F19" s="23"/>
      <c r="G19" s="26">
        <f>G20</f>
        <v>170023054</v>
      </c>
      <c r="H19" s="26">
        <f>H20</f>
        <v>170023054</v>
      </c>
      <c r="I19" s="26">
        <f>I20</f>
        <v>56566954</v>
      </c>
      <c r="J19" s="26">
        <f>J20</f>
        <v>200000</v>
      </c>
      <c r="K19" s="26">
        <f>K20</f>
        <v>56766954</v>
      </c>
      <c r="L19" s="23"/>
      <c r="M19" s="4"/>
    </row>
    <row r="20" spans="1:13" s="27" customFormat="1" ht="66.75" customHeight="1">
      <c r="A20" s="28">
        <v>1210000</v>
      </c>
      <c r="B20" s="29"/>
      <c r="C20" s="24"/>
      <c r="D20" s="30" t="s">
        <v>94</v>
      </c>
      <c r="E20" s="23"/>
      <c r="F20" s="23"/>
      <c r="G20" s="31">
        <f>G22+G41+G46</f>
        <v>170023054</v>
      </c>
      <c r="H20" s="31">
        <f>H22+H41+H46</f>
        <v>170023054</v>
      </c>
      <c r="I20" s="31">
        <f>I22+I41+I46</f>
        <v>56566954</v>
      </c>
      <c r="J20" s="31">
        <f>J22+J41+J46</f>
        <v>200000</v>
      </c>
      <c r="K20" s="31">
        <f>K22+K41+K46</f>
        <v>56766954</v>
      </c>
      <c r="L20" s="23"/>
      <c r="M20" s="4"/>
    </row>
    <row r="21" spans="1:13" s="41" customFormat="1" ht="148.5" customHeight="1">
      <c r="A21" s="35"/>
      <c r="B21" s="36"/>
      <c r="C21" s="37"/>
      <c r="D21" s="38" t="s">
        <v>97</v>
      </c>
      <c r="E21" s="20"/>
      <c r="F21" s="20"/>
      <c r="G21" s="39">
        <f>G23</f>
        <v>0</v>
      </c>
      <c r="H21" s="39">
        <f>H23</f>
        <v>0</v>
      </c>
      <c r="I21" s="39">
        <f>I23</f>
        <v>7344000</v>
      </c>
      <c r="J21" s="39">
        <f>J23</f>
        <v>0</v>
      </c>
      <c r="K21" s="39">
        <f>K23</f>
        <v>7344000</v>
      </c>
      <c r="L21" s="20"/>
      <c r="M21" s="40"/>
    </row>
    <row r="22" spans="1:13" s="27" customFormat="1" ht="59.25" customHeight="1">
      <c r="A22" s="22">
        <v>1217310</v>
      </c>
      <c r="B22" s="22">
        <v>7310</v>
      </c>
      <c r="C22" s="32" t="s">
        <v>21</v>
      </c>
      <c r="D22" s="25" t="s">
        <v>92</v>
      </c>
      <c r="E22" s="23"/>
      <c r="F22" s="23"/>
      <c r="G22" s="26">
        <f>SUM(G24:G40)-G35</f>
        <v>169532624</v>
      </c>
      <c r="H22" s="26">
        <f>SUM(H24:H40)-H35</f>
        <v>169532624</v>
      </c>
      <c r="I22" s="26">
        <f>SUM(I24:I40)-I35</f>
        <v>50690954</v>
      </c>
      <c r="J22" s="26">
        <f>SUM(J24:J40)-J35</f>
        <v>0</v>
      </c>
      <c r="K22" s="26">
        <f>SUM(K24:K40)-K35</f>
        <v>50690954</v>
      </c>
      <c r="L22" s="23"/>
      <c r="M22" s="42"/>
    </row>
    <row r="23" spans="1:13" s="47" customFormat="1" ht="108">
      <c r="A23" s="43"/>
      <c r="B23" s="43"/>
      <c r="C23" s="44"/>
      <c r="D23" s="45" t="s">
        <v>97</v>
      </c>
      <c r="E23" s="43"/>
      <c r="F23" s="43"/>
      <c r="G23" s="46">
        <f>G35</f>
        <v>0</v>
      </c>
      <c r="H23" s="46">
        <f>H35</f>
        <v>0</v>
      </c>
      <c r="I23" s="46">
        <f>I35</f>
        <v>7344000</v>
      </c>
      <c r="J23" s="46">
        <f>J35</f>
        <v>0</v>
      </c>
      <c r="K23" s="46">
        <f>K35</f>
        <v>7344000</v>
      </c>
      <c r="L23" s="43"/>
      <c r="M23" s="42"/>
    </row>
    <row r="24" spans="1:13" s="27" customFormat="1" ht="61.5">
      <c r="A24" s="23"/>
      <c r="B24" s="23"/>
      <c r="C24" s="23"/>
      <c r="D24" s="23"/>
      <c r="E24" s="33" t="s">
        <v>95</v>
      </c>
      <c r="F24" s="23" t="s">
        <v>41</v>
      </c>
      <c r="G24" s="34">
        <v>1033297</v>
      </c>
      <c r="H24" s="34">
        <v>1033297</v>
      </c>
      <c r="I24" s="34">
        <v>84134</v>
      </c>
      <c r="J24" s="34"/>
      <c r="K24" s="34">
        <f aca="true" t="shared" si="1" ref="K24:K40">I24+J24</f>
        <v>84134</v>
      </c>
      <c r="L24" s="23">
        <v>8.1</v>
      </c>
      <c r="M24" s="42"/>
    </row>
    <row r="25" spans="1:13" s="27" customFormat="1" ht="61.5">
      <c r="A25" s="23"/>
      <c r="B25" s="23"/>
      <c r="C25" s="23"/>
      <c r="D25" s="23"/>
      <c r="E25" s="33" t="s">
        <v>42</v>
      </c>
      <c r="F25" s="23" t="s">
        <v>43</v>
      </c>
      <c r="G25" s="34">
        <v>14087743</v>
      </c>
      <c r="H25" s="34">
        <v>14087743</v>
      </c>
      <c r="I25" s="34">
        <v>13302</v>
      </c>
      <c r="J25" s="34"/>
      <c r="K25" s="34">
        <f t="shared" si="1"/>
        <v>13302</v>
      </c>
      <c r="L25" s="23">
        <v>100</v>
      </c>
      <c r="M25" s="42"/>
    </row>
    <row r="26" spans="1:13" s="27" customFormat="1" ht="97.5" customHeight="1">
      <c r="A26" s="23"/>
      <c r="B26" s="23"/>
      <c r="C26" s="23"/>
      <c r="D26" s="23"/>
      <c r="E26" s="33" t="s">
        <v>44</v>
      </c>
      <c r="F26" s="23" t="s">
        <v>45</v>
      </c>
      <c r="G26" s="34"/>
      <c r="H26" s="34"/>
      <c r="I26" s="34">
        <v>16531</v>
      </c>
      <c r="J26" s="34"/>
      <c r="K26" s="34">
        <f t="shared" si="1"/>
        <v>16531</v>
      </c>
      <c r="L26" s="23"/>
      <c r="M26" s="42"/>
    </row>
    <row r="27" spans="1:13" s="27" customFormat="1" ht="77.25">
      <c r="A27" s="23"/>
      <c r="B27" s="23"/>
      <c r="C27" s="23"/>
      <c r="D27" s="23"/>
      <c r="E27" s="33" t="s">
        <v>87</v>
      </c>
      <c r="F27" s="23">
        <v>2023</v>
      </c>
      <c r="G27" s="34"/>
      <c r="H27" s="34"/>
      <c r="I27" s="34">
        <v>100000</v>
      </c>
      <c r="J27" s="34"/>
      <c r="K27" s="34">
        <f t="shared" si="1"/>
        <v>100000</v>
      </c>
      <c r="L27" s="23"/>
      <c r="M27" s="42"/>
    </row>
    <row r="28" spans="1:13" s="27" customFormat="1" ht="52.5" customHeight="1">
      <c r="A28" s="23"/>
      <c r="B28" s="23"/>
      <c r="C28" s="23"/>
      <c r="D28" s="23"/>
      <c r="E28" s="33" t="s">
        <v>88</v>
      </c>
      <c r="F28" s="23">
        <v>2023</v>
      </c>
      <c r="G28" s="34">
        <v>39883138</v>
      </c>
      <c r="H28" s="34">
        <v>39883138</v>
      </c>
      <c r="I28" s="34">
        <v>3000000</v>
      </c>
      <c r="J28" s="34"/>
      <c r="K28" s="34">
        <f t="shared" si="1"/>
        <v>3000000</v>
      </c>
      <c r="L28" s="23">
        <v>7.5</v>
      </c>
      <c r="M28" s="42"/>
    </row>
    <row r="29" spans="1:13" s="27" customFormat="1" ht="30.75">
      <c r="A29" s="23"/>
      <c r="B29" s="23"/>
      <c r="C29" s="23"/>
      <c r="D29" s="23"/>
      <c r="E29" s="33" t="s">
        <v>78</v>
      </c>
      <c r="F29" s="23" t="s">
        <v>45</v>
      </c>
      <c r="G29" s="34">
        <v>2908994</v>
      </c>
      <c r="H29" s="34">
        <v>2908994</v>
      </c>
      <c r="I29" s="34">
        <v>48840</v>
      </c>
      <c r="J29" s="34"/>
      <c r="K29" s="34">
        <f t="shared" si="1"/>
        <v>48840</v>
      </c>
      <c r="L29" s="23">
        <v>12.7</v>
      </c>
      <c r="M29" s="42"/>
    </row>
    <row r="30" spans="1:13" s="27" customFormat="1" ht="61.5">
      <c r="A30" s="23"/>
      <c r="B30" s="23"/>
      <c r="C30" s="23"/>
      <c r="D30" s="23"/>
      <c r="E30" s="33" t="s">
        <v>53</v>
      </c>
      <c r="F30" s="23" t="s">
        <v>28</v>
      </c>
      <c r="G30" s="34">
        <v>3758772</v>
      </c>
      <c r="H30" s="34">
        <v>3758772</v>
      </c>
      <c r="I30" s="34">
        <f>132396+3316301-85000</f>
        <v>3363697</v>
      </c>
      <c r="J30" s="34"/>
      <c r="K30" s="34">
        <f t="shared" si="1"/>
        <v>3363697</v>
      </c>
      <c r="L30" s="23">
        <v>89.5</v>
      </c>
      <c r="M30" s="42"/>
    </row>
    <row r="31" spans="1:13" s="27" customFormat="1" ht="78.75" customHeight="1">
      <c r="A31" s="23"/>
      <c r="B31" s="23"/>
      <c r="C31" s="23"/>
      <c r="D31" s="23"/>
      <c r="E31" s="33" t="s">
        <v>68</v>
      </c>
      <c r="F31" s="23">
        <v>2023</v>
      </c>
      <c r="G31" s="34"/>
      <c r="H31" s="34"/>
      <c r="I31" s="34">
        <f>400000+7100000</f>
        <v>7500000</v>
      </c>
      <c r="J31" s="34"/>
      <c r="K31" s="34">
        <f t="shared" si="1"/>
        <v>7500000</v>
      </c>
      <c r="L31" s="23"/>
      <c r="M31" s="48"/>
    </row>
    <row r="32" spans="1:13" s="27" customFormat="1" ht="78" customHeight="1">
      <c r="A32" s="23"/>
      <c r="B32" s="23"/>
      <c r="C32" s="23"/>
      <c r="D32" s="23"/>
      <c r="E32" s="33" t="s">
        <v>79</v>
      </c>
      <c r="F32" s="23">
        <v>2023</v>
      </c>
      <c r="G32" s="34"/>
      <c r="H32" s="34"/>
      <c r="I32" s="34">
        <v>5000000</v>
      </c>
      <c r="J32" s="34"/>
      <c r="K32" s="34">
        <f>I32+J32</f>
        <v>5000000</v>
      </c>
      <c r="L32" s="23"/>
      <c r="M32" s="48"/>
    </row>
    <row r="33" spans="1:13" s="27" customFormat="1" ht="62.25" customHeight="1">
      <c r="A33" s="23"/>
      <c r="B33" s="23"/>
      <c r="C33" s="23"/>
      <c r="D33" s="23"/>
      <c r="E33" s="33" t="s">
        <v>76</v>
      </c>
      <c r="F33" s="23">
        <v>2023</v>
      </c>
      <c r="G33" s="34"/>
      <c r="H33" s="34"/>
      <c r="I33" s="34">
        <v>400000</v>
      </c>
      <c r="J33" s="34"/>
      <c r="K33" s="34">
        <f>I33+J33</f>
        <v>400000</v>
      </c>
      <c r="L33" s="23"/>
      <c r="M33" s="48"/>
    </row>
    <row r="34" spans="1:13" s="27" customFormat="1" ht="87" customHeight="1">
      <c r="A34" s="23"/>
      <c r="B34" s="23"/>
      <c r="C34" s="23"/>
      <c r="D34" s="23"/>
      <c r="E34" s="33" t="s">
        <v>93</v>
      </c>
      <c r="F34" s="23" t="s">
        <v>14</v>
      </c>
      <c r="G34" s="34">
        <v>30385768</v>
      </c>
      <c r="H34" s="34">
        <v>30385768</v>
      </c>
      <c r="I34" s="34">
        <f>248551+500000+15000000+9850000</f>
        <v>25598551</v>
      </c>
      <c r="J34" s="34"/>
      <c r="K34" s="34">
        <f t="shared" si="1"/>
        <v>25598551</v>
      </c>
      <c r="L34" s="23">
        <v>100</v>
      </c>
      <c r="M34" s="42"/>
    </row>
    <row r="35" spans="1:13" s="51" customFormat="1" ht="94.5" customHeight="1">
      <c r="A35" s="36"/>
      <c r="B35" s="36"/>
      <c r="C35" s="36"/>
      <c r="D35" s="36"/>
      <c r="E35" s="49" t="s">
        <v>97</v>
      </c>
      <c r="F35" s="36"/>
      <c r="G35" s="50"/>
      <c r="H35" s="50"/>
      <c r="I35" s="50">
        <v>7344000</v>
      </c>
      <c r="J35" s="50"/>
      <c r="K35" s="50">
        <f t="shared" si="1"/>
        <v>7344000</v>
      </c>
      <c r="L35" s="36"/>
      <c r="M35" s="42"/>
    </row>
    <row r="36" spans="1:13" s="27" customFormat="1" ht="121.5" customHeight="1">
      <c r="A36" s="23"/>
      <c r="B36" s="23"/>
      <c r="C36" s="23"/>
      <c r="D36" s="23"/>
      <c r="E36" s="33" t="s">
        <v>80</v>
      </c>
      <c r="F36" s="23" t="s">
        <v>14</v>
      </c>
      <c r="G36" s="34">
        <v>18603784</v>
      </c>
      <c r="H36" s="34">
        <v>18603784</v>
      </c>
      <c r="I36" s="34">
        <f>17518+50587</f>
        <v>68105</v>
      </c>
      <c r="J36" s="34"/>
      <c r="K36" s="34">
        <f t="shared" si="1"/>
        <v>68105</v>
      </c>
      <c r="L36" s="23">
        <v>74.9</v>
      </c>
      <c r="M36" s="42"/>
    </row>
    <row r="37" spans="1:13" s="27" customFormat="1" ht="78" customHeight="1">
      <c r="A37" s="23"/>
      <c r="B37" s="23"/>
      <c r="C37" s="23"/>
      <c r="D37" s="23"/>
      <c r="E37" s="33" t="s">
        <v>59</v>
      </c>
      <c r="F37" s="23" t="s">
        <v>14</v>
      </c>
      <c r="G37" s="34">
        <v>25572766</v>
      </c>
      <c r="H37" s="34">
        <v>25572766</v>
      </c>
      <c r="I37" s="34">
        <f>5000000+380700+14000000-15000000</f>
        <v>4380700</v>
      </c>
      <c r="J37" s="34"/>
      <c r="K37" s="34">
        <f t="shared" si="1"/>
        <v>4380700</v>
      </c>
      <c r="L37" s="23">
        <v>41.3</v>
      </c>
      <c r="M37" s="42"/>
    </row>
    <row r="38" spans="1:13" s="27" customFormat="1" ht="78" customHeight="1">
      <c r="A38" s="23"/>
      <c r="B38" s="23"/>
      <c r="C38" s="23"/>
      <c r="D38" s="23"/>
      <c r="E38" s="33" t="s">
        <v>84</v>
      </c>
      <c r="F38" s="23" t="s">
        <v>14</v>
      </c>
      <c r="G38" s="34">
        <v>16954259</v>
      </c>
      <c r="H38" s="34">
        <v>16954259</v>
      </c>
      <c r="I38" s="34">
        <v>85000</v>
      </c>
      <c r="J38" s="34"/>
      <c r="K38" s="34">
        <f t="shared" si="1"/>
        <v>85000</v>
      </c>
      <c r="L38" s="23">
        <v>74.6</v>
      </c>
      <c r="M38" s="42"/>
    </row>
    <row r="39" spans="1:13" s="27" customFormat="1" ht="81" customHeight="1">
      <c r="A39" s="23"/>
      <c r="B39" s="23"/>
      <c r="C39" s="23"/>
      <c r="D39" s="23"/>
      <c r="E39" s="33" t="s">
        <v>46</v>
      </c>
      <c r="F39" s="23" t="s">
        <v>45</v>
      </c>
      <c r="G39" s="34">
        <v>16344103</v>
      </c>
      <c r="H39" s="34">
        <v>16344103</v>
      </c>
      <c r="I39" s="34">
        <v>8748</v>
      </c>
      <c r="J39" s="34"/>
      <c r="K39" s="34">
        <f t="shared" si="1"/>
        <v>8748</v>
      </c>
      <c r="L39" s="23">
        <v>5.2</v>
      </c>
      <c r="M39" s="42"/>
    </row>
    <row r="40" spans="1:13" s="27" customFormat="1" ht="96" customHeight="1">
      <c r="A40" s="23"/>
      <c r="B40" s="23"/>
      <c r="C40" s="23"/>
      <c r="D40" s="23"/>
      <c r="E40" s="33" t="s">
        <v>47</v>
      </c>
      <c r="F40" s="23" t="s">
        <v>28</v>
      </c>
      <c r="G40" s="34"/>
      <c r="H40" s="34"/>
      <c r="I40" s="34">
        <f>339606+683740</f>
        <v>1023346</v>
      </c>
      <c r="J40" s="34"/>
      <c r="K40" s="34">
        <f t="shared" si="1"/>
        <v>1023346</v>
      </c>
      <c r="L40" s="23"/>
      <c r="M40" s="42"/>
    </row>
    <row r="41" spans="1:13" s="27" customFormat="1" ht="48.75" customHeight="1">
      <c r="A41" s="22">
        <v>1217330</v>
      </c>
      <c r="B41" s="22">
        <v>7330</v>
      </c>
      <c r="C41" s="32" t="s">
        <v>21</v>
      </c>
      <c r="D41" s="25" t="s">
        <v>11</v>
      </c>
      <c r="E41" s="33"/>
      <c r="F41" s="23"/>
      <c r="G41" s="26">
        <f>G42+G44+G43+G45</f>
        <v>490430</v>
      </c>
      <c r="H41" s="26">
        <f>H42+H44+H43+H45</f>
        <v>490430</v>
      </c>
      <c r="I41" s="26">
        <f>I42+I44+I43+I45</f>
        <v>876000</v>
      </c>
      <c r="J41" s="26">
        <f>J42+J44+J43+J45</f>
        <v>200000</v>
      </c>
      <c r="K41" s="26">
        <f>K42+K44+K43+K45</f>
        <v>1076000</v>
      </c>
      <c r="L41" s="23"/>
      <c r="M41" s="42"/>
    </row>
    <row r="42" spans="1:13" s="27" customFormat="1" ht="62.25" customHeight="1">
      <c r="A42" s="23"/>
      <c r="B42" s="23"/>
      <c r="C42" s="23"/>
      <c r="D42" s="23"/>
      <c r="E42" s="33" t="s">
        <v>38</v>
      </c>
      <c r="F42" s="23">
        <v>2023</v>
      </c>
      <c r="G42" s="34"/>
      <c r="H42" s="34"/>
      <c r="I42" s="34">
        <v>500000</v>
      </c>
      <c r="J42" s="34"/>
      <c r="K42" s="34">
        <f>I42+J42</f>
        <v>500000</v>
      </c>
      <c r="L42" s="23"/>
      <c r="M42" s="42"/>
    </row>
    <row r="43" spans="1:13" s="27" customFormat="1" ht="30.75">
      <c r="A43" s="23"/>
      <c r="B43" s="23"/>
      <c r="C43" s="23"/>
      <c r="D43" s="23"/>
      <c r="E43" s="33" t="s">
        <v>90</v>
      </c>
      <c r="F43" s="23">
        <v>2023</v>
      </c>
      <c r="G43" s="34"/>
      <c r="H43" s="34"/>
      <c r="I43" s="34">
        <v>300000</v>
      </c>
      <c r="J43" s="34"/>
      <c r="K43" s="34">
        <f>I43+J43</f>
        <v>300000</v>
      </c>
      <c r="L43" s="23"/>
      <c r="M43" s="42"/>
    </row>
    <row r="44" spans="1:13" s="27" customFormat="1" ht="62.25" customHeight="1">
      <c r="A44" s="23"/>
      <c r="B44" s="23"/>
      <c r="C44" s="23"/>
      <c r="D44" s="23"/>
      <c r="E44" s="33" t="s">
        <v>85</v>
      </c>
      <c r="F44" s="23" t="s">
        <v>48</v>
      </c>
      <c r="G44" s="34">
        <v>490430</v>
      </c>
      <c r="H44" s="34">
        <v>490430</v>
      </c>
      <c r="I44" s="34">
        <v>76000</v>
      </c>
      <c r="J44" s="34"/>
      <c r="K44" s="34">
        <f>I44+J44</f>
        <v>76000</v>
      </c>
      <c r="L44" s="23">
        <v>100</v>
      </c>
      <c r="M44" s="42"/>
    </row>
    <row r="45" spans="1:13" s="27" customFormat="1" ht="38.25" customHeight="1">
      <c r="A45" s="23"/>
      <c r="B45" s="23"/>
      <c r="C45" s="23"/>
      <c r="D45" s="23"/>
      <c r="E45" s="33" t="s">
        <v>89</v>
      </c>
      <c r="F45" s="23">
        <v>2023</v>
      </c>
      <c r="G45" s="34"/>
      <c r="H45" s="34"/>
      <c r="I45" s="34"/>
      <c r="J45" s="34">
        <v>200000</v>
      </c>
      <c r="K45" s="34">
        <f>I45+J45</f>
        <v>200000</v>
      </c>
      <c r="L45" s="52"/>
      <c r="M45" s="42"/>
    </row>
    <row r="46" spans="1:13" s="27" customFormat="1" ht="54" customHeight="1">
      <c r="A46" s="22">
        <v>1217340</v>
      </c>
      <c r="B46" s="22">
        <v>7340</v>
      </c>
      <c r="C46" s="32" t="s">
        <v>21</v>
      </c>
      <c r="D46" s="22" t="s">
        <v>70</v>
      </c>
      <c r="E46" s="33"/>
      <c r="F46" s="23"/>
      <c r="G46" s="26">
        <f>G47</f>
        <v>0</v>
      </c>
      <c r="H46" s="26">
        <f>H47</f>
        <v>0</v>
      </c>
      <c r="I46" s="26">
        <f>I47</f>
        <v>5000000</v>
      </c>
      <c r="J46" s="26">
        <f>J47</f>
        <v>0</v>
      </c>
      <c r="K46" s="26">
        <f>K47</f>
        <v>5000000</v>
      </c>
      <c r="L46" s="23"/>
      <c r="M46" s="42"/>
    </row>
    <row r="47" spans="1:13" s="27" customFormat="1" ht="59.25" customHeight="1">
      <c r="A47" s="23"/>
      <c r="B47" s="23"/>
      <c r="C47" s="23"/>
      <c r="D47" s="23"/>
      <c r="E47" s="33" t="s">
        <v>74</v>
      </c>
      <c r="F47" s="23">
        <v>2023</v>
      </c>
      <c r="G47" s="34"/>
      <c r="H47" s="34"/>
      <c r="I47" s="34">
        <v>5000000</v>
      </c>
      <c r="J47" s="34"/>
      <c r="K47" s="34">
        <f>I47+J47</f>
        <v>5000000</v>
      </c>
      <c r="L47" s="23"/>
      <c r="M47" s="42"/>
    </row>
    <row r="48" spans="1:13" s="27" customFormat="1" ht="69" customHeight="1">
      <c r="A48" s="23"/>
      <c r="B48" s="23"/>
      <c r="C48" s="23"/>
      <c r="D48" s="25" t="s">
        <v>12</v>
      </c>
      <c r="E48" s="23"/>
      <c r="F48" s="23"/>
      <c r="G48" s="26">
        <f>G49</f>
        <v>329093295</v>
      </c>
      <c r="H48" s="26">
        <f>H49</f>
        <v>287533292</v>
      </c>
      <c r="I48" s="26">
        <f>I49</f>
        <v>64452234</v>
      </c>
      <c r="J48" s="26">
        <f>J49</f>
        <v>7220000</v>
      </c>
      <c r="K48" s="26">
        <f>K49</f>
        <v>71672234</v>
      </c>
      <c r="L48" s="23"/>
      <c r="M48" s="42"/>
    </row>
    <row r="49" spans="1:13" s="27" customFormat="1" ht="81" customHeight="1">
      <c r="A49" s="23"/>
      <c r="B49" s="23"/>
      <c r="C49" s="23"/>
      <c r="D49" s="30" t="s">
        <v>12</v>
      </c>
      <c r="E49" s="23"/>
      <c r="F49" s="23"/>
      <c r="G49" s="31">
        <f>G50+G54+G65+G73+G75+G60+G63+G70</f>
        <v>329093295</v>
      </c>
      <c r="H49" s="31">
        <f>H50+H54+H65+H73+H75+H60+H63+H70</f>
        <v>287533292</v>
      </c>
      <c r="I49" s="31">
        <f>I50+I54+I65+I73+I75+I60+I63+I70</f>
        <v>64452234</v>
      </c>
      <c r="J49" s="31">
        <f>J50+J54+J65+J73+J75+J60+J63+J70</f>
        <v>7220000</v>
      </c>
      <c r="K49" s="31">
        <f>K50+K54+K65+K73+K75+K60+K63+K70</f>
        <v>71672234</v>
      </c>
      <c r="L49" s="23"/>
      <c r="M49" s="42"/>
    </row>
    <row r="50" spans="1:13" s="27" customFormat="1" ht="54" customHeight="1">
      <c r="A50" s="22">
        <v>1517310</v>
      </c>
      <c r="B50" s="22">
        <v>7310</v>
      </c>
      <c r="C50" s="32" t="s">
        <v>21</v>
      </c>
      <c r="D50" s="25" t="s">
        <v>10</v>
      </c>
      <c r="E50" s="23"/>
      <c r="F50" s="23"/>
      <c r="G50" s="26">
        <f>SUM(G51:G53)</f>
        <v>0</v>
      </c>
      <c r="H50" s="26">
        <f>SUM(H51:H53)</f>
        <v>0</v>
      </c>
      <c r="I50" s="26">
        <f>SUM(I51:I53)</f>
        <v>4643714</v>
      </c>
      <c r="J50" s="26">
        <f>SUM(J51:J53)</f>
        <v>0</v>
      </c>
      <c r="K50" s="26">
        <f>SUM(K51:K53)</f>
        <v>4643714</v>
      </c>
      <c r="L50" s="23"/>
      <c r="M50" s="42"/>
    </row>
    <row r="51" spans="1:13" s="27" customFormat="1" ht="65.25" customHeight="1">
      <c r="A51" s="23"/>
      <c r="B51" s="23"/>
      <c r="C51" s="23"/>
      <c r="D51" s="23"/>
      <c r="E51" s="33" t="s">
        <v>33</v>
      </c>
      <c r="F51" s="23">
        <v>2023</v>
      </c>
      <c r="G51" s="34"/>
      <c r="H51" s="34"/>
      <c r="I51" s="34">
        <v>200000</v>
      </c>
      <c r="J51" s="34"/>
      <c r="K51" s="34">
        <f>I51+J51</f>
        <v>200000</v>
      </c>
      <c r="L51" s="23"/>
      <c r="M51" s="42"/>
    </row>
    <row r="52" spans="1:13" s="27" customFormat="1" ht="48" customHeight="1">
      <c r="A52" s="23"/>
      <c r="B52" s="23"/>
      <c r="C52" s="23"/>
      <c r="D52" s="23"/>
      <c r="E52" s="33" t="s">
        <v>29</v>
      </c>
      <c r="F52" s="23" t="s">
        <v>28</v>
      </c>
      <c r="G52" s="34"/>
      <c r="H52" s="34"/>
      <c r="I52" s="34">
        <f>4000000+43714</f>
        <v>4043714</v>
      </c>
      <c r="J52" s="34"/>
      <c r="K52" s="34">
        <f>I52+J52</f>
        <v>4043714</v>
      </c>
      <c r="L52" s="23"/>
      <c r="M52" s="42"/>
    </row>
    <row r="53" spans="1:13" s="27" customFormat="1" ht="39.75" customHeight="1">
      <c r="A53" s="23"/>
      <c r="B53" s="23"/>
      <c r="C53" s="23"/>
      <c r="D53" s="23"/>
      <c r="E53" s="33" t="s">
        <v>86</v>
      </c>
      <c r="F53" s="23">
        <v>2023</v>
      </c>
      <c r="G53" s="34"/>
      <c r="H53" s="34"/>
      <c r="I53" s="34">
        <f>200000+200000</f>
        <v>400000</v>
      </c>
      <c r="J53" s="34"/>
      <c r="K53" s="34">
        <f>I53+J53</f>
        <v>400000</v>
      </c>
      <c r="L53" s="23"/>
      <c r="M53" s="42"/>
    </row>
    <row r="54" spans="1:13" s="27" customFormat="1" ht="54" customHeight="1">
      <c r="A54" s="22">
        <v>1517321</v>
      </c>
      <c r="B54" s="22">
        <v>7321</v>
      </c>
      <c r="C54" s="32" t="s">
        <v>21</v>
      </c>
      <c r="D54" s="25" t="s">
        <v>13</v>
      </c>
      <c r="E54" s="23"/>
      <c r="F54" s="23"/>
      <c r="G54" s="26">
        <f>SUM(G55:G59)</f>
        <v>8490505</v>
      </c>
      <c r="H54" s="26">
        <f>SUM(H55:H59)</f>
        <v>8490505</v>
      </c>
      <c r="I54" s="26">
        <f>SUM(I55:I59)</f>
        <v>6154392</v>
      </c>
      <c r="J54" s="26">
        <f>SUM(J55:J59)</f>
        <v>0</v>
      </c>
      <c r="K54" s="26">
        <f>SUM(K55:K59)</f>
        <v>6154392</v>
      </c>
      <c r="L54" s="23"/>
      <c r="M54" s="42"/>
    </row>
    <row r="55" spans="1:13" s="27" customFormat="1" ht="72.75" customHeight="1">
      <c r="A55" s="23"/>
      <c r="B55" s="23"/>
      <c r="C55" s="23"/>
      <c r="D55" s="23"/>
      <c r="E55" s="33" t="s">
        <v>91</v>
      </c>
      <c r="F55" s="23" t="s">
        <v>28</v>
      </c>
      <c r="G55" s="34">
        <v>998730</v>
      </c>
      <c r="H55" s="34">
        <v>998730</v>
      </c>
      <c r="I55" s="34">
        <v>904392</v>
      </c>
      <c r="J55" s="34"/>
      <c r="K55" s="34">
        <f>I55+J55</f>
        <v>904392</v>
      </c>
      <c r="L55" s="23">
        <v>97.4</v>
      </c>
      <c r="M55" s="42"/>
    </row>
    <row r="56" spans="1:13" s="27" customFormat="1" ht="93">
      <c r="A56" s="23"/>
      <c r="B56" s="23"/>
      <c r="C56" s="23"/>
      <c r="D56" s="23"/>
      <c r="E56" s="33" t="s">
        <v>67</v>
      </c>
      <c r="F56" s="23">
        <v>2023</v>
      </c>
      <c r="G56" s="34"/>
      <c r="H56" s="34"/>
      <c r="I56" s="34">
        <f>1000000+850000</f>
        <v>1850000</v>
      </c>
      <c r="J56" s="34"/>
      <c r="K56" s="34">
        <f>I56+J56</f>
        <v>1850000</v>
      </c>
      <c r="L56" s="23"/>
      <c r="M56" s="42"/>
    </row>
    <row r="57" spans="1:13" s="27" customFormat="1" ht="93">
      <c r="A57" s="23"/>
      <c r="B57" s="23"/>
      <c r="C57" s="23"/>
      <c r="D57" s="23"/>
      <c r="E57" s="33" t="s">
        <v>73</v>
      </c>
      <c r="F57" s="23">
        <v>2023</v>
      </c>
      <c r="G57" s="34"/>
      <c r="H57" s="34"/>
      <c r="I57" s="34">
        <v>150000</v>
      </c>
      <c r="J57" s="34"/>
      <c r="K57" s="34">
        <f>I57+J57</f>
        <v>150000</v>
      </c>
      <c r="L57" s="23"/>
      <c r="M57" s="42"/>
    </row>
    <row r="58" spans="1:13" s="27" customFormat="1" ht="49.5" customHeight="1">
      <c r="A58" s="23"/>
      <c r="B58" s="23"/>
      <c r="C58" s="23"/>
      <c r="D58" s="23"/>
      <c r="E58" s="33" t="s">
        <v>81</v>
      </c>
      <c r="F58" s="23" t="s">
        <v>14</v>
      </c>
      <c r="G58" s="34">
        <v>7491775</v>
      </c>
      <c r="H58" s="34">
        <v>7491775</v>
      </c>
      <c r="I58" s="34">
        <v>3000000</v>
      </c>
      <c r="J58" s="34"/>
      <c r="K58" s="34">
        <f>I58+J58</f>
        <v>3000000</v>
      </c>
      <c r="L58" s="52">
        <v>72</v>
      </c>
      <c r="M58" s="42"/>
    </row>
    <row r="59" spans="1:13" s="27" customFormat="1" ht="77.25">
      <c r="A59" s="23"/>
      <c r="B59" s="23"/>
      <c r="C59" s="23"/>
      <c r="D59" s="23"/>
      <c r="E59" s="33" t="s">
        <v>69</v>
      </c>
      <c r="F59" s="23">
        <v>2023</v>
      </c>
      <c r="G59" s="34"/>
      <c r="H59" s="34"/>
      <c r="I59" s="34">
        <f>100000+150000</f>
        <v>250000</v>
      </c>
      <c r="J59" s="34"/>
      <c r="K59" s="34">
        <f>I59+J59</f>
        <v>250000</v>
      </c>
      <c r="L59" s="52"/>
      <c r="M59" s="42"/>
    </row>
    <row r="60" spans="1:13" s="27" customFormat="1" ht="44.25" customHeight="1">
      <c r="A60" s="22">
        <v>1517322</v>
      </c>
      <c r="B60" s="22">
        <v>7322</v>
      </c>
      <c r="C60" s="32" t="s">
        <v>21</v>
      </c>
      <c r="D60" s="25" t="s">
        <v>49</v>
      </c>
      <c r="E60" s="23"/>
      <c r="F60" s="23"/>
      <c r="G60" s="26">
        <f>G61+G62</f>
        <v>36829214</v>
      </c>
      <c r="H60" s="26">
        <f>H61+H62</f>
        <v>36829214</v>
      </c>
      <c r="I60" s="26">
        <f>I61+I62</f>
        <v>7371975</v>
      </c>
      <c r="J60" s="26">
        <f>J61+J62</f>
        <v>0</v>
      </c>
      <c r="K60" s="26">
        <f>K61+K62</f>
        <v>7371975</v>
      </c>
      <c r="L60" s="52"/>
      <c r="M60" s="42"/>
    </row>
    <row r="61" spans="1:13" s="27" customFormat="1" ht="30.75">
      <c r="A61" s="23"/>
      <c r="B61" s="23"/>
      <c r="C61" s="23"/>
      <c r="D61" s="23"/>
      <c r="E61" s="33" t="s">
        <v>50</v>
      </c>
      <c r="F61" s="23" t="s">
        <v>14</v>
      </c>
      <c r="G61" s="34">
        <v>36829214</v>
      </c>
      <c r="H61" s="34">
        <v>36829214</v>
      </c>
      <c r="I61" s="34">
        <f>71975+6900000</f>
        <v>6971975</v>
      </c>
      <c r="J61" s="34"/>
      <c r="K61" s="34">
        <f>J61+I61</f>
        <v>6971975</v>
      </c>
      <c r="L61" s="52">
        <v>88.7</v>
      </c>
      <c r="M61" s="42"/>
    </row>
    <row r="62" spans="1:13" s="27" customFormat="1" ht="61.5">
      <c r="A62" s="23"/>
      <c r="B62" s="23"/>
      <c r="C62" s="23"/>
      <c r="D62" s="23"/>
      <c r="E62" s="33" t="s">
        <v>77</v>
      </c>
      <c r="F62" s="23">
        <v>2023</v>
      </c>
      <c r="G62" s="34"/>
      <c r="H62" s="34"/>
      <c r="I62" s="34">
        <v>400000</v>
      </c>
      <c r="J62" s="34"/>
      <c r="K62" s="34">
        <f>J62+I62</f>
        <v>400000</v>
      </c>
      <c r="L62" s="52"/>
      <c r="M62" s="42"/>
    </row>
    <row r="63" spans="1:13" s="27" customFormat="1" ht="52.5" customHeight="1">
      <c r="A63" s="22">
        <v>1517325</v>
      </c>
      <c r="B63" s="22">
        <v>7325</v>
      </c>
      <c r="C63" s="32" t="s">
        <v>21</v>
      </c>
      <c r="D63" s="25" t="s">
        <v>51</v>
      </c>
      <c r="E63" s="33"/>
      <c r="F63" s="23"/>
      <c r="G63" s="26">
        <f>G64</f>
        <v>50106555</v>
      </c>
      <c r="H63" s="26">
        <f>H64</f>
        <v>50106555</v>
      </c>
      <c r="I63" s="26">
        <f>I64</f>
        <v>293385</v>
      </c>
      <c r="J63" s="26">
        <f>J64</f>
        <v>0</v>
      </c>
      <c r="K63" s="26">
        <f>K64</f>
        <v>293385</v>
      </c>
      <c r="L63" s="52"/>
      <c r="M63" s="42"/>
    </row>
    <row r="64" spans="1:13" s="27" customFormat="1" ht="33.75" customHeight="1">
      <c r="A64" s="23"/>
      <c r="B64" s="23"/>
      <c r="C64" s="23"/>
      <c r="D64" s="23"/>
      <c r="E64" s="33" t="s">
        <v>52</v>
      </c>
      <c r="F64" s="23" t="s">
        <v>48</v>
      </c>
      <c r="G64" s="34">
        <v>50106555</v>
      </c>
      <c r="H64" s="34">
        <v>50106555</v>
      </c>
      <c r="I64" s="34">
        <v>293385</v>
      </c>
      <c r="J64" s="34"/>
      <c r="K64" s="34">
        <f>J64+I64</f>
        <v>293385</v>
      </c>
      <c r="L64" s="52">
        <v>2.4</v>
      </c>
      <c r="M64" s="42"/>
    </row>
    <row r="65" spans="1:13" s="27" customFormat="1" ht="50.25" customHeight="1">
      <c r="A65" s="22">
        <v>1517330</v>
      </c>
      <c r="B65" s="22">
        <v>7330</v>
      </c>
      <c r="C65" s="32" t="s">
        <v>21</v>
      </c>
      <c r="D65" s="25" t="s">
        <v>11</v>
      </c>
      <c r="E65" s="23"/>
      <c r="F65" s="23"/>
      <c r="G65" s="26">
        <f>SUM(G66:G69)</f>
        <v>97370225</v>
      </c>
      <c r="H65" s="26">
        <f>SUM(H66:H69)</f>
        <v>97370225</v>
      </c>
      <c r="I65" s="26">
        <f>SUM(I66:I69)</f>
        <v>13151473</v>
      </c>
      <c r="J65" s="26">
        <f>SUM(J66:J69)</f>
        <v>1220000</v>
      </c>
      <c r="K65" s="26">
        <f>SUM(K66:K69)</f>
        <v>14371473</v>
      </c>
      <c r="L65" s="23"/>
      <c r="M65" s="42"/>
    </row>
    <row r="66" spans="1:13" s="27" customFormat="1" ht="30.75">
      <c r="A66" s="23"/>
      <c r="B66" s="23"/>
      <c r="C66" s="23"/>
      <c r="D66" s="23"/>
      <c r="E66" s="33" t="s">
        <v>72</v>
      </c>
      <c r="F66" s="23" t="s">
        <v>15</v>
      </c>
      <c r="G66" s="34">
        <v>38244949</v>
      </c>
      <c r="H66" s="34">
        <v>38244949</v>
      </c>
      <c r="I66" s="34">
        <f>3000000+1951473</f>
        <v>4951473</v>
      </c>
      <c r="J66" s="34"/>
      <c r="K66" s="34">
        <f>I66+J66</f>
        <v>4951473</v>
      </c>
      <c r="L66" s="53">
        <v>89.1</v>
      </c>
      <c r="M66" s="42"/>
    </row>
    <row r="67" spans="1:13" s="27" customFormat="1" ht="61.5">
      <c r="A67" s="23"/>
      <c r="B67" s="23"/>
      <c r="C67" s="23"/>
      <c r="D67" s="23"/>
      <c r="E67" s="33" t="s">
        <v>16</v>
      </c>
      <c r="F67" s="23" t="s">
        <v>17</v>
      </c>
      <c r="G67" s="34">
        <v>55393809</v>
      </c>
      <c r="H67" s="34">
        <v>55393809</v>
      </c>
      <c r="I67" s="34">
        <f>2000000+3000000+3000000</f>
        <v>8000000</v>
      </c>
      <c r="J67" s="34"/>
      <c r="K67" s="34">
        <f>I67+J67</f>
        <v>8000000</v>
      </c>
      <c r="L67" s="52">
        <v>16.5</v>
      </c>
      <c r="M67" s="42"/>
    </row>
    <row r="68" spans="1:13" s="27" customFormat="1" ht="66.75" customHeight="1">
      <c r="A68" s="23"/>
      <c r="B68" s="23"/>
      <c r="C68" s="23"/>
      <c r="D68" s="23"/>
      <c r="E68" s="33" t="s">
        <v>98</v>
      </c>
      <c r="F68" s="23">
        <v>2023</v>
      </c>
      <c r="G68" s="34"/>
      <c r="H68" s="34"/>
      <c r="I68" s="34"/>
      <c r="J68" s="34">
        <v>1420000</v>
      </c>
      <c r="K68" s="34">
        <f>I68+J68</f>
        <v>1420000</v>
      </c>
      <c r="L68" s="52"/>
      <c r="M68" s="42"/>
    </row>
    <row r="69" spans="1:13" s="27" customFormat="1" ht="30.75">
      <c r="A69" s="23"/>
      <c r="B69" s="23"/>
      <c r="C69" s="23"/>
      <c r="D69" s="23"/>
      <c r="E69" s="33" t="s">
        <v>89</v>
      </c>
      <c r="F69" s="23" t="s">
        <v>15</v>
      </c>
      <c r="G69" s="34">
        <v>3731467</v>
      </c>
      <c r="H69" s="34">
        <v>3731467</v>
      </c>
      <c r="I69" s="34">
        <v>200000</v>
      </c>
      <c r="J69" s="34">
        <v>-200000</v>
      </c>
      <c r="K69" s="34">
        <f>I69+J69</f>
        <v>0</v>
      </c>
      <c r="L69" s="54"/>
      <c r="M69" s="42"/>
    </row>
    <row r="70" spans="1:13" s="56" customFormat="1" ht="45" customHeight="1">
      <c r="A70" s="22">
        <v>1517340</v>
      </c>
      <c r="B70" s="22">
        <v>7340</v>
      </c>
      <c r="C70" s="32" t="s">
        <v>21</v>
      </c>
      <c r="D70" s="22" t="s">
        <v>70</v>
      </c>
      <c r="E70" s="55"/>
      <c r="F70" s="22"/>
      <c r="G70" s="26">
        <f>G72+G71</f>
        <v>0</v>
      </c>
      <c r="H70" s="26">
        <f>H72+H71</f>
        <v>0</v>
      </c>
      <c r="I70" s="26">
        <f>I72+I71</f>
        <v>6830266</v>
      </c>
      <c r="J70" s="26">
        <f>J72+J71</f>
        <v>0</v>
      </c>
      <c r="K70" s="26">
        <f>K72+K71</f>
        <v>6830266</v>
      </c>
      <c r="L70" s="26">
        <f>L72</f>
        <v>0</v>
      </c>
      <c r="M70" s="42"/>
    </row>
    <row r="71" spans="1:13" s="56" customFormat="1" ht="93" customHeight="1">
      <c r="A71" s="22"/>
      <c r="B71" s="22"/>
      <c r="C71" s="32"/>
      <c r="D71" s="22"/>
      <c r="E71" s="33" t="s">
        <v>75</v>
      </c>
      <c r="F71" s="23">
        <v>2023</v>
      </c>
      <c r="G71" s="34"/>
      <c r="H71" s="34"/>
      <c r="I71" s="34">
        <f>200000+3214758</f>
        <v>3414758</v>
      </c>
      <c r="J71" s="34"/>
      <c r="K71" s="34">
        <f>J71+I71</f>
        <v>3414758</v>
      </c>
      <c r="L71" s="22"/>
      <c r="M71" s="42"/>
    </row>
    <row r="72" spans="1:13" s="56" customFormat="1" ht="93" customHeight="1">
      <c r="A72" s="22"/>
      <c r="B72" s="22"/>
      <c r="C72" s="32"/>
      <c r="D72" s="22"/>
      <c r="E72" s="33" t="s">
        <v>71</v>
      </c>
      <c r="F72" s="23">
        <v>2023</v>
      </c>
      <c r="G72" s="34"/>
      <c r="H72" s="34"/>
      <c r="I72" s="34">
        <f>100000+3315508</f>
        <v>3415508</v>
      </c>
      <c r="J72" s="34"/>
      <c r="K72" s="34">
        <f>J72+I72</f>
        <v>3415508</v>
      </c>
      <c r="L72" s="22"/>
      <c r="M72" s="42"/>
    </row>
    <row r="73" spans="1:13" s="27" customFormat="1" ht="97.5" customHeight="1">
      <c r="A73" s="22">
        <v>1517361</v>
      </c>
      <c r="B73" s="22">
        <v>7361</v>
      </c>
      <c r="C73" s="32" t="s">
        <v>22</v>
      </c>
      <c r="D73" s="25" t="s">
        <v>18</v>
      </c>
      <c r="E73" s="23"/>
      <c r="F73" s="23"/>
      <c r="G73" s="26">
        <f>G74</f>
        <v>92508050</v>
      </c>
      <c r="H73" s="26">
        <f>H74</f>
        <v>78397458</v>
      </c>
      <c r="I73" s="26">
        <f>I74</f>
        <v>9683471</v>
      </c>
      <c r="J73" s="26">
        <f>J74</f>
        <v>6000000</v>
      </c>
      <c r="K73" s="26">
        <f>K74</f>
        <v>15683471</v>
      </c>
      <c r="L73" s="23"/>
      <c r="M73" s="42"/>
    </row>
    <row r="74" spans="1:13" s="27" customFormat="1" ht="61.5">
      <c r="A74" s="23"/>
      <c r="B74" s="23"/>
      <c r="C74" s="23"/>
      <c r="D74" s="23"/>
      <c r="E74" s="33" t="s">
        <v>19</v>
      </c>
      <c r="F74" s="23" t="s">
        <v>20</v>
      </c>
      <c r="G74" s="34">
        <v>92508050</v>
      </c>
      <c r="H74" s="34">
        <v>78397458</v>
      </c>
      <c r="I74" s="34">
        <f>4500000+183471+5000000</f>
        <v>9683471</v>
      </c>
      <c r="J74" s="34">
        <v>6000000</v>
      </c>
      <c r="K74" s="34">
        <f>I74+J74</f>
        <v>15683471</v>
      </c>
      <c r="L74" s="23">
        <v>100</v>
      </c>
      <c r="M74" s="42"/>
    </row>
    <row r="75" spans="1:13" s="27" customFormat="1" ht="42.75" customHeight="1">
      <c r="A75" s="22">
        <v>1517640</v>
      </c>
      <c r="B75" s="22">
        <v>7640</v>
      </c>
      <c r="C75" s="32" t="s">
        <v>24</v>
      </c>
      <c r="D75" s="25" t="s">
        <v>26</v>
      </c>
      <c r="E75" s="33"/>
      <c r="F75" s="23"/>
      <c r="G75" s="26">
        <f>G76+G77+G78</f>
        <v>43788746</v>
      </c>
      <c r="H75" s="26">
        <f>H76+H77+H78</f>
        <v>16339335</v>
      </c>
      <c r="I75" s="26">
        <f>I76+I77+I78</f>
        <v>16323558</v>
      </c>
      <c r="J75" s="26">
        <f>J76+J77+J78</f>
        <v>0</v>
      </c>
      <c r="K75" s="26">
        <f>K76+K77+K78</f>
        <v>16323558</v>
      </c>
      <c r="L75" s="23"/>
      <c r="M75" s="42"/>
    </row>
    <row r="76" spans="1:13" s="27" customFormat="1" ht="46.5">
      <c r="A76" s="23"/>
      <c r="B76" s="23"/>
      <c r="C76" s="23"/>
      <c r="D76" s="23"/>
      <c r="E76" s="33" t="s">
        <v>25</v>
      </c>
      <c r="F76" s="57" t="s">
        <v>37</v>
      </c>
      <c r="G76" s="34">
        <v>43788746</v>
      </c>
      <c r="H76" s="34">
        <v>16339335</v>
      </c>
      <c r="I76" s="34">
        <v>15000000</v>
      </c>
      <c r="J76" s="34"/>
      <c r="K76" s="34">
        <f>I76+J76</f>
        <v>15000000</v>
      </c>
      <c r="L76" s="52">
        <v>67</v>
      </c>
      <c r="M76" s="4"/>
    </row>
    <row r="77" spans="1:13" s="27" customFormat="1" ht="61.5">
      <c r="A77" s="23"/>
      <c r="B77" s="23"/>
      <c r="C77" s="23"/>
      <c r="D77" s="23"/>
      <c r="E77" s="33" t="s">
        <v>82</v>
      </c>
      <c r="F77" s="23">
        <v>2023</v>
      </c>
      <c r="G77" s="34"/>
      <c r="H77" s="34"/>
      <c r="I77" s="34">
        <f>400000+650000</f>
        <v>1050000</v>
      </c>
      <c r="J77" s="34"/>
      <c r="K77" s="34">
        <f>I77+J77</f>
        <v>1050000</v>
      </c>
      <c r="L77" s="52"/>
      <c r="M77" s="4"/>
    </row>
    <row r="78" spans="1:13" s="27" customFormat="1" ht="93">
      <c r="A78" s="23"/>
      <c r="B78" s="23"/>
      <c r="C78" s="23"/>
      <c r="D78" s="23"/>
      <c r="E78" s="33" t="s">
        <v>83</v>
      </c>
      <c r="F78" s="23" t="s">
        <v>41</v>
      </c>
      <c r="G78" s="34"/>
      <c r="H78" s="34"/>
      <c r="I78" s="34">
        <v>273558</v>
      </c>
      <c r="J78" s="34"/>
      <c r="K78" s="34">
        <f>I78+J78</f>
        <v>273558</v>
      </c>
      <c r="L78" s="52"/>
      <c r="M78" s="4"/>
    </row>
    <row r="79" spans="1:13" s="27" customFormat="1" ht="29.25" customHeight="1">
      <c r="A79" s="23" t="s">
        <v>7</v>
      </c>
      <c r="B79" s="23" t="s">
        <v>7</v>
      </c>
      <c r="C79" s="23" t="s">
        <v>7</v>
      </c>
      <c r="D79" s="25" t="s">
        <v>96</v>
      </c>
      <c r="E79" s="23" t="s">
        <v>7</v>
      </c>
      <c r="F79" s="23" t="s">
        <v>7</v>
      </c>
      <c r="G79" s="26">
        <f>G19+G48+G15</f>
        <v>499116349</v>
      </c>
      <c r="H79" s="26">
        <f>H19+H48+H15</f>
        <v>457556346</v>
      </c>
      <c r="I79" s="26">
        <f>I19+I48+I15</f>
        <v>123829188</v>
      </c>
      <c r="J79" s="26">
        <f>J19+J48+J15</f>
        <v>7420000</v>
      </c>
      <c r="K79" s="26">
        <f>K19+K48+K15</f>
        <v>131249188</v>
      </c>
      <c r="L79" s="23" t="s">
        <v>7</v>
      </c>
      <c r="M79" s="4"/>
    </row>
    <row r="80" spans="1:13" s="51" customFormat="1" ht="138.75" customHeight="1">
      <c r="A80" s="36" t="s">
        <v>7</v>
      </c>
      <c r="B80" s="36" t="s">
        <v>7</v>
      </c>
      <c r="C80" s="36" t="s">
        <v>7</v>
      </c>
      <c r="D80" s="38" t="s">
        <v>97</v>
      </c>
      <c r="E80" s="36" t="s">
        <v>7</v>
      </c>
      <c r="F80" s="36" t="s">
        <v>7</v>
      </c>
      <c r="G80" s="39">
        <f>G21</f>
        <v>0</v>
      </c>
      <c r="H80" s="39">
        <f>H21</f>
        <v>0</v>
      </c>
      <c r="I80" s="39">
        <f>I21</f>
        <v>7344000</v>
      </c>
      <c r="J80" s="39">
        <f>J21</f>
        <v>0</v>
      </c>
      <c r="K80" s="39">
        <f>K21</f>
        <v>7344000</v>
      </c>
      <c r="L80" s="36" t="s">
        <v>7</v>
      </c>
      <c r="M80" s="4"/>
    </row>
    <row r="81" spans="8:13" s="58" customFormat="1" ht="15">
      <c r="H81" s="59"/>
      <c r="M81" s="4"/>
    </row>
    <row r="82" ht="14.25">
      <c r="M82" s="4"/>
    </row>
    <row r="83" ht="14.25">
      <c r="M83" s="4"/>
    </row>
    <row r="84" spans="1:13" s="62" customFormat="1" ht="18">
      <c r="A84" s="61"/>
      <c r="B84" s="61"/>
      <c r="C84" s="61"/>
      <c r="D84" s="61"/>
      <c r="E84" s="61"/>
      <c r="H84" s="63"/>
      <c r="I84" s="64"/>
      <c r="J84" s="64"/>
      <c r="K84" s="64"/>
      <c r="L84" s="64"/>
      <c r="M84" s="4"/>
    </row>
    <row r="85" spans="1:13" s="62" customFormat="1" ht="20.25">
      <c r="A85" s="65" t="s">
        <v>34</v>
      </c>
      <c r="B85" s="65"/>
      <c r="C85" s="65"/>
      <c r="D85" s="65"/>
      <c r="E85" s="66"/>
      <c r="F85" s="7"/>
      <c r="G85" s="7"/>
      <c r="H85" s="67" t="s">
        <v>35</v>
      </c>
      <c r="I85" s="67"/>
      <c r="J85" s="67"/>
      <c r="K85" s="67"/>
      <c r="L85" s="67"/>
      <c r="M85" s="4"/>
    </row>
    <row r="86" spans="1:13" s="62" customFormat="1" ht="18">
      <c r="A86" s="68"/>
      <c r="B86" s="69"/>
      <c r="C86" s="70"/>
      <c r="D86" s="71"/>
      <c r="H86" s="63"/>
      <c r="I86" s="72"/>
      <c r="J86" s="72"/>
      <c r="K86" s="72"/>
      <c r="L86" s="73"/>
      <c r="M86" s="4"/>
    </row>
    <row r="87" spans="1:13" ht="20.25">
      <c r="A87" s="74" t="s">
        <v>36</v>
      </c>
      <c r="M87" s="4"/>
    </row>
    <row r="88" spans="1:13" ht="20.25">
      <c r="A88" s="68"/>
      <c r="C88" s="75"/>
      <c r="D88" s="75"/>
      <c r="M88" s="4"/>
    </row>
    <row r="89" ht="14.25">
      <c r="M89" s="4"/>
    </row>
    <row r="90" ht="14.25">
      <c r="M90" s="4"/>
    </row>
    <row r="91" ht="14.25">
      <c r="M91" s="4"/>
    </row>
    <row r="92" ht="14.25">
      <c r="M92" s="4"/>
    </row>
    <row r="93" ht="14.25">
      <c r="M93" s="4"/>
    </row>
    <row r="94" ht="14.25">
      <c r="M94" s="4"/>
    </row>
    <row r="95" ht="14.25">
      <c r="M95" s="4"/>
    </row>
  </sheetData>
  <sheetProtection/>
  <mergeCells count="21">
    <mergeCell ref="A85:D85"/>
    <mergeCell ref="A9:L9"/>
    <mergeCell ref="H85:L85"/>
    <mergeCell ref="A10:L10"/>
    <mergeCell ref="C88:D88"/>
    <mergeCell ref="A11:L11"/>
    <mergeCell ref="M22:M30"/>
    <mergeCell ref="M34:M48"/>
    <mergeCell ref="M49:M63"/>
    <mergeCell ref="M64:M75"/>
    <mergeCell ref="M76:M95"/>
    <mergeCell ref="M1:M20"/>
    <mergeCell ref="I1:L1"/>
    <mergeCell ref="A84:E84"/>
    <mergeCell ref="I3:L3"/>
    <mergeCell ref="I4:L4"/>
    <mergeCell ref="I5:L5"/>
    <mergeCell ref="I6:L6"/>
    <mergeCell ref="I7:L7"/>
    <mergeCell ref="I84:L84"/>
    <mergeCell ref="I2:L2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7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2023-06-13T11:55:51Z</dcterms:modified>
  <cp:category/>
  <cp:version/>
  <cp:contentType/>
  <cp:contentStatus/>
</cp:coreProperties>
</file>