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lak_d\Desktop\Програма\Звіт за 2022-2024, 2024\"/>
    </mc:Choice>
  </mc:AlternateContent>
  <bookViews>
    <workbookView xWindow="0" yWindow="0" windowWidth="23040" windowHeight="8328"/>
  </bookViews>
  <sheets>
    <sheet name="Лист1" sheetId="1" r:id="rId1"/>
  </sheets>
  <definedNames>
    <definedName name="_xlnm.Print_Titles" localSheetId="0">Лист1!$10:$10</definedName>
    <definedName name="_xlnm.Print_Area" localSheetId="0">Лист1!$A$1:$H$300</definedName>
  </definedNames>
  <calcPr calcId="162913"/>
</workbook>
</file>

<file path=xl/calcChain.xml><?xml version="1.0" encoding="utf-8"?>
<calcChain xmlns="http://schemas.openxmlformats.org/spreadsheetml/2006/main">
  <c r="F13" i="1" l="1"/>
  <c r="F11" i="1"/>
  <c r="E14" i="1" l="1"/>
  <c r="E13" i="1"/>
  <c r="E12" i="1"/>
  <c r="E11" i="1"/>
  <c r="F16" i="1" l="1"/>
  <c r="G22" i="1"/>
  <c r="F22" i="1"/>
  <c r="F30" i="1"/>
  <c r="G126" i="1"/>
  <c r="F27" i="1"/>
  <c r="F38" i="1"/>
  <c r="F35" i="1"/>
  <c r="F33" i="1"/>
  <c r="E93" i="1"/>
  <c r="F93" i="1"/>
  <c r="F91" i="1"/>
  <c r="F129" i="1"/>
  <c r="G131" i="1"/>
  <c r="F134" i="1"/>
  <c r="G136" i="1"/>
  <c r="F138" i="1"/>
  <c r="F153" i="1"/>
  <c r="G154" i="1"/>
  <c r="F166" i="1"/>
  <c r="F171" i="1"/>
  <c r="F168" i="1" l="1"/>
  <c r="G183" i="1"/>
  <c r="F185" i="1"/>
  <c r="F198" i="1"/>
  <c r="E198" i="1"/>
  <c r="F190" i="1"/>
  <c r="E190" i="1"/>
  <c r="F191" i="1" l="1"/>
  <c r="F218" i="1"/>
  <c r="F216" i="1"/>
  <c r="G229" i="1"/>
  <c r="G284" i="1"/>
  <c r="F231" i="1" l="1"/>
  <c r="F244" i="1"/>
  <c r="F255" i="1"/>
  <c r="F264" i="1"/>
  <c r="F269" i="1"/>
  <c r="G288" i="1"/>
  <c r="F286" i="1"/>
  <c r="F284" i="1"/>
  <c r="F291" i="1"/>
  <c r="F290" i="1"/>
  <c r="E286" i="1" l="1"/>
  <c r="E284" i="1"/>
  <c r="E290" i="1"/>
  <c r="E258" i="1"/>
  <c r="E231" i="1"/>
  <c r="E168" i="1"/>
  <c r="E218" i="1"/>
  <c r="E216" i="1"/>
  <c r="E210" i="1"/>
  <c r="E185" i="1"/>
  <c r="E175" i="1"/>
  <c r="E152" i="1"/>
  <c r="E138" i="1"/>
  <c r="E134" i="1"/>
  <c r="E129" i="1"/>
  <c r="E123" i="1"/>
  <c r="E109" i="1"/>
  <c r="E101" i="1"/>
  <c r="E91" i="1"/>
  <c r="E82" i="1"/>
  <c r="E71" i="1"/>
  <c r="E35" i="1"/>
  <c r="F225" i="1"/>
  <c r="E225" i="1"/>
  <c r="E27" i="1"/>
  <c r="E18" i="1" l="1"/>
  <c r="F18" i="1"/>
  <c r="F268" i="1" l="1"/>
  <c r="F276" i="1"/>
  <c r="E260" i="1"/>
  <c r="F260" i="1"/>
  <c r="G245" i="1" l="1"/>
  <c r="G237" i="1"/>
  <c r="G249" i="1"/>
  <c r="G264" i="1"/>
  <c r="G272" i="1"/>
  <c r="G280" i="1"/>
  <c r="G219" i="1"/>
  <c r="G204" i="1"/>
  <c r="G191" i="1"/>
  <c r="G195" i="1"/>
  <c r="G172" i="1"/>
  <c r="G177" i="1"/>
  <c r="G31" i="1"/>
  <c r="G39" i="1"/>
  <c r="G44" i="1"/>
  <c r="G54" i="1"/>
  <c r="G59" i="1"/>
  <c r="G64" i="1"/>
  <c r="G76" i="1"/>
  <c r="G97" i="1"/>
  <c r="G105" i="1"/>
  <c r="G113" i="1"/>
  <c r="G118" i="1"/>
  <c r="G144" i="1"/>
  <c r="G150" i="1"/>
  <c r="G158" i="1"/>
  <c r="G159" i="1"/>
  <c r="G13" i="1" l="1"/>
  <c r="G11" i="1"/>
  <c r="F14" i="1" l="1"/>
  <c r="G14" i="1" s="1"/>
  <c r="F12" i="1" l="1"/>
  <c r="G12" i="1" s="1"/>
  <c r="F21" i="1" l="1"/>
  <c r="F25" i="1"/>
  <c r="F20" i="1" s="1"/>
  <c r="G86" i="1"/>
  <c r="F176" i="1" l="1"/>
  <c r="E143" i="1"/>
  <c r="F143" i="1"/>
  <c r="F154" i="1"/>
  <c r="F278" i="1"/>
  <c r="F282" i="1"/>
  <c r="F156" i="1" l="1"/>
  <c r="E43" i="1"/>
  <c r="F29" i="1" l="1"/>
  <c r="F117" i="1"/>
  <c r="F116" i="1"/>
  <c r="F84" i="1" l="1"/>
  <c r="F82" i="1"/>
  <c r="F63" i="1" l="1"/>
  <c r="E63" i="1"/>
  <c r="F62" i="1"/>
  <c r="F58" i="1"/>
  <c r="F57" i="1"/>
  <c r="E53" i="1"/>
  <c r="F53" i="1"/>
  <c r="F52" i="1"/>
  <c r="F48" i="1"/>
  <c r="F47" i="1" l="1"/>
  <c r="F43" i="1" l="1"/>
  <c r="F42" i="1"/>
  <c r="F140" i="1" l="1"/>
  <c r="F152" i="1"/>
  <c r="F147" i="1"/>
  <c r="F164" i="1"/>
  <c r="F241" i="1"/>
  <c r="F243" i="1" l="1"/>
  <c r="F142" i="1"/>
  <c r="F180" i="1"/>
  <c r="F170" i="1" l="1"/>
  <c r="F187" i="1"/>
  <c r="F193" i="1"/>
  <c r="F197" i="1"/>
  <c r="F222" i="1"/>
  <c r="F215" i="1"/>
  <c r="F217" i="1" l="1"/>
  <c r="F189" i="1"/>
  <c r="F200" i="1"/>
  <c r="F262" i="1"/>
  <c r="F266" i="1"/>
  <c r="F247" i="1"/>
  <c r="F233" i="1"/>
  <c r="F239" i="1"/>
  <c r="F227" i="1" l="1"/>
  <c r="F235" i="1"/>
  <c r="F202" i="1"/>
  <c r="E276" i="1"/>
  <c r="E282" i="1"/>
  <c r="E268" i="1"/>
  <c r="E274" i="1"/>
  <c r="E266" i="1"/>
  <c r="E241" i="1"/>
  <c r="E247" i="1"/>
  <c r="E233" i="1"/>
  <c r="E235" i="1" s="1"/>
  <c r="E239" i="1"/>
  <c r="E227" i="1"/>
  <c r="E215" i="1"/>
  <c r="E222" i="1"/>
  <c r="E200" i="1"/>
  <c r="E202" i="1" s="1"/>
  <c r="E187" i="1"/>
  <c r="E193" i="1"/>
  <c r="E197" i="1"/>
  <c r="E154" i="1"/>
  <c r="E164" i="1"/>
  <c r="E163" i="1"/>
  <c r="E140" i="1"/>
  <c r="E147" i="1"/>
  <c r="E116" i="1"/>
  <c r="E62" i="1"/>
  <c r="E57" i="1"/>
  <c r="E52" i="1"/>
  <c r="E47" i="1"/>
  <c r="E42" i="1"/>
  <c r="E21" i="1"/>
  <c r="E25" i="1"/>
  <c r="E20" i="1" l="1"/>
  <c r="G18" i="1"/>
  <c r="E29" i="1"/>
  <c r="G27" i="1"/>
  <c r="E142" i="1"/>
  <c r="G140" i="1"/>
  <c r="E189" i="1"/>
  <c r="G187" i="1"/>
  <c r="G225" i="1"/>
  <c r="E156" i="1"/>
  <c r="E170" i="1"/>
  <c r="G168" i="1"/>
  <c r="E217" i="1"/>
  <c r="G215" i="1"/>
  <c r="E243" i="1"/>
  <c r="G241" i="1"/>
  <c r="E262" i="1"/>
  <c r="G260" i="1"/>
  <c r="E270" i="1"/>
  <c r="G268" i="1"/>
  <c r="E278" i="1"/>
  <c r="G276" i="1"/>
  <c r="G200" i="1"/>
  <c r="G233" i="1"/>
</calcChain>
</file>

<file path=xl/sharedStrings.xml><?xml version="1.0" encoding="utf-8"?>
<sst xmlns="http://schemas.openxmlformats.org/spreadsheetml/2006/main" count="853" uniqueCount="220">
  <si>
    <t>назва програми</t>
  </si>
  <si>
    <t>Назва індикатору/завдання/заходу,</t>
  </si>
  <si>
    <t>Група результативних показників</t>
  </si>
  <si>
    <t>Назва результативного показника</t>
  </si>
  <si>
    <t>Одиниця виміру</t>
  </si>
  <si>
    <t>Значення показника</t>
  </si>
  <si>
    <t>Відсоток виконання кол. 6/кол.5</t>
  </si>
  <si>
    <t>Причини невиконання</t>
  </si>
  <si>
    <t>відповідального виконавця завдання/головного розпорядника бюджетних коштів*, найменування КПКВК</t>
  </si>
  <si>
    <t>план</t>
  </si>
  <si>
    <t>виконано</t>
  </si>
  <si>
    <t>Продукту</t>
  </si>
  <si>
    <t>Якості</t>
  </si>
  <si>
    <t>Витрат</t>
  </si>
  <si>
    <t>Ефективності</t>
  </si>
  <si>
    <t>*зазначається у випадку якщо відповідальний виконавець програми не є головним розпорядником бюджетних коштів;</t>
  </si>
  <si>
    <r>
      <t>**визначаються відповідно до індикаторів Стратегії або інших стратегічних та програмних документів, які, зокрема, визначають цілі та пріоритети державної політики у відповідній сфері діяльності;</t>
    </r>
    <r>
      <rPr>
        <sz val="12"/>
        <color theme="1"/>
        <rFont val="Times New Roman"/>
        <family val="1"/>
        <charset val="204"/>
      </rPr>
      <t xml:space="preserve"> </t>
    </r>
  </si>
  <si>
    <t>Заклади галузі "Освіта"</t>
  </si>
  <si>
    <t xml:space="preserve">Завдання 1. Реалізація інвестиційних проєктів </t>
  </si>
  <si>
    <t>кількість закладів, що беруть участь в інвестиційних проєктах</t>
  </si>
  <si>
    <t>од.</t>
  </si>
  <si>
    <t>середні витрати на виконання проектних заходів в 1 закладі</t>
  </si>
  <si>
    <t>грн./об'єкт</t>
  </si>
  <si>
    <t>відсоток виконання проєку у рік впровадження</t>
  </si>
  <si>
    <t>%</t>
  </si>
  <si>
    <t>обсяг видатків</t>
  </si>
  <si>
    <t>грн.</t>
  </si>
  <si>
    <t>кількість закладів, які плануються до реалізації у звітному періоді</t>
  </si>
  <si>
    <t>грн/об'єкт</t>
  </si>
  <si>
    <t>відсоток виконання проєкту у  рік впровадження</t>
  </si>
  <si>
    <t>площа огороджувальних конструкцій, що планується утеплити</t>
  </si>
  <si>
    <t>кв. м</t>
  </si>
  <si>
    <t>середні витрати на утеплення огороджувальних конструкцій</t>
  </si>
  <si>
    <t>грн./кв.м</t>
  </si>
  <si>
    <t>відсоток модернізації огороджуючих конструкцій</t>
  </si>
  <si>
    <t>Завдання 2. Термомодернізація будівель</t>
  </si>
  <si>
    <t>кількість реконструйованих закладів</t>
  </si>
  <si>
    <t>середні витрати на 1 заклад</t>
  </si>
  <si>
    <t>відсоток виконання проєктів у рік впровадження</t>
  </si>
  <si>
    <t>грн./од.</t>
  </si>
  <si>
    <t>площа огороджуючих конструкцій (фасад, цоколь, вікна, двері)</t>
  </si>
  <si>
    <t>загальна площа огороджуючих конструкцій, що планується модернізувати</t>
  </si>
  <si>
    <t>кількість установлених теплових модулів</t>
  </si>
  <si>
    <t>середні витрати на модернізацію огороджуючих конструкцій</t>
  </si>
  <si>
    <t>витрати на установку теплового модуля</t>
  </si>
  <si>
    <t>середні витрати на модернізацію вентиляції</t>
  </si>
  <si>
    <t>кількість розроблених документів</t>
  </si>
  <si>
    <t>витрати на розробку проєктно-кошторисної документації</t>
  </si>
  <si>
    <t>відсоток виконання розробки проєктно-кошторисної документації</t>
  </si>
  <si>
    <t>загальна площа покрівлі</t>
  </si>
  <si>
    <t>площа покрівлі, що планується утеплити</t>
  </si>
  <si>
    <t>середні витрати на утеплення покрівлі</t>
  </si>
  <si>
    <t>відсоток площі покрівлі, що планується утеплити</t>
  </si>
  <si>
    <t>Захід 2.6. 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  КПКВК 0617640</t>
  </si>
  <si>
    <t>Захід 2.7. Капітальний ремонт покрівлі з утепленням Сумська початкова школа № 30 "Унікум" Сумської міської ради     КПКВК 0617640</t>
  </si>
  <si>
    <t>Захід 2.8. Капітальний ремонт покрівлі з утепленням Сумського дошкільного навчального закладу (ясла-садок) № 2 "Ясочка" м. Суми, Сумської області    КПКВК 0617640</t>
  </si>
  <si>
    <t>Захід 2.9. Капітальний ремонт покрівлі з утепленням Сумського дошкільного навчального закладу (ясла-садок) № 6 "Метелик" м.Суми, Сумської області КПКВК 0617640</t>
  </si>
  <si>
    <t>Захід 2.10. Капітальний ремонт будівлі (утеплення фасаду) Комунальної установи Сумська спеціалізована школа І-ІІІ ступенів № 29, м. Суми, Сумської області КПКВК 0617640</t>
  </si>
  <si>
    <t>загальна площа фасаду</t>
  </si>
  <si>
    <t>площа фасаду, що планується утеплити</t>
  </si>
  <si>
    <t>середні витрати на утеплення фасаду</t>
  </si>
  <si>
    <t>відсоток площі  фасаду,  що планується утеплити</t>
  </si>
  <si>
    <t>загальна площа віконних блоків</t>
  </si>
  <si>
    <t>площа віконних блоків, що планується замінити</t>
  </si>
  <si>
    <t>середні витрати на заміну віконних блоків</t>
  </si>
  <si>
    <t>відсоток площі віконних блоків, що планується замінити</t>
  </si>
  <si>
    <t>загальна площа огороджуючих конструкцій, що планується утеплити</t>
  </si>
  <si>
    <t>грн</t>
  </si>
  <si>
    <t>відсоток площі огороджуючих конструкцій,  що планується утеплити</t>
  </si>
  <si>
    <t>відсоток площі  віконних блоків,  що планується замінити</t>
  </si>
  <si>
    <t>Захід 2.14. 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                                      КПКВК 0617640, 0617384</t>
  </si>
  <si>
    <t>загальна площа цоколю</t>
  </si>
  <si>
    <t>загальний натуральний показник</t>
  </si>
  <si>
    <t>відсоток ефективності виконання заходу</t>
  </si>
  <si>
    <t>витрати на розробку проєктно-кошторисної документації, грн</t>
  </si>
  <si>
    <t>Захід 2.19. 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 КПКВК 0617640</t>
  </si>
  <si>
    <t>Завдання 3. Впровадження автоматизованої системи дистанційного моніторингу енергоспоживання в бюджетній сфері</t>
  </si>
  <si>
    <t>кількість об'єктів, охоплених системою моніторингу</t>
  </si>
  <si>
    <t>середні витрати на обслуговування та впровадження системи моніторингу в одному закладі</t>
  </si>
  <si>
    <t>грн./заклад</t>
  </si>
  <si>
    <t>відсоток об'єктів галузі, в яких впроваджено систему моніторингу</t>
  </si>
  <si>
    <t>кількість об'єктів, в яких створюється система моніторингу теплоспоживання</t>
  </si>
  <si>
    <t>кількість об'єктів, в яких створюється система моніторингу електричної енергії</t>
  </si>
  <si>
    <t>середні витрати на створення системи моніторигу теплоспоживання</t>
  </si>
  <si>
    <t>середні витрати на створення системи моніторингу електричної енергії</t>
  </si>
  <si>
    <t>відсоток об'єктів галузі, в яких створено систему моніторингу</t>
  </si>
  <si>
    <t>середні витрати на обслуговування системи моніторингу в одному закладі</t>
  </si>
  <si>
    <t>Завдання 4.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</si>
  <si>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>об'єктів</t>
  </si>
  <si>
    <t xml:space="preserve">середні витрати на виконання енергетичного аудиту з виготовленням сертифікату енергетичної ефективності </t>
  </si>
  <si>
    <t>відсоток виконання проєкту</t>
  </si>
  <si>
    <t>кількість закладів</t>
  </si>
  <si>
    <t>середні витрати на виконання енергетичного аудиту з виготовленням сертифікату енергетичної ефективності та технічного обстеження  в 1 закладі</t>
  </si>
  <si>
    <t>Заклади галузі "Охорона здоров'я"</t>
  </si>
  <si>
    <t xml:space="preserve">Завдання 5. Термомодернізація будівель </t>
  </si>
  <si>
    <t>кількість термомодернізованих будівель</t>
  </si>
  <si>
    <t>середні витрати на 1 будівлю</t>
  </si>
  <si>
    <t xml:space="preserve"> відсоток виконання проєктів у рік впровадження</t>
  </si>
  <si>
    <t>площа огороджуючих конструкцій будівлі (покрівля, фасад, цоколь)</t>
  </si>
  <si>
    <t>площа огороджуючих конструкцій (покрівля, фасад, цоколь), що планується утеплити</t>
  </si>
  <si>
    <t>середні витрати на утеплення огороджуючих конструкцій</t>
  </si>
  <si>
    <t>шт.</t>
  </si>
  <si>
    <t>Завдання 6. Впровадження автоматизованої системи дистанційного моніторингу енергоспоживання в бюджетній сфері</t>
  </si>
  <si>
    <t>кількість об'єтів, охоплених системою моніторингу</t>
  </si>
  <si>
    <t>кількість об'єктів, в яких створюється система моніторингу</t>
  </si>
  <si>
    <t>Культурно-освітні заклади та установи</t>
  </si>
  <si>
    <t>загальна площа огороджувальних конструкцій, що планується термомодернізувати</t>
  </si>
  <si>
    <t>середні витрати на реконструкцію будівлі</t>
  </si>
  <si>
    <t>площа огороджувальних конструкцій (покрівля, фасад), що планується утеплити</t>
  </si>
  <si>
    <t>відсоток виконання розробки документа</t>
  </si>
  <si>
    <t>Фізична культура і спорт</t>
  </si>
  <si>
    <t xml:space="preserve">Завдання 10. Термомодернізація будівель </t>
  </si>
  <si>
    <t>Інші заходи</t>
  </si>
  <si>
    <t>Завдання 11. Перевірка системи енергетичного менеджменту в бюджетній сфері</t>
  </si>
  <si>
    <t xml:space="preserve">кількість проведених наглядових та ресертифікаційних аудитів функціонування системи енергетичного менеджменту в бюджетній сфері </t>
  </si>
  <si>
    <t>середні витрати на проведення перевірки</t>
  </si>
  <si>
    <t>кількість закладів бюджетної сфери, охоплених перевіркою</t>
  </si>
  <si>
    <t>Захід 11.2. Ресертифікаційний аудит системи енергетичного менеджменту                                 КПКВК 3717640</t>
  </si>
  <si>
    <t>кількість проведених перевірок (ресертифікаційнихаудитів) функціонування системи енергетичного менеджменту в бюджетній сфері міста на відповідність  ISO 50001</t>
  </si>
  <si>
    <t>Завдання 12. Участь у Добровільному об’єднанні органів місцевого самоврядування – Асоціації «Енергоефективні міста України»</t>
  </si>
  <si>
    <t>кількість членських внесків</t>
  </si>
  <si>
    <t>середній розмір внеску</t>
  </si>
  <si>
    <t>відсоток сплачених внесків</t>
  </si>
  <si>
    <t>Завдання 13. Реалізація Проєкту "Впровадження Європейської Енергетичної відзнаки в Україні"</t>
  </si>
  <si>
    <t>кількість сплачених послуг</t>
  </si>
  <si>
    <t>середні витрати на послуги</t>
  </si>
  <si>
    <t>відсоток сплачених послуг</t>
  </si>
  <si>
    <t>письмовий переклад документів</t>
  </si>
  <si>
    <t>к-ть сторінок</t>
  </si>
  <si>
    <t>усний переклад</t>
  </si>
  <si>
    <t>середні витрати на послуги з письмового перекладу</t>
  </si>
  <si>
    <t>середні витрати на послуги з усного перекладу</t>
  </si>
  <si>
    <t>грн./год</t>
  </si>
  <si>
    <t>відсоток виконання перекладу письмових документів</t>
  </si>
  <si>
    <t>відсоток виконання усного перекладу</t>
  </si>
  <si>
    <t>послуги консультанта</t>
  </si>
  <si>
    <t>к-ть год</t>
  </si>
  <si>
    <t>середні витрати на послуги консультанта</t>
  </si>
  <si>
    <t>відсоток використаних послуг консультанта</t>
  </si>
  <si>
    <t xml:space="preserve">Завдання 15. Популяризація ідеї сталого енергетичного розвитку </t>
  </si>
  <si>
    <t>кількість проведених заходів</t>
  </si>
  <si>
    <t xml:space="preserve">середні витрати на проведення заходів </t>
  </si>
  <si>
    <t>відсоток населення міста, охоплені заходом</t>
  </si>
  <si>
    <t>кількість заходів проведених під час "Дні сталої енергії"</t>
  </si>
  <si>
    <t>середні витрати на проведення заходів з популяризації знань з енергозбереження</t>
  </si>
  <si>
    <t>Завдання 16. Проведення навчань для енергоменеджерів бюджетних закладів та установ</t>
  </si>
  <si>
    <t>кількість проведених тренінгів та навчань</t>
  </si>
  <si>
    <t>середні витрати на проведення тренінгів та навчань</t>
  </si>
  <si>
    <t>кількість осіб, для яких проведено навчання</t>
  </si>
  <si>
    <t>осіб</t>
  </si>
  <si>
    <t>кількість проведених тренінгів, навчань для енергоменеджерів бюджетної сфери</t>
  </si>
  <si>
    <t>Завдання 17. Впровадження електронної системи енергомоніторингу</t>
  </si>
  <si>
    <t>кількість об'єктів з  електронною ситемою моніторингу</t>
  </si>
  <si>
    <t>середні витрати на створення електронної системи моніторингу</t>
  </si>
  <si>
    <t>відсоток об'єктів галузі, в яких впроваджено електронну систему моніторингу</t>
  </si>
  <si>
    <t>кількість об'єктів, в яких створюється електронна ситема моніторингу</t>
  </si>
  <si>
    <t>Завдання 19. Участь у тренінгах та семінарах з питань енергозбереження</t>
  </si>
  <si>
    <t>кількість заходів</t>
  </si>
  <si>
    <t>середні витрати на участь у заходах</t>
  </si>
  <si>
    <t>відсоток використаних коштів</t>
  </si>
  <si>
    <t>Захід 19.1. Участь представників Сумської міської ради у тренінгах, семінарах з питань енергозбереження (міжнародні та на території України)           КПКВК 3717640</t>
  </si>
  <si>
    <t>Захід 12.1. Сплата членських внесків органами місцевого самоврядування Асоціації «Енергоефективні міста України»                                                       КПКВК 0217680</t>
  </si>
  <si>
    <t>Захід 16.1. Проведення навчання енергоменеджерів бюджетної сфери       КПКВК 3717640</t>
  </si>
  <si>
    <t>обсяг економії</t>
  </si>
  <si>
    <t>Гкал</t>
  </si>
  <si>
    <t>відсоток зменшення споживання паливних ресурсів закладами бюджетної сфери від базового року</t>
  </si>
  <si>
    <t>МВт год</t>
  </si>
  <si>
    <t>Обсяг зменшення споживання теплової енергії по галузі "Освіта", Гкал.</t>
  </si>
  <si>
    <t>Обсяг зменшення споживання теплової енергії по галузі "Охорона здоров'я", Гкал.</t>
  </si>
  <si>
    <t>Обсяг зменшення споживання енергоносіїв закладами бюджетної сфери, МВт год</t>
  </si>
  <si>
    <t>Завдання 7. Термомодернізація будівель</t>
  </si>
  <si>
    <t>відсоток площі фасаду,  що планується утеплити</t>
  </si>
  <si>
    <t>середні витрати на утеплення 1 кв.м. фасаду</t>
  </si>
  <si>
    <t>Захід 13.2. Оплата усних та письмових послуг перекладача з англійської мови  КПКВК 3717640</t>
  </si>
  <si>
    <t>Захід 2.18. Капітальний ремонт покрівлі з утепленням будівлі Центру науково-технічної творчості молоді Сумської міської ради, вул. Холодногірська, 35  КПКВК 0617640</t>
  </si>
  <si>
    <t xml:space="preserve">Захід 1.1. Реалізація проєкту "Підвищення енергоефективності в дошкільних навчальних закладах міста Суми"                                                   КПКВК 1517640 </t>
  </si>
  <si>
    <t>Захід 6.2. Обслуговування  Сумської міської системи моніторингу теплоспоживання будівель об’єктів  галузі "Охорона здоров'я"                     КПКВК 0717640</t>
  </si>
  <si>
    <t>Захід 5.1. 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                              КПКВК 0717640</t>
  </si>
  <si>
    <t xml:space="preserve">  </t>
  </si>
  <si>
    <t>За 31 об'єкт сплачує Департамент фінансів, економіки та інвестицій СМР, за інші - управління освіти і науки СМР</t>
  </si>
  <si>
    <t xml:space="preserve">Звіт про виконання результативних показників/індикаторів </t>
  </si>
  <si>
    <t>Програми підвищення енергоефективності в бюджетній сфері Сумської міської територіальної громади на 2022-2024 роки</t>
  </si>
  <si>
    <t>Захід 2.22. Капітальний ремонт покрівлі (з утепленням) Сумської початкової школи № 32 Сумської міської ради     КПКВК 0617640</t>
  </si>
  <si>
    <t>Захід 3.1. Впровадження Сумської міської системи моніторингу теплоспоживання та споживання електричної енергії будівель в освітніх закладах та установах                         КПКВК 0617640</t>
  </si>
  <si>
    <t>Секретар Сумської міської ради                                                                                                                                                                                                 Артем КОБЗАР</t>
  </si>
  <si>
    <t>Артем КОБЗАР</t>
  </si>
  <si>
    <t>Захід 2.17. Капітальний ремонт покрівлі з утепленням Сумського дошкільного навчального закладу (центр розвитку дитини) № 13 "Купава" Сумської міської ради 
КПКВК 0617640</t>
  </si>
  <si>
    <t>Захід 2.13. 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термомедернізіції 
КПКВК 0617640</t>
  </si>
  <si>
    <t>Захід 2.16. Капітальний ремонт покрівлі з утепленням Комунальної установи Сумська гімназія № 1, м. Суми, Сумської області 
КПКВК 0617640</t>
  </si>
  <si>
    <t>Захід 2.21. Капітальний ремонт покрівлі (з утепленням) Сумського дошкільного навчального закладу (центр розвитку дитини) № 18 "Зірниця" Сумської міської ради 
КПКВК 0617640</t>
  </si>
  <si>
    <t>Захід 3.2. Обслуговування Сумської міської системи моніторингу теплоспоживання та споживання електричної енергії будівель в освітніх закладах та установах 
КПКВК 0617640</t>
  </si>
  <si>
    <t>Захід 4.1.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
КПКВК 1517640, 0617640</t>
  </si>
  <si>
    <t>Захід 6.1. Впровадження Сумської міської системи моніторингу теплоспоживання будівель об’єктів галузі "Охорона здоров'я"              
КПКВК 0717640</t>
  </si>
  <si>
    <t>Захід 7.1. Реконструкція-термомодернізація будівлі Піщанського будинку культури за адресою: м. Суми, с. Піщане, вул. Шкільна, 47-а 
КПКВК 1517640</t>
  </si>
  <si>
    <t>Захід 10.1. Капітальний ремонт будівлі (термомодернізація) спортивного комплексу «Авангард» за адресою: вул.Хворостянки,5 в м.Суми 
КПКВК 0217640</t>
  </si>
  <si>
    <t>Захід 13.1. Сплата щорічного внеску за членство в "Європейській Енергетичній Відзнаці"                                    
КПКВК 0217680</t>
  </si>
  <si>
    <t>Захід 13.3. Оплата консультативних послуг  з впровадження Європейської енергетичної відзнаки 
КПКВК 3717640</t>
  </si>
  <si>
    <t>Захід 17.1. Впровадження електронної системи енергомоніторингу в бюджетній сфері                                     
КПКВК 3717640</t>
  </si>
  <si>
    <t>Додаток 3</t>
  </si>
  <si>
    <t>за 2024 рік</t>
  </si>
  <si>
    <t>Захід 2.23. Капітальний ремонт покрівлі (з утепленням) Сумського дошкільного навчального закладу (ясла-садок) № 16 "Сонечко" м. Суми, Сумської області КПКВК 0617640</t>
  </si>
  <si>
    <t>придбання комплекту акумуляторних модулів</t>
  </si>
  <si>
    <t>послуги з підключення обладнання</t>
  </si>
  <si>
    <t>витрати на придбання обладнання</t>
  </si>
  <si>
    <t>витрати на підключення та придбання обладнання</t>
  </si>
  <si>
    <t>відсоток виконання заходу</t>
  </si>
  <si>
    <t>кількість закладів-учасників інвестиційного проєкту</t>
  </si>
  <si>
    <t>У 2024 році оцінка організаційної спроможності, існуючого стану ОМС, надання консультативної підтримки та аудит системи ОМС не здійснювався</t>
  </si>
  <si>
    <t xml:space="preserve">У 2024 році видатки не проводилися </t>
  </si>
  <si>
    <t>У 2024 році було проведено оплату за консультаційні послуги</t>
  </si>
  <si>
    <t>У 2024 році було проведено оплату за проєктні роботи</t>
  </si>
  <si>
    <t>У 2024 році видатки не проводилися, у зв'язку з відсутністю фінансування</t>
  </si>
  <si>
    <t>У 2024 році видатки не проводилися</t>
  </si>
  <si>
    <t>до рішення Сумської міської ради «Про заключний звіт про виконання Програми підвищення енергоефективності в бюджетній сфері Сумської міської територіальної громади на 2022-2024 роки, затвердженої рішенням Сумської міської ради від 
26 січня 2022 року № 2715 – МР (зі змінами) за 2022-2024 роки та за 2024 рік»
від                               №           -МР</t>
  </si>
  <si>
    <t>Виконавець: Світлана ЛИПОВА</t>
  </si>
  <si>
    <t>Захід 2.1. Реконструкція-термомодернізація будівлі КУ ССШ № 7 ім. М. Савченка Сумської міської ради по вул. Лесі Українки, 23  в м.Суми 
КПКВК 1517640</t>
  </si>
  <si>
    <t>Захід 5.3.1. Збільшення ємності джерел резервного живлення КНП "Дитяча клінічна лікарня Святої Зінаїди" Сумської міської ради за адресою: 
м. Суми,вул.Троїцька,28 
КПКВК 071640</t>
  </si>
  <si>
    <t>Захід 5.5. 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
вул. Троїцька, 20     
КПКВК 0717640</t>
  </si>
  <si>
    <t>Захід 2.11. 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
с. Стецьківка, вул. Вишнева,1 
КПКВК 1517640</t>
  </si>
  <si>
    <t>Захід 15.1. Проведення заходу "Дні Сталої енергії" 
КПКВК 3717640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</si>
</sst>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justify" vertical="center"/>
    </xf>
    <xf numFmtId="4" fontId="0" fillId="0" borderId="0" xfId="0" applyNumberFormat="1"/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0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1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ill="1" applyBorder="1"/>
    <xf numFmtId="0" fontId="0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10" fontId="6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9"/>
  <sheetViews>
    <sheetView tabSelected="1" view="pageBreakPreview" topLeftCell="A281" zoomScale="85" zoomScaleNormal="70" zoomScaleSheetLayoutView="85" workbookViewId="0">
      <selection activeCell="D290" sqref="D290"/>
    </sheetView>
  </sheetViews>
  <sheetFormatPr defaultRowHeight="14.4" x14ac:dyDescent="0.3"/>
  <cols>
    <col min="1" max="1" width="33.33203125" customWidth="1"/>
    <col min="2" max="2" width="16.33203125" customWidth="1"/>
    <col min="3" max="3" width="35.5546875" customWidth="1"/>
    <col min="4" max="4" width="12" customWidth="1"/>
    <col min="5" max="5" width="14.44140625" style="13" customWidth="1"/>
    <col min="6" max="6" width="13.6640625" style="13" customWidth="1"/>
    <col min="7" max="7" width="13.5546875" customWidth="1"/>
    <col min="8" max="8" width="21.109375" customWidth="1"/>
    <col min="10" max="10" width="12.88671875" bestFit="1" customWidth="1"/>
    <col min="11" max="11" width="0" hidden="1" customWidth="1"/>
    <col min="12" max="12" width="9.109375" hidden="1" customWidth="1"/>
  </cols>
  <sheetData>
    <row r="1" spans="1:12" ht="18" x14ac:dyDescent="0.35">
      <c r="A1" s="7"/>
      <c r="B1" s="7"/>
      <c r="C1" s="7"/>
      <c r="D1" s="7"/>
      <c r="E1" s="72" t="s">
        <v>198</v>
      </c>
      <c r="F1" s="72"/>
      <c r="G1" s="72"/>
      <c r="H1" s="72"/>
    </row>
    <row r="2" spans="1:12" ht="148.19999999999999" customHeight="1" x14ac:dyDescent="0.3">
      <c r="A2" s="11"/>
      <c r="B2" s="11"/>
      <c r="C2" s="11"/>
      <c r="D2" s="11"/>
      <c r="E2" s="71" t="s">
        <v>213</v>
      </c>
      <c r="F2" s="71"/>
      <c r="G2" s="71"/>
      <c r="H2" s="71"/>
      <c r="L2" s="5" t="s">
        <v>15</v>
      </c>
    </row>
    <row r="3" spans="1:12" ht="22.8" customHeight="1" x14ac:dyDescent="0.3">
      <c r="A3" s="63" t="s">
        <v>180</v>
      </c>
      <c r="B3" s="63"/>
      <c r="C3" s="63"/>
      <c r="D3" s="63"/>
      <c r="E3" s="63"/>
      <c r="F3" s="63"/>
      <c r="G3" s="63"/>
      <c r="H3" s="63"/>
      <c r="L3" s="5" t="s">
        <v>16</v>
      </c>
    </row>
    <row r="4" spans="1:12" ht="18.75" customHeight="1" x14ac:dyDescent="0.3">
      <c r="A4" s="64" t="s">
        <v>181</v>
      </c>
      <c r="B4" s="64"/>
      <c r="C4" s="64"/>
      <c r="D4" s="64"/>
      <c r="E4" s="64"/>
      <c r="F4" s="64"/>
      <c r="G4" s="64"/>
      <c r="H4" s="64"/>
    </row>
    <row r="5" spans="1:12" x14ac:dyDescent="0.3">
      <c r="A5" s="65" t="s">
        <v>0</v>
      </c>
      <c r="B5" s="65"/>
      <c r="C5" s="65"/>
      <c r="D5" s="65"/>
      <c r="E5" s="65"/>
      <c r="F5" s="65"/>
      <c r="G5" s="65"/>
      <c r="H5" s="65"/>
    </row>
    <row r="6" spans="1:12" ht="15.6" x14ac:dyDescent="0.3">
      <c r="A6" s="66" t="s">
        <v>199</v>
      </c>
      <c r="B6" s="66"/>
      <c r="C6" s="66"/>
      <c r="D6" s="66"/>
      <c r="E6" s="66"/>
      <c r="F6" s="66"/>
      <c r="G6" s="66"/>
      <c r="H6" s="66"/>
    </row>
    <row r="7" spans="1:12" ht="6" customHeight="1" x14ac:dyDescent="0.3">
      <c r="A7" s="73"/>
      <c r="B7" s="73"/>
      <c r="C7" s="73"/>
      <c r="D7" s="73"/>
      <c r="E7" s="73"/>
      <c r="F7" s="73"/>
      <c r="G7" s="73"/>
      <c r="H7" s="73"/>
    </row>
    <row r="8" spans="1:12" x14ac:dyDescent="0.3">
      <c r="A8" s="1" t="s">
        <v>1</v>
      </c>
      <c r="B8" s="68" t="s">
        <v>2</v>
      </c>
      <c r="C8" s="68" t="s">
        <v>3</v>
      </c>
      <c r="D8" s="68" t="s">
        <v>4</v>
      </c>
      <c r="E8" s="68" t="s">
        <v>5</v>
      </c>
      <c r="F8" s="68"/>
      <c r="G8" s="68" t="s">
        <v>6</v>
      </c>
      <c r="H8" s="68" t="s">
        <v>7</v>
      </c>
    </row>
    <row r="9" spans="1:12" ht="52.8" x14ac:dyDescent="0.3">
      <c r="A9" s="1" t="s">
        <v>8</v>
      </c>
      <c r="B9" s="68"/>
      <c r="C9" s="68"/>
      <c r="D9" s="68"/>
      <c r="E9" s="12" t="s">
        <v>9</v>
      </c>
      <c r="F9" s="12" t="s">
        <v>10</v>
      </c>
      <c r="G9" s="68"/>
      <c r="H9" s="68"/>
      <c r="J9" s="15"/>
    </row>
    <row r="10" spans="1:12" x14ac:dyDescent="0.3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</row>
    <row r="11" spans="1:12" ht="21.75" customHeight="1" x14ac:dyDescent="0.3">
      <c r="A11" s="67" t="s">
        <v>167</v>
      </c>
      <c r="B11" s="3" t="s">
        <v>11</v>
      </c>
      <c r="C11" s="9" t="s">
        <v>163</v>
      </c>
      <c r="D11" s="10" t="s">
        <v>164</v>
      </c>
      <c r="E11" s="19">
        <f>1571.97/1.163</f>
        <v>1351.6509028374892</v>
      </c>
      <c r="F11" s="19">
        <f>139</f>
        <v>139</v>
      </c>
      <c r="G11" s="25">
        <f>F11/E11</f>
        <v>0.10283720427234617</v>
      </c>
      <c r="H11" s="4"/>
    </row>
    <row r="12" spans="1:12" ht="39.6" x14ac:dyDescent="0.3">
      <c r="A12" s="67"/>
      <c r="B12" s="3" t="s">
        <v>12</v>
      </c>
      <c r="C12" s="9" t="s">
        <v>165</v>
      </c>
      <c r="D12" s="10" t="s">
        <v>24</v>
      </c>
      <c r="E12" s="19">
        <f>E11/38852.536*100</f>
        <v>3.4789258102418055</v>
      </c>
      <c r="F12" s="19">
        <f>F11/38852.536*100</f>
        <v>0.35776300419617396</v>
      </c>
      <c r="G12" s="25">
        <f t="shared" ref="G12:G14" si="0">F12/E12</f>
        <v>0.10283720427234617</v>
      </c>
      <c r="H12" s="4"/>
    </row>
    <row r="13" spans="1:12" x14ac:dyDescent="0.3">
      <c r="A13" s="69" t="s">
        <v>168</v>
      </c>
      <c r="B13" s="8" t="s">
        <v>11</v>
      </c>
      <c r="C13" s="9" t="s">
        <v>163</v>
      </c>
      <c r="D13" s="10" t="s">
        <v>164</v>
      </c>
      <c r="E13" s="19">
        <f>167.75/1.163</f>
        <v>144.23903697334478</v>
      </c>
      <c r="F13" s="19">
        <f>10</f>
        <v>10</v>
      </c>
      <c r="G13" s="25">
        <f t="shared" si="0"/>
        <v>6.932935916542475E-2</v>
      </c>
      <c r="H13" s="6"/>
    </row>
    <row r="14" spans="1:12" ht="39.6" x14ac:dyDescent="0.3">
      <c r="A14" s="70"/>
      <c r="B14" s="8" t="s">
        <v>12</v>
      </c>
      <c r="C14" s="9" t="s">
        <v>165</v>
      </c>
      <c r="D14" s="10" t="s">
        <v>24</v>
      </c>
      <c r="E14" s="19">
        <f>E13/10455.971*100</f>
        <v>1.3794896425529948</v>
      </c>
      <c r="F14" s="18">
        <f>F13/10455.971*100</f>
        <v>9.563913289353998E-2</v>
      </c>
      <c r="G14" s="25">
        <f t="shared" si="0"/>
        <v>6.932935916542475E-2</v>
      </c>
      <c r="H14" s="6"/>
    </row>
    <row r="15" spans="1:12" x14ac:dyDescent="0.3">
      <c r="A15" s="69" t="s">
        <v>169</v>
      </c>
      <c r="B15" s="8" t="s">
        <v>11</v>
      </c>
      <c r="C15" s="9" t="s">
        <v>163</v>
      </c>
      <c r="D15" s="10" t="s">
        <v>166</v>
      </c>
      <c r="E15" s="19">
        <v>0</v>
      </c>
      <c r="F15" s="18">
        <v>0</v>
      </c>
      <c r="G15" s="25">
        <v>0</v>
      </c>
      <c r="H15" s="6"/>
    </row>
    <row r="16" spans="1:12" ht="39.6" x14ac:dyDescent="0.3">
      <c r="A16" s="70"/>
      <c r="B16" s="8" t="s">
        <v>12</v>
      </c>
      <c r="C16" s="9" t="s">
        <v>165</v>
      </c>
      <c r="D16" s="10" t="s">
        <v>24</v>
      </c>
      <c r="E16" s="19">
        <v>0</v>
      </c>
      <c r="F16" s="18">
        <f>F15/10455.971*100</f>
        <v>0</v>
      </c>
      <c r="G16" s="25">
        <v>0</v>
      </c>
      <c r="H16" s="6"/>
    </row>
    <row r="17" spans="1:8" x14ac:dyDescent="0.3">
      <c r="A17" s="68" t="s">
        <v>17</v>
      </c>
      <c r="B17" s="68"/>
      <c r="C17" s="68"/>
      <c r="D17" s="68"/>
      <c r="E17" s="68"/>
      <c r="F17" s="68"/>
      <c r="G17" s="68"/>
      <c r="H17" s="68"/>
    </row>
    <row r="18" spans="1:8" s="33" customFormat="1" x14ac:dyDescent="0.3">
      <c r="A18" s="52" t="s">
        <v>18</v>
      </c>
      <c r="B18" s="30" t="s">
        <v>13</v>
      </c>
      <c r="C18" s="31" t="s">
        <v>25</v>
      </c>
      <c r="D18" s="30" t="s">
        <v>26</v>
      </c>
      <c r="E18" s="19">
        <f>E22</f>
        <v>123176609</v>
      </c>
      <c r="F18" s="19">
        <f>F22</f>
        <v>1363950.92</v>
      </c>
      <c r="G18" s="25">
        <f>F18/E18</f>
        <v>1.1073132562043496E-2</v>
      </c>
      <c r="H18" s="32"/>
    </row>
    <row r="19" spans="1:8" s="33" customFormat="1" ht="28.2" customHeight="1" x14ac:dyDescent="0.3">
      <c r="A19" s="53"/>
      <c r="B19" s="30" t="s">
        <v>11</v>
      </c>
      <c r="C19" s="31" t="s">
        <v>19</v>
      </c>
      <c r="D19" s="30" t="s">
        <v>20</v>
      </c>
      <c r="E19" s="30">
        <v>4</v>
      </c>
      <c r="F19" s="30">
        <v>0</v>
      </c>
      <c r="G19" s="29"/>
      <c r="H19" s="29"/>
    </row>
    <row r="20" spans="1:8" s="33" customFormat="1" ht="30.75" customHeight="1" x14ac:dyDescent="0.3">
      <c r="A20" s="53"/>
      <c r="B20" s="30" t="s">
        <v>14</v>
      </c>
      <c r="C20" s="31" t="s">
        <v>21</v>
      </c>
      <c r="D20" s="30" t="s">
        <v>22</v>
      </c>
      <c r="E20" s="19">
        <f>E18/E19</f>
        <v>30794152.25</v>
      </c>
      <c r="F20" s="19">
        <f>F25</f>
        <v>1363950.92</v>
      </c>
      <c r="G20" s="29"/>
      <c r="H20" s="29"/>
    </row>
    <row r="21" spans="1:8" s="33" customFormat="1" ht="30.75" customHeight="1" x14ac:dyDescent="0.3">
      <c r="A21" s="54"/>
      <c r="B21" s="30" t="s">
        <v>12</v>
      </c>
      <c r="C21" s="31" t="s">
        <v>23</v>
      </c>
      <c r="D21" s="30" t="s">
        <v>24</v>
      </c>
      <c r="E21" s="18">
        <f>E26</f>
        <v>50</v>
      </c>
      <c r="F21" s="18">
        <f>F26</f>
        <v>1</v>
      </c>
      <c r="G21" s="29"/>
      <c r="H21" s="29"/>
    </row>
    <row r="22" spans="1:8" s="33" customFormat="1" ht="19.5" customHeight="1" x14ac:dyDescent="0.3">
      <c r="A22" s="57" t="s">
        <v>175</v>
      </c>
      <c r="B22" s="50" t="s">
        <v>13</v>
      </c>
      <c r="C22" s="31" t="s">
        <v>25</v>
      </c>
      <c r="D22" s="30" t="s">
        <v>26</v>
      </c>
      <c r="E22" s="19">
        <v>123176609</v>
      </c>
      <c r="F22" s="19">
        <f>227325.15+1136625.77</f>
        <v>1363950.92</v>
      </c>
      <c r="G22" s="34">
        <f>F22/E22</f>
        <v>1.1073132562043496E-2</v>
      </c>
      <c r="H22" s="50" t="s">
        <v>209</v>
      </c>
    </row>
    <row r="23" spans="1:8" s="33" customFormat="1" ht="31.5" customHeight="1" x14ac:dyDescent="0.3">
      <c r="A23" s="58"/>
      <c r="B23" s="51"/>
      <c r="C23" s="31" t="s">
        <v>206</v>
      </c>
      <c r="D23" s="30" t="s">
        <v>20</v>
      </c>
      <c r="E23" s="30">
        <v>8</v>
      </c>
      <c r="F23" s="30">
        <v>8</v>
      </c>
      <c r="G23" s="29"/>
      <c r="H23" s="62"/>
    </row>
    <row r="24" spans="1:8" s="33" customFormat="1" ht="30.75" customHeight="1" x14ac:dyDescent="0.3">
      <c r="A24" s="58"/>
      <c r="B24" s="30" t="s">
        <v>11</v>
      </c>
      <c r="C24" s="31" t="s">
        <v>27</v>
      </c>
      <c r="D24" s="30" t="s">
        <v>20</v>
      </c>
      <c r="E24" s="30">
        <v>4</v>
      </c>
      <c r="F24" s="30">
        <v>0</v>
      </c>
      <c r="G24" s="29"/>
      <c r="H24" s="62"/>
    </row>
    <row r="25" spans="1:8" s="33" customFormat="1" ht="33" customHeight="1" x14ac:dyDescent="0.3">
      <c r="A25" s="58"/>
      <c r="B25" s="30" t="s">
        <v>14</v>
      </c>
      <c r="C25" s="31" t="s">
        <v>21</v>
      </c>
      <c r="D25" s="30" t="s">
        <v>28</v>
      </c>
      <c r="E25" s="19">
        <f>E22/E24</f>
        <v>30794152.25</v>
      </c>
      <c r="F25" s="19">
        <f>F22</f>
        <v>1363950.92</v>
      </c>
      <c r="G25" s="29"/>
      <c r="H25" s="62"/>
    </row>
    <row r="26" spans="1:8" s="33" customFormat="1" ht="26.4" x14ac:dyDescent="0.3">
      <c r="A26" s="59"/>
      <c r="B26" s="30" t="s">
        <v>12</v>
      </c>
      <c r="C26" s="31" t="s">
        <v>29</v>
      </c>
      <c r="D26" s="30" t="s">
        <v>24</v>
      </c>
      <c r="E26" s="18">
        <v>50</v>
      </c>
      <c r="F26" s="18">
        <v>1</v>
      </c>
      <c r="G26" s="29"/>
      <c r="H26" s="51"/>
    </row>
    <row r="27" spans="1:8" s="33" customFormat="1" x14ac:dyDescent="0.3">
      <c r="A27" s="52" t="s">
        <v>35</v>
      </c>
      <c r="B27" s="27" t="s">
        <v>13</v>
      </c>
      <c r="C27" s="31" t="s">
        <v>25</v>
      </c>
      <c r="D27" s="30" t="s">
        <v>26</v>
      </c>
      <c r="E27" s="19">
        <f>E31+E39+E44+E49+E54+E59+E64+E76+E86+E97+E105+E113+E118+E126+E131+E136</f>
        <v>205392234</v>
      </c>
      <c r="F27" s="19">
        <f>F31+F39+F44+F49+F54+F59+F64+F76+F86+F97+F105+F113+F118+F126+F131+F136</f>
        <v>152650770.34999999</v>
      </c>
      <c r="G27" s="25">
        <f>F27/E27</f>
        <v>0.74321588200846966</v>
      </c>
      <c r="H27" s="29"/>
    </row>
    <row r="28" spans="1:8" s="33" customFormat="1" ht="18" customHeight="1" x14ac:dyDescent="0.3">
      <c r="A28" s="53"/>
      <c r="B28" s="30" t="s">
        <v>11</v>
      </c>
      <c r="C28" s="31" t="s">
        <v>36</v>
      </c>
      <c r="D28" s="30" t="s">
        <v>20</v>
      </c>
      <c r="E28" s="30">
        <v>13</v>
      </c>
      <c r="F28" s="30">
        <v>12</v>
      </c>
      <c r="G28" s="25"/>
      <c r="H28" s="29"/>
    </row>
    <row r="29" spans="1:8" s="33" customFormat="1" x14ac:dyDescent="0.3">
      <c r="A29" s="53"/>
      <c r="B29" s="30" t="s">
        <v>14</v>
      </c>
      <c r="C29" s="31" t="s">
        <v>37</v>
      </c>
      <c r="D29" s="30" t="s">
        <v>39</v>
      </c>
      <c r="E29" s="19">
        <f>E27/E28</f>
        <v>15799402.615384616</v>
      </c>
      <c r="F29" s="19">
        <f>F27/F28</f>
        <v>12720897.529166667</v>
      </c>
      <c r="G29" s="25"/>
      <c r="H29" s="29"/>
    </row>
    <row r="30" spans="1:8" s="33" customFormat="1" ht="26.4" x14ac:dyDescent="0.3">
      <c r="A30" s="54"/>
      <c r="B30" s="30" t="s">
        <v>12</v>
      </c>
      <c r="C30" s="31" t="s">
        <v>38</v>
      </c>
      <c r="D30" s="30" t="s">
        <v>24</v>
      </c>
      <c r="E30" s="30">
        <v>77.989999999999995</v>
      </c>
      <c r="F30" s="18">
        <f>12*E30/13</f>
        <v>71.990769230769217</v>
      </c>
      <c r="G30" s="25"/>
      <c r="H30" s="29"/>
    </row>
    <row r="31" spans="1:8" s="33" customFormat="1" x14ac:dyDescent="0.3">
      <c r="A31" s="57" t="s">
        <v>215</v>
      </c>
      <c r="B31" s="50" t="s">
        <v>13</v>
      </c>
      <c r="C31" s="31" t="s">
        <v>25</v>
      </c>
      <c r="D31" s="30" t="s">
        <v>26</v>
      </c>
      <c r="E31" s="19">
        <v>14400000</v>
      </c>
      <c r="F31" s="19">
        <v>14209625</v>
      </c>
      <c r="G31" s="25">
        <f t="shared" ref="G31:G64" si="1">F31/E31</f>
        <v>0.98677951388888885</v>
      </c>
      <c r="H31" s="29"/>
    </row>
    <row r="32" spans="1:8" s="33" customFormat="1" ht="30.75" customHeight="1" x14ac:dyDescent="0.3">
      <c r="A32" s="58"/>
      <c r="B32" s="51"/>
      <c r="C32" s="31" t="s">
        <v>40</v>
      </c>
      <c r="D32" s="30" t="s">
        <v>31</v>
      </c>
      <c r="E32" s="19">
        <v>2195.6999999999998</v>
      </c>
      <c r="F32" s="19">
        <v>2195.6999999999998</v>
      </c>
      <c r="G32" s="25"/>
      <c r="H32" s="29"/>
    </row>
    <row r="33" spans="1:8" s="33" customFormat="1" ht="30.6" customHeight="1" x14ac:dyDescent="0.3">
      <c r="A33" s="58"/>
      <c r="B33" s="50" t="s">
        <v>11</v>
      </c>
      <c r="C33" s="31" t="s">
        <v>41</v>
      </c>
      <c r="D33" s="30" t="s">
        <v>31</v>
      </c>
      <c r="E33" s="19">
        <v>2195.6999999999998</v>
      </c>
      <c r="F33" s="30">
        <f>1457.18+32.68+190.58</f>
        <v>1680.44</v>
      </c>
      <c r="G33" s="25"/>
      <c r="H33" s="29"/>
    </row>
    <row r="34" spans="1:8" s="33" customFormat="1" ht="16.8" customHeight="1" x14ac:dyDescent="0.3">
      <c r="A34" s="58"/>
      <c r="B34" s="51"/>
      <c r="C34" s="31" t="s">
        <v>42</v>
      </c>
      <c r="D34" s="30" t="s">
        <v>20</v>
      </c>
      <c r="E34" s="30">
        <v>1</v>
      </c>
      <c r="F34" s="30">
        <v>1</v>
      </c>
      <c r="G34" s="25"/>
      <c r="H34" s="29"/>
    </row>
    <row r="35" spans="1:8" s="33" customFormat="1" ht="27.75" customHeight="1" x14ac:dyDescent="0.3">
      <c r="A35" s="58"/>
      <c r="B35" s="50" t="s">
        <v>14</v>
      </c>
      <c r="C35" s="31" t="s">
        <v>43</v>
      </c>
      <c r="D35" s="30" t="s">
        <v>33</v>
      </c>
      <c r="E35" s="19">
        <f>(E31-E36)/E33</f>
        <v>6375.9529990435858</v>
      </c>
      <c r="F35" s="19">
        <f>(F31-F36)/F33</f>
        <v>8217.6721572921379</v>
      </c>
      <c r="G35" s="25"/>
      <c r="H35" s="29"/>
    </row>
    <row r="36" spans="1:8" s="33" customFormat="1" ht="19.8" customHeight="1" x14ac:dyDescent="0.3">
      <c r="A36" s="58"/>
      <c r="B36" s="62"/>
      <c r="C36" s="31" t="s">
        <v>44</v>
      </c>
      <c r="D36" s="30" t="s">
        <v>26</v>
      </c>
      <c r="E36" s="19">
        <v>400320</v>
      </c>
      <c r="F36" s="19">
        <v>400320</v>
      </c>
      <c r="G36" s="25"/>
      <c r="H36" s="29"/>
    </row>
    <row r="37" spans="1:8" s="33" customFormat="1" ht="18" customHeight="1" x14ac:dyDescent="0.3">
      <c r="A37" s="58"/>
      <c r="B37" s="51"/>
      <c r="C37" s="31" t="s">
        <v>45</v>
      </c>
      <c r="D37" s="30" t="s">
        <v>33</v>
      </c>
      <c r="E37" s="19">
        <v>0</v>
      </c>
      <c r="F37" s="19">
        <v>0</v>
      </c>
      <c r="G37" s="25"/>
      <c r="H37" s="29"/>
    </row>
    <row r="38" spans="1:8" s="33" customFormat="1" ht="29.25" customHeight="1" x14ac:dyDescent="0.3">
      <c r="A38" s="59"/>
      <c r="B38" s="30" t="s">
        <v>12</v>
      </c>
      <c r="C38" s="31" t="s">
        <v>34</v>
      </c>
      <c r="D38" s="30" t="s">
        <v>24</v>
      </c>
      <c r="E38" s="19">
        <v>100</v>
      </c>
      <c r="F38" s="19">
        <f>F33/F32*100</f>
        <v>76.533224028783536</v>
      </c>
      <c r="G38" s="25"/>
      <c r="H38" s="29"/>
    </row>
    <row r="39" spans="1:8" s="33" customFormat="1" x14ac:dyDescent="0.3">
      <c r="A39" s="57" t="s">
        <v>53</v>
      </c>
      <c r="B39" s="50" t="s">
        <v>13</v>
      </c>
      <c r="C39" s="31" t="s">
        <v>25</v>
      </c>
      <c r="D39" s="30" t="s">
        <v>26</v>
      </c>
      <c r="E39" s="19">
        <v>16900000</v>
      </c>
      <c r="F39" s="19">
        <v>16796794.050000001</v>
      </c>
      <c r="G39" s="25">
        <f t="shared" si="1"/>
        <v>0.99389313905325449</v>
      </c>
      <c r="H39" s="29"/>
    </row>
    <row r="40" spans="1:8" s="33" customFormat="1" ht="15" customHeight="1" x14ac:dyDescent="0.3">
      <c r="A40" s="58"/>
      <c r="B40" s="51"/>
      <c r="C40" s="31" t="s">
        <v>49</v>
      </c>
      <c r="D40" s="30" t="s">
        <v>31</v>
      </c>
      <c r="E40" s="19">
        <v>2725</v>
      </c>
      <c r="F40" s="19">
        <v>2725</v>
      </c>
      <c r="G40" s="25"/>
      <c r="H40" s="29"/>
    </row>
    <row r="41" spans="1:8" s="33" customFormat="1" ht="21.6" customHeight="1" x14ac:dyDescent="0.3">
      <c r="A41" s="58"/>
      <c r="B41" s="30" t="s">
        <v>11</v>
      </c>
      <c r="C41" s="31" t="s">
        <v>50</v>
      </c>
      <c r="D41" s="30" t="s">
        <v>31</v>
      </c>
      <c r="E41" s="19">
        <v>1865</v>
      </c>
      <c r="F41" s="19">
        <v>1865</v>
      </c>
      <c r="G41" s="25"/>
      <c r="H41" s="29"/>
    </row>
    <row r="42" spans="1:8" s="33" customFormat="1" ht="18" customHeight="1" x14ac:dyDescent="0.3">
      <c r="A42" s="58"/>
      <c r="B42" s="30" t="s">
        <v>14</v>
      </c>
      <c r="C42" s="31" t="s">
        <v>51</v>
      </c>
      <c r="D42" s="30" t="s">
        <v>33</v>
      </c>
      <c r="E42" s="19">
        <f>E39/E41</f>
        <v>9061.662198391421</v>
      </c>
      <c r="F42" s="19">
        <f>F39/F41</f>
        <v>9006.3238873994651</v>
      </c>
      <c r="G42" s="25"/>
      <c r="H42" s="29"/>
    </row>
    <row r="43" spans="1:8" s="33" customFormat="1" ht="29.25" customHeight="1" x14ac:dyDescent="0.3">
      <c r="A43" s="59"/>
      <c r="B43" s="30" t="s">
        <v>12</v>
      </c>
      <c r="C43" s="31" t="s">
        <v>52</v>
      </c>
      <c r="D43" s="30" t="s">
        <v>24</v>
      </c>
      <c r="E43" s="19">
        <f>E41*100/E40</f>
        <v>68.440366972477065</v>
      </c>
      <c r="F43" s="19">
        <f>F41*100/F40</f>
        <v>68.440366972477065</v>
      </c>
      <c r="G43" s="25"/>
      <c r="H43" s="29"/>
    </row>
    <row r="44" spans="1:8" s="33" customFormat="1" x14ac:dyDescent="0.3">
      <c r="A44" s="57" t="s">
        <v>54</v>
      </c>
      <c r="B44" s="50" t="s">
        <v>13</v>
      </c>
      <c r="C44" s="31" t="s">
        <v>25</v>
      </c>
      <c r="D44" s="30" t="s">
        <v>26</v>
      </c>
      <c r="E44" s="19">
        <v>4500000</v>
      </c>
      <c r="F44" s="19">
        <v>4484845.21</v>
      </c>
      <c r="G44" s="25">
        <f t="shared" si="1"/>
        <v>0.99663226888888889</v>
      </c>
      <c r="H44" s="29"/>
    </row>
    <row r="45" spans="1:8" s="33" customFormat="1" x14ac:dyDescent="0.3">
      <c r="A45" s="58"/>
      <c r="B45" s="51"/>
      <c r="C45" s="31" t="s">
        <v>49</v>
      </c>
      <c r="D45" s="30" t="s">
        <v>31</v>
      </c>
      <c r="E45" s="19">
        <v>1109.5999999999999</v>
      </c>
      <c r="F45" s="19">
        <v>1109.5999999999999</v>
      </c>
      <c r="G45" s="25"/>
      <c r="H45" s="29"/>
    </row>
    <row r="46" spans="1:8" s="33" customFormat="1" ht="21.6" customHeight="1" x14ac:dyDescent="0.3">
      <c r="A46" s="58"/>
      <c r="B46" s="30" t="s">
        <v>11</v>
      </c>
      <c r="C46" s="31" t="s">
        <v>50</v>
      </c>
      <c r="D46" s="30" t="s">
        <v>31</v>
      </c>
      <c r="E46" s="19">
        <v>541.6</v>
      </c>
      <c r="F46" s="19">
        <v>541.6</v>
      </c>
      <c r="G46" s="25"/>
      <c r="H46" s="29"/>
    </row>
    <row r="47" spans="1:8" s="33" customFormat="1" ht="20.25" customHeight="1" x14ac:dyDescent="0.3">
      <c r="A47" s="58"/>
      <c r="B47" s="30" t="s">
        <v>14</v>
      </c>
      <c r="C47" s="31" t="s">
        <v>51</v>
      </c>
      <c r="D47" s="30" t="s">
        <v>33</v>
      </c>
      <c r="E47" s="19">
        <f>E44/E46</f>
        <v>8308.7149187592313</v>
      </c>
      <c r="F47" s="19">
        <f>F44/F46</f>
        <v>8280.7334010339728</v>
      </c>
      <c r="G47" s="25"/>
      <c r="H47" s="29"/>
    </row>
    <row r="48" spans="1:8" s="33" customFormat="1" ht="26.4" x14ac:dyDescent="0.3">
      <c r="A48" s="59"/>
      <c r="B48" s="30" t="s">
        <v>12</v>
      </c>
      <c r="C48" s="31" t="s">
        <v>52</v>
      </c>
      <c r="D48" s="30" t="s">
        <v>24</v>
      </c>
      <c r="E48" s="19">
        <v>48.81</v>
      </c>
      <c r="F48" s="19">
        <f>F46*100/F45</f>
        <v>48.810382119682771</v>
      </c>
      <c r="G48" s="25"/>
      <c r="H48" s="29"/>
    </row>
    <row r="49" spans="1:8" s="33" customFormat="1" x14ac:dyDescent="0.3">
      <c r="A49" s="57" t="s">
        <v>55</v>
      </c>
      <c r="B49" s="50" t="s">
        <v>13</v>
      </c>
      <c r="C49" s="31" t="s">
        <v>25</v>
      </c>
      <c r="D49" s="30" t="s">
        <v>26</v>
      </c>
      <c r="E49" s="19">
        <v>6838908</v>
      </c>
      <c r="F49" s="19">
        <v>6838881.75</v>
      </c>
      <c r="G49" s="25">
        <v>0.99990000000000001</v>
      </c>
      <c r="H49" s="29"/>
    </row>
    <row r="50" spans="1:8" s="33" customFormat="1" ht="15" customHeight="1" x14ac:dyDescent="0.3">
      <c r="A50" s="58"/>
      <c r="B50" s="51"/>
      <c r="C50" s="31" t="s">
        <v>49</v>
      </c>
      <c r="D50" s="30" t="s">
        <v>31</v>
      </c>
      <c r="E50" s="19">
        <v>1416</v>
      </c>
      <c r="F50" s="19">
        <v>1416</v>
      </c>
      <c r="G50" s="25"/>
      <c r="H50" s="29"/>
    </row>
    <row r="51" spans="1:8" s="33" customFormat="1" ht="22.8" customHeight="1" x14ac:dyDescent="0.3">
      <c r="A51" s="58"/>
      <c r="B51" s="30" t="s">
        <v>11</v>
      </c>
      <c r="C51" s="31" t="s">
        <v>50</v>
      </c>
      <c r="D51" s="30" t="s">
        <v>31</v>
      </c>
      <c r="E51" s="19">
        <v>652</v>
      </c>
      <c r="F51" s="19">
        <v>652</v>
      </c>
      <c r="G51" s="25"/>
      <c r="H51" s="29"/>
    </row>
    <row r="52" spans="1:8" s="33" customFormat="1" ht="19.5" customHeight="1" x14ac:dyDescent="0.3">
      <c r="A52" s="58"/>
      <c r="B52" s="30" t="s">
        <v>14</v>
      </c>
      <c r="C52" s="31" t="s">
        <v>51</v>
      </c>
      <c r="D52" s="30" t="s">
        <v>33</v>
      </c>
      <c r="E52" s="19">
        <f>E49/E51</f>
        <v>10489.122699386504</v>
      </c>
      <c r="F52" s="19">
        <f>F49/F51</f>
        <v>10489.082438650306</v>
      </c>
      <c r="G52" s="25"/>
      <c r="H52" s="29"/>
    </row>
    <row r="53" spans="1:8" s="33" customFormat="1" ht="29.25" customHeight="1" x14ac:dyDescent="0.3">
      <c r="A53" s="59"/>
      <c r="B53" s="30" t="s">
        <v>12</v>
      </c>
      <c r="C53" s="31" t="s">
        <v>52</v>
      </c>
      <c r="D53" s="30" t="s">
        <v>24</v>
      </c>
      <c r="E53" s="19">
        <f>E51*100/E50</f>
        <v>46.045197740112997</v>
      </c>
      <c r="F53" s="19">
        <f>F51*100/F50</f>
        <v>46.045197740112997</v>
      </c>
      <c r="G53" s="25"/>
      <c r="H53" s="29"/>
    </row>
    <row r="54" spans="1:8" s="33" customFormat="1" x14ac:dyDescent="0.3">
      <c r="A54" s="57" t="s">
        <v>56</v>
      </c>
      <c r="B54" s="50" t="s">
        <v>13</v>
      </c>
      <c r="C54" s="31" t="s">
        <v>25</v>
      </c>
      <c r="D54" s="30" t="s">
        <v>26</v>
      </c>
      <c r="E54" s="19">
        <v>2599351</v>
      </c>
      <c r="F54" s="19">
        <v>2599351</v>
      </c>
      <c r="G54" s="25">
        <f t="shared" si="1"/>
        <v>1</v>
      </c>
      <c r="H54" s="29"/>
    </row>
    <row r="55" spans="1:8" s="33" customFormat="1" ht="15" customHeight="1" x14ac:dyDescent="0.3">
      <c r="A55" s="58"/>
      <c r="B55" s="51"/>
      <c r="C55" s="31" t="s">
        <v>49</v>
      </c>
      <c r="D55" s="30" t="s">
        <v>31</v>
      </c>
      <c r="E55" s="19">
        <v>1160</v>
      </c>
      <c r="F55" s="19">
        <v>1160</v>
      </c>
      <c r="G55" s="25"/>
      <c r="H55" s="29"/>
    </row>
    <row r="56" spans="1:8" s="33" customFormat="1" ht="18.600000000000001" customHeight="1" x14ac:dyDescent="0.3">
      <c r="A56" s="58"/>
      <c r="B56" s="30" t="s">
        <v>11</v>
      </c>
      <c r="C56" s="31" t="s">
        <v>50</v>
      </c>
      <c r="D56" s="30" t="s">
        <v>31</v>
      </c>
      <c r="E56" s="19">
        <v>365</v>
      </c>
      <c r="F56" s="19">
        <v>365</v>
      </c>
      <c r="G56" s="25"/>
      <c r="H56" s="29"/>
    </row>
    <row r="57" spans="1:8" s="33" customFormat="1" x14ac:dyDescent="0.3">
      <c r="A57" s="58"/>
      <c r="B57" s="30" t="s">
        <v>14</v>
      </c>
      <c r="C57" s="31" t="s">
        <v>51</v>
      </c>
      <c r="D57" s="30" t="s">
        <v>33</v>
      </c>
      <c r="E57" s="19">
        <f>E54/E56</f>
        <v>7121.5095890410958</v>
      </c>
      <c r="F57" s="19">
        <f>F54/F56</f>
        <v>7121.5095890410958</v>
      </c>
      <c r="G57" s="25"/>
      <c r="H57" s="29"/>
    </row>
    <row r="58" spans="1:8" s="33" customFormat="1" ht="26.4" x14ac:dyDescent="0.3">
      <c r="A58" s="59"/>
      <c r="B58" s="30" t="s">
        <v>12</v>
      </c>
      <c r="C58" s="31" t="s">
        <v>52</v>
      </c>
      <c r="D58" s="30" t="s">
        <v>24</v>
      </c>
      <c r="E58" s="19">
        <v>31.47</v>
      </c>
      <c r="F58" s="19">
        <f>F56*100/F55</f>
        <v>31.46551724137931</v>
      </c>
      <c r="G58" s="25"/>
      <c r="H58" s="29"/>
    </row>
    <row r="59" spans="1:8" s="33" customFormat="1" x14ac:dyDescent="0.3">
      <c r="A59" s="57" t="s">
        <v>57</v>
      </c>
      <c r="B59" s="50" t="s">
        <v>13</v>
      </c>
      <c r="C59" s="31" t="s">
        <v>25</v>
      </c>
      <c r="D59" s="30" t="s">
        <v>26</v>
      </c>
      <c r="E59" s="19">
        <v>9243791</v>
      </c>
      <c r="F59" s="19">
        <v>9179033.1500000004</v>
      </c>
      <c r="G59" s="25">
        <f t="shared" si="1"/>
        <v>0.99299444892252542</v>
      </c>
      <c r="H59" s="29"/>
    </row>
    <row r="60" spans="1:8" s="33" customFormat="1" ht="15" customHeight="1" x14ac:dyDescent="0.3">
      <c r="A60" s="58"/>
      <c r="B60" s="51"/>
      <c r="C60" s="31" t="s">
        <v>58</v>
      </c>
      <c r="D60" s="30" t="s">
        <v>31</v>
      </c>
      <c r="E60" s="19">
        <v>1100</v>
      </c>
      <c r="F60" s="19">
        <v>1100</v>
      </c>
      <c r="G60" s="25"/>
      <c r="H60" s="29"/>
    </row>
    <row r="61" spans="1:8" s="33" customFormat="1" x14ac:dyDescent="0.3">
      <c r="A61" s="58"/>
      <c r="B61" s="30" t="s">
        <v>11</v>
      </c>
      <c r="C61" s="31" t="s">
        <v>59</v>
      </c>
      <c r="D61" s="30" t="s">
        <v>31</v>
      </c>
      <c r="E61" s="19">
        <v>840</v>
      </c>
      <c r="F61" s="19">
        <v>840</v>
      </c>
      <c r="G61" s="25"/>
      <c r="H61" s="29"/>
    </row>
    <row r="62" spans="1:8" s="33" customFormat="1" x14ac:dyDescent="0.3">
      <c r="A62" s="58"/>
      <c r="B62" s="30" t="s">
        <v>14</v>
      </c>
      <c r="C62" s="31" t="s">
        <v>60</v>
      </c>
      <c r="D62" s="30" t="s">
        <v>33</v>
      </c>
      <c r="E62" s="19">
        <f>E59/E61</f>
        <v>11004.513095238095</v>
      </c>
      <c r="F62" s="19">
        <f>F59/F61</f>
        <v>10927.420416666668</v>
      </c>
      <c r="G62" s="25"/>
      <c r="H62" s="29"/>
    </row>
    <row r="63" spans="1:8" s="33" customFormat="1" ht="35.4" customHeight="1" x14ac:dyDescent="0.3">
      <c r="A63" s="59"/>
      <c r="B63" s="30" t="s">
        <v>12</v>
      </c>
      <c r="C63" s="31" t="s">
        <v>61</v>
      </c>
      <c r="D63" s="30" t="s">
        <v>24</v>
      </c>
      <c r="E63" s="19">
        <f>E61*100/E60</f>
        <v>76.36363636363636</v>
      </c>
      <c r="F63" s="19">
        <f>F61*100/F60</f>
        <v>76.36363636363636</v>
      </c>
      <c r="G63" s="25"/>
      <c r="H63" s="29"/>
    </row>
    <row r="64" spans="1:8" s="33" customFormat="1" x14ac:dyDescent="0.3">
      <c r="A64" s="57" t="s">
        <v>218</v>
      </c>
      <c r="B64" s="50" t="s">
        <v>13</v>
      </c>
      <c r="C64" s="31" t="s">
        <v>25</v>
      </c>
      <c r="D64" s="30" t="s">
        <v>26</v>
      </c>
      <c r="E64" s="19">
        <v>14700000</v>
      </c>
      <c r="F64" s="19">
        <v>0</v>
      </c>
      <c r="G64" s="25">
        <f t="shared" si="1"/>
        <v>0</v>
      </c>
      <c r="H64" s="50" t="s">
        <v>208</v>
      </c>
    </row>
    <row r="65" spans="1:8" s="33" customFormat="1" ht="20.25" customHeight="1" x14ac:dyDescent="0.3">
      <c r="A65" s="58"/>
      <c r="B65" s="62"/>
      <c r="C65" s="31" t="s">
        <v>49</v>
      </c>
      <c r="D65" s="30" t="s">
        <v>31</v>
      </c>
      <c r="E65" s="19">
        <v>1305</v>
      </c>
      <c r="F65" s="19">
        <v>0</v>
      </c>
      <c r="G65" s="25"/>
      <c r="H65" s="62"/>
    </row>
    <row r="66" spans="1:8" s="33" customFormat="1" ht="19.5" customHeight="1" x14ac:dyDescent="0.3">
      <c r="A66" s="58"/>
      <c r="B66" s="51"/>
      <c r="C66" s="31" t="s">
        <v>62</v>
      </c>
      <c r="D66" s="30" t="s">
        <v>31</v>
      </c>
      <c r="E66" s="19">
        <v>161.94</v>
      </c>
      <c r="F66" s="19">
        <v>0</v>
      </c>
      <c r="G66" s="25"/>
      <c r="H66" s="62"/>
    </row>
    <row r="67" spans="1:8" s="33" customFormat="1" x14ac:dyDescent="0.3">
      <c r="A67" s="58"/>
      <c r="B67" s="50" t="s">
        <v>11</v>
      </c>
      <c r="C67" s="31" t="s">
        <v>46</v>
      </c>
      <c r="D67" s="30" t="s">
        <v>20</v>
      </c>
      <c r="E67" s="20">
        <v>0</v>
      </c>
      <c r="F67" s="30">
        <v>0</v>
      </c>
      <c r="G67" s="25"/>
      <c r="H67" s="62"/>
    </row>
    <row r="68" spans="1:8" s="33" customFormat="1" ht="19.8" customHeight="1" x14ac:dyDescent="0.3">
      <c r="A68" s="58"/>
      <c r="B68" s="62"/>
      <c r="C68" s="31" t="s">
        <v>50</v>
      </c>
      <c r="D68" s="30" t="s">
        <v>31</v>
      </c>
      <c r="E68" s="19">
        <v>1305</v>
      </c>
      <c r="F68" s="19">
        <v>0</v>
      </c>
      <c r="G68" s="25"/>
      <c r="H68" s="62"/>
    </row>
    <row r="69" spans="1:8" s="33" customFormat="1" ht="26.4" x14ac:dyDescent="0.3">
      <c r="A69" s="58"/>
      <c r="B69" s="51"/>
      <c r="C69" s="31" t="s">
        <v>63</v>
      </c>
      <c r="D69" s="30" t="s">
        <v>31</v>
      </c>
      <c r="E69" s="19">
        <v>161.94</v>
      </c>
      <c r="F69" s="19">
        <v>0</v>
      </c>
      <c r="G69" s="25"/>
      <c r="H69" s="62"/>
    </row>
    <row r="70" spans="1:8" s="33" customFormat="1" ht="26.4" x14ac:dyDescent="0.3">
      <c r="A70" s="58"/>
      <c r="B70" s="50" t="s">
        <v>14</v>
      </c>
      <c r="C70" s="31" t="s">
        <v>47</v>
      </c>
      <c r="D70" s="30" t="s">
        <v>26</v>
      </c>
      <c r="E70" s="19">
        <v>0</v>
      </c>
      <c r="F70" s="19">
        <v>0</v>
      </c>
      <c r="G70" s="25"/>
      <c r="H70" s="62"/>
    </row>
    <row r="71" spans="1:8" s="33" customFormat="1" ht="17.399999999999999" customHeight="1" x14ac:dyDescent="0.3">
      <c r="A71" s="58"/>
      <c r="B71" s="62"/>
      <c r="C71" s="31" t="s">
        <v>51</v>
      </c>
      <c r="D71" s="30" t="s">
        <v>33</v>
      </c>
      <c r="E71" s="19">
        <f>(E64-E72*E69)/E68</f>
        <v>10395.724137931034</v>
      </c>
      <c r="F71" s="19">
        <v>0</v>
      </c>
      <c r="G71" s="25"/>
      <c r="H71" s="62"/>
    </row>
    <row r="72" spans="1:8" s="33" customFormat="1" ht="20.399999999999999" customHeight="1" x14ac:dyDescent="0.3">
      <c r="A72" s="58"/>
      <c r="B72" s="51"/>
      <c r="C72" s="31" t="s">
        <v>64</v>
      </c>
      <c r="D72" s="30" t="s">
        <v>33</v>
      </c>
      <c r="E72" s="19">
        <v>7000</v>
      </c>
      <c r="F72" s="19">
        <v>0</v>
      </c>
      <c r="G72" s="25"/>
      <c r="H72" s="62"/>
    </row>
    <row r="73" spans="1:8" s="33" customFormat="1" ht="32.25" customHeight="1" x14ac:dyDescent="0.3">
      <c r="A73" s="58"/>
      <c r="B73" s="50" t="s">
        <v>12</v>
      </c>
      <c r="C73" s="31" t="s">
        <v>48</v>
      </c>
      <c r="D73" s="30" t="s">
        <v>24</v>
      </c>
      <c r="E73" s="19">
        <v>0</v>
      </c>
      <c r="F73" s="19">
        <v>0</v>
      </c>
      <c r="G73" s="25"/>
      <c r="H73" s="62"/>
    </row>
    <row r="74" spans="1:8" s="33" customFormat="1" ht="29.25" customHeight="1" x14ac:dyDescent="0.3">
      <c r="A74" s="58"/>
      <c r="B74" s="62"/>
      <c r="C74" s="31" t="s">
        <v>52</v>
      </c>
      <c r="D74" s="30" t="s">
        <v>24</v>
      </c>
      <c r="E74" s="19">
        <v>100</v>
      </c>
      <c r="F74" s="19">
        <v>0</v>
      </c>
      <c r="G74" s="25"/>
      <c r="H74" s="62"/>
    </row>
    <row r="75" spans="1:8" s="33" customFormat="1" ht="37.5" customHeight="1" x14ac:dyDescent="0.3">
      <c r="A75" s="59"/>
      <c r="B75" s="51"/>
      <c r="C75" s="31" t="s">
        <v>65</v>
      </c>
      <c r="D75" s="30" t="s">
        <v>24</v>
      </c>
      <c r="E75" s="19">
        <v>100</v>
      </c>
      <c r="F75" s="19">
        <v>0</v>
      </c>
      <c r="G75" s="25"/>
      <c r="H75" s="51"/>
    </row>
    <row r="76" spans="1:8" s="33" customFormat="1" x14ac:dyDescent="0.3">
      <c r="A76" s="57" t="s">
        <v>187</v>
      </c>
      <c r="B76" s="50" t="s">
        <v>13</v>
      </c>
      <c r="C76" s="31" t="s">
        <v>25</v>
      </c>
      <c r="D76" s="30" t="s">
        <v>26</v>
      </c>
      <c r="E76" s="19">
        <v>8000000</v>
      </c>
      <c r="F76" s="19">
        <v>3830034.2</v>
      </c>
      <c r="G76" s="25">
        <f t="shared" ref="G76:G118" si="2">F76/E76</f>
        <v>0.47875427500000001</v>
      </c>
      <c r="H76" s="29"/>
    </row>
    <row r="77" spans="1:8" s="33" customFormat="1" ht="33" customHeight="1" x14ac:dyDescent="0.3">
      <c r="A77" s="58"/>
      <c r="B77" s="62"/>
      <c r="C77" s="31" t="s">
        <v>66</v>
      </c>
      <c r="D77" s="30" t="s">
        <v>31</v>
      </c>
      <c r="E77" s="19">
        <v>3169.09</v>
      </c>
      <c r="F77" s="19">
        <v>3169.09</v>
      </c>
      <c r="G77" s="25"/>
      <c r="H77" s="29"/>
    </row>
    <row r="78" spans="1:8" s="33" customFormat="1" ht="15" customHeight="1" x14ac:dyDescent="0.3">
      <c r="A78" s="58"/>
      <c r="B78" s="51"/>
      <c r="C78" s="31" t="s">
        <v>62</v>
      </c>
      <c r="D78" s="30" t="s">
        <v>31</v>
      </c>
      <c r="E78" s="19">
        <v>660.41</v>
      </c>
      <c r="F78" s="19">
        <v>660.41</v>
      </c>
      <c r="G78" s="25"/>
      <c r="H78" s="29"/>
    </row>
    <row r="79" spans="1:8" s="33" customFormat="1" ht="39" customHeight="1" x14ac:dyDescent="0.3">
      <c r="A79" s="58"/>
      <c r="B79" s="50" t="s">
        <v>11</v>
      </c>
      <c r="C79" s="31" t="s">
        <v>30</v>
      </c>
      <c r="D79" s="30" t="s">
        <v>31</v>
      </c>
      <c r="E79" s="19">
        <v>2473.09</v>
      </c>
      <c r="F79" s="19">
        <v>1086</v>
      </c>
      <c r="G79" s="25"/>
      <c r="H79" s="29"/>
    </row>
    <row r="80" spans="1:8" s="33" customFormat="1" ht="26.4" x14ac:dyDescent="0.3">
      <c r="A80" s="58"/>
      <c r="B80" s="51"/>
      <c r="C80" s="31" t="s">
        <v>63</v>
      </c>
      <c r="D80" s="30" t="s">
        <v>31</v>
      </c>
      <c r="E80" s="19">
        <v>660.41</v>
      </c>
      <c r="F80" s="19">
        <v>0</v>
      </c>
      <c r="G80" s="25"/>
      <c r="H80" s="29"/>
    </row>
    <row r="81" spans="1:8" s="33" customFormat="1" ht="26.4" x14ac:dyDescent="0.3">
      <c r="A81" s="58"/>
      <c r="B81" s="50" t="s">
        <v>14</v>
      </c>
      <c r="C81" s="31" t="s">
        <v>47</v>
      </c>
      <c r="D81" s="30" t="s">
        <v>67</v>
      </c>
      <c r="E81" s="19">
        <v>0</v>
      </c>
      <c r="F81" s="19">
        <v>0</v>
      </c>
      <c r="G81" s="25"/>
      <c r="H81" s="29"/>
    </row>
    <row r="82" spans="1:8" s="33" customFormat="1" ht="26.4" x14ac:dyDescent="0.3">
      <c r="A82" s="58"/>
      <c r="B82" s="62"/>
      <c r="C82" s="31" t="s">
        <v>32</v>
      </c>
      <c r="D82" s="30" t="s">
        <v>33</v>
      </c>
      <c r="E82" s="19">
        <f>(E76-E80*E83)/E79</f>
        <v>1365.5507886894532</v>
      </c>
      <c r="F82" s="19">
        <f>(F76-F81)/F79</f>
        <v>3526.734990791897</v>
      </c>
      <c r="G82" s="25"/>
      <c r="H82" s="29"/>
    </row>
    <row r="83" spans="1:8" s="33" customFormat="1" ht="21" customHeight="1" x14ac:dyDescent="0.3">
      <c r="A83" s="58"/>
      <c r="B83" s="51"/>
      <c r="C83" s="31" t="s">
        <v>64</v>
      </c>
      <c r="D83" s="30" t="s">
        <v>33</v>
      </c>
      <c r="E83" s="19">
        <v>7000</v>
      </c>
      <c r="F83" s="19">
        <v>0</v>
      </c>
      <c r="G83" s="25"/>
      <c r="H83" s="29"/>
    </row>
    <row r="84" spans="1:8" s="33" customFormat="1" ht="30" customHeight="1" x14ac:dyDescent="0.3">
      <c r="A84" s="58"/>
      <c r="B84" s="50" t="s">
        <v>12</v>
      </c>
      <c r="C84" s="31" t="s">
        <v>68</v>
      </c>
      <c r="D84" s="30" t="s">
        <v>24</v>
      </c>
      <c r="E84" s="19">
        <v>78.040000000000006</v>
      </c>
      <c r="F84" s="19">
        <f>F79*100/F77</f>
        <v>34.26851241208044</v>
      </c>
      <c r="G84" s="25"/>
      <c r="H84" s="29"/>
    </row>
    <row r="85" spans="1:8" s="33" customFormat="1" ht="26.4" x14ac:dyDescent="0.3">
      <c r="A85" s="59"/>
      <c r="B85" s="51"/>
      <c r="C85" s="31" t="s">
        <v>69</v>
      </c>
      <c r="D85" s="30" t="s">
        <v>24</v>
      </c>
      <c r="E85" s="19">
        <v>100</v>
      </c>
      <c r="F85" s="19">
        <v>0</v>
      </c>
      <c r="G85" s="25"/>
      <c r="H85" s="29"/>
    </row>
    <row r="86" spans="1:8" s="33" customFormat="1" x14ac:dyDescent="0.3">
      <c r="A86" s="57" t="s">
        <v>70</v>
      </c>
      <c r="B86" s="50" t="s">
        <v>13</v>
      </c>
      <c r="C86" s="31" t="s">
        <v>25</v>
      </c>
      <c r="D86" s="30" t="s">
        <v>26</v>
      </c>
      <c r="E86" s="19">
        <v>70849445</v>
      </c>
      <c r="F86" s="19">
        <v>69500768.920000002</v>
      </c>
      <c r="G86" s="25">
        <f t="shared" si="2"/>
        <v>0.98096419696724513</v>
      </c>
      <c r="H86" s="29"/>
    </row>
    <row r="87" spans="1:8" s="33" customFormat="1" x14ac:dyDescent="0.3">
      <c r="A87" s="58"/>
      <c r="B87" s="62"/>
      <c r="C87" s="31" t="s">
        <v>49</v>
      </c>
      <c r="D87" s="30" t="s">
        <v>31</v>
      </c>
      <c r="E87" s="19">
        <v>1773.6</v>
      </c>
      <c r="F87" s="19">
        <v>1773.6</v>
      </c>
      <c r="G87" s="25"/>
      <c r="H87" s="29"/>
    </row>
    <row r="88" spans="1:8" s="33" customFormat="1" x14ac:dyDescent="0.3">
      <c r="A88" s="58"/>
      <c r="B88" s="62"/>
      <c r="C88" s="31" t="s">
        <v>58</v>
      </c>
      <c r="D88" s="30" t="s">
        <v>31</v>
      </c>
      <c r="E88" s="19">
        <v>3067.98</v>
      </c>
      <c r="F88" s="19">
        <v>3067.98</v>
      </c>
      <c r="G88" s="25"/>
      <c r="H88" s="29"/>
    </row>
    <row r="89" spans="1:8" s="33" customFormat="1" x14ac:dyDescent="0.3">
      <c r="A89" s="58"/>
      <c r="B89" s="62"/>
      <c r="C89" s="31" t="s">
        <v>71</v>
      </c>
      <c r="D89" s="30" t="s">
        <v>31</v>
      </c>
      <c r="E89" s="19">
        <v>202.95</v>
      </c>
      <c r="F89" s="19">
        <v>202.95</v>
      </c>
      <c r="G89" s="25"/>
      <c r="H89" s="29"/>
    </row>
    <row r="90" spans="1:8" s="33" customFormat="1" ht="15" customHeight="1" x14ac:dyDescent="0.3">
      <c r="A90" s="58"/>
      <c r="B90" s="51"/>
      <c r="C90" s="31" t="s">
        <v>62</v>
      </c>
      <c r="D90" s="30" t="s">
        <v>31</v>
      </c>
      <c r="E90" s="19">
        <v>1079.32</v>
      </c>
      <c r="F90" s="19">
        <v>1079.32</v>
      </c>
      <c r="G90" s="25"/>
      <c r="H90" s="29"/>
    </row>
    <row r="91" spans="1:8" s="33" customFormat="1" ht="15" customHeight="1" x14ac:dyDescent="0.3">
      <c r="A91" s="58"/>
      <c r="B91" s="50" t="s">
        <v>11</v>
      </c>
      <c r="C91" s="31" t="s">
        <v>72</v>
      </c>
      <c r="D91" s="30" t="s">
        <v>31</v>
      </c>
      <c r="E91" s="19">
        <f>E87+E88+E89</f>
        <v>5044.53</v>
      </c>
      <c r="F91" s="19">
        <f>F87+F88+F89</f>
        <v>5044.53</v>
      </c>
      <c r="G91" s="25"/>
      <c r="H91" s="29"/>
    </row>
    <row r="92" spans="1:8" s="33" customFormat="1" ht="26.4" x14ac:dyDescent="0.3">
      <c r="A92" s="58"/>
      <c r="B92" s="51"/>
      <c r="C92" s="31" t="s">
        <v>63</v>
      </c>
      <c r="D92" s="30" t="s">
        <v>31</v>
      </c>
      <c r="E92" s="19">
        <v>1079.32</v>
      </c>
      <c r="F92" s="19">
        <v>1079.32</v>
      </c>
      <c r="G92" s="25"/>
      <c r="H92" s="29"/>
    </row>
    <row r="93" spans="1:8" s="33" customFormat="1" ht="28.5" customHeight="1" x14ac:dyDescent="0.3">
      <c r="A93" s="58"/>
      <c r="B93" s="50" t="s">
        <v>14</v>
      </c>
      <c r="C93" s="31" t="s">
        <v>32</v>
      </c>
      <c r="D93" s="30" t="s">
        <v>33</v>
      </c>
      <c r="E93" s="19">
        <f>(E86-E92*E94)/E91</f>
        <v>12547.096558053972</v>
      </c>
      <c r="F93" s="19">
        <f>(F86-F90*F94)/F91</f>
        <v>12279.742398201617</v>
      </c>
      <c r="G93" s="25"/>
      <c r="H93" s="29"/>
    </row>
    <row r="94" spans="1:8" s="33" customFormat="1" ht="19.2" customHeight="1" x14ac:dyDescent="0.3">
      <c r="A94" s="58"/>
      <c r="B94" s="51"/>
      <c r="C94" s="31" t="s">
        <v>64</v>
      </c>
      <c r="D94" s="30" t="s">
        <v>33</v>
      </c>
      <c r="E94" s="19">
        <v>7000</v>
      </c>
      <c r="F94" s="19">
        <v>7000</v>
      </c>
      <c r="G94" s="25"/>
      <c r="H94" s="29"/>
    </row>
    <row r="95" spans="1:8" s="33" customFormat="1" ht="21" customHeight="1" x14ac:dyDescent="0.3">
      <c r="A95" s="58"/>
      <c r="B95" s="50" t="s">
        <v>12</v>
      </c>
      <c r="C95" s="31" t="s">
        <v>73</v>
      </c>
      <c r="D95" s="30" t="s">
        <v>24</v>
      </c>
      <c r="E95" s="19">
        <v>100</v>
      </c>
      <c r="F95" s="19">
        <v>100</v>
      </c>
      <c r="G95" s="25"/>
      <c r="H95" s="29"/>
    </row>
    <row r="96" spans="1:8" s="33" customFormat="1" ht="21.6" customHeight="1" x14ac:dyDescent="0.3">
      <c r="A96" s="59"/>
      <c r="B96" s="51"/>
      <c r="C96" s="31" t="s">
        <v>73</v>
      </c>
      <c r="D96" s="30" t="s">
        <v>24</v>
      </c>
      <c r="E96" s="19">
        <v>100</v>
      </c>
      <c r="F96" s="19">
        <v>100</v>
      </c>
      <c r="G96" s="25"/>
      <c r="H96" s="29"/>
    </row>
    <row r="97" spans="1:8" s="33" customFormat="1" ht="15" customHeight="1" x14ac:dyDescent="0.3">
      <c r="A97" s="57" t="s">
        <v>188</v>
      </c>
      <c r="B97" s="50" t="s">
        <v>13</v>
      </c>
      <c r="C97" s="31" t="s">
        <v>25</v>
      </c>
      <c r="D97" s="30" t="s">
        <v>26</v>
      </c>
      <c r="E97" s="19">
        <v>5000000</v>
      </c>
      <c r="F97" s="19">
        <v>0</v>
      </c>
      <c r="G97" s="25">
        <f t="shared" si="2"/>
        <v>0</v>
      </c>
      <c r="H97" s="50" t="s">
        <v>211</v>
      </c>
    </row>
    <row r="98" spans="1:8" s="33" customFormat="1" x14ac:dyDescent="0.3">
      <c r="A98" s="58"/>
      <c r="B98" s="51"/>
      <c r="C98" s="31" t="s">
        <v>49</v>
      </c>
      <c r="D98" s="30" t="s">
        <v>31</v>
      </c>
      <c r="E98" s="19">
        <v>1233.9000000000001</v>
      </c>
      <c r="F98" s="19">
        <v>0</v>
      </c>
      <c r="G98" s="25"/>
      <c r="H98" s="62"/>
    </row>
    <row r="99" spans="1:8" s="33" customFormat="1" ht="19.8" customHeight="1" x14ac:dyDescent="0.3">
      <c r="A99" s="58"/>
      <c r="B99" s="50" t="s">
        <v>11</v>
      </c>
      <c r="C99" s="31" t="s">
        <v>50</v>
      </c>
      <c r="D99" s="30" t="s">
        <v>31</v>
      </c>
      <c r="E99" s="19">
        <v>1233.9000000000001</v>
      </c>
      <c r="F99" s="19">
        <v>0</v>
      </c>
      <c r="G99" s="25"/>
      <c r="H99" s="62"/>
    </row>
    <row r="100" spans="1:8" s="33" customFormat="1" ht="21" customHeight="1" x14ac:dyDescent="0.3">
      <c r="A100" s="58"/>
      <c r="B100" s="51"/>
      <c r="C100" s="31" t="s">
        <v>46</v>
      </c>
      <c r="D100" s="30" t="s">
        <v>20</v>
      </c>
      <c r="E100" s="20">
        <v>0</v>
      </c>
      <c r="F100" s="20">
        <v>0</v>
      </c>
      <c r="G100" s="25"/>
      <c r="H100" s="62"/>
    </row>
    <row r="101" spans="1:8" s="33" customFormat="1" x14ac:dyDescent="0.3">
      <c r="A101" s="58"/>
      <c r="B101" s="50" t="s">
        <v>14</v>
      </c>
      <c r="C101" s="31" t="s">
        <v>51</v>
      </c>
      <c r="D101" s="30" t="s">
        <v>33</v>
      </c>
      <c r="E101" s="19">
        <f>E97/E99</f>
        <v>4052.1922359996756</v>
      </c>
      <c r="F101" s="19">
        <v>0</v>
      </c>
      <c r="G101" s="25"/>
      <c r="H101" s="62"/>
    </row>
    <row r="102" spans="1:8" s="33" customFormat="1" ht="26.4" x14ac:dyDescent="0.3">
      <c r="A102" s="58"/>
      <c r="B102" s="51"/>
      <c r="C102" s="31" t="s">
        <v>47</v>
      </c>
      <c r="D102" s="30" t="s">
        <v>26</v>
      </c>
      <c r="E102" s="19">
        <v>0</v>
      </c>
      <c r="F102" s="19">
        <v>0</v>
      </c>
      <c r="G102" s="25"/>
      <c r="H102" s="62"/>
    </row>
    <row r="103" spans="1:8" s="33" customFormat="1" ht="29.25" customHeight="1" x14ac:dyDescent="0.3">
      <c r="A103" s="58"/>
      <c r="B103" s="50" t="s">
        <v>12</v>
      </c>
      <c r="C103" s="31" t="s">
        <v>52</v>
      </c>
      <c r="D103" s="30" t="s">
        <v>24</v>
      </c>
      <c r="E103" s="19">
        <v>100</v>
      </c>
      <c r="F103" s="19">
        <v>0</v>
      </c>
      <c r="G103" s="25"/>
      <c r="H103" s="62"/>
    </row>
    <row r="104" spans="1:8" s="33" customFormat="1" ht="34.5" customHeight="1" x14ac:dyDescent="0.3">
      <c r="A104" s="59"/>
      <c r="B104" s="51"/>
      <c r="C104" s="31" t="s">
        <v>48</v>
      </c>
      <c r="D104" s="30" t="s">
        <v>24</v>
      </c>
      <c r="E104" s="19">
        <v>0</v>
      </c>
      <c r="F104" s="19">
        <v>0</v>
      </c>
      <c r="G104" s="25"/>
      <c r="H104" s="51"/>
    </row>
    <row r="105" spans="1:8" s="33" customFormat="1" ht="15" customHeight="1" x14ac:dyDescent="0.3">
      <c r="A105" s="57" t="s">
        <v>186</v>
      </c>
      <c r="B105" s="50" t="s">
        <v>13</v>
      </c>
      <c r="C105" s="31" t="s">
        <v>25</v>
      </c>
      <c r="D105" s="30" t="s">
        <v>26</v>
      </c>
      <c r="E105" s="19">
        <v>6942789</v>
      </c>
      <c r="F105" s="19">
        <v>0</v>
      </c>
      <c r="G105" s="25">
        <f t="shared" si="2"/>
        <v>0</v>
      </c>
      <c r="H105" s="50" t="s">
        <v>211</v>
      </c>
    </row>
    <row r="106" spans="1:8" s="33" customFormat="1" ht="15" customHeight="1" x14ac:dyDescent="0.3">
      <c r="A106" s="58"/>
      <c r="B106" s="51"/>
      <c r="C106" s="31" t="s">
        <v>49</v>
      </c>
      <c r="D106" s="30" t="s">
        <v>31</v>
      </c>
      <c r="E106" s="19">
        <v>1468.5</v>
      </c>
      <c r="F106" s="19">
        <v>1468.5</v>
      </c>
      <c r="G106" s="25"/>
      <c r="H106" s="62"/>
    </row>
    <row r="107" spans="1:8" s="33" customFormat="1" ht="19.8" customHeight="1" x14ac:dyDescent="0.3">
      <c r="A107" s="58"/>
      <c r="B107" s="50" t="s">
        <v>11</v>
      </c>
      <c r="C107" s="31" t="s">
        <v>50</v>
      </c>
      <c r="D107" s="30" t="s">
        <v>31</v>
      </c>
      <c r="E107" s="19">
        <v>1468.5</v>
      </c>
      <c r="F107" s="19">
        <v>0</v>
      </c>
      <c r="G107" s="25"/>
      <c r="H107" s="62"/>
    </row>
    <row r="108" spans="1:8" s="33" customFormat="1" ht="18" customHeight="1" x14ac:dyDescent="0.3">
      <c r="A108" s="58"/>
      <c r="B108" s="51"/>
      <c r="C108" s="31" t="s">
        <v>46</v>
      </c>
      <c r="D108" s="30" t="s">
        <v>20</v>
      </c>
      <c r="E108" s="30">
        <v>0</v>
      </c>
      <c r="F108" s="30">
        <v>0</v>
      </c>
      <c r="G108" s="25"/>
      <c r="H108" s="62"/>
    </row>
    <row r="109" spans="1:8" s="33" customFormat="1" x14ac:dyDescent="0.3">
      <c r="A109" s="58"/>
      <c r="B109" s="50" t="s">
        <v>14</v>
      </c>
      <c r="C109" s="31" t="s">
        <v>51</v>
      </c>
      <c r="D109" s="30" t="s">
        <v>33</v>
      </c>
      <c r="E109" s="19">
        <f>E105/E107</f>
        <v>4727.8100102145045</v>
      </c>
      <c r="F109" s="19">
        <v>0</v>
      </c>
      <c r="G109" s="25"/>
      <c r="H109" s="62"/>
    </row>
    <row r="110" spans="1:8" s="33" customFormat="1" ht="29.25" customHeight="1" x14ac:dyDescent="0.3">
      <c r="A110" s="58"/>
      <c r="B110" s="51"/>
      <c r="C110" s="31" t="s">
        <v>74</v>
      </c>
      <c r="D110" s="30" t="s">
        <v>26</v>
      </c>
      <c r="E110" s="19">
        <v>0</v>
      </c>
      <c r="F110" s="19">
        <v>0</v>
      </c>
      <c r="G110" s="25"/>
      <c r="H110" s="62"/>
    </row>
    <row r="111" spans="1:8" s="33" customFormat="1" ht="30" customHeight="1" x14ac:dyDescent="0.3">
      <c r="A111" s="58"/>
      <c r="B111" s="50" t="s">
        <v>12</v>
      </c>
      <c r="C111" s="31" t="s">
        <v>52</v>
      </c>
      <c r="D111" s="30" t="s">
        <v>24</v>
      </c>
      <c r="E111" s="19">
        <v>100</v>
      </c>
      <c r="F111" s="19">
        <v>0</v>
      </c>
      <c r="G111" s="25"/>
      <c r="H111" s="62"/>
    </row>
    <row r="112" spans="1:8" s="33" customFormat="1" ht="32.25" customHeight="1" x14ac:dyDescent="0.3">
      <c r="A112" s="59"/>
      <c r="B112" s="51"/>
      <c r="C112" s="31" t="s">
        <v>48</v>
      </c>
      <c r="D112" s="30" t="s">
        <v>24</v>
      </c>
      <c r="E112" s="19">
        <v>0</v>
      </c>
      <c r="F112" s="19">
        <v>0</v>
      </c>
      <c r="G112" s="25"/>
      <c r="H112" s="51"/>
    </row>
    <row r="113" spans="1:8" s="33" customFormat="1" x14ac:dyDescent="0.3">
      <c r="A113" s="61" t="s">
        <v>174</v>
      </c>
      <c r="B113" s="50" t="s">
        <v>13</v>
      </c>
      <c r="C113" s="31" t="s">
        <v>25</v>
      </c>
      <c r="D113" s="30" t="s">
        <v>26</v>
      </c>
      <c r="E113" s="19">
        <v>4284092</v>
      </c>
      <c r="F113" s="19">
        <v>2869047.01</v>
      </c>
      <c r="G113" s="25">
        <f t="shared" si="2"/>
        <v>0.6696978052758904</v>
      </c>
      <c r="H113" s="29"/>
    </row>
    <row r="114" spans="1:8" s="33" customFormat="1" ht="14.25" customHeight="1" x14ac:dyDescent="0.3">
      <c r="A114" s="61"/>
      <c r="B114" s="51"/>
      <c r="C114" s="31" t="s">
        <v>49</v>
      </c>
      <c r="D114" s="30" t="s">
        <v>31</v>
      </c>
      <c r="E114" s="19">
        <v>1320</v>
      </c>
      <c r="F114" s="19">
        <v>1320</v>
      </c>
      <c r="G114" s="25"/>
      <c r="H114" s="29"/>
    </row>
    <row r="115" spans="1:8" s="33" customFormat="1" ht="21.6" customHeight="1" x14ac:dyDescent="0.3">
      <c r="A115" s="61"/>
      <c r="B115" s="30" t="s">
        <v>11</v>
      </c>
      <c r="C115" s="31" t="s">
        <v>50</v>
      </c>
      <c r="D115" s="30" t="s">
        <v>31</v>
      </c>
      <c r="E115" s="19">
        <v>538</v>
      </c>
      <c r="F115" s="19">
        <v>538</v>
      </c>
      <c r="G115" s="25"/>
      <c r="H115" s="29"/>
    </row>
    <row r="116" spans="1:8" s="33" customFormat="1" x14ac:dyDescent="0.3">
      <c r="A116" s="61"/>
      <c r="B116" s="30" t="s">
        <v>14</v>
      </c>
      <c r="C116" s="31" t="s">
        <v>51</v>
      </c>
      <c r="D116" s="30" t="s">
        <v>33</v>
      </c>
      <c r="E116" s="19">
        <f>E113/E115</f>
        <v>7962.9962825278808</v>
      </c>
      <c r="F116" s="19">
        <f>F113/F115</f>
        <v>5332.8011338289962</v>
      </c>
      <c r="G116" s="25"/>
      <c r="H116" s="29"/>
    </row>
    <row r="117" spans="1:8" s="33" customFormat="1" ht="30" customHeight="1" x14ac:dyDescent="0.3">
      <c r="A117" s="61"/>
      <c r="B117" s="30" t="s">
        <v>12</v>
      </c>
      <c r="C117" s="31" t="s">
        <v>52</v>
      </c>
      <c r="D117" s="30" t="s">
        <v>24</v>
      </c>
      <c r="E117" s="19">
        <v>40.76</v>
      </c>
      <c r="F117" s="19">
        <f>F115*100/F114</f>
        <v>40.757575757575758</v>
      </c>
      <c r="G117" s="25"/>
      <c r="H117" s="29"/>
    </row>
    <row r="118" spans="1:8" s="33" customFormat="1" x14ac:dyDescent="0.3">
      <c r="A118" s="61" t="s">
        <v>75</v>
      </c>
      <c r="B118" s="50" t="s">
        <v>13</v>
      </c>
      <c r="C118" s="31" t="s">
        <v>25</v>
      </c>
      <c r="D118" s="30" t="s">
        <v>26</v>
      </c>
      <c r="E118" s="19">
        <v>10000000</v>
      </c>
      <c r="F118" s="19">
        <v>0</v>
      </c>
      <c r="G118" s="25">
        <f t="shared" si="2"/>
        <v>0</v>
      </c>
      <c r="H118" s="50" t="s">
        <v>211</v>
      </c>
    </row>
    <row r="119" spans="1:8" s="33" customFormat="1" x14ac:dyDescent="0.3">
      <c r="A119" s="61"/>
      <c r="B119" s="51"/>
      <c r="C119" s="31" t="s">
        <v>49</v>
      </c>
      <c r="D119" s="30" t="s">
        <v>31</v>
      </c>
      <c r="E119" s="19">
        <v>3140</v>
      </c>
      <c r="F119" s="19">
        <v>3140</v>
      </c>
      <c r="G119" s="25"/>
      <c r="H119" s="62"/>
    </row>
    <row r="120" spans="1:8" s="33" customFormat="1" ht="18.75" customHeight="1" x14ac:dyDescent="0.3">
      <c r="A120" s="61"/>
      <c r="B120" s="50" t="s">
        <v>11</v>
      </c>
      <c r="C120" s="31" t="s">
        <v>46</v>
      </c>
      <c r="D120" s="30" t="s">
        <v>20</v>
      </c>
      <c r="E120" s="20">
        <v>0</v>
      </c>
      <c r="F120" s="20">
        <v>0</v>
      </c>
      <c r="G120" s="25"/>
      <c r="H120" s="62"/>
    </row>
    <row r="121" spans="1:8" s="33" customFormat="1" ht="21" customHeight="1" x14ac:dyDescent="0.3">
      <c r="A121" s="61"/>
      <c r="B121" s="51"/>
      <c r="C121" s="31" t="s">
        <v>50</v>
      </c>
      <c r="D121" s="30" t="s">
        <v>31</v>
      </c>
      <c r="E121" s="19">
        <v>1047</v>
      </c>
      <c r="F121" s="19">
        <v>0</v>
      </c>
      <c r="G121" s="25"/>
      <c r="H121" s="62"/>
    </row>
    <row r="122" spans="1:8" s="33" customFormat="1" ht="26.4" x14ac:dyDescent="0.3">
      <c r="A122" s="61"/>
      <c r="B122" s="50" t="s">
        <v>14</v>
      </c>
      <c r="C122" s="31" t="s">
        <v>47</v>
      </c>
      <c r="D122" s="30" t="s">
        <v>26</v>
      </c>
      <c r="E122" s="19">
        <v>0</v>
      </c>
      <c r="F122" s="19">
        <v>0</v>
      </c>
      <c r="G122" s="25"/>
      <c r="H122" s="62"/>
    </row>
    <row r="123" spans="1:8" s="33" customFormat="1" ht="21" customHeight="1" x14ac:dyDescent="0.3">
      <c r="A123" s="61"/>
      <c r="B123" s="51"/>
      <c r="C123" s="31" t="s">
        <v>51</v>
      </c>
      <c r="D123" s="30" t="s">
        <v>33</v>
      </c>
      <c r="E123" s="19">
        <f>E118/E121</f>
        <v>9551.0983763132754</v>
      </c>
      <c r="F123" s="19">
        <v>0</v>
      </c>
      <c r="G123" s="25"/>
      <c r="H123" s="62"/>
    </row>
    <row r="124" spans="1:8" s="33" customFormat="1" ht="29.25" customHeight="1" x14ac:dyDescent="0.3">
      <c r="A124" s="61"/>
      <c r="B124" s="50" t="s">
        <v>12</v>
      </c>
      <c r="C124" s="31" t="s">
        <v>48</v>
      </c>
      <c r="D124" s="30" t="s">
        <v>24</v>
      </c>
      <c r="E124" s="19">
        <v>0</v>
      </c>
      <c r="F124" s="19">
        <v>0</v>
      </c>
      <c r="G124" s="25"/>
      <c r="H124" s="62"/>
    </row>
    <row r="125" spans="1:8" s="33" customFormat="1" ht="30" customHeight="1" x14ac:dyDescent="0.3">
      <c r="A125" s="61"/>
      <c r="B125" s="51"/>
      <c r="C125" s="31" t="s">
        <v>52</v>
      </c>
      <c r="D125" s="30" t="s">
        <v>24</v>
      </c>
      <c r="E125" s="19">
        <v>33.340000000000003</v>
      </c>
      <c r="F125" s="19">
        <v>0</v>
      </c>
      <c r="G125" s="25"/>
      <c r="H125" s="51"/>
    </row>
    <row r="126" spans="1:8" s="33" customFormat="1" ht="15" customHeight="1" x14ac:dyDescent="0.3">
      <c r="A126" s="57" t="s">
        <v>189</v>
      </c>
      <c r="B126" s="50" t="s">
        <v>13</v>
      </c>
      <c r="C126" s="31" t="s">
        <v>25</v>
      </c>
      <c r="D126" s="30" t="s">
        <v>26</v>
      </c>
      <c r="E126" s="19">
        <v>14000000</v>
      </c>
      <c r="F126" s="19">
        <v>9739247.3900000006</v>
      </c>
      <c r="G126" s="25">
        <f>F126/E126</f>
        <v>0.69566052785714294</v>
      </c>
      <c r="H126" s="29"/>
    </row>
    <row r="127" spans="1:8" s="33" customFormat="1" x14ac:dyDescent="0.3">
      <c r="A127" s="58"/>
      <c r="B127" s="51"/>
      <c r="C127" s="31" t="s">
        <v>49</v>
      </c>
      <c r="D127" s="30" t="s">
        <v>31</v>
      </c>
      <c r="E127" s="19">
        <v>1137.45</v>
      </c>
      <c r="F127" s="19">
        <v>1137.45</v>
      </c>
      <c r="G127" s="25"/>
      <c r="H127" s="29"/>
    </row>
    <row r="128" spans="1:8" s="33" customFormat="1" ht="19.8" customHeight="1" x14ac:dyDescent="0.3">
      <c r="A128" s="58"/>
      <c r="B128" s="30" t="s">
        <v>11</v>
      </c>
      <c r="C128" s="31" t="s">
        <v>50</v>
      </c>
      <c r="D128" s="30" t="s">
        <v>31</v>
      </c>
      <c r="E128" s="19">
        <v>1137.45</v>
      </c>
      <c r="F128" s="19">
        <v>1070.55</v>
      </c>
      <c r="G128" s="25"/>
      <c r="H128" s="29"/>
    </row>
    <row r="129" spans="1:8" s="33" customFormat="1" x14ac:dyDescent="0.3">
      <c r="A129" s="58"/>
      <c r="B129" s="30" t="s">
        <v>14</v>
      </c>
      <c r="C129" s="31" t="s">
        <v>51</v>
      </c>
      <c r="D129" s="30" t="s">
        <v>33</v>
      </c>
      <c r="E129" s="19">
        <f>E126/E128</f>
        <v>12308.233328937535</v>
      </c>
      <c r="F129" s="19">
        <f>F126/F128</f>
        <v>9097.4241184437924</v>
      </c>
      <c r="G129" s="25"/>
      <c r="H129" s="29"/>
    </row>
    <row r="130" spans="1:8" s="33" customFormat="1" ht="26.4" x14ac:dyDescent="0.3">
      <c r="A130" s="59"/>
      <c r="B130" s="30" t="s">
        <v>12</v>
      </c>
      <c r="C130" s="31" t="s">
        <v>52</v>
      </c>
      <c r="D130" s="30" t="s">
        <v>24</v>
      </c>
      <c r="E130" s="19">
        <v>100</v>
      </c>
      <c r="F130" s="19">
        <v>100</v>
      </c>
      <c r="G130" s="25"/>
      <c r="H130" s="29"/>
    </row>
    <row r="131" spans="1:8" s="33" customFormat="1" ht="15" customHeight="1" x14ac:dyDescent="0.3">
      <c r="A131" s="57" t="s">
        <v>182</v>
      </c>
      <c r="B131" s="50" t="s">
        <v>13</v>
      </c>
      <c r="C131" s="31" t="s">
        <v>25</v>
      </c>
      <c r="D131" s="30" t="s">
        <v>26</v>
      </c>
      <c r="E131" s="19">
        <v>16833858</v>
      </c>
      <c r="F131" s="19">
        <v>12303150.939999999</v>
      </c>
      <c r="G131" s="34">
        <f>F131/E131</f>
        <v>0.73085747426406944</v>
      </c>
      <c r="H131" s="29"/>
    </row>
    <row r="132" spans="1:8" s="33" customFormat="1" x14ac:dyDescent="0.3">
      <c r="A132" s="58"/>
      <c r="B132" s="51"/>
      <c r="C132" s="31" t="s">
        <v>49</v>
      </c>
      <c r="D132" s="30" t="s">
        <v>31</v>
      </c>
      <c r="E132" s="19">
        <v>1538.88</v>
      </c>
      <c r="F132" s="19">
        <v>1538.88</v>
      </c>
      <c r="G132" s="25"/>
      <c r="H132" s="29"/>
    </row>
    <row r="133" spans="1:8" s="33" customFormat="1" ht="18" customHeight="1" x14ac:dyDescent="0.3">
      <c r="A133" s="58"/>
      <c r="B133" s="30" t="s">
        <v>11</v>
      </c>
      <c r="C133" s="31" t="s">
        <v>50</v>
      </c>
      <c r="D133" s="30" t="s">
        <v>31</v>
      </c>
      <c r="E133" s="19">
        <v>1538.88</v>
      </c>
      <c r="F133" s="19">
        <v>1538.88</v>
      </c>
      <c r="G133" s="25"/>
      <c r="H133" s="29"/>
    </row>
    <row r="134" spans="1:8" s="33" customFormat="1" x14ac:dyDescent="0.3">
      <c r="A134" s="58"/>
      <c r="B134" s="30" t="s">
        <v>14</v>
      </c>
      <c r="C134" s="31" t="s">
        <v>51</v>
      </c>
      <c r="D134" s="30" t="s">
        <v>33</v>
      </c>
      <c r="E134" s="19">
        <f>E131/E133</f>
        <v>10939.032283218963</v>
      </c>
      <c r="F134" s="19">
        <f>F131/F133</f>
        <v>7994.8735054065282</v>
      </c>
      <c r="G134" s="25"/>
      <c r="H134" s="29"/>
    </row>
    <row r="135" spans="1:8" s="33" customFormat="1" ht="26.4" x14ac:dyDescent="0.3">
      <c r="A135" s="59"/>
      <c r="B135" s="30" t="s">
        <v>12</v>
      </c>
      <c r="C135" s="31" t="s">
        <v>52</v>
      </c>
      <c r="D135" s="30" t="s">
        <v>24</v>
      </c>
      <c r="E135" s="19">
        <v>100</v>
      </c>
      <c r="F135" s="19">
        <v>100</v>
      </c>
      <c r="G135" s="25"/>
      <c r="H135" s="29"/>
    </row>
    <row r="136" spans="1:8" s="33" customFormat="1" x14ac:dyDescent="0.3">
      <c r="A136" s="57" t="s">
        <v>200</v>
      </c>
      <c r="B136" s="26" t="s">
        <v>13</v>
      </c>
      <c r="C136" s="31" t="s">
        <v>25</v>
      </c>
      <c r="D136" s="30" t="s">
        <v>26</v>
      </c>
      <c r="E136" s="19">
        <v>300000</v>
      </c>
      <c r="F136" s="19">
        <v>299991.73</v>
      </c>
      <c r="G136" s="25">
        <f>F136/E136</f>
        <v>0.9999724333333333</v>
      </c>
      <c r="H136" s="29"/>
    </row>
    <row r="137" spans="1:8" s="33" customFormat="1" x14ac:dyDescent="0.3">
      <c r="A137" s="58"/>
      <c r="B137" s="30" t="s">
        <v>11</v>
      </c>
      <c r="C137" s="31" t="s">
        <v>46</v>
      </c>
      <c r="D137" s="30" t="s">
        <v>20</v>
      </c>
      <c r="E137" s="20">
        <v>1</v>
      </c>
      <c r="F137" s="24">
        <v>1</v>
      </c>
      <c r="G137" s="25"/>
      <c r="H137" s="29"/>
    </row>
    <row r="138" spans="1:8" s="33" customFormat="1" ht="26.4" x14ac:dyDescent="0.3">
      <c r="A138" s="58"/>
      <c r="B138" s="30" t="s">
        <v>14</v>
      </c>
      <c r="C138" s="31" t="s">
        <v>47</v>
      </c>
      <c r="D138" s="30" t="s">
        <v>26</v>
      </c>
      <c r="E138" s="19">
        <f>E136/E137</f>
        <v>300000</v>
      </c>
      <c r="F138" s="19">
        <f>F136/F137</f>
        <v>299991.73</v>
      </c>
      <c r="G138" s="25"/>
      <c r="H138" s="29"/>
    </row>
    <row r="139" spans="1:8" s="33" customFormat="1" ht="29.25" customHeight="1" x14ac:dyDescent="0.3">
      <c r="A139" s="59"/>
      <c r="B139" s="30" t="s">
        <v>12</v>
      </c>
      <c r="C139" s="31" t="s">
        <v>48</v>
      </c>
      <c r="D139" s="30" t="s">
        <v>24</v>
      </c>
      <c r="E139" s="19">
        <v>100</v>
      </c>
      <c r="F139" s="19">
        <v>100</v>
      </c>
      <c r="G139" s="25"/>
      <c r="H139" s="29"/>
    </row>
    <row r="140" spans="1:8" s="33" customFormat="1" ht="15" customHeight="1" x14ac:dyDescent="0.3">
      <c r="A140" s="52" t="s">
        <v>76</v>
      </c>
      <c r="B140" s="30" t="s">
        <v>13</v>
      </c>
      <c r="C140" s="31" t="s">
        <v>25</v>
      </c>
      <c r="D140" s="30" t="s">
        <v>26</v>
      </c>
      <c r="E140" s="19">
        <f>E144+E150</f>
        <v>584560</v>
      </c>
      <c r="F140" s="19">
        <f>F144+F150</f>
        <v>568520</v>
      </c>
      <c r="G140" s="25">
        <f t="shared" ref="G140:G159" si="3">F140/E140</f>
        <v>0.9725605583686876</v>
      </c>
      <c r="H140" s="29"/>
    </row>
    <row r="141" spans="1:8" s="33" customFormat="1" ht="25.5" customHeight="1" x14ac:dyDescent="0.3">
      <c r="A141" s="53"/>
      <c r="B141" s="30" t="s">
        <v>11</v>
      </c>
      <c r="C141" s="31" t="s">
        <v>77</v>
      </c>
      <c r="D141" s="30" t="s">
        <v>20</v>
      </c>
      <c r="E141" s="20">
        <v>65</v>
      </c>
      <c r="F141" s="30">
        <v>64</v>
      </c>
      <c r="G141" s="25"/>
      <c r="H141" s="29"/>
    </row>
    <row r="142" spans="1:8" s="33" customFormat="1" ht="39.6" x14ac:dyDescent="0.3">
      <c r="A142" s="53"/>
      <c r="B142" s="30" t="s">
        <v>14</v>
      </c>
      <c r="C142" s="31" t="s">
        <v>78</v>
      </c>
      <c r="D142" s="30" t="s">
        <v>79</v>
      </c>
      <c r="E142" s="19">
        <f>E140/E141</f>
        <v>8993.2307692307695</v>
      </c>
      <c r="F142" s="19">
        <f>F140/F141</f>
        <v>8883.125</v>
      </c>
      <c r="G142" s="25"/>
      <c r="H142" s="29"/>
    </row>
    <row r="143" spans="1:8" s="33" customFormat="1" ht="26.4" x14ac:dyDescent="0.3">
      <c r="A143" s="54"/>
      <c r="B143" s="30" t="s">
        <v>12</v>
      </c>
      <c r="C143" s="31" t="s">
        <v>80</v>
      </c>
      <c r="D143" s="30" t="s">
        <v>24</v>
      </c>
      <c r="E143" s="19">
        <f>(E149+E153)/2</f>
        <v>89.634999999999991</v>
      </c>
      <c r="F143" s="19">
        <f>(F149+F153)/2</f>
        <v>89.025230769230774</v>
      </c>
      <c r="G143" s="25"/>
      <c r="H143" s="29"/>
    </row>
    <row r="144" spans="1:8" s="33" customFormat="1" x14ac:dyDescent="0.3">
      <c r="A144" s="60" t="s">
        <v>183</v>
      </c>
      <c r="B144" s="30" t="s">
        <v>13</v>
      </c>
      <c r="C144" s="31" t="s">
        <v>25</v>
      </c>
      <c r="D144" s="30" t="s">
        <v>26</v>
      </c>
      <c r="E144" s="19">
        <v>18000</v>
      </c>
      <c r="F144" s="19">
        <v>18000</v>
      </c>
      <c r="G144" s="25">
        <f t="shared" si="3"/>
        <v>1</v>
      </c>
      <c r="H144" s="29"/>
    </row>
    <row r="145" spans="1:8" s="33" customFormat="1" ht="26.4" x14ac:dyDescent="0.3">
      <c r="A145" s="75"/>
      <c r="B145" s="50" t="s">
        <v>11</v>
      </c>
      <c r="C145" s="31" t="s">
        <v>81</v>
      </c>
      <c r="D145" s="30" t="s">
        <v>20</v>
      </c>
      <c r="E145" s="20">
        <v>1</v>
      </c>
      <c r="F145" s="30">
        <v>1</v>
      </c>
      <c r="G145" s="25"/>
      <c r="H145" s="29"/>
    </row>
    <row r="146" spans="1:8" s="33" customFormat="1" ht="39.6" x14ac:dyDescent="0.3">
      <c r="A146" s="75"/>
      <c r="B146" s="51"/>
      <c r="C146" s="31" t="s">
        <v>82</v>
      </c>
      <c r="D146" s="30" t="s">
        <v>20</v>
      </c>
      <c r="E146" s="20">
        <v>0</v>
      </c>
      <c r="F146" s="30">
        <v>0</v>
      </c>
      <c r="G146" s="25"/>
      <c r="H146" s="29"/>
    </row>
    <row r="147" spans="1:8" s="33" customFormat="1" ht="26.4" x14ac:dyDescent="0.3">
      <c r="A147" s="75"/>
      <c r="B147" s="50" t="s">
        <v>14</v>
      </c>
      <c r="C147" s="31" t="s">
        <v>83</v>
      </c>
      <c r="D147" s="30" t="s">
        <v>39</v>
      </c>
      <c r="E147" s="19">
        <f>E144/E145</f>
        <v>18000</v>
      </c>
      <c r="F147" s="19">
        <f>F144/F145</f>
        <v>18000</v>
      </c>
      <c r="G147" s="25"/>
      <c r="H147" s="29"/>
    </row>
    <row r="148" spans="1:8" s="33" customFormat="1" ht="26.4" x14ac:dyDescent="0.3">
      <c r="A148" s="75"/>
      <c r="B148" s="51"/>
      <c r="C148" s="31" t="s">
        <v>84</v>
      </c>
      <c r="D148" s="30" t="s">
        <v>39</v>
      </c>
      <c r="E148" s="20">
        <v>0</v>
      </c>
      <c r="F148" s="30">
        <v>0</v>
      </c>
      <c r="G148" s="25"/>
      <c r="H148" s="29"/>
    </row>
    <row r="149" spans="1:8" s="33" customFormat="1" ht="26.4" x14ac:dyDescent="0.3">
      <c r="A149" s="75"/>
      <c r="B149" s="30" t="s">
        <v>12</v>
      </c>
      <c r="C149" s="31" t="s">
        <v>85</v>
      </c>
      <c r="D149" s="30" t="s">
        <v>24</v>
      </c>
      <c r="E149" s="19">
        <v>100</v>
      </c>
      <c r="F149" s="19">
        <v>100</v>
      </c>
      <c r="G149" s="25"/>
      <c r="H149" s="29"/>
    </row>
    <row r="150" spans="1:8" s="33" customFormat="1" x14ac:dyDescent="0.3">
      <c r="A150" s="60" t="s">
        <v>190</v>
      </c>
      <c r="B150" s="30" t="s">
        <v>13</v>
      </c>
      <c r="C150" s="31" t="s">
        <v>25</v>
      </c>
      <c r="D150" s="30" t="s">
        <v>26</v>
      </c>
      <c r="E150" s="19">
        <v>566560</v>
      </c>
      <c r="F150" s="19">
        <v>550520</v>
      </c>
      <c r="G150" s="25">
        <f t="shared" si="3"/>
        <v>0.97168878847783113</v>
      </c>
      <c r="H150" s="29"/>
    </row>
    <row r="151" spans="1:8" s="33" customFormat="1" ht="26.4" x14ac:dyDescent="0.3">
      <c r="A151" s="60"/>
      <c r="B151" s="30" t="s">
        <v>11</v>
      </c>
      <c r="C151" s="31" t="s">
        <v>77</v>
      </c>
      <c r="D151" s="30" t="s">
        <v>20</v>
      </c>
      <c r="E151" s="20">
        <v>65</v>
      </c>
      <c r="F151" s="30">
        <v>64</v>
      </c>
      <c r="G151" s="25"/>
      <c r="H151" s="29"/>
    </row>
    <row r="152" spans="1:8" s="33" customFormat="1" ht="26.4" x14ac:dyDescent="0.3">
      <c r="A152" s="60"/>
      <c r="B152" s="30" t="s">
        <v>14</v>
      </c>
      <c r="C152" s="31" t="s">
        <v>86</v>
      </c>
      <c r="D152" s="30" t="s">
        <v>79</v>
      </c>
      <c r="E152" s="19">
        <f>E150/E151</f>
        <v>8716.3076923076915</v>
      </c>
      <c r="F152" s="19">
        <f>F150/F151</f>
        <v>8601.875</v>
      </c>
      <c r="G152" s="25"/>
      <c r="H152" s="29"/>
    </row>
    <row r="153" spans="1:8" s="33" customFormat="1" ht="26.4" x14ac:dyDescent="0.3">
      <c r="A153" s="60"/>
      <c r="B153" s="30" t="s">
        <v>12</v>
      </c>
      <c r="C153" s="31" t="s">
        <v>80</v>
      </c>
      <c r="D153" s="30" t="s">
        <v>24</v>
      </c>
      <c r="E153" s="19">
        <v>79.27</v>
      </c>
      <c r="F153" s="18">
        <f>64*79.27/65</f>
        <v>78.050461538461533</v>
      </c>
      <c r="G153" s="25"/>
      <c r="H153" s="29"/>
    </row>
    <row r="154" spans="1:8" s="33" customFormat="1" x14ac:dyDescent="0.3">
      <c r="A154" s="52" t="s">
        <v>87</v>
      </c>
      <c r="B154" s="30" t="s">
        <v>13</v>
      </c>
      <c r="C154" s="31" t="s">
        <v>25</v>
      </c>
      <c r="D154" s="30" t="s">
        <v>26</v>
      </c>
      <c r="E154" s="19">
        <f>E158+E159</f>
        <v>702000</v>
      </c>
      <c r="F154" s="19">
        <f>F158+F159</f>
        <v>12000</v>
      </c>
      <c r="G154" s="25">
        <f>F154/E154</f>
        <v>1.7094017094017096E-2</v>
      </c>
      <c r="H154" s="29"/>
    </row>
    <row r="155" spans="1:8" s="33" customFormat="1" ht="25.5" customHeight="1" x14ac:dyDescent="0.3">
      <c r="A155" s="53"/>
      <c r="B155" s="30" t="s">
        <v>11</v>
      </c>
      <c r="C155" s="31" t="s">
        <v>27</v>
      </c>
      <c r="D155" s="30" t="s">
        <v>88</v>
      </c>
      <c r="E155" s="17">
        <v>10</v>
      </c>
      <c r="F155" s="22">
        <v>1</v>
      </c>
      <c r="G155" s="25"/>
      <c r="H155" s="35"/>
    </row>
    <row r="156" spans="1:8" s="33" customFormat="1" ht="52.8" x14ac:dyDescent="0.3">
      <c r="A156" s="53"/>
      <c r="B156" s="30" t="s">
        <v>14</v>
      </c>
      <c r="C156" s="31" t="s">
        <v>89</v>
      </c>
      <c r="D156" s="30" t="s">
        <v>22</v>
      </c>
      <c r="E156" s="16">
        <f>E154/E155</f>
        <v>70200</v>
      </c>
      <c r="F156" s="16">
        <f>F154/F155</f>
        <v>12000</v>
      </c>
      <c r="G156" s="25"/>
      <c r="H156" s="35"/>
    </row>
    <row r="157" spans="1:8" s="33" customFormat="1" x14ac:dyDescent="0.3">
      <c r="A157" s="54"/>
      <c r="B157" s="30" t="s">
        <v>12</v>
      </c>
      <c r="C157" s="31" t="s">
        <v>90</v>
      </c>
      <c r="D157" s="30" t="s">
        <v>24</v>
      </c>
      <c r="E157" s="21">
        <v>100</v>
      </c>
      <c r="F157" s="21">
        <v>10</v>
      </c>
      <c r="G157" s="25"/>
      <c r="H157" s="35"/>
    </row>
    <row r="158" spans="1:8" s="33" customFormat="1" x14ac:dyDescent="0.3">
      <c r="A158" s="61" t="s">
        <v>191</v>
      </c>
      <c r="B158" s="50" t="s">
        <v>13</v>
      </c>
      <c r="C158" s="31" t="s">
        <v>25</v>
      </c>
      <c r="D158" s="30" t="s">
        <v>26</v>
      </c>
      <c r="E158" s="21">
        <v>520000</v>
      </c>
      <c r="F158" s="16">
        <v>0</v>
      </c>
      <c r="G158" s="25">
        <f t="shared" si="3"/>
        <v>0</v>
      </c>
      <c r="H158" s="57"/>
    </row>
    <row r="159" spans="1:8" s="33" customFormat="1" x14ac:dyDescent="0.3">
      <c r="A159" s="61"/>
      <c r="B159" s="62"/>
      <c r="C159" s="31" t="s">
        <v>25</v>
      </c>
      <c r="D159" s="30" t="s">
        <v>26</v>
      </c>
      <c r="E159" s="21">
        <v>182000</v>
      </c>
      <c r="F159" s="21">
        <v>12000</v>
      </c>
      <c r="G159" s="25">
        <f t="shared" si="3"/>
        <v>6.5934065934065936E-2</v>
      </c>
      <c r="H159" s="58"/>
    </row>
    <row r="160" spans="1:8" s="33" customFormat="1" x14ac:dyDescent="0.3">
      <c r="A160" s="61"/>
      <c r="B160" s="51"/>
      <c r="C160" s="31" t="s">
        <v>91</v>
      </c>
      <c r="D160" s="30" t="s">
        <v>88</v>
      </c>
      <c r="E160" s="17">
        <v>10</v>
      </c>
      <c r="F160" s="17">
        <v>10</v>
      </c>
      <c r="G160" s="25"/>
      <c r="H160" s="58"/>
    </row>
    <row r="161" spans="1:14" s="33" customFormat="1" ht="31.8" customHeight="1" x14ac:dyDescent="0.3">
      <c r="A161" s="61"/>
      <c r="B161" s="50" t="s">
        <v>11</v>
      </c>
      <c r="C161" s="31" t="s">
        <v>27</v>
      </c>
      <c r="D161" s="30" t="s">
        <v>20</v>
      </c>
      <c r="E161" s="17">
        <v>6</v>
      </c>
      <c r="F161" s="17">
        <v>0</v>
      </c>
      <c r="G161" s="25"/>
      <c r="H161" s="58"/>
    </row>
    <row r="162" spans="1:14" s="33" customFormat="1" ht="31.8" customHeight="1" x14ac:dyDescent="0.3">
      <c r="A162" s="61"/>
      <c r="B162" s="51"/>
      <c r="C162" s="31" t="s">
        <v>27</v>
      </c>
      <c r="D162" s="30" t="s">
        <v>20</v>
      </c>
      <c r="E162" s="17">
        <v>4</v>
      </c>
      <c r="F162" s="17">
        <v>1</v>
      </c>
      <c r="G162" s="25"/>
      <c r="H162" s="58"/>
    </row>
    <row r="163" spans="1:14" s="33" customFormat="1" ht="60" customHeight="1" x14ac:dyDescent="0.3">
      <c r="A163" s="61"/>
      <c r="B163" s="50" t="s">
        <v>14</v>
      </c>
      <c r="C163" s="31" t="s">
        <v>92</v>
      </c>
      <c r="D163" s="30" t="s">
        <v>22</v>
      </c>
      <c r="E163" s="16">
        <f>E158/E161</f>
        <v>86666.666666666672</v>
      </c>
      <c r="F163" s="16">
        <v>0</v>
      </c>
      <c r="G163" s="25"/>
      <c r="H163" s="58"/>
    </row>
    <row r="164" spans="1:14" s="33" customFormat="1" ht="55.2" customHeight="1" x14ac:dyDescent="0.3">
      <c r="A164" s="61"/>
      <c r="B164" s="51"/>
      <c r="C164" s="31" t="s">
        <v>92</v>
      </c>
      <c r="D164" s="30" t="s">
        <v>22</v>
      </c>
      <c r="E164" s="16">
        <f>E159/E162</f>
        <v>45500</v>
      </c>
      <c r="F164" s="16">
        <f>F159/F162</f>
        <v>12000</v>
      </c>
      <c r="G164" s="25"/>
      <c r="H164" s="58"/>
    </row>
    <row r="165" spans="1:14" s="33" customFormat="1" ht="25.2" customHeight="1" x14ac:dyDescent="0.3">
      <c r="A165" s="61"/>
      <c r="B165" s="50" t="s">
        <v>12</v>
      </c>
      <c r="C165" s="31" t="s">
        <v>29</v>
      </c>
      <c r="D165" s="30" t="s">
        <v>24</v>
      </c>
      <c r="E165" s="16">
        <v>100</v>
      </c>
      <c r="F165" s="16">
        <v>0</v>
      </c>
      <c r="G165" s="25"/>
      <c r="H165" s="58"/>
    </row>
    <row r="166" spans="1:14" s="33" customFormat="1" ht="26.4" x14ac:dyDescent="0.3">
      <c r="A166" s="61"/>
      <c r="B166" s="51"/>
      <c r="C166" s="31" t="s">
        <v>29</v>
      </c>
      <c r="D166" s="30" t="s">
        <v>24</v>
      </c>
      <c r="E166" s="16">
        <v>100</v>
      </c>
      <c r="F166" s="16">
        <f>F162/F160*100</f>
        <v>10</v>
      </c>
      <c r="G166" s="25"/>
      <c r="H166" s="59"/>
    </row>
    <row r="167" spans="1:14" s="33" customFormat="1" x14ac:dyDescent="0.3">
      <c r="A167" s="77" t="s">
        <v>93</v>
      </c>
      <c r="B167" s="78"/>
      <c r="C167" s="78"/>
      <c r="D167" s="78"/>
      <c r="E167" s="78"/>
      <c r="F167" s="78"/>
      <c r="G167" s="78"/>
      <c r="H167" s="79"/>
    </row>
    <row r="168" spans="1:14" s="33" customFormat="1" x14ac:dyDescent="0.3">
      <c r="A168" s="52" t="s">
        <v>94</v>
      </c>
      <c r="B168" s="36" t="s">
        <v>13</v>
      </c>
      <c r="C168" s="37" t="s">
        <v>25</v>
      </c>
      <c r="D168" s="36" t="s">
        <v>26</v>
      </c>
      <c r="E168" s="16">
        <f>E172+E177+E183</f>
        <v>24259433.350000001</v>
      </c>
      <c r="F168" s="21">
        <f>F172+F177+F183</f>
        <v>8963869.1600000001</v>
      </c>
      <c r="G168" s="38">
        <f>F168/E168</f>
        <v>0.36950035191155856</v>
      </c>
      <c r="H168" s="39"/>
    </row>
    <row r="169" spans="1:14" s="33" customFormat="1" ht="26.4" x14ac:dyDescent="0.3">
      <c r="A169" s="53"/>
      <c r="B169" s="27" t="s">
        <v>11</v>
      </c>
      <c r="C169" s="28" t="s">
        <v>95</v>
      </c>
      <c r="D169" s="27" t="s">
        <v>20</v>
      </c>
      <c r="E169" s="17">
        <v>2</v>
      </c>
      <c r="F169" s="17">
        <v>1</v>
      </c>
      <c r="G169" s="38"/>
      <c r="H169" s="35"/>
    </row>
    <row r="170" spans="1:14" s="33" customFormat="1" x14ac:dyDescent="0.3">
      <c r="A170" s="53"/>
      <c r="B170" s="30" t="s">
        <v>14</v>
      </c>
      <c r="C170" s="31" t="s">
        <v>96</v>
      </c>
      <c r="D170" s="30" t="s">
        <v>39</v>
      </c>
      <c r="E170" s="16">
        <f>E168/E169</f>
        <v>12129716.675000001</v>
      </c>
      <c r="F170" s="16">
        <f>F168/F169</f>
        <v>8963869.1600000001</v>
      </c>
      <c r="G170" s="38"/>
      <c r="H170" s="35"/>
    </row>
    <row r="171" spans="1:14" s="33" customFormat="1" ht="26.4" x14ac:dyDescent="0.3">
      <c r="A171" s="54"/>
      <c r="B171" s="30" t="s">
        <v>12</v>
      </c>
      <c r="C171" s="31" t="s">
        <v>97</v>
      </c>
      <c r="D171" s="30" t="s">
        <v>24</v>
      </c>
      <c r="E171" s="16">
        <v>70.87</v>
      </c>
      <c r="F171" s="16">
        <f>(F176+F182+F186)/3</f>
        <v>66.666666666666671</v>
      </c>
      <c r="G171" s="38"/>
      <c r="H171" s="35"/>
    </row>
    <row r="172" spans="1:14" s="33" customFormat="1" x14ac:dyDescent="0.3">
      <c r="A172" s="60" t="s">
        <v>177</v>
      </c>
      <c r="B172" s="50" t="s">
        <v>13</v>
      </c>
      <c r="C172" s="31" t="s">
        <v>25</v>
      </c>
      <c r="D172" s="30" t="s">
        <v>26</v>
      </c>
      <c r="E172" s="16">
        <v>14689666</v>
      </c>
      <c r="F172" s="16">
        <v>0</v>
      </c>
      <c r="G172" s="38">
        <f t="shared" ref="G172:G177" si="4">F172/E172</f>
        <v>0</v>
      </c>
      <c r="H172" s="50" t="s">
        <v>211</v>
      </c>
    </row>
    <row r="173" spans="1:14" s="33" customFormat="1" ht="26.4" x14ac:dyDescent="0.3">
      <c r="A173" s="60"/>
      <c r="B173" s="51"/>
      <c r="C173" s="31" t="s">
        <v>98</v>
      </c>
      <c r="D173" s="30" t="s">
        <v>31</v>
      </c>
      <c r="E173" s="16">
        <v>2523.6</v>
      </c>
      <c r="F173" s="16">
        <v>2523.6</v>
      </c>
      <c r="G173" s="38"/>
      <c r="H173" s="62"/>
    </row>
    <row r="174" spans="1:14" s="33" customFormat="1" ht="39.6" x14ac:dyDescent="0.3">
      <c r="A174" s="60"/>
      <c r="B174" s="30" t="s">
        <v>11</v>
      </c>
      <c r="C174" s="31" t="s">
        <v>99</v>
      </c>
      <c r="D174" s="30" t="s">
        <v>31</v>
      </c>
      <c r="E174" s="16">
        <v>1053.25</v>
      </c>
      <c r="F174" s="16">
        <v>0</v>
      </c>
      <c r="G174" s="38"/>
      <c r="H174" s="62"/>
    </row>
    <row r="175" spans="1:14" s="33" customFormat="1" ht="26.4" x14ac:dyDescent="0.3">
      <c r="A175" s="60"/>
      <c r="B175" s="30" t="s">
        <v>14</v>
      </c>
      <c r="C175" s="31" t="s">
        <v>100</v>
      </c>
      <c r="D175" s="30" t="s">
        <v>33</v>
      </c>
      <c r="E175" s="16">
        <f>E172/E174</f>
        <v>13946.988844054118</v>
      </c>
      <c r="F175" s="16">
        <v>0</v>
      </c>
      <c r="G175" s="38"/>
      <c r="H175" s="62"/>
    </row>
    <row r="176" spans="1:14" s="33" customFormat="1" ht="26.4" x14ac:dyDescent="0.3">
      <c r="A176" s="60"/>
      <c r="B176" s="30" t="s">
        <v>12</v>
      </c>
      <c r="C176" s="31" t="s">
        <v>68</v>
      </c>
      <c r="D176" s="30" t="s">
        <v>24</v>
      </c>
      <c r="E176" s="16">
        <v>41.74</v>
      </c>
      <c r="F176" s="16">
        <f>F174*100/F173</f>
        <v>0</v>
      </c>
      <c r="G176" s="38"/>
      <c r="H176" s="51"/>
      <c r="N176" s="33" t="s">
        <v>178</v>
      </c>
    </row>
    <row r="177" spans="1:8" s="33" customFormat="1" ht="18" customHeight="1" x14ac:dyDescent="0.3">
      <c r="A177" s="60" t="s">
        <v>216</v>
      </c>
      <c r="B177" s="30" t="s">
        <v>13</v>
      </c>
      <c r="C177" s="31" t="s">
        <v>25</v>
      </c>
      <c r="D177" s="30" t="s">
        <v>26</v>
      </c>
      <c r="E177" s="16">
        <v>299189.34999999998</v>
      </c>
      <c r="F177" s="16">
        <v>238000</v>
      </c>
      <c r="G177" s="38">
        <f t="shared" si="4"/>
        <v>0.79548286060315987</v>
      </c>
      <c r="H177" s="35"/>
    </row>
    <row r="178" spans="1:8" s="33" customFormat="1" ht="26.4" x14ac:dyDescent="0.3">
      <c r="A178" s="60"/>
      <c r="B178" s="50" t="s">
        <v>11</v>
      </c>
      <c r="C178" s="31" t="s">
        <v>201</v>
      </c>
      <c r="D178" s="30" t="s">
        <v>20</v>
      </c>
      <c r="E178" s="17">
        <v>1</v>
      </c>
      <c r="F178" s="17">
        <v>1</v>
      </c>
      <c r="G178" s="35"/>
      <c r="H178" s="35"/>
    </row>
    <row r="179" spans="1:8" s="33" customFormat="1" x14ac:dyDescent="0.3">
      <c r="A179" s="60"/>
      <c r="B179" s="51"/>
      <c r="C179" s="31" t="s">
        <v>202</v>
      </c>
      <c r="D179" s="30" t="s">
        <v>20</v>
      </c>
      <c r="E179" s="17">
        <v>1</v>
      </c>
      <c r="F179" s="17">
        <v>0</v>
      </c>
      <c r="G179" s="35"/>
      <c r="H179" s="35"/>
    </row>
    <row r="180" spans="1:8" s="33" customFormat="1" x14ac:dyDescent="0.3">
      <c r="A180" s="60"/>
      <c r="B180" s="50" t="s">
        <v>14</v>
      </c>
      <c r="C180" s="31" t="s">
        <v>203</v>
      </c>
      <c r="D180" s="30" t="s">
        <v>26</v>
      </c>
      <c r="E180" s="16">
        <v>238000</v>
      </c>
      <c r="F180" s="16">
        <f>F177/F178</f>
        <v>238000</v>
      </c>
      <c r="G180" s="35"/>
      <c r="H180" s="35"/>
    </row>
    <row r="181" spans="1:8" s="33" customFormat="1" ht="26.4" x14ac:dyDescent="0.3">
      <c r="A181" s="60"/>
      <c r="B181" s="51"/>
      <c r="C181" s="31" t="s">
        <v>204</v>
      </c>
      <c r="D181" s="30" t="s">
        <v>26</v>
      </c>
      <c r="E181" s="16">
        <v>61189.35</v>
      </c>
      <c r="F181" s="16">
        <v>0</v>
      </c>
      <c r="G181" s="35"/>
      <c r="H181" s="35"/>
    </row>
    <row r="182" spans="1:8" s="33" customFormat="1" ht="17.25" customHeight="1" x14ac:dyDescent="0.3">
      <c r="A182" s="60"/>
      <c r="B182" s="30" t="s">
        <v>12</v>
      </c>
      <c r="C182" s="31" t="s">
        <v>205</v>
      </c>
      <c r="D182" s="30" t="s">
        <v>24</v>
      </c>
      <c r="E182" s="16">
        <v>100</v>
      </c>
      <c r="F182" s="16">
        <v>100</v>
      </c>
      <c r="G182" s="35"/>
      <c r="H182" s="35"/>
    </row>
    <row r="183" spans="1:8" s="33" customFormat="1" ht="24.75" customHeight="1" x14ac:dyDescent="0.3">
      <c r="A183" s="60" t="s">
        <v>217</v>
      </c>
      <c r="B183" s="26" t="s">
        <v>13</v>
      </c>
      <c r="C183" s="31" t="s">
        <v>25</v>
      </c>
      <c r="D183" s="30" t="s">
        <v>26</v>
      </c>
      <c r="E183" s="16">
        <v>9270578</v>
      </c>
      <c r="F183" s="16">
        <v>8725869.1600000001</v>
      </c>
      <c r="G183" s="38">
        <f t="shared" ref="G183" si="5">F183/E183</f>
        <v>0.94124327091579407</v>
      </c>
      <c r="H183" s="35"/>
    </row>
    <row r="184" spans="1:8" s="33" customFormat="1" ht="32.25" customHeight="1" x14ac:dyDescent="0.3">
      <c r="A184" s="60"/>
      <c r="B184" s="26" t="s">
        <v>11</v>
      </c>
      <c r="C184" s="31" t="s">
        <v>50</v>
      </c>
      <c r="D184" s="30" t="s">
        <v>31</v>
      </c>
      <c r="E184" s="16">
        <v>990</v>
      </c>
      <c r="F184" s="16">
        <v>990</v>
      </c>
      <c r="G184" s="35"/>
      <c r="H184" s="35"/>
    </row>
    <row r="185" spans="1:8" s="33" customFormat="1" ht="33" customHeight="1" x14ac:dyDescent="0.3">
      <c r="A185" s="60"/>
      <c r="B185" s="30" t="s">
        <v>14</v>
      </c>
      <c r="C185" s="31" t="s">
        <v>51</v>
      </c>
      <c r="D185" s="30" t="s">
        <v>33</v>
      </c>
      <c r="E185" s="16">
        <f>E183/E184</f>
        <v>9364.2202020202021</v>
      </c>
      <c r="F185" s="16">
        <f>F183/F184</f>
        <v>8814.009252525253</v>
      </c>
      <c r="G185" s="35"/>
      <c r="H185" s="35"/>
    </row>
    <row r="186" spans="1:8" s="33" customFormat="1" ht="32.25" customHeight="1" x14ac:dyDescent="0.3">
      <c r="A186" s="60"/>
      <c r="B186" s="30" t="s">
        <v>12</v>
      </c>
      <c r="C186" s="31" t="s">
        <v>52</v>
      </c>
      <c r="D186" s="30" t="s">
        <v>24</v>
      </c>
      <c r="E186" s="16">
        <v>100</v>
      </c>
      <c r="F186" s="16">
        <v>100</v>
      </c>
      <c r="G186" s="35"/>
      <c r="H186" s="35"/>
    </row>
    <row r="187" spans="1:8" s="41" customFormat="1" x14ac:dyDescent="0.3">
      <c r="A187" s="52" t="s">
        <v>102</v>
      </c>
      <c r="B187" s="30" t="s">
        <v>13</v>
      </c>
      <c r="C187" s="31" t="s">
        <v>25</v>
      </c>
      <c r="D187" s="30" t="s">
        <v>26</v>
      </c>
      <c r="E187" s="16">
        <f>E191+E195</f>
        <v>404022</v>
      </c>
      <c r="F187" s="16">
        <f>F191+F195</f>
        <v>319908</v>
      </c>
      <c r="G187" s="40">
        <f>F187/E187</f>
        <v>0.791808366871111</v>
      </c>
      <c r="H187" s="35"/>
    </row>
    <row r="188" spans="1:8" s="33" customFormat="1" ht="25.5" customHeight="1" x14ac:dyDescent="0.3">
      <c r="A188" s="53"/>
      <c r="B188" s="30" t="s">
        <v>11</v>
      </c>
      <c r="C188" s="31" t="s">
        <v>103</v>
      </c>
      <c r="D188" s="30" t="s">
        <v>20</v>
      </c>
      <c r="E188" s="17">
        <v>6</v>
      </c>
      <c r="F188" s="17">
        <v>6</v>
      </c>
      <c r="G188" s="40"/>
      <c r="H188" s="35"/>
    </row>
    <row r="189" spans="1:8" s="33" customFormat="1" ht="26.4" x14ac:dyDescent="0.3">
      <c r="A189" s="53"/>
      <c r="B189" s="30" t="s">
        <v>14</v>
      </c>
      <c r="C189" s="31" t="s">
        <v>86</v>
      </c>
      <c r="D189" s="30" t="s">
        <v>39</v>
      </c>
      <c r="E189" s="16">
        <f>E187/E188</f>
        <v>67337</v>
      </c>
      <c r="F189" s="16">
        <f>F187/F188</f>
        <v>53318</v>
      </c>
      <c r="G189" s="40"/>
      <c r="H189" s="35"/>
    </row>
    <row r="190" spans="1:8" s="33" customFormat="1" ht="26.4" x14ac:dyDescent="0.3">
      <c r="A190" s="54"/>
      <c r="B190" s="30" t="s">
        <v>12</v>
      </c>
      <c r="C190" s="31" t="s">
        <v>80</v>
      </c>
      <c r="D190" s="30" t="s">
        <v>24</v>
      </c>
      <c r="E190" s="16">
        <f>E188/9*100</f>
        <v>66.666666666666657</v>
      </c>
      <c r="F190" s="16">
        <f>F188/9*100</f>
        <v>66.666666666666657</v>
      </c>
      <c r="G190" s="40"/>
      <c r="H190" s="35"/>
    </row>
    <row r="191" spans="1:8" s="33" customFormat="1" x14ac:dyDescent="0.3">
      <c r="A191" s="60" t="s">
        <v>192</v>
      </c>
      <c r="B191" s="30" t="s">
        <v>13</v>
      </c>
      <c r="C191" s="31" t="s">
        <v>25</v>
      </c>
      <c r="D191" s="30" t="s">
        <v>26</v>
      </c>
      <c r="E191" s="16">
        <v>372022</v>
      </c>
      <c r="F191" s="16">
        <f>86363.8+205544.2</f>
        <v>291908</v>
      </c>
      <c r="G191" s="40">
        <f t="shared" ref="G191:G195" si="6">F191/E191</f>
        <v>0.7846525205498599</v>
      </c>
      <c r="H191" s="35"/>
    </row>
    <row r="192" spans="1:8" s="33" customFormat="1" ht="26.4" x14ac:dyDescent="0.3">
      <c r="A192" s="60"/>
      <c r="B192" s="30" t="s">
        <v>11</v>
      </c>
      <c r="C192" s="31" t="s">
        <v>104</v>
      </c>
      <c r="D192" s="30" t="s">
        <v>20</v>
      </c>
      <c r="E192" s="17">
        <v>2</v>
      </c>
      <c r="F192" s="17">
        <v>2</v>
      </c>
      <c r="G192" s="40"/>
      <c r="H192" s="35"/>
    </row>
    <row r="193" spans="1:8" s="33" customFormat="1" ht="26.4" x14ac:dyDescent="0.3">
      <c r="A193" s="60"/>
      <c r="B193" s="30" t="s">
        <v>14</v>
      </c>
      <c r="C193" s="31" t="s">
        <v>86</v>
      </c>
      <c r="D193" s="30" t="s">
        <v>39</v>
      </c>
      <c r="E193" s="16">
        <f>E191/E192</f>
        <v>186011</v>
      </c>
      <c r="F193" s="16">
        <f>F191/F192</f>
        <v>145954</v>
      </c>
      <c r="G193" s="40"/>
      <c r="H193" s="35"/>
    </row>
    <row r="194" spans="1:8" s="33" customFormat="1" ht="26.4" x14ac:dyDescent="0.3">
      <c r="A194" s="60"/>
      <c r="B194" s="30" t="s">
        <v>12</v>
      </c>
      <c r="C194" s="31" t="s">
        <v>80</v>
      </c>
      <c r="D194" s="30" t="s">
        <v>24</v>
      </c>
      <c r="E194" s="16">
        <v>78</v>
      </c>
      <c r="F194" s="16">
        <v>78</v>
      </c>
      <c r="G194" s="40"/>
      <c r="H194" s="35"/>
    </row>
    <row r="195" spans="1:8" s="33" customFormat="1" x14ac:dyDescent="0.3">
      <c r="A195" s="60" t="s">
        <v>176</v>
      </c>
      <c r="B195" s="30" t="s">
        <v>13</v>
      </c>
      <c r="C195" s="31" t="s">
        <v>25</v>
      </c>
      <c r="D195" s="30" t="s">
        <v>26</v>
      </c>
      <c r="E195" s="16">
        <v>32000</v>
      </c>
      <c r="F195" s="16">
        <v>28000</v>
      </c>
      <c r="G195" s="40">
        <f t="shared" si="6"/>
        <v>0.875</v>
      </c>
      <c r="H195" s="35"/>
    </row>
    <row r="196" spans="1:8" s="33" customFormat="1" ht="26.4" x14ac:dyDescent="0.3">
      <c r="A196" s="60"/>
      <c r="B196" s="30" t="s">
        <v>11</v>
      </c>
      <c r="C196" s="31" t="s">
        <v>77</v>
      </c>
      <c r="D196" s="30" t="s">
        <v>20</v>
      </c>
      <c r="E196" s="17">
        <v>4</v>
      </c>
      <c r="F196" s="17">
        <v>4</v>
      </c>
      <c r="G196" s="35"/>
      <c r="H196" s="35"/>
    </row>
    <row r="197" spans="1:8" s="33" customFormat="1" ht="26.4" x14ac:dyDescent="0.3">
      <c r="A197" s="60"/>
      <c r="B197" s="30" t="s">
        <v>14</v>
      </c>
      <c r="C197" s="31" t="s">
        <v>86</v>
      </c>
      <c r="D197" s="30" t="s">
        <v>39</v>
      </c>
      <c r="E197" s="16">
        <f>E195/E196</f>
        <v>8000</v>
      </c>
      <c r="F197" s="16">
        <f>F195/F196</f>
        <v>7000</v>
      </c>
      <c r="G197" s="35"/>
      <c r="H197" s="35"/>
    </row>
    <row r="198" spans="1:8" s="33" customFormat="1" ht="26.4" x14ac:dyDescent="0.3">
      <c r="A198" s="60"/>
      <c r="B198" s="30" t="s">
        <v>12</v>
      </c>
      <c r="C198" s="31" t="s">
        <v>80</v>
      </c>
      <c r="D198" s="30" t="s">
        <v>24</v>
      </c>
      <c r="E198" s="16">
        <f>E196/9*100</f>
        <v>44.444444444444443</v>
      </c>
      <c r="F198" s="16">
        <f>F196/9*100</f>
        <v>44.444444444444443</v>
      </c>
      <c r="G198" s="35"/>
      <c r="H198" s="35"/>
    </row>
    <row r="199" spans="1:8" s="33" customFormat="1" x14ac:dyDescent="0.3">
      <c r="A199" s="77" t="s">
        <v>105</v>
      </c>
      <c r="B199" s="78"/>
      <c r="C199" s="78"/>
      <c r="D199" s="78"/>
      <c r="E199" s="78"/>
      <c r="F199" s="78"/>
      <c r="G199" s="78"/>
      <c r="H199" s="79"/>
    </row>
    <row r="200" spans="1:8" s="41" customFormat="1" x14ac:dyDescent="0.3">
      <c r="A200" s="52" t="s">
        <v>170</v>
      </c>
      <c r="B200" s="39" t="s">
        <v>13</v>
      </c>
      <c r="C200" s="39" t="s">
        <v>25</v>
      </c>
      <c r="D200" s="39" t="s">
        <v>26</v>
      </c>
      <c r="E200" s="16">
        <f>E204</f>
        <v>15000000</v>
      </c>
      <c r="F200" s="21">
        <f>F204</f>
        <v>241882</v>
      </c>
      <c r="G200" s="38">
        <f>F200/E200</f>
        <v>1.6125466666666668E-2</v>
      </c>
      <c r="H200" s="39"/>
    </row>
    <row r="201" spans="1:8" s="33" customFormat="1" ht="39.6" x14ac:dyDescent="0.3">
      <c r="A201" s="53"/>
      <c r="B201" s="30" t="s">
        <v>11</v>
      </c>
      <c r="C201" s="31" t="s">
        <v>106</v>
      </c>
      <c r="D201" s="30" t="s">
        <v>31</v>
      </c>
      <c r="E201" s="16">
        <v>1757</v>
      </c>
      <c r="F201" s="16">
        <v>0</v>
      </c>
      <c r="G201" s="35"/>
      <c r="H201" s="35"/>
    </row>
    <row r="202" spans="1:8" s="33" customFormat="1" ht="26.4" x14ac:dyDescent="0.3">
      <c r="A202" s="53"/>
      <c r="B202" s="30" t="s">
        <v>14</v>
      </c>
      <c r="C202" s="31" t="s">
        <v>107</v>
      </c>
      <c r="D202" s="30" t="s">
        <v>26</v>
      </c>
      <c r="E202" s="16">
        <f>E200</f>
        <v>15000000</v>
      </c>
      <c r="F202" s="16">
        <f>F200</f>
        <v>241882</v>
      </c>
      <c r="G202" s="35"/>
      <c r="H202" s="35"/>
    </row>
    <row r="203" spans="1:8" s="33" customFormat="1" ht="26.4" x14ac:dyDescent="0.3">
      <c r="A203" s="54"/>
      <c r="B203" s="30" t="s">
        <v>12</v>
      </c>
      <c r="C203" s="31" t="s">
        <v>29</v>
      </c>
      <c r="D203" s="30" t="s">
        <v>24</v>
      </c>
      <c r="E203" s="16">
        <v>100</v>
      </c>
      <c r="F203" s="16">
        <v>0</v>
      </c>
      <c r="G203" s="35"/>
      <c r="H203" s="35"/>
    </row>
    <row r="204" spans="1:8" s="33" customFormat="1" x14ac:dyDescent="0.3">
      <c r="A204" s="61" t="s">
        <v>193</v>
      </c>
      <c r="B204" s="30" t="s">
        <v>13</v>
      </c>
      <c r="C204" s="31" t="s">
        <v>25</v>
      </c>
      <c r="D204" s="30" t="s">
        <v>26</v>
      </c>
      <c r="E204" s="16">
        <v>15000000</v>
      </c>
      <c r="F204" s="16">
        <v>241882</v>
      </c>
      <c r="G204" s="38">
        <f>F204/E204</f>
        <v>1.6125466666666668E-2</v>
      </c>
      <c r="H204" s="50" t="s">
        <v>210</v>
      </c>
    </row>
    <row r="205" spans="1:8" s="33" customFormat="1" ht="28.2" customHeight="1" x14ac:dyDescent="0.3">
      <c r="A205" s="61"/>
      <c r="B205" s="50" t="s">
        <v>11</v>
      </c>
      <c r="C205" s="31" t="s">
        <v>108</v>
      </c>
      <c r="D205" s="30" t="s">
        <v>31</v>
      </c>
      <c r="E205" s="16">
        <v>1711</v>
      </c>
      <c r="F205" s="16">
        <v>0</v>
      </c>
      <c r="G205" s="35"/>
      <c r="H205" s="62"/>
    </row>
    <row r="206" spans="1:8" s="33" customFormat="1" ht="26.4" x14ac:dyDescent="0.3">
      <c r="A206" s="61"/>
      <c r="B206" s="62"/>
      <c r="C206" s="31" t="s">
        <v>63</v>
      </c>
      <c r="D206" s="30" t="s">
        <v>31</v>
      </c>
      <c r="E206" s="16">
        <v>46</v>
      </c>
      <c r="F206" s="16">
        <v>0</v>
      </c>
      <c r="G206" s="35"/>
      <c r="H206" s="62"/>
    </row>
    <row r="207" spans="1:8" s="33" customFormat="1" x14ac:dyDescent="0.3">
      <c r="A207" s="61"/>
      <c r="B207" s="51"/>
      <c r="C207" s="31" t="s">
        <v>46</v>
      </c>
      <c r="D207" s="30" t="s">
        <v>101</v>
      </c>
      <c r="E207" s="17">
        <v>0</v>
      </c>
      <c r="F207" s="22">
        <v>0</v>
      </c>
      <c r="G207" s="35"/>
      <c r="H207" s="62"/>
    </row>
    <row r="208" spans="1:8" s="33" customFormat="1" ht="26.4" x14ac:dyDescent="0.3">
      <c r="A208" s="61"/>
      <c r="B208" s="50" t="s">
        <v>14</v>
      </c>
      <c r="C208" s="31" t="s">
        <v>47</v>
      </c>
      <c r="D208" s="30" t="s">
        <v>26</v>
      </c>
      <c r="E208" s="16">
        <v>0</v>
      </c>
      <c r="F208" s="16">
        <v>0</v>
      </c>
      <c r="G208" s="35"/>
      <c r="H208" s="62"/>
    </row>
    <row r="209" spans="1:8" s="33" customFormat="1" ht="19.2" customHeight="1" x14ac:dyDescent="0.3">
      <c r="A209" s="61"/>
      <c r="B209" s="62"/>
      <c r="C209" s="31" t="s">
        <v>64</v>
      </c>
      <c r="D209" s="30" t="s">
        <v>33</v>
      </c>
      <c r="E209" s="16">
        <v>7000</v>
      </c>
      <c r="F209" s="16">
        <v>0</v>
      </c>
      <c r="G209" s="35"/>
      <c r="H209" s="62"/>
    </row>
    <row r="210" spans="1:8" s="33" customFormat="1" ht="26.4" x14ac:dyDescent="0.3">
      <c r="A210" s="61"/>
      <c r="B210" s="51"/>
      <c r="C210" s="31" t="s">
        <v>32</v>
      </c>
      <c r="D210" s="30" t="s">
        <v>33</v>
      </c>
      <c r="E210" s="16">
        <f>(E204-E209*E206)/E205</f>
        <v>8578.6090005844544</v>
      </c>
      <c r="F210" s="16">
        <v>0</v>
      </c>
      <c r="G210" s="35"/>
      <c r="H210" s="62"/>
    </row>
    <row r="211" spans="1:8" s="33" customFormat="1" ht="21" customHeight="1" x14ac:dyDescent="0.3">
      <c r="A211" s="61"/>
      <c r="B211" s="74" t="s">
        <v>12</v>
      </c>
      <c r="C211" s="31" t="s">
        <v>109</v>
      </c>
      <c r="D211" s="30" t="s">
        <v>24</v>
      </c>
      <c r="E211" s="16">
        <v>0</v>
      </c>
      <c r="F211" s="16">
        <v>0</v>
      </c>
      <c r="G211" s="35"/>
      <c r="H211" s="62"/>
    </row>
    <row r="212" spans="1:8" s="33" customFormat="1" ht="26.4" x14ac:dyDescent="0.3">
      <c r="A212" s="61"/>
      <c r="B212" s="74"/>
      <c r="C212" s="31" t="s">
        <v>68</v>
      </c>
      <c r="D212" s="30" t="s">
        <v>24</v>
      </c>
      <c r="E212" s="16">
        <v>100</v>
      </c>
      <c r="F212" s="16">
        <v>0</v>
      </c>
      <c r="G212" s="35"/>
      <c r="H212" s="62"/>
    </row>
    <row r="213" spans="1:8" s="33" customFormat="1" ht="26.4" x14ac:dyDescent="0.3">
      <c r="A213" s="61"/>
      <c r="B213" s="74"/>
      <c r="C213" s="31" t="s">
        <v>65</v>
      </c>
      <c r="D213" s="30" t="s">
        <v>24</v>
      </c>
      <c r="E213" s="16">
        <v>100</v>
      </c>
      <c r="F213" s="16">
        <v>0</v>
      </c>
      <c r="G213" s="35"/>
      <c r="H213" s="51"/>
    </row>
    <row r="214" spans="1:8" s="33" customFormat="1" x14ac:dyDescent="0.3">
      <c r="A214" s="80" t="s">
        <v>110</v>
      </c>
      <c r="B214" s="81"/>
      <c r="C214" s="81"/>
      <c r="D214" s="81"/>
      <c r="E214" s="81"/>
      <c r="F214" s="81"/>
      <c r="G214" s="81"/>
      <c r="H214" s="82"/>
    </row>
    <row r="215" spans="1:8" s="33" customFormat="1" x14ac:dyDescent="0.3">
      <c r="A215" s="75" t="s">
        <v>111</v>
      </c>
      <c r="B215" s="30" t="s">
        <v>13</v>
      </c>
      <c r="C215" s="31" t="s">
        <v>25</v>
      </c>
      <c r="D215" s="30" t="s">
        <v>26</v>
      </c>
      <c r="E215" s="16">
        <f>E219</f>
        <v>10000000</v>
      </c>
      <c r="F215" s="16">
        <f>F219</f>
        <v>7178726.8700000001</v>
      </c>
      <c r="G215" s="38">
        <f>F215/E215</f>
        <v>0.71787268700000006</v>
      </c>
      <c r="H215" s="42"/>
    </row>
    <row r="216" spans="1:8" s="33" customFormat="1" x14ac:dyDescent="0.3">
      <c r="A216" s="75"/>
      <c r="B216" s="30" t="s">
        <v>11</v>
      </c>
      <c r="C216" s="31" t="s">
        <v>59</v>
      </c>
      <c r="D216" s="30" t="s">
        <v>31</v>
      </c>
      <c r="E216" s="16">
        <f>E221</f>
        <v>1090</v>
      </c>
      <c r="F216" s="16">
        <f>F221</f>
        <v>1090</v>
      </c>
      <c r="G216" s="38"/>
      <c r="H216" s="42"/>
    </row>
    <row r="217" spans="1:8" s="33" customFormat="1" x14ac:dyDescent="0.3">
      <c r="A217" s="75"/>
      <c r="B217" s="30" t="s">
        <v>14</v>
      </c>
      <c r="C217" s="31" t="s">
        <v>60</v>
      </c>
      <c r="D217" s="30" t="s">
        <v>33</v>
      </c>
      <c r="E217" s="16">
        <f>E215/E216</f>
        <v>9174.3119266055037</v>
      </c>
      <c r="F217" s="16">
        <f>F215/F216</f>
        <v>6585.9879541284408</v>
      </c>
      <c r="G217" s="38"/>
      <c r="H217" s="42"/>
    </row>
    <row r="218" spans="1:8" s="33" customFormat="1" ht="26.4" x14ac:dyDescent="0.3">
      <c r="A218" s="75"/>
      <c r="B218" s="30" t="s">
        <v>12</v>
      </c>
      <c r="C218" s="31" t="s">
        <v>171</v>
      </c>
      <c r="D218" s="30" t="s">
        <v>24</v>
      </c>
      <c r="E218" s="16">
        <f>E223</f>
        <v>64.12</v>
      </c>
      <c r="F218" s="16">
        <f>F223</f>
        <v>64.12</v>
      </c>
      <c r="G218" s="38"/>
      <c r="H218" s="42"/>
    </row>
    <row r="219" spans="1:8" s="33" customFormat="1" x14ac:dyDescent="0.3">
      <c r="A219" s="60" t="s">
        <v>194</v>
      </c>
      <c r="B219" s="74" t="s">
        <v>13</v>
      </c>
      <c r="C219" s="31" t="s">
        <v>25</v>
      </c>
      <c r="D219" s="30" t="s">
        <v>26</v>
      </c>
      <c r="E219" s="16">
        <v>10000000</v>
      </c>
      <c r="F219" s="16">
        <v>7178726.8700000001</v>
      </c>
      <c r="G219" s="38">
        <f t="shared" ref="G219" si="7">F219/E219</f>
        <v>0.71787268700000006</v>
      </c>
      <c r="H219" s="42"/>
    </row>
    <row r="220" spans="1:8" s="33" customFormat="1" x14ac:dyDescent="0.3">
      <c r="A220" s="60"/>
      <c r="B220" s="74"/>
      <c r="C220" s="31" t="s">
        <v>58</v>
      </c>
      <c r="D220" s="30" t="s">
        <v>31</v>
      </c>
      <c r="E220" s="16">
        <v>1700</v>
      </c>
      <c r="F220" s="16">
        <v>1700</v>
      </c>
      <c r="G220" s="42"/>
      <c r="H220" s="42"/>
    </row>
    <row r="221" spans="1:8" s="33" customFormat="1" x14ac:dyDescent="0.3">
      <c r="A221" s="60"/>
      <c r="B221" s="30" t="s">
        <v>11</v>
      </c>
      <c r="C221" s="31" t="s">
        <v>59</v>
      </c>
      <c r="D221" s="30" t="s">
        <v>31</v>
      </c>
      <c r="E221" s="16">
        <v>1090</v>
      </c>
      <c r="F221" s="16">
        <v>1090</v>
      </c>
      <c r="G221" s="42"/>
      <c r="H221" s="42"/>
    </row>
    <row r="222" spans="1:8" s="33" customFormat="1" ht="21.6" customHeight="1" x14ac:dyDescent="0.3">
      <c r="A222" s="60"/>
      <c r="B222" s="30" t="s">
        <v>14</v>
      </c>
      <c r="C222" s="31" t="s">
        <v>172</v>
      </c>
      <c r="D222" s="30" t="s">
        <v>33</v>
      </c>
      <c r="E222" s="16">
        <f>E219/E221</f>
        <v>9174.3119266055037</v>
      </c>
      <c r="F222" s="16">
        <f>F219/F221</f>
        <v>6585.9879541284408</v>
      </c>
      <c r="G222" s="42"/>
      <c r="H222" s="42"/>
    </row>
    <row r="223" spans="1:8" s="33" customFormat="1" ht="26.4" x14ac:dyDescent="0.3">
      <c r="A223" s="60"/>
      <c r="B223" s="30" t="s">
        <v>12</v>
      </c>
      <c r="C223" s="31" t="s">
        <v>171</v>
      </c>
      <c r="D223" s="30" t="s">
        <v>24</v>
      </c>
      <c r="E223" s="16">
        <v>64.12</v>
      </c>
      <c r="F223" s="16">
        <v>64.12</v>
      </c>
      <c r="G223" s="42"/>
      <c r="H223" s="42"/>
    </row>
    <row r="224" spans="1:8" s="33" customFormat="1" x14ac:dyDescent="0.3">
      <c r="A224" s="81" t="s">
        <v>112</v>
      </c>
      <c r="B224" s="81"/>
      <c r="C224" s="81"/>
      <c r="D224" s="81"/>
      <c r="E224" s="81"/>
      <c r="F224" s="81"/>
      <c r="G224" s="81"/>
      <c r="H224" s="82"/>
    </row>
    <row r="225" spans="1:8" s="41" customFormat="1" x14ac:dyDescent="0.3">
      <c r="A225" s="55" t="s">
        <v>113</v>
      </c>
      <c r="B225" s="39" t="s">
        <v>13</v>
      </c>
      <c r="C225" s="39" t="s">
        <v>25</v>
      </c>
      <c r="D225" s="39" t="s">
        <v>26</v>
      </c>
      <c r="E225" s="16">
        <f>E229</f>
        <v>100000</v>
      </c>
      <c r="F225" s="16">
        <f>F229</f>
        <v>85200</v>
      </c>
      <c r="G225" s="38">
        <f>F225/E225</f>
        <v>0.85199999999999998</v>
      </c>
      <c r="H225" s="39"/>
    </row>
    <row r="226" spans="1:8" s="33" customFormat="1" ht="52.8" customHeight="1" x14ac:dyDescent="0.3">
      <c r="A226" s="55"/>
      <c r="B226" s="30" t="s">
        <v>11</v>
      </c>
      <c r="C226" s="31" t="s">
        <v>114</v>
      </c>
      <c r="D226" s="30" t="s">
        <v>20</v>
      </c>
      <c r="E226" s="17">
        <v>1</v>
      </c>
      <c r="F226" s="17">
        <v>1</v>
      </c>
      <c r="G226" s="38"/>
      <c r="H226" s="42"/>
    </row>
    <row r="227" spans="1:8" s="33" customFormat="1" ht="21" customHeight="1" x14ac:dyDescent="0.3">
      <c r="A227" s="55"/>
      <c r="B227" s="30" t="s">
        <v>14</v>
      </c>
      <c r="C227" s="31" t="s">
        <v>115</v>
      </c>
      <c r="D227" s="30" t="s">
        <v>26</v>
      </c>
      <c r="E227" s="16">
        <f>E225/E226</f>
        <v>100000</v>
      </c>
      <c r="F227" s="16">
        <f>F225/F226</f>
        <v>85200</v>
      </c>
      <c r="G227" s="38"/>
      <c r="H227" s="42"/>
    </row>
    <row r="228" spans="1:8" s="33" customFormat="1" ht="26.4" x14ac:dyDescent="0.3">
      <c r="A228" s="56"/>
      <c r="B228" s="30" t="s">
        <v>12</v>
      </c>
      <c r="C228" s="31" t="s">
        <v>116</v>
      </c>
      <c r="D228" s="30" t="s">
        <v>20</v>
      </c>
      <c r="E228" s="17">
        <v>91</v>
      </c>
      <c r="F228" s="17">
        <v>91</v>
      </c>
      <c r="G228" s="38"/>
      <c r="H228" s="42"/>
    </row>
    <row r="229" spans="1:8" s="33" customFormat="1" x14ac:dyDescent="0.3">
      <c r="A229" s="60" t="s">
        <v>117</v>
      </c>
      <c r="B229" s="30" t="s">
        <v>13</v>
      </c>
      <c r="C229" s="31" t="s">
        <v>25</v>
      </c>
      <c r="D229" s="30" t="s">
        <v>26</v>
      </c>
      <c r="E229" s="16">
        <v>100000</v>
      </c>
      <c r="F229" s="16">
        <v>85200</v>
      </c>
      <c r="G229" s="38">
        <f>F229/E229</f>
        <v>0.85199999999999998</v>
      </c>
      <c r="H229" s="42"/>
    </row>
    <row r="230" spans="1:8" s="33" customFormat="1" ht="66.599999999999994" customHeight="1" x14ac:dyDescent="0.3">
      <c r="A230" s="60"/>
      <c r="B230" s="30" t="s">
        <v>11</v>
      </c>
      <c r="C230" s="31" t="s">
        <v>118</v>
      </c>
      <c r="D230" s="30" t="s">
        <v>20</v>
      </c>
      <c r="E230" s="17">
        <v>1</v>
      </c>
      <c r="F230" s="17">
        <v>1</v>
      </c>
      <c r="G230" s="38"/>
      <c r="H230" s="42"/>
    </row>
    <row r="231" spans="1:8" s="33" customFormat="1" ht="21" customHeight="1" x14ac:dyDescent="0.3">
      <c r="A231" s="60"/>
      <c r="B231" s="30" t="s">
        <v>14</v>
      </c>
      <c r="C231" s="31" t="s">
        <v>115</v>
      </c>
      <c r="D231" s="30" t="s">
        <v>26</v>
      </c>
      <c r="E231" s="16">
        <f>E229/E230</f>
        <v>100000</v>
      </c>
      <c r="F231" s="16">
        <f>F229/F230</f>
        <v>85200</v>
      </c>
      <c r="G231" s="38"/>
      <c r="H231" s="42"/>
    </row>
    <row r="232" spans="1:8" s="33" customFormat="1" ht="26.4" x14ac:dyDescent="0.3">
      <c r="A232" s="60"/>
      <c r="B232" s="30" t="s">
        <v>12</v>
      </c>
      <c r="C232" s="31" t="s">
        <v>116</v>
      </c>
      <c r="D232" s="30" t="s">
        <v>20</v>
      </c>
      <c r="E232" s="17">
        <v>91</v>
      </c>
      <c r="F232" s="17">
        <v>91</v>
      </c>
      <c r="G232" s="38"/>
      <c r="H232" s="42"/>
    </row>
    <row r="233" spans="1:8" s="41" customFormat="1" x14ac:dyDescent="0.3">
      <c r="A233" s="52" t="s">
        <v>119</v>
      </c>
      <c r="B233" s="30" t="s">
        <v>13</v>
      </c>
      <c r="C233" s="31" t="s">
        <v>25</v>
      </c>
      <c r="D233" s="30" t="s">
        <v>26</v>
      </c>
      <c r="E233" s="16">
        <f>E237</f>
        <v>100000</v>
      </c>
      <c r="F233" s="16">
        <f>F237</f>
        <v>100000</v>
      </c>
      <c r="G233" s="38">
        <f t="shared" ref="G233:G276" si="8">F233/E233</f>
        <v>1</v>
      </c>
      <c r="H233" s="43"/>
    </row>
    <row r="234" spans="1:8" s="33" customFormat="1" ht="21" customHeight="1" x14ac:dyDescent="0.3">
      <c r="A234" s="53"/>
      <c r="B234" s="30" t="s">
        <v>11</v>
      </c>
      <c r="C234" s="31" t="s">
        <v>120</v>
      </c>
      <c r="D234" s="30" t="s">
        <v>20</v>
      </c>
      <c r="E234" s="16">
        <v>1</v>
      </c>
      <c r="F234" s="16">
        <v>1</v>
      </c>
      <c r="G234" s="38"/>
      <c r="H234" s="42"/>
    </row>
    <row r="235" spans="1:8" s="33" customFormat="1" ht="18.75" customHeight="1" x14ac:dyDescent="0.3">
      <c r="A235" s="53"/>
      <c r="B235" s="30" t="s">
        <v>14</v>
      </c>
      <c r="C235" s="31" t="s">
        <v>121</v>
      </c>
      <c r="D235" s="30" t="s">
        <v>26</v>
      </c>
      <c r="E235" s="16">
        <f>E233/E234</f>
        <v>100000</v>
      </c>
      <c r="F235" s="16">
        <f>F233/F234</f>
        <v>100000</v>
      </c>
      <c r="G235" s="38"/>
      <c r="H235" s="42"/>
    </row>
    <row r="236" spans="1:8" s="33" customFormat="1" ht="16.2" customHeight="1" x14ac:dyDescent="0.3">
      <c r="A236" s="54"/>
      <c r="B236" s="30" t="s">
        <v>12</v>
      </c>
      <c r="C236" s="31" t="s">
        <v>122</v>
      </c>
      <c r="D236" s="30" t="s">
        <v>24</v>
      </c>
      <c r="E236" s="16">
        <v>100</v>
      </c>
      <c r="F236" s="16">
        <v>100</v>
      </c>
      <c r="G236" s="38"/>
      <c r="H236" s="42"/>
    </row>
    <row r="237" spans="1:8" s="33" customFormat="1" ht="19.5" customHeight="1" x14ac:dyDescent="0.3">
      <c r="A237" s="60" t="s">
        <v>161</v>
      </c>
      <c r="B237" s="30" t="s">
        <v>13</v>
      </c>
      <c r="C237" s="31" t="s">
        <v>25</v>
      </c>
      <c r="D237" s="30" t="s">
        <v>26</v>
      </c>
      <c r="E237" s="16">
        <v>100000</v>
      </c>
      <c r="F237" s="16">
        <v>100000</v>
      </c>
      <c r="G237" s="38">
        <f t="shared" si="8"/>
        <v>1</v>
      </c>
      <c r="H237" s="42"/>
    </row>
    <row r="238" spans="1:8" s="33" customFormat="1" ht="18.75" customHeight="1" x14ac:dyDescent="0.3">
      <c r="A238" s="60"/>
      <c r="B238" s="30" t="s">
        <v>11</v>
      </c>
      <c r="C238" s="31" t="s">
        <v>120</v>
      </c>
      <c r="D238" s="30" t="s">
        <v>20</v>
      </c>
      <c r="E238" s="17">
        <v>1</v>
      </c>
      <c r="F238" s="17">
        <v>1</v>
      </c>
      <c r="G238" s="38"/>
      <c r="H238" s="42"/>
    </row>
    <row r="239" spans="1:8" s="33" customFormat="1" x14ac:dyDescent="0.3">
      <c r="A239" s="60"/>
      <c r="B239" s="30" t="s">
        <v>14</v>
      </c>
      <c r="C239" s="31" t="s">
        <v>121</v>
      </c>
      <c r="D239" s="30" t="s">
        <v>26</v>
      </c>
      <c r="E239" s="16">
        <f>E237/E238</f>
        <v>100000</v>
      </c>
      <c r="F239" s="16">
        <f>F237/F238</f>
        <v>100000</v>
      </c>
      <c r="G239" s="38"/>
      <c r="H239" s="42"/>
    </row>
    <row r="240" spans="1:8" s="33" customFormat="1" x14ac:dyDescent="0.3">
      <c r="A240" s="60"/>
      <c r="B240" s="30" t="s">
        <v>12</v>
      </c>
      <c r="C240" s="31" t="s">
        <v>122</v>
      </c>
      <c r="D240" s="30" t="s">
        <v>24</v>
      </c>
      <c r="E240" s="16">
        <v>100</v>
      </c>
      <c r="F240" s="16">
        <v>100</v>
      </c>
      <c r="G240" s="38"/>
      <c r="H240" s="42"/>
    </row>
    <row r="241" spans="1:8" s="41" customFormat="1" x14ac:dyDescent="0.3">
      <c r="A241" s="52" t="s">
        <v>123</v>
      </c>
      <c r="B241" s="30" t="s">
        <v>13</v>
      </c>
      <c r="C241" s="31" t="s">
        <v>25</v>
      </c>
      <c r="D241" s="30" t="s">
        <v>26</v>
      </c>
      <c r="E241" s="16">
        <f>E245+E249+E256</f>
        <v>112899</v>
      </c>
      <c r="F241" s="16">
        <f>F245+F256+F249</f>
        <v>67900</v>
      </c>
      <c r="G241" s="38">
        <f t="shared" si="8"/>
        <v>0.60142251038538874</v>
      </c>
      <c r="H241" s="43"/>
    </row>
    <row r="242" spans="1:8" s="33" customFormat="1" ht="15" customHeight="1" x14ac:dyDescent="0.3">
      <c r="A242" s="53"/>
      <c r="B242" s="30" t="s">
        <v>11</v>
      </c>
      <c r="C242" s="31" t="s">
        <v>124</v>
      </c>
      <c r="D242" s="30" t="s">
        <v>20</v>
      </c>
      <c r="E242" s="17">
        <v>3</v>
      </c>
      <c r="F242" s="22">
        <v>2</v>
      </c>
      <c r="G242" s="38"/>
      <c r="H242" s="42"/>
    </row>
    <row r="243" spans="1:8" s="33" customFormat="1" x14ac:dyDescent="0.3">
      <c r="A243" s="53"/>
      <c r="B243" s="30" t="s">
        <v>14</v>
      </c>
      <c r="C243" s="31" t="s">
        <v>125</v>
      </c>
      <c r="D243" s="30" t="s">
        <v>26</v>
      </c>
      <c r="E243" s="16">
        <f>E241/E242</f>
        <v>37633</v>
      </c>
      <c r="F243" s="16">
        <f>F241/F242</f>
        <v>33950</v>
      </c>
      <c r="G243" s="38"/>
      <c r="H243" s="42"/>
    </row>
    <row r="244" spans="1:8" s="33" customFormat="1" x14ac:dyDescent="0.3">
      <c r="A244" s="54"/>
      <c r="B244" s="30" t="s">
        <v>12</v>
      </c>
      <c r="C244" s="31" t="s">
        <v>126</v>
      </c>
      <c r="D244" s="30" t="s">
        <v>24</v>
      </c>
      <c r="E244" s="16">
        <v>100</v>
      </c>
      <c r="F244" s="44">
        <f>(F248+F255)/2</f>
        <v>50.645182102648469</v>
      </c>
      <c r="G244" s="38"/>
      <c r="H244" s="42"/>
    </row>
    <row r="245" spans="1:8" s="33" customFormat="1" x14ac:dyDescent="0.3">
      <c r="A245" s="60" t="s">
        <v>195</v>
      </c>
      <c r="B245" s="30" t="s">
        <v>13</v>
      </c>
      <c r="C245" s="31" t="s">
        <v>25</v>
      </c>
      <c r="D245" s="30" t="s">
        <v>26</v>
      </c>
      <c r="E245" s="16">
        <v>67500</v>
      </c>
      <c r="F245" s="16">
        <v>67500</v>
      </c>
      <c r="G245" s="38">
        <f t="shared" si="8"/>
        <v>1</v>
      </c>
      <c r="H245" s="42"/>
    </row>
    <row r="246" spans="1:8" s="33" customFormat="1" x14ac:dyDescent="0.3">
      <c r="A246" s="60"/>
      <c r="B246" s="30" t="s">
        <v>11</v>
      </c>
      <c r="C246" s="31" t="s">
        <v>120</v>
      </c>
      <c r="D246" s="30" t="s">
        <v>20</v>
      </c>
      <c r="E246" s="17">
        <v>1</v>
      </c>
      <c r="F246" s="17">
        <v>1</v>
      </c>
      <c r="G246" s="38"/>
      <c r="H246" s="42"/>
    </row>
    <row r="247" spans="1:8" s="33" customFormat="1" x14ac:dyDescent="0.3">
      <c r="A247" s="60"/>
      <c r="B247" s="30" t="s">
        <v>14</v>
      </c>
      <c r="C247" s="31" t="s">
        <v>121</v>
      </c>
      <c r="D247" s="30" t="s">
        <v>26</v>
      </c>
      <c r="E247" s="16">
        <f>E245/E246</f>
        <v>67500</v>
      </c>
      <c r="F247" s="16">
        <f>F245/F246</f>
        <v>67500</v>
      </c>
      <c r="G247" s="38"/>
      <c r="H247" s="42"/>
    </row>
    <row r="248" spans="1:8" s="33" customFormat="1" x14ac:dyDescent="0.3">
      <c r="A248" s="60"/>
      <c r="B248" s="30" t="s">
        <v>12</v>
      </c>
      <c r="C248" s="31" t="s">
        <v>122</v>
      </c>
      <c r="D248" s="30" t="s">
        <v>24</v>
      </c>
      <c r="E248" s="16">
        <v>100</v>
      </c>
      <c r="F248" s="16">
        <v>100</v>
      </c>
      <c r="G248" s="38"/>
      <c r="H248" s="42"/>
    </row>
    <row r="249" spans="1:8" s="33" customFormat="1" ht="19.8" customHeight="1" x14ac:dyDescent="0.3">
      <c r="A249" s="61" t="s">
        <v>173</v>
      </c>
      <c r="B249" s="30" t="s">
        <v>13</v>
      </c>
      <c r="C249" s="31" t="s">
        <v>25</v>
      </c>
      <c r="D249" s="30" t="s">
        <v>26</v>
      </c>
      <c r="E249" s="16">
        <v>30999</v>
      </c>
      <c r="F249" s="16">
        <v>400</v>
      </c>
      <c r="G249" s="38">
        <f t="shared" si="8"/>
        <v>1.290364205296945E-2</v>
      </c>
      <c r="H249" s="42"/>
    </row>
    <row r="250" spans="1:8" s="33" customFormat="1" ht="19.8" customHeight="1" x14ac:dyDescent="0.3">
      <c r="A250" s="61"/>
      <c r="B250" s="74" t="s">
        <v>11</v>
      </c>
      <c r="C250" s="31" t="s">
        <v>127</v>
      </c>
      <c r="D250" s="30" t="s">
        <v>128</v>
      </c>
      <c r="E250" s="16">
        <v>100</v>
      </c>
      <c r="F250" s="16">
        <v>0</v>
      </c>
      <c r="G250" s="38"/>
      <c r="H250" s="42"/>
    </row>
    <row r="251" spans="1:8" s="33" customFormat="1" ht="19.8" customHeight="1" x14ac:dyDescent="0.3">
      <c r="A251" s="61"/>
      <c r="B251" s="74"/>
      <c r="C251" s="31" t="s">
        <v>129</v>
      </c>
      <c r="D251" s="30" t="s">
        <v>128</v>
      </c>
      <c r="E251" s="16">
        <v>40</v>
      </c>
      <c r="F251" s="16">
        <v>1</v>
      </c>
      <c r="G251" s="38"/>
      <c r="H251" s="42"/>
    </row>
    <row r="252" spans="1:8" s="33" customFormat="1" ht="32.4" customHeight="1" x14ac:dyDescent="0.3">
      <c r="A252" s="61"/>
      <c r="B252" s="74" t="s">
        <v>14</v>
      </c>
      <c r="C252" s="31" t="s">
        <v>130</v>
      </c>
      <c r="D252" s="30" t="s">
        <v>39</v>
      </c>
      <c r="E252" s="16">
        <v>150</v>
      </c>
      <c r="F252" s="16">
        <v>0</v>
      </c>
      <c r="G252" s="38"/>
      <c r="H252" s="42"/>
    </row>
    <row r="253" spans="1:8" s="33" customFormat="1" ht="32.4" customHeight="1" x14ac:dyDescent="0.3">
      <c r="A253" s="61"/>
      <c r="B253" s="74"/>
      <c r="C253" s="31" t="s">
        <v>131</v>
      </c>
      <c r="D253" s="30" t="s">
        <v>132</v>
      </c>
      <c r="E253" s="16">
        <v>399.98</v>
      </c>
      <c r="F253" s="16">
        <v>400</v>
      </c>
      <c r="G253" s="38"/>
      <c r="H253" s="42"/>
    </row>
    <row r="254" spans="1:8" s="33" customFormat="1" ht="28.8" customHeight="1" x14ac:dyDescent="0.3">
      <c r="A254" s="61"/>
      <c r="B254" s="74" t="s">
        <v>12</v>
      </c>
      <c r="C254" s="31" t="s">
        <v>133</v>
      </c>
      <c r="D254" s="30" t="s">
        <v>24</v>
      </c>
      <c r="E254" s="16">
        <v>100</v>
      </c>
      <c r="F254" s="16">
        <v>0</v>
      </c>
      <c r="G254" s="38"/>
      <c r="H254" s="42"/>
    </row>
    <row r="255" spans="1:8" s="33" customFormat="1" ht="19.8" customHeight="1" x14ac:dyDescent="0.3">
      <c r="A255" s="61"/>
      <c r="B255" s="74"/>
      <c r="C255" s="31" t="s">
        <v>134</v>
      </c>
      <c r="D255" s="30" t="s">
        <v>24</v>
      </c>
      <c r="E255" s="16">
        <v>100</v>
      </c>
      <c r="F255" s="16">
        <f>F249*100/E249</f>
        <v>1.2903642052969451</v>
      </c>
      <c r="G255" s="38"/>
      <c r="H255" s="42"/>
    </row>
    <row r="256" spans="1:8" s="33" customFormat="1" ht="17.25" customHeight="1" x14ac:dyDescent="0.3">
      <c r="A256" s="60" t="s">
        <v>196</v>
      </c>
      <c r="B256" s="30" t="s">
        <v>13</v>
      </c>
      <c r="C256" s="31" t="s">
        <v>25</v>
      </c>
      <c r="D256" s="30" t="s">
        <v>26</v>
      </c>
      <c r="E256" s="16">
        <v>14400</v>
      </c>
      <c r="F256" s="23">
        <v>0</v>
      </c>
      <c r="G256" s="38"/>
      <c r="H256" s="50" t="s">
        <v>207</v>
      </c>
    </row>
    <row r="257" spans="1:8" s="33" customFormat="1" ht="30.6" customHeight="1" x14ac:dyDescent="0.3">
      <c r="A257" s="60"/>
      <c r="B257" s="30" t="s">
        <v>11</v>
      </c>
      <c r="C257" s="31" t="s">
        <v>135</v>
      </c>
      <c r="D257" s="30" t="s">
        <v>136</v>
      </c>
      <c r="E257" s="16">
        <v>104</v>
      </c>
      <c r="F257" s="23">
        <v>0</v>
      </c>
      <c r="G257" s="38"/>
      <c r="H257" s="62"/>
    </row>
    <row r="258" spans="1:8" s="33" customFormat="1" ht="36" customHeight="1" x14ac:dyDescent="0.3">
      <c r="A258" s="60"/>
      <c r="B258" s="30" t="s">
        <v>14</v>
      </c>
      <c r="C258" s="31" t="s">
        <v>137</v>
      </c>
      <c r="D258" s="30" t="s">
        <v>132</v>
      </c>
      <c r="E258" s="16">
        <f>E256/E257</f>
        <v>138.46153846153845</v>
      </c>
      <c r="F258" s="23">
        <v>0</v>
      </c>
      <c r="G258" s="38"/>
      <c r="H258" s="62"/>
    </row>
    <row r="259" spans="1:8" s="33" customFormat="1" ht="26.4" x14ac:dyDescent="0.3">
      <c r="A259" s="60"/>
      <c r="B259" s="30" t="s">
        <v>12</v>
      </c>
      <c r="C259" s="31" t="s">
        <v>138</v>
      </c>
      <c r="D259" s="30" t="s">
        <v>24</v>
      </c>
      <c r="E259" s="16">
        <v>100</v>
      </c>
      <c r="F259" s="23">
        <v>0</v>
      </c>
      <c r="G259" s="38"/>
      <c r="H259" s="51"/>
    </row>
    <row r="260" spans="1:8" s="33" customFormat="1" x14ac:dyDescent="0.3">
      <c r="A260" s="52" t="s">
        <v>139</v>
      </c>
      <c r="B260" s="30" t="s">
        <v>13</v>
      </c>
      <c r="C260" s="31" t="s">
        <v>25</v>
      </c>
      <c r="D260" s="30" t="s">
        <v>26</v>
      </c>
      <c r="E260" s="16">
        <f>E264</f>
        <v>160000</v>
      </c>
      <c r="F260" s="16">
        <f>F264</f>
        <v>96833.5</v>
      </c>
      <c r="G260" s="38">
        <f t="shared" si="8"/>
        <v>0.60520937500000005</v>
      </c>
      <c r="H260" s="42"/>
    </row>
    <row r="261" spans="1:8" s="33" customFormat="1" ht="15" customHeight="1" x14ac:dyDescent="0.3">
      <c r="A261" s="53"/>
      <c r="B261" s="30" t="s">
        <v>11</v>
      </c>
      <c r="C261" s="31" t="s">
        <v>140</v>
      </c>
      <c r="D261" s="30" t="s">
        <v>20</v>
      </c>
      <c r="E261" s="17">
        <v>7</v>
      </c>
      <c r="F261" s="17">
        <v>7</v>
      </c>
      <c r="G261" s="38"/>
      <c r="H261" s="42"/>
    </row>
    <row r="262" spans="1:8" s="33" customFormat="1" x14ac:dyDescent="0.3">
      <c r="A262" s="53"/>
      <c r="B262" s="30" t="s">
        <v>14</v>
      </c>
      <c r="C262" s="31" t="s">
        <v>141</v>
      </c>
      <c r="D262" s="30" t="s">
        <v>39</v>
      </c>
      <c r="E262" s="16">
        <f>E260/E261</f>
        <v>22857.142857142859</v>
      </c>
      <c r="F262" s="16">
        <f>F260/F261</f>
        <v>13833.357142857143</v>
      </c>
      <c r="G262" s="38"/>
      <c r="H262" s="42"/>
    </row>
    <row r="263" spans="1:8" s="33" customFormat="1" ht="26.4" x14ac:dyDescent="0.3">
      <c r="A263" s="54"/>
      <c r="B263" s="30" t="s">
        <v>12</v>
      </c>
      <c r="C263" s="31" t="s">
        <v>142</v>
      </c>
      <c r="D263" s="30" t="s">
        <v>24</v>
      </c>
      <c r="E263" s="16">
        <v>32</v>
      </c>
      <c r="F263" s="16">
        <v>32</v>
      </c>
      <c r="G263" s="38"/>
      <c r="H263" s="42"/>
    </row>
    <row r="264" spans="1:8" s="33" customFormat="1" x14ac:dyDescent="0.3">
      <c r="A264" s="60" t="s">
        <v>219</v>
      </c>
      <c r="B264" s="30" t="s">
        <v>13</v>
      </c>
      <c r="C264" s="31" t="s">
        <v>25</v>
      </c>
      <c r="D264" s="30" t="s">
        <v>26</v>
      </c>
      <c r="E264" s="16">
        <v>160000</v>
      </c>
      <c r="F264" s="16">
        <f>61042+35791.5</f>
        <v>96833.5</v>
      </c>
      <c r="G264" s="38">
        <f t="shared" si="8"/>
        <v>0.60520937500000005</v>
      </c>
      <c r="H264" s="42"/>
    </row>
    <row r="265" spans="1:8" s="33" customFormat="1" ht="26.4" x14ac:dyDescent="0.3">
      <c r="A265" s="60"/>
      <c r="B265" s="30" t="s">
        <v>11</v>
      </c>
      <c r="C265" s="31" t="s">
        <v>143</v>
      </c>
      <c r="D265" s="30" t="s">
        <v>20</v>
      </c>
      <c r="E265" s="17">
        <v>7</v>
      </c>
      <c r="F265" s="17">
        <v>7</v>
      </c>
      <c r="G265" s="38"/>
      <c r="H265" s="42"/>
    </row>
    <row r="266" spans="1:8" s="33" customFormat="1" ht="39.6" x14ac:dyDescent="0.3">
      <c r="A266" s="60"/>
      <c r="B266" s="30" t="s">
        <v>14</v>
      </c>
      <c r="C266" s="31" t="s">
        <v>144</v>
      </c>
      <c r="D266" s="30" t="s">
        <v>39</v>
      </c>
      <c r="E266" s="16">
        <f>E264/E265</f>
        <v>22857.142857142859</v>
      </c>
      <c r="F266" s="16">
        <f>F264/F265</f>
        <v>13833.357142857143</v>
      </c>
      <c r="G266" s="38"/>
      <c r="H266" s="42"/>
    </row>
    <row r="267" spans="1:8" s="33" customFormat="1" ht="26.4" x14ac:dyDescent="0.3">
      <c r="A267" s="60"/>
      <c r="B267" s="30" t="s">
        <v>12</v>
      </c>
      <c r="C267" s="31" t="s">
        <v>142</v>
      </c>
      <c r="D267" s="30" t="s">
        <v>24</v>
      </c>
      <c r="E267" s="16">
        <v>32</v>
      </c>
      <c r="F267" s="16">
        <v>32</v>
      </c>
      <c r="G267" s="38"/>
      <c r="H267" s="42"/>
    </row>
    <row r="268" spans="1:8" s="33" customFormat="1" ht="22.2" customHeight="1" x14ac:dyDescent="0.3">
      <c r="A268" s="52" t="s">
        <v>145</v>
      </c>
      <c r="B268" s="30" t="s">
        <v>13</v>
      </c>
      <c r="C268" s="31" t="s">
        <v>25</v>
      </c>
      <c r="D268" s="30" t="s">
        <v>26</v>
      </c>
      <c r="E268" s="16">
        <f>E272</f>
        <v>95000</v>
      </c>
      <c r="F268" s="16">
        <f>F272</f>
        <v>0</v>
      </c>
      <c r="G268" s="38">
        <f t="shared" si="8"/>
        <v>0</v>
      </c>
      <c r="H268" s="42"/>
    </row>
    <row r="269" spans="1:8" s="33" customFormat="1" ht="25.5" customHeight="1" x14ac:dyDescent="0.3">
      <c r="A269" s="53"/>
      <c r="B269" s="30" t="s">
        <v>11</v>
      </c>
      <c r="C269" s="31" t="s">
        <v>146</v>
      </c>
      <c r="D269" s="30" t="s">
        <v>20</v>
      </c>
      <c r="E269" s="17">
        <v>2</v>
      </c>
      <c r="F269" s="17">
        <f>F273</f>
        <v>0</v>
      </c>
      <c r="G269" s="38"/>
      <c r="H269" s="42"/>
    </row>
    <row r="270" spans="1:8" s="33" customFormat="1" ht="26.4" x14ac:dyDescent="0.3">
      <c r="A270" s="53"/>
      <c r="B270" s="30" t="s">
        <v>14</v>
      </c>
      <c r="C270" s="31" t="s">
        <v>147</v>
      </c>
      <c r="D270" s="30" t="s">
        <v>39</v>
      </c>
      <c r="E270" s="16">
        <f>E268/E269</f>
        <v>47500</v>
      </c>
      <c r="F270" s="16">
        <v>0</v>
      </c>
      <c r="G270" s="38"/>
      <c r="H270" s="42"/>
    </row>
    <row r="271" spans="1:8" s="33" customFormat="1" ht="26.4" x14ac:dyDescent="0.3">
      <c r="A271" s="54"/>
      <c r="B271" s="30" t="s">
        <v>12</v>
      </c>
      <c r="C271" s="31" t="s">
        <v>148</v>
      </c>
      <c r="D271" s="30" t="s">
        <v>149</v>
      </c>
      <c r="E271" s="17">
        <v>60</v>
      </c>
      <c r="F271" s="22">
        <v>0</v>
      </c>
      <c r="G271" s="38"/>
      <c r="H271" s="42"/>
    </row>
    <row r="272" spans="1:8" s="33" customFormat="1" x14ac:dyDescent="0.3">
      <c r="A272" s="60" t="s">
        <v>162</v>
      </c>
      <c r="B272" s="30" t="s">
        <v>13</v>
      </c>
      <c r="C272" s="31" t="s">
        <v>25</v>
      </c>
      <c r="D272" s="30" t="s">
        <v>26</v>
      </c>
      <c r="E272" s="16">
        <v>95000</v>
      </c>
      <c r="F272" s="16">
        <v>0</v>
      </c>
      <c r="G272" s="38">
        <f t="shared" si="8"/>
        <v>0</v>
      </c>
      <c r="H272" s="50" t="s">
        <v>212</v>
      </c>
    </row>
    <row r="273" spans="1:8" s="33" customFormat="1" ht="37.200000000000003" customHeight="1" x14ac:dyDescent="0.3">
      <c r="A273" s="60"/>
      <c r="B273" s="30" t="s">
        <v>11</v>
      </c>
      <c r="C273" s="31" t="s">
        <v>150</v>
      </c>
      <c r="D273" s="30" t="s">
        <v>20</v>
      </c>
      <c r="E273" s="17">
        <v>2</v>
      </c>
      <c r="F273" s="17">
        <v>0</v>
      </c>
      <c r="G273" s="38"/>
      <c r="H273" s="62"/>
    </row>
    <row r="274" spans="1:8" s="33" customFormat="1" ht="37.200000000000003" customHeight="1" x14ac:dyDescent="0.3">
      <c r="A274" s="60"/>
      <c r="B274" s="30" t="s">
        <v>14</v>
      </c>
      <c r="C274" s="31" t="s">
        <v>144</v>
      </c>
      <c r="D274" s="30" t="s">
        <v>39</v>
      </c>
      <c r="E274" s="16">
        <f>E272/E273</f>
        <v>47500</v>
      </c>
      <c r="F274" s="16">
        <v>0</v>
      </c>
      <c r="G274" s="38"/>
      <c r="H274" s="62"/>
    </row>
    <row r="275" spans="1:8" s="33" customFormat="1" ht="26.4" x14ac:dyDescent="0.3">
      <c r="A275" s="60"/>
      <c r="B275" s="30" t="s">
        <v>12</v>
      </c>
      <c r="C275" s="31" t="s">
        <v>148</v>
      </c>
      <c r="D275" s="30" t="s">
        <v>149</v>
      </c>
      <c r="E275" s="17">
        <v>60</v>
      </c>
      <c r="F275" s="22">
        <v>0</v>
      </c>
      <c r="G275" s="38"/>
      <c r="H275" s="51"/>
    </row>
    <row r="276" spans="1:8" s="33" customFormat="1" ht="18" customHeight="1" x14ac:dyDescent="0.3">
      <c r="A276" s="52" t="s">
        <v>151</v>
      </c>
      <c r="B276" s="30" t="s">
        <v>13</v>
      </c>
      <c r="C276" s="31" t="s">
        <v>25</v>
      </c>
      <c r="D276" s="30" t="s">
        <v>26</v>
      </c>
      <c r="E276" s="16">
        <f>E280</f>
        <v>20000</v>
      </c>
      <c r="F276" s="16">
        <f>F280</f>
        <v>12690</v>
      </c>
      <c r="G276" s="38">
        <f t="shared" si="8"/>
        <v>0.63449999999999995</v>
      </c>
      <c r="H276" s="42"/>
    </row>
    <row r="277" spans="1:8" s="33" customFormat="1" ht="33.6" customHeight="1" x14ac:dyDescent="0.3">
      <c r="A277" s="53"/>
      <c r="B277" s="30" t="s">
        <v>11</v>
      </c>
      <c r="C277" s="31" t="s">
        <v>152</v>
      </c>
      <c r="D277" s="30" t="s">
        <v>20</v>
      </c>
      <c r="E277" s="17">
        <v>115</v>
      </c>
      <c r="F277" s="22">
        <v>31</v>
      </c>
      <c r="G277" s="38"/>
      <c r="H277" s="42"/>
    </row>
    <row r="278" spans="1:8" s="33" customFormat="1" ht="33.6" customHeight="1" x14ac:dyDescent="0.3">
      <c r="A278" s="53"/>
      <c r="B278" s="30" t="s">
        <v>14</v>
      </c>
      <c r="C278" s="31" t="s">
        <v>153</v>
      </c>
      <c r="D278" s="30" t="s">
        <v>39</v>
      </c>
      <c r="E278" s="16">
        <f>E276/E277</f>
        <v>173.91304347826087</v>
      </c>
      <c r="F278" s="16">
        <f>F276/F277</f>
        <v>409.35483870967744</v>
      </c>
      <c r="G278" s="38"/>
      <c r="H278" s="42"/>
    </row>
    <row r="279" spans="1:8" s="33" customFormat="1" ht="33.6" customHeight="1" x14ac:dyDescent="0.3">
      <c r="A279" s="54"/>
      <c r="B279" s="30" t="s">
        <v>12</v>
      </c>
      <c r="C279" s="31" t="s">
        <v>154</v>
      </c>
      <c r="D279" s="30" t="s">
        <v>24</v>
      </c>
      <c r="E279" s="16">
        <v>100</v>
      </c>
      <c r="F279" s="16">
        <v>100</v>
      </c>
      <c r="G279" s="38"/>
      <c r="H279" s="42"/>
    </row>
    <row r="280" spans="1:8" s="33" customFormat="1" x14ac:dyDescent="0.3">
      <c r="A280" s="60" t="s">
        <v>197</v>
      </c>
      <c r="B280" s="30" t="s">
        <v>13</v>
      </c>
      <c r="C280" s="31" t="s">
        <v>25</v>
      </c>
      <c r="D280" s="30" t="s">
        <v>26</v>
      </c>
      <c r="E280" s="16">
        <v>20000</v>
      </c>
      <c r="F280" s="16">
        <v>12690</v>
      </c>
      <c r="G280" s="38">
        <f t="shared" ref="G280" si="9">F280/E280</f>
        <v>0.63449999999999995</v>
      </c>
      <c r="H280" s="50" t="s">
        <v>179</v>
      </c>
    </row>
    <row r="281" spans="1:8" s="33" customFormat="1" ht="34.200000000000003" customHeight="1" x14ac:dyDescent="0.3">
      <c r="A281" s="60"/>
      <c r="B281" s="30" t="s">
        <v>11</v>
      </c>
      <c r="C281" s="31" t="s">
        <v>155</v>
      </c>
      <c r="D281" s="30" t="s">
        <v>20</v>
      </c>
      <c r="E281" s="17">
        <v>115</v>
      </c>
      <c r="F281" s="17">
        <v>31</v>
      </c>
      <c r="G281" s="38"/>
      <c r="H281" s="62"/>
    </row>
    <row r="282" spans="1:8" s="33" customFormat="1" ht="34.200000000000003" customHeight="1" x14ac:dyDescent="0.3">
      <c r="A282" s="60"/>
      <c r="B282" s="30" t="s">
        <v>14</v>
      </c>
      <c r="C282" s="31" t="s">
        <v>153</v>
      </c>
      <c r="D282" s="30" t="s">
        <v>39</v>
      </c>
      <c r="E282" s="16">
        <f>E280/E281</f>
        <v>173.91304347826087</v>
      </c>
      <c r="F282" s="16">
        <f>F280/F281</f>
        <v>409.35483870967744</v>
      </c>
      <c r="G282" s="38"/>
      <c r="H282" s="62"/>
    </row>
    <row r="283" spans="1:8" s="33" customFormat="1" ht="39.6" x14ac:dyDescent="0.3">
      <c r="A283" s="60"/>
      <c r="B283" s="30" t="s">
        <v>12</v>
      </c>
      <c r="C283" s="31" t="s">
        <v>154</v>
      </c>
      <c r="D283" s="30" t="s">
        <v>24</v>
      </c>
      <c r="E283" s="16">
        <v>100</v>
      </c>
      <c r="F283" s="16">
        <v>100</v>
      </c>
      <c r="G283" s="38"/>
      <c r="H283" s="51"/>
    </row>
    <row r="284" spans="1:8" s="33" customFormat="1" ht="19.8" customHeight="1" x14ac:dyDescent="0.3">
      <c r="A284" s="52" t="s">
        <v>156</v>
      </c>
      <c r="B284" s="30" t="s">
        <v>13</v>
      </c>
      <c r="C284" s="31" t="s">
        <v>25</v>
      </c>
      <c r="D284" s="30" t="s">
        <v>26</v>
      </c>
      <c r="E284" s="16">
        <f>E288</f>
        <v>200000</v>
      </c>
      <c r="F284" s="16">
        <f>F288</f>
        <v>33640.879999999997</v>
      </c>
      <c r="G284" s="45">
        <f>F284/E284</f>
        <v>0.16820439999999998</v>
      </c>
      <c r="H284" s="42"/>
    </row>
    <row r="285" spans="1:8" s="33" customFormat="1" ht="19.8" customHeight="1" x14ac:dyDescent="0.3">
      <c r="A285" s="53"/>
      <c r="B285" s="30" t="s">
        <v>11</v>
      </c>
      <c r="C285" s="31" t="s">
        <v>157</v>
      </c>
      <c r="D285" s="30" t="s">
        <v>20</v>
      </c>
      <c r="E285" s="46">
        <v>10</v>
      </c>
      <c r="F285" s="22">
        <v>10</v>
      </c>
      <c r="G285" s="42"/>
      <c r="H285" s="42"/>
    </row>
    <row r="286" spans="1:8" s="33" customFormat="1" ht="19.8" customHeight="1" x14ac:dyDescent="0.3">
      <c r="A286" s="53"/>
      <c r="B286" s="30" t="s">
        <v>14</v>
      </c>
      <c r="C286" s="31" t="s">
        <v>158</v>
      </c>
      <c r="D286" s="30" t="s">
        <v>39</v>
      </c>
      <c r="E286" s="21">
        <f>E284/E285</f>
        <v>20000</v>
      </c>
      <c r="F286" s="16">
        <f>F284/F285</f>
        <v>3364.0879999999997</v>
      </c>
      <c r="G286" s="42"/>
      <c r="H286" s="42"/>
    </row>
    <row r="287" spans="1:8" s="33" customFormat="1" ht="19.8" customHeight="1" x14ac:dyDescent="0.3">
      <c r="A287" s="54"/>
      <c r="B287" s="30" t="s">
        <v>12</v>
      </c>
      <c r="C287" s="31" t="s">
        <v>159</v>
      </c>
      <c r="D287" s="30" t="s">
        <v>24</v>
      </c>
      <c r="E287" s="21">
        <v>100</v>
      </c>
      <c r="F287" s="22">
        <v>16.82</v>
      </c>
      <c r="G287" s="42"/>
      <c r="H287" s="42"/>
    </row>
    <row r="288" spans="1:8" s="33" customFormat="1" ht="22.2" customHeight="1" x14ac:dyDescent="0.3">
      <c r="A288" s="60" t="s">
        <v>160</v>
      </c>
      <c r="B288" s="30" t="s">
        <v>13</v>
      </c>
      <c r="C288" s="31" t="s">
        <v>25</v>
      </c>
      <c r="D288" s="30" t="s">
        <v>26</v>
      </c>
      <c r="E288" s="16">
        <v>200000</v>
      </c>
      <c r="F288" s="16">
        <v>33640.879999999997</v>
      </c>
      <c r="G288" s="38">
        <f>F288/E288</f>
        <v>0.16820439999999998</v>
      </c>
      <c r="H288" s="42"/>
    </row>
    <row r="289" spans="1:12" s="33" customFormat="1" ht="18" customHeight="1" x14ac:dyDescent="0.3">
      <c r="A289" s="60"/>
      <c r="B289" s="30" t="s">
        <v>11</v>
      </c>
      <c r="C289" s="31" t="s">
        <v>157</v>
      </c>
      <c r="D289" s="30" t="s">
        <v>20</v>
      </c>
      <c r="E289" s="17">
        <v>10</v>
      </c>
      <c r="F289" s="17">
        <v>10</v>
      </c>
      <c r="G289" s="42"/>
      <c r="H289" s="42"/>
    </row>
    <row r="290" spans="1:12" s="33" customFormat="1" ht="21" customHeight="1" x14ac:dyDescent="0.3">
      <c r="A290" s="60"/>
      <c r="B290" s="30" t="s">
        <v>14</v>
      </c>
      <c r="C290" s="31" t="s">
        <v>158</v>
      </c>
      <c r="D290" s="30" t="s">
        <v>39</v>
      </c>
      <c r="E290" s="16">
        <f>E288/E289</f>
        <v>20000</v>
      </c>
      <c r="F290" s="16">
        <f>F288/F289</f>
        <v>3364.0879999999997</v>
      </c>
      <c r="G290" s="42"/>
      <c r="H290" s="42"/>
    </row>
    <row r="291" spans="1:12" s="33" customFormat="1" ht="20.399999999999999" customHeight="1" x14ac:dyDescent="0.3">
      <c r="A291" s="60"/>
      <c r="B291" s="30" t="s">
        <v>12</v>
      </c>
      <c r="C291" s="31" t="s">
        <v>159</v>
      </c>
      <c r="D291" s="30" t="s">
        <v>24</v>
      </c>
      <c r="E291" s="16">
        <v>100</v>
      </c>
      <c r="F291" s="16">
        <f>F288*100/E288</f>
        <v>16.820439999999998</v>
      </c>
      <c r="G291" s="42"/>
      <c r="H291" s="42"/>
    </row>
    <row r="292" spans="1:12" s="33" customFormat="1" x14ac:dyDescent="0.3">
      <c r="E292" s="47"/>
      <c r="F292" s="47"/>
    </row>
    <row r="293" spans="1:12" s="33" customFormat="1" x14ac:dyDescent="0.3">
      <c r="E293" s="47"/>
      <c r="F293" s="47"/>
    </row>
    <row r="294" spans="1:12" s="33" customFormat="1" x14ac:dyDescent="0.3">
      <c r="E294" s="47"/>
      <c r="F294" s="47"/>
    </row>
    <row r="295" spans="1:12" s="33" customFormat="1" x14ac:dyDescent="0.3">
      <c r="E295" s="47"/>
      <c r="F295" s="47"/>
    </row>
    <row r="296" spans="1:12" s="33" customFormat="1" ht="18" x14ac:dyDescent="0.3">
      <c r="A296" s="76" t="s">
        <v>184</v>
      </c>
      <c r="B296" s="76"/>
      <c r="C296" s="48"/>
      <c r="D296" s="48"/>
      <c r="E296" s="48"/>
      <c r="F296" s="48"/>
      <c r="G296" s="48"/>
      <c r="H296" s="49" t="s">
        <v>185</v>
      </c>
      <c r="I296" s="48"/>
      <c r="J296" s="48"/>
      <c r="K296" s="48"/>
      <c r="L296" s="48"/>
    </row>
    <row r="297" spans="1:12" s="33" customFormat="1" x14ac:dyDescent="0.3">
      <c r="E297" s="47"/>
      <c r="F297" s="47"/>
    </row>
    <row r="299" spans="1:12" ht="15.6" x14ac:dyDescent="0.3">
      <c r="A299" s="14" t="s">
        <v>214</v>
      </c>
    </row>
  </sheetData>
  <mergeCells count="136">
    <mergeCell ref="H64:H75"/>
    <mergeCell ref="H22:H26"/>
    <mergeCell ref="H204:H213"/>
    <mergeCell ref="A296:B296"/>
    <mergeCell ref="A167:H167"/>
    <mergeCell ref="A199:H199"/>
    <mergeCell ref="A214:H214"/>
    <mergeCell ref="A224:H224"/>
    <mergeCell ref="H272:H275"/>
    <mergeCell ref="H280:H283"/>
    <mergeCell ref="H158:H166"/>
    <mergeCell ref="A233:A236"/>
    <mergeCell ref="A241:A244"/>
    <mergeCell ref="A191:A194"/>
    <mergeCell ref="A195:A198"/>
    <mergeCell ref="A215:A218"/>
    <mergeCell ref="A219:A223"/>
    <mergeCell ref="B219:B220"/>
    <mergeCell ref="A172:A176"/>
    <mergeCell ref="B172:B173"/>
    <mergeCell ref="H172:H176"/>
    <mergeCell ref="H256:H259"/>
    <mergeCell ref="A288:A291"/>
    <mergeCell ref="A272:A275"/>
    <mergeCell ref="A280:A283"/>
    <mergeCell ref="A256:A259"/>
    <mergeCell ref="A264:A267"/>
    <mergeCell ref="A260:A263"/>
    <mergeCell ref="A268:A271"/>
    <mergeCell ref="A276:A279"/>
    <mergeCell ref="A284:A287"/>
    <mergeCell ref="A245:A248"/>
    <mergeCell ref="A249:A255"/>
    <mergeCell ref="B250:B251"/>
    <mergeCell ref="B252:B253"/>
    <mergeCell ref="B254:B255"/>
    <mergeCell ref="A229:A232"/>
    <mergeCell ref="A237:A240"/>
    <mergeCell ref="H118:H125"/>
    <mergeCell ref="H105:H112"/>
    <mergeCell ref="H97:H104"/>
    <mergeCell ref="B205:B207"/>
    <mergeCell ref="B208:B210"/>
    <mergeCell ref="B211:B213"/>
    <mergeCell ref="B113:B114"/>
    <mergeCell ref="A113:A117"/>
    <mergeCell ref="A158:A166"/>
    <mergeCell ref="B158:B160"/>
    <mergeCell ref="B161:B162"/>
    <mergeCell ref="B163:B164"/>
    <mergeCell ref="B165:B166"/>
    <mergeCell ref="B124:B125"/>
    <mergeCell ref="A118:A125"/>
    <mergeCell ref="B145:B146"/>
    <mergeCell ref="B147:B148"/>
    <mergeCell ref="A144:A149"/>
    <mergeCell ref="A150:A153"/>
    <mergeCell ref="B118:B119"/>
    <mergeCell ref="B120:B121"/>
    <mergeCell ref="B122:B123"/>
    <mergeCell ref="A126:A130"/>
    <mergeCell ref="B126:B127"/>
    <mergeCell ref="A131:A135"/>
    <mergeCell ref="B131:B132"/>
    <mergeCell ref="B95:B96"/>
    <mergeCell ref="B105:B106"/>
    <mergeCell ref="B107:B108"/>
    <mergeCell ref="B109:B110"/>
    <mergeCell ref="B111:B112"/>
    <mergeCell ref="B97:B98"/>
    <mergeCell ref="B99:B100"/>
    <mergeCell ref="B103:B104"/>
    <mergeCell ref="A97:A104"/>
    <mergeCell ref="B101:B102"/>
    <mergeCell ref="A18:A21"/>
    <mergeCell ref="E2:H2"/>
    <mergeCell ref="E1:H1"/>
    <mergeCell ref="A86:A96"/>
    <mergeCell ref="A7:H7"/>
    <mergeCell ref="B22:B23"/>
    <mergeCell ref="A22:A26"/>
    <mergeCell ref="B31:B32"/>
    <mergeCell ref="B33:B34"/>
    <mergeCell ref="A31:A38"/>
    <mergeCell ref="B35:B37"/>
    <mergeCell ref="B54:B55"/>
    <mergeCell ref="A54:A58"/>
    <mergeCell ref="B59:B60"/>
    <mergeCell ref="A59:A63"/>
    <mergeCell ref="B64:B66"/>
    <mergeCell ref="B39:B40"/>
    <mergeCell ref="B44:B45"/>
    <mergeCell ref="A44:A48"/>
    <mergeCell ref="B49:B50"/>
    <mergeCell ref="A49:A53"/>
    <mergeCell ref="B67:B69"/>
    <mergeCell ref="B70:B72"/>
    <mergeCell ref="B73:B75"/>
    <mergeCell ref="A3:H3"/>
    <mergeCell ref="A4:H4"/>
    <mergeCell ref="A5:H5"/>
    <mergeCell ref="A6:H6"/>
    <mergeCell ref="A11:A12"/>
    <mergeCell ref="A17:H17"/>
    <mergeCell ref="B8:B9"/>
    <mergeCell ref="C8:C9"/>
    <mergeCell ref="D8:D9"/>
    <mergeCell ref="E8:F8"/>
    <mergeCell ref="G8:G9"/>
    <mergeCell ref="H8:H9"/>
    <mergeCell ref="A13:A14"/>
    <mergeCell ref="A15:A16"/>
    <mergeCell ref="B178:B179"/>
    <mergeCell ref="B180:B181"/>
    <mergeCell ref="A27:A30"/>
    <mergeCell ref="A140:A143"/>
    <mergeCell ref="A154:A157"/>
    <mergeCell ref="A168:A171"/>
    <mergeCell ref="A187:A190"/>
    <mergeCell ref="A200:A203"/>
    <mergeCell ref="A225:A228"/>
    <mergeCell ref="A39:A43"/>
    <mergeCell ref="A177:A182"/>
    <mergeCell ref="A183:A186"/>
    <mergeCell ref="A105:A112"/>
    <mergeCell ref="A204:A213"/>
    <mergeCell ref="A136:A139"/>
    <mergeCell ref="A64:A75"/>
    <mergeCell ref="B76:B78"/>
    <mergeCell ref="A76:A85"/>
    <mergeCell ref="B79:B80"/>
    <mergeCell ref="B81:B83"/>
    <mergeCell ref="B84:B85"/>
    <mergeCell ref="B86:B90"/>
    <mergeCell ref="B91:B92"/>
    <mergeCell ref="B93:B94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12" manualBreakCount="12">
    <brk id="20" max="7" man="1"/>
    <brk id="43" max="7" man="1"/>
    <brk id="72" max="7" man="1"/>
    <brk id="96" max="7" man="1"/>
    <brk id="123" max="7" man="1"/>
    <brk id="148" max="7" man="1"/>
    <brk id="167" max="7" man="1"/>
    <brk id="190" max="7" man="1"/>
    <brk id="213" max="7" man="1"/>
    <brk id="240" max="7" man="1"/>
    <brk id="267" max="7" man="1"/>
    <brk id="28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Кулак Дар'я Олегівна</cp:lastModifiedBy>
  <cp:lastPrinted>2025-04-17T12:27:18Z</cp:lastPrinted>
  <dcterms:created xsi:type="dcterms:W3CDTF">2023-10-09T07:27:53Z</dcterms:created>
  <dcterms:modified xsi:type="dcterms:W3CDTF">2025-04-17T12:27:24Z</dcterms:modified>
</cp:coreProperties>
</file>