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№1 (в)" sheetId="1" r:id="rId1"/>
  </sheets>
  <definedNames>
    <definedName name="_xlnm.Print_Titles" localSheetId="0">'№1 (в)'!$10:$10</definedName>
    <definedName name="_xlnm.Print_Area" localSheetId="0">'№1 (в)'!$A$1:$L$190</definedName>
  </definedNames>
  <calcPr fullCalcOnLoad="1"/>
</workbook>
</file>

<file path=xl/sharedStrings.xml><?xml version="1.0" encoding="utf-8"?>
<sst xmlns="http://schemas.openxmlformats.org/spreadsheetml/2006/main" count="252" uniqueCount="235">
  <si>
    <t>Субвенція на утримання об'єктів спільного користування чи ліквідацію негативних наслідків діяльності об'єктів спільного користування 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</si>
  <si>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</t>
  </si>
  <si>
    <t>Медична субвенція з державного бюджету місцевим бюджетам (кошти отримані з бюджетів: обласного, районого, міста обласного значення, об’єднаної територіальної громади)  на:</t>
  </si>
  <si>
    <t>виконання Обласної програми надання медичної допомоги нефрологічним хворим методом гемодіалізу у Сумській області на 2014-2016 роки</t>
  </si>
  <si>
    <t>встановлення телефонів інвалідам І та ІІ груп</t>
  </si>
  <si>
    <t>оплату компенсаційних виплат інвалідам на бензин, ремонт, техобслуговування автотранспорту та транспортне обслуговування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</si>
  <si>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</si>
  <si>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</si>
  <si>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</si>
  <si>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</si>
  <si>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</si>
  <si>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10000000</t>
  </si>
  <si>
    <t>Податки на доходи, податки на прибуток, податки на збільшення ринкової вартості</t>
  </si>
  <si>
    <t>Цільові фонди</t>
  </si>
  <si>
    <t xml:space="preserve">Разом доходів </t>
  </si>
  <si>
    <t>Офіційні трансферти</t>
  </si>
  <si>
    <t>Дотації</t>
  </si>
  <si>
    <t>Субвенції</t>
  </si>
  <si>
    <t>ВСЬОГО ДОХОДІВ</t>
  </si>
  <si>
    <t>Вільний залишок коштів направлений на проведення видатків</t>
  </si>
  <si>
    <t xml:space="preserve">Фактично надійшло 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</si>
  <si>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</si>
  <si>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</si>
  <si>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</si>
  <si>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</si>
  <si>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</si>
  <si>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Від органів державного управління</t>
  </si>
  <si>
    <t xml:space="preserve">Податок на прибуток підприємств  </t>
  </si>
  <si>
    <t xml:space="preserve">Податок на прибуток підприємств та фінансових установ комунальної власності </t>
  </si>
  <si>
    <t>Збір за першу реєстрацію транспортного засобу </t>
  </si>
  <si>
    <t>Збір за першу реєстрацію колісних транспортних засобів (юридичних осіб) </t>
  </si>
  <si>
    <t>Збір за першу реєстрацію колісних транспортних засобів (фізичних осіб)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</si>
  <si>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</si>
  <si>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</si>
  <si>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</si>
  <si>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</si>
  <si>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</si>
  <si>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</si>
  <si>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Плата за розміщення тимчасово вільних коштів місцевих бюджетів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</si>
  <si>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</si>
  <si>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</si>
  <si>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</si>
  <si>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</si>
  <si>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</si>
  <si>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</si>
  <si>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пов'язане з видачею та оформленням закордонних паспортів (посвідок) та паспортів громадян України 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</si>
  <si>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</si>
  <si>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</si>
  <si>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</si>
  <si>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</si>
  <si>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</si>
  <si>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</si>
  <si>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</si>
  <si>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</si>
  <si>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</si>
  <si>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</si>
  <si>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r>
      <t xml:space="preserve">Кошти від відчуження майна, що належить Автономній Республіці Крим та майна, що перебуває в комунальній власності </t>
    </r>
    <r>
      <rPr>
        <sz val="14"/>
        <rFont val="Times New Roman"/>
        <family val="1"/>
      </rPr>
      <t> </t>
    </r>
  </si>
  <si>
    <t>Кошти від продажу землі і нематеріальних активів </t>
  </si>
  <si>
    <t>Кошти від продажу землі  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</si>
  <si>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</si>
  <si>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</si>
  <si>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</si>
  <si>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11010400 </t>
  </si>
  <si>
    <t>12030000 </t>
  </si>
  <si>
    <t>12030100 </t>
  </si>
  <si>
    <t>12030200 </t>
  </si>
  <si>
    <t>18000000 </t>
  </si>
  <si>
    <t>18050000 </t>
  </si>
  <si>
    <t>18050300 </t>
  </si>
  <si>
    <t>18050400 </t>
  </si>
  <si>
    <t>19000000 </t>
  </si>
  <si>
    <t>19010000 </t>
  </si>
  <si>
    <t>19010100 </t>
  </si>
  <si>
    <t>21050000 </t>
  </si>
  <si>
    <t>21080900 </t>
  </si>
  <si>
    <t>21081100 </t>
  </si>
  <si>
    <t>22000000 </t>
  </si>
  <si>
    <t>22010000 </t>
  </si>
  <si>
    <t>22080000 </t>
  </si>
  <si>
    <t>22080400 </t>
  </si>
  <si>
    <t>22090100 </t>
  </si>
  <si>
    <t>22090400 </t>
  </si>
  <si>
    <t>24030000 </t>
  </si>
  <si>
    <t>24060300 </t>
  </si>
  <si>
    <t>24062100 </t>
  </si>
  <si>
    <t>24110900 </t>
  </si>
  <si>
    <t>25010100 </t>
  </si>
  <si>
    <t>25010200 </t>
  </si>
  <si>
    <t>25010300 </t>
  </si>
  <si>
    <t>25010400 </t>
  </si>
  <si>
    <t>25020200 </t>
  </si>
  <si>
    <t>31010000 </t>
  </si>
  <si>
    <t>31010200 </t>
  </si>
  <si>
    <r>
      <t>31030000</t>
    </r>
    <r>
      <rPr>
        <sz val="12"/>
        <rFont val="Times New Roman"/>
        <family val="1"/>
      </rPr>
      <t> </t>
    </r>
  </si>
  <si>
    <t>33000000 </t>
  </si>
  <si>
    <t>33010000 </t>
  </si>
  <si>
    <t>33010100 </t>
  </si>
  <si>
    <t>50100000 </t>
  </si>
  <si>
    <t>18040000 </t>
  </si>
  <si>
    <t>20000000 </t>
  </si>
  <si>
    <t>Неподаткові надходження  </t>
  </si>
  <si>
    <t>21080000 </t>
  </si>
  <si>
    <t>22090000 </t>
  </si>
  <si>
    <t>Державне мито  </t>
  </si>
  <si>
    <t>24000000 </t>
  </si>
  <si>
    <t>Інші неподаткові надходження  </t>
  </si>
  <si>
    <t>24060000 </t>
  </si>
  <si>
    <t>21000000 </t>
  </si>
  <si>
    <t>Доходи від власності та підприємницької діяльності  </t>
  </si>
  <si>
    <t>30000000 </t>
  </si>
  <si>
    <t>Доходи від операцій з капіталом  </t>
  </si>
  <si>
    <t>31000000 </t>
  </si>
  <si>
    <t>Надходження від продажу основного капіталу  </t>
  </si>
  <si>
    <t>31020000 </t>
  </si>
  <si>
    <t>Надходження коштів від Державного фонду дорогоцінних металів і дорогоцінного каміння  </t>
  </si>
  <si>
    <t>25000000 </t>
  </si>
  <si>
    <t>Власні надходження бюджетних установ  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</si>
  <si>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</si>
  <si>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</si>
  <si>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</si>
  <si>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</si>
  <si>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24110000 </t>
  </si>
  <si>
    <t>Доходи від операцій з кредитування та надання гарантій  </t>
  </si>
  <si>
    <t>(грн.)</t>
  </si>
  <si>
    <t>Додаткова дотація з державного бюджету 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</si>
  <si>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випусникам вищих навчальних закладів, які здобули освіту за напрямами і спеціальностями медичного та фармацевтичного профілю</t>
  </si>
  <si>
    <t>19010200 </t>
  </si>
  <si>
    <t>Надходження від скидів забруднюючих речовин безпосередньо у водні об'єкти </t>
  </si>
  <si>
    <t>19010300 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</si>
  <si>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</si>
  <si>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форму туберкульозу</t>
  </si>
  <si>
    <t>Субвенція з інших бюджетів на виконання інвестиційних проектів</t>
  </si>
  <si>
    <t xml:space="preserve">Затверджено по бюджету з урахуванням змін </t>
  </si>
  <si>
    <t>% виконання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</si>
  <si>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</si>
  <si>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</si>
  <si>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</si>
  <si>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</si>
  <si>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 року</t>
  </si>
  <si>
    <t>Туристичний збір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</si>
  <si>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</si>
  <si>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</si>
  <si>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21010000 </t>
  </si>
  <si>
    <t>21010300 </t>
  </si>
  <si>
    <t>Надходження коштів пайової участі у розвитку інфраструктури населеного пункту</t>
  </si>
  <si>
    <t>Відсотки за користування позиками, які надавалися з місцевих бюджетів</t>
  </si>
  <si>
    <t>Інші надходження до фондів охорони навколишнього природного середовища  </t>
  </si>
  <si>
    <t>Єдиний податок з фізичних осіб, нарахований до 1 січня 2011 року</t>
  </si>
  <si>
    <t>Кошти, що надходять з інших бюджетів</t>
  </si>
  <si>
    <t>Кошти,що надходять за взаємними розрахунками між місцевими бюджетами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</si>
  <si>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</si>
  <si>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</si>
  <si>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Додаткова дотація з державного  бюджету місцевим бюджетам на оплату праці працівників бюджетних установ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</si>
  <si>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</si>
  <si>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12020400</t>
  </si>
  <si>
    <t xml:space="preserve">Податок з власників водних транспортних засобів  </t>
  </si>
  <si>
    <t xml:space="preserve">Збір за першу реєстрацію суден (фізичних осіб) </t>
  </si>
  <si>
    <t>Авансові внески з податку на прибуток підприємств та фінансових установ комунальної власності</t>
  </si>
  <si>
    <t>18010000 </t>
  </si>
  <si>
    <t>18010100 </t>
  </si>
  <si>
    <t>18010200 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</si>
  <si>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</si>
  <si>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</si>
  <si>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Благодійні внески, гранти та дарунки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</si>
  <si>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</si>
  <si>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</si>
  <si>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</si>
  <si>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Додаткова дотація з державного бюджету місцевим бюджетам на виплату допомоги по догляду за інвалідом I чи II групи внаслідок психічного розладу</t>
  </si>
  <si>
    <t>обробку інформації з нарахування та виплати допомог і компенсацій</t>
  </si>
  <si>
    <t>пільгове медичне обслуговування громадян, які постраждали внаслідок Чорнобильської катастрофи</t>
  </si>
  <si>
    <t>поховання учасників бойових дій та інвалідів війни</t>
  </si>
  <si>
    <t xml:space="preserve">Дотації вирівнювання з державного бюджету місцевим бюджетам  </t>
  </si>
  <si>
    <t>Інші субвенції, на: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</si>
  <si>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</si>
  <si>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Надходження коштів з рахунків виборчих фондів 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</si>
  <si>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</si>
  <si>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Податок та збір на доходи фізичних осіб  </t>
  </si>
  <si>
    <t>Додаткова дотація з державного бюджету  на вирівнювання фінансової забезпеченості місцевих бюджетів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</si>
  <si>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</si>
  <si>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</si>
  <si>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</si>
  <si>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</si>
  <si>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</si>
  <si>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</si>
  <si>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</si>
  <si>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</si>
  <si>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</si>
  <si>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</si>
  <si>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</si>
  <si>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</si>
  <si>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</si>
  <si>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18010400 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</si>
  <si>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</si>
  <si>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</si>
  <si>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</si>
  <si>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Освітня субвенція з державного бюджету місцевим бюджеттам</t>
  </si>
  <si>
    <t>Медична субвенція з державного бюджету місцевим бюджетам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</si>
  <si>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</si>
  <si>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</si>
  <si>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забезпечення лікування хворих на цукровий та нецукровий діабет</t>
  </si>
  <si>
    <t>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</si>
  <si>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Збір за провадження деяких видів підприємницької діяльності, що справлявся до 1 січня 2015 року</t>
  </si>
  <si>
    <t xml:space="preserve">Збір за провадження торговельної діяльності (роздрібна торгівля), сплачений фізичними особами, що справлявся до 1 січня 2015 року </t>
  </si>
  <si>
    <t xml:space="preserve">Збір за провадження торговельної діяльності (роздрібна торгівля), сплачений юридичними особами, що справлявся до 1 січня 2015 року </t>
  </si>
  <si>
    <t xml:space="preserve">Збір за провадження торговельної діяльності (ресторанне господарство), сплачений фізичними особами, що справлявся до 1 січня 2015 року </t>
  </si>
  <si>
    <t xml:space="preserve">Збір за провадження торговельної діяльності (оптова торгівля), сплачений юридичними особами, що справлявся до 1 січня 2015 року </t>
  </si>
  <si>
    <t xml:space="preserve">Збір за провадження торговельної діяльності (ресторанне господарство), сплачений юридичними особами, що справлявся до 1 січня 2015 року </t>
  </si>
  <si>
    <t xml:space="preserve">Збір за провадження діяльності з надання платних послуг, сплачений юридичними особами, що справлявся до 1 січня 2015 року </t>
  </si>
  <si>
    <t xml:space="preserve">Збір за провадження торговельної діяльності із придбанням короткотермінового торгового патенту, що справлявся до 1 січня 2015 року </t>
  </si>
  <si>
    <t xml:space="preserve">Збір за провадження діяльності з надання платних послуг, сплачений фізичними особами, що справлявся до 1 січня 2015 року 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</si>
  <si>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</si>
  <si>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Державне мито, не віднесене до інших категорій</t>
  </si>
  <si>
    <t>Транспортний податок з фізичних осіб </t>
  </si>
  <si>
    <t>Транспортний податок з юридичних осіб </t>
  </si>
  <si>
    <t>Плата за надання адміністративних послуг</t>
  </si>
  <si>
    <t>Плата за надання інших адміністративних послуг</t>
  </si>
  <si>
    <t xml:space="preserve"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 </t>
  </si>
  <si>
    <t>Податкові надходження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</si>
  <si>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катострофи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</si>
  <si>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</si>
  <si>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забезпечення твердим паливом (дровами) сімей учасників антитерористичної операції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</si>
  <si>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</si>
  <si>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</si>
  <si>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</si>
  <si>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</si>
  <si>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до рішення виконавчого комітету</t>
  </si>
  <si>
    <t xml:space="preserve">                       Додаток 1</t>
  </si>
  <si>
    <t>Директор департаменту фінансів, екноміки та інвестицій</t>
  </si>
  <si>
    <t>С.А. Липова</t>
  </si>
  <si>
    <t xml:space="preserve">від                             № </t>
  </si>
  <si>
    <t xml:space="preserve">Фіксований податок на доходи фізичних осіб від зайняття підприємницькою діяльністю, нарахований до 1 січня 2012 року  </t>
  </si>
  <si>
    <t>Податок з власників транспортних засобів та інших самохідних машин і механізмів</t>
  </si>
  <si>
    <t>Податки на власність</t>
  </si>
  <si>
    <t xml:space="preserve">Податок з власників наземних транспортних засобів та інших самохідних машин і механізмів (з громадян) </t>
  </si>
  <si>
    <t>Звіт про виконання доходної частини міського бюджету за І півріччя 2016 року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</si>
</sst>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"/>
    <numFmt numFmtId="181" formatCode="#,##0.0"/>
    <numFmt numFmtId="182" formatCode="0.00000"/>
    <numFmt numFmtId="183" formatCode="0.000000"/>
    <numFmt numFmtId="184" formatCode="0.0000000"/>
    <numFmt numFmtId="185" formatCode="0.00000000"/>
    <numFmt numFmtId="186" formatCode="0.0000"/>
    <numFmt numFmtId="187" formatCode="0.000"/>
    <numFmt numFmtId="188" formatCode="#,##0.00\ _г_р_н_.;[Red]#,##0.00\ _г_р_н_."/>
    <numFmt numFmtId="189" formatCode="#,##0.00;[Red]#,##0.00"/>
    <numFmt numFmtId="190" formatCode="#,##0.000"/>
    <numFmt numFmtId="191" formatCode="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\ _г_р_н_."/>
    <numFmt numFmtId="197" formatCode="#,##0.0000"/>
    <numFmt numFmtId="198" formatCode="#,##0.00000"/>
    <numFmt numFmtId="199" formatCode="#,##0.000000"/>
    <numFmt numFmtId="200" formatCode="#,##0.0000000"/>
    <numFmt numFmtId="201" formatCode="_-* #,##0.000_р_._-;\-* #,##0.000_р_._-;_-* &quot;-&quot;??_р_._-;_-@_-"/>
    <numFmt numFmtId="202" formatCode="_-* #,##0.0000_р_._-;\-* #,##0.0000_р_._-;_-* &quot;-&quot;??_р_._-;_-@_-"/>
    <numFmt numFmtId="203" formatCode="#,##0.000\ _г_р_н_."/>
    <numFmt numFmtId="204" formatCode="#,##0.00\ &quot;грн.&quot;"/>
    <numFmt numFmtId="205" formatCode="_-* #,##0.0_р_._-;\-* #,##0.0_р_._-;_-* &quot;-&quot;??_р_._-;_-@_-"/>
    <numFmt numFmtId="206" formatCode="_-* #,##0_р_._-;\-* #,##0_р_._-;_-* &quot;-&quot;??_р_._-;_-@_-"/>
    <numFmt numFmtId="207" formatCode="_-* #,##0.0\ _г_р_н_._-;\-* #,##0.0\ _г_р_н_._-;_-* &quot;-&quot;??\ _г_р_н_._-;_-@_-"/>
    <numFmt numFmtId="208" formatCode="_-* #,##0\ _г_р_н_._-;\-* #,##0\ _г_р_н_._-;_-* &quot;-&quot;??\ _г_р_н_._-;_-@_-"/>
    <numFmt numFmtId="209" formatCode="#0.00"/>
    <numFmt numFmtId="210" formatCode="* #,##0.00;* \-#,##0.00;* &quot;-&quot;??;@"/>
    <numFmt numFmtId="211" formatCode="* #,##0;* \-#,##0;* &quot;-&quot;;@"/>
    <numFmt numFmtId="212" formatCode="* _-#,##0.00&quot;р.&quot;;* \-#,##0.00&quot;р.&quot;;* _-&quot;-&quot;??&quot;р.&quot;;@"/>
    <numFmt numFmtId="213" formatCode="* _-#,##0&quot;р.&quot;;* \-#,##0&quot;р.&quot;;* _-&quot;-&quot;&quot;р.&quot;;@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4"/>
      <name val="Times New Roman Cyr"/>
      <family val="1"/>
    </font>
    <font>
      <sz val="14"/>
      <name val="Times"/>
      <family val="0"/>
    </font>
    <font>
      <b/>
      <sz val="14"/>
      <name val="Times New Roman Cyr"/>
      <family val="1"/>
    </font>
    <font>
      <b/>
      <sz val="14"/>
      <name val="Times"/>
      <family val="0"/>
    </font>
    <font>
      <b/>
      <i/>
      <sz val="14"/>
      <name val="Times New Roman Cyr"/>
      <family val="1"/>
    </font>
    <font>
      <b/>
      <i/>
      <sz val="14"/>
      <name val="Times"/>
      <family val="0"/>
    </font>
    <font>
      <i/>
      <sz val="14"/>
      <name val="Times New Roman Cyr"/>
      <family val="1"/>
    </font>
    <font>
      <i/>
      <sz val="14"/>
      <name val="Times"/>
      <family val="0"/>
    </font>
    <font>
      <b/>
      <sz val="10"/>
      <name val="Arial Cyr"/>
      <family val="0"/>
    </font>
    <font>
      <sz val="10"/>
      <name val="Times New Roman CYR"/>
      <family val="0"/>
    </font>
    <font>
      <i/>
      <sz val="10"/>
      <name val="Arial Cyr"/>
      <family val="0"/>
    </font>
    <font>
      <i/>
      <sz val="14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26"/>
      <name val="Times New Roman Cyr"/>
      <family val="1"/>
    </font>
    <font>
      <sz val="2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4"/>
      <color indexed="9"/>
      <name val="Times"/>
      <family val="0"/>
    </font>
    <font>
      <i/>
      <sz val="14"/>
      <name val="Arial Cyr"/>
      <family val="0"/>
    </font>
    <font>
      <sz val="8"/>
      <name val="Arial Cyr"/>
      <family val="0"/>
    </font>
    <font>
      <b/>
      <sz val="26"/>
      <name val="Times New Roman Cyr"/>
      <family val="1"/>
    </font>
    <font>
      <sz val="18"/>
      <name val="Times New Roman Cyr"/>
      <family val="1"/>
    </font>
    <font>
      <sz val="22"/>
      <name val="Times New Roman Cyr"/>
      <family val="1"/>
    </font>
    <font>
      <sz val="22"/>
      <name val="Times New Roman"/>
      <family val="1"/>
    </font>
    <font>
      <sz val="12"/>
      <name val="UkrainianLazursk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"/>
      <family val="0"/>
    </font>
    <font>
      <b/>
      <sz val="14"/>
      <color indexed="9"/>
      <name val="Times New Roman Cyr"/>
      <family val="0"/>
    </font>
    <font>
      <sz val="23"/>
      <name val="Times New Roman"/>
      <family val="1"/>
    </font>
    <font>
      <b/>
      <sz val="14"/>
      <color indexed="9"/>
      <name val="Times"/>
      <family val="0"/>
    </font>
    <font>
      <b/>
      <sz val="23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24"/>
      <name val="Times New Roman Cyr"/>
      <family val="1"/>
    </font>
    <font>
      <sz val="24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2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2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18" borderId="0" applyNumberFormat="0" applyBorder="0" applyAlignment="0" applyProtection="0"/>
    <xf numFmtId="0" fontId="35" fillId="12" borderId="0" applyNumberFormat="0" applyBorder="0" applyAlignment="0" applyProtection="0"/>
    <xf numFmtId="0" fontId="35" fillId="23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6" fillId="13" borderId="1" applyNumberFormat="0" applyAlignment="0" applyProtection="0"/>
    <xf numFmtId="0" fontId="36" fillId="7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0">
      <alignment vertical="top"/>
      <protection/>
    </xf>
    <xf numFmtId="0" fontId="49" fillId="0" borderId="6" applyNumberFormat="0" applyFill="0" applyAlignment="0" applyProtection="0"/>
    <xf numFmtId="0" fontId="42" fillId="0" borderId="7" applyNumberFormat="0" applyFill="0" applyAlignment="0" applyProtection="0"/>
    <xf numFmtId="0" fontId="43" fillId="25" borderId="8" applyNumberFormat="0" applyAlignment="0" applyProtection="0"/>
    <xf numFmtId="0" fontId="43" fillId="25" borderId="8" applyNumberFormat="0" applyAlignment="0" applyProtection="0"/>
    <xf numFmtId="0" fontId="6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13" borderId="0" applyNumberFormat="0" applyBorder="0" applyAlignment="0" applyProtection="0"/>
    <xf numFmtId="0" fontId="64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33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6" fillId="3" borderId="0" applyNumberFormat="0" applyBorder="0" applyAlignment="0" applyProtection="0"/>
    <xf numFmtId="0" fontId="46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10" borderId="10" applyNumberFormat="0" applyFont="0" applyAlignment="0" applyProtection="0"/>
    <xf numFmtId="0" fontId="57" fillId="10" borderId="10" applyNumberFormat="0" applyFont="0" applyAlignment="0" applyProtection="0"/>
    <xf numFmtId="9" fontId="0" fillId="0" borderId="0" applyFont="0" applyFill="0" applyBorder="0" applyAlignment="0" applyProtection="0"/>
    <xf numFmtId="0" fontId="37" fillId="26" borderId="2" applyNumberFormat="0" applyAlignment="0" applyProtection="0"/>
    <xf numFmtId="0" fontId="48" fillId="0" borderId="11" applyNumberFormat="0" applyFill="0" applyAlignment="0" applyProtection="0"/>
    <xf numFmtId="0" fontId="65" fillId="13" borderId="0" applyNumberFormat="0" applyBorder="0" applyAlignment="0" applyProtection="0"/>
    <xf numFmtId="0" fontId="66" fillId="0" borderId="0">
      <alignment/>
      <protection/>
    </xf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87">
    <xf numFmtId="0" fontId="0" fillId="0" borderId="0" xfId="0" applyAlignment="1">
      <alignment/>
    </xf>
    <xf numFmtId="4" fontId="5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11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188" fontId="0" fillId="0" borderId="0" xfId="0" applyNumberFormat="1" applyFill="1" applyAlignment="1">
      <alignment/>
    </xf>
    <xf numFmtId="4" fontId="16" fillId="0" borderId="12" xfId="0" applyNumberFormat="1" applyFont="1" applyFill="1" applyBorder="1" applyAlignment="1">
      <alignment horizontal="right" vertical="center" wrapText="1"/>
    </xf>
    <xf numFmtId="188" fontId="4" fillId="0" borderId="0" xfId="0" applyNumberFormat="1" applyFont="1" applyFill="1" applyAlignment="1">
      <alignment/>
    </xf>
    <xf numFmtId="171" fontId="11" fillId="0" borderId="12" xfId="125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4" fontId="11" fillId="0" borderId="12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 vertical="center" wrapText="1"/>
    </xf>
    <xf numFmtId="181" fontId="12" fillId="0" borderId="12" xfId="105" applyNumberFormat="1" applyFont="1" applyFill="1" applyBorder="1" applyAlignment="1">
      <alignment horizontal="right" vertical="center"/>
      <protection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 horizontal="justify" vertical="distributed" wrapText="1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justify" vertical="distributed" wrapText="1"/>
    </xf>
    <xf numFmtId="1" fontId="5" fillId="0" borderId="12" xfId="0" applyNumberFormat="1" applyFont="1" applyFill="1" applyBorder="1" applyAlignment="1">
      <alignment horizontal="center" vertical="distributed" wrapText="1"/>
    </xf>
    <xf numFmtId="1" fontId="5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 applyProtection="1">
      <alignment horizontal="justify" vertical="top" wrapText="1"/>
      <protection/>
    </xf>
    <xf numFmtId="181" fontId="8" fillId="0" borderId="12" xfId="105" applyNumberFormat="1" applyFont="1" applyFill="1" applyBorder="1" applyAlignment="1">
      <alignment horizontal="right" vertical="center"/>
      <protection/>
    </xf>
    <xf numFmtId="181" fontId="10" fillId="0" borderId="12" xfId="105" applyNumberFormat="1" applyFont="1" applyFill="1" applyBorder="1" applyAlignment="1">
      <alignment horizontal="right" vertical="center"/>
      <protection/>
    </xf>
    <xf numFmtId="181" fontId="6" fillId="0" borderId="12" xfId="105" applyNumberFormat="1" applyFont="1" applyFill="1" applyBorder="1" applyAlignment="1">
      <alignment horizontal="right" vertical="center"/>
      <protection/>
    </xf>
    <xf numFmtId="49" fontId="16" fillId="0" borderId="12" xfId="0" applyNumberFormat="1" applyFont="1" applyFill="1" applyBorder="1" applyAlignment="1" applyProtection="1">
      <alignment horizontal="justify" vertical="top" wrapText="1"/>
      <protection hidden="1"/>
    </xf>
    <xf numFmtId="0" fontId="18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top" wrapText="1"/>
    </xf>
    <xf numFmtId="181" fontId="16" fillId="0" borderId="12" xfId="105" applyNumberFormat="1" applyFont="1" applyFill="1" applyBorder="1" applyAlignment="1">
      <alignment horizontal="right" vertical="center"/>
      <protection/>
    </xf>
    <xf numFmtId="4" fontId="18" fillId="0" borderId="12" xfId="0" applyNumberFormat="1" applyFont="1" applyFill="1" applyBorder="1" applyAlignment="1">
      <alignment horizontal="right" vertical="center" wrapText="1"/>
    </xf>
    <xf numFmtId="49" fontId="18" fillId="0" borderId="12" xfId="0" applyNumberFormat="1" applyFont="1" applyFill="1" applyBorder="1" applyAlignment="1">
      <alignment horizontal="justify" vertical="top" wrapText="1"/>
    </xf>
    <xf numFmtId="0" fontId="18" fillId="0" borderId="12" xfId="0" applyNumberFormat="1" applyFont="1" applyFill="1" applyBorder="1" applyAlignment="1">
      <alignment horizontal="justify" vertical="top" wrapText="1"/>
    </xf>
    <xf numFmtId="0" fontId="18" fillId="0" borderId="12" xfId="108" applyNumberFormat="1" applyFont="1" applyFill="1" applyBorder="1" applyAlignment="1" applyProtection="1">
      <alignment horizontal="justify" vertical="top" wrapText="1"/>
      <protection locked="0"/>
    </xf>
    <xf numFmtId="4" fontId="7" fillId="0" borderId="12" xfId="0" applyNumberFormat="1" applyFont="1" applyFill="1" applyBorder="1" applyAlignment="1">
      <alignment horizontal="right" vertical="center"/>
    </xf>
    <xf numFmtId="49" fontId="21" fillId="0" borderId="12" xfId="0" applyNumberFormat="1" applyFont="1" applyFill="1" applyBorder="1" applyAlignment="1" applyProtection="1">
      <alignment horizontal="justify" vertical="top" wrapText="1"/>
      <protection hidden="1"/>
    </xf>
    <xf numFmtId="4" fontId="21" fillId="0" borderId="12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181" fontId="26" fillId="0" borderId="12" xfId="105" applyNumberFormat="1" applyFont="1" applyFill="1" applyBorder="1" applyAlignment="1">
      <alignment horizontal="right" vertical="center"/>
      <protection/>
    </xf>
    <xf numFmtId="0" fontId="27" fillId="0" borderId="0" xfId="0" applyFont="1" applyFill="1" applyAlignment="1">
      <alignment/>
    </xf>
    <xf numFmtId="181" fontId="21" fillId="0" borderId="12" xfId="105" applyNumberFormat="1" applyFont="1" applyFill="1" applyBorder="1" applyAlignment="1">
      <alignment horizontal="right" vertical="center"/>
      <protection/>
    </xf>
    <xf numFmtId="181" fontId="7" fillId="0" borderId="12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2" fontId="18" fillId="0" borderId="12" xfId="0" applyNumberFormat="1" applyFont="1" applyFill="1" applyBorder="1" applyAlignment="1">
      <alignment horizontal="justify" vertical="top" wrapText="1"/>
    </xf>
    <xf numFmtId="1" fontId="0" fillId="0" borderId="0" xfId="0" applyNumberFormat="1" applyFill="1" applyBorder="1" applyAlignment="1">
      <alignment horizontal="center"/>
    </xf>
    <xf numFmtId="0" fontId="32" fillId="0" borderId="0" xfId="0" applyFont="1" applyFill="1" applyAlignment="1">
      <alignment/>
    </xf>
    <xf numFmtId="4" fontId="7" fillId="0" borderId="12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1" fontId="21" fillId="0" borderId="12" xfId="108" applyNumberFormat="1" applyFont="1" applyFill="1" applyBorder="1" applyAlignment="1" applyProtection="1">
      <alignment horizontal="left" vertical="center" wrapText="1"/>
      <protection locked="0"/>
    </xf>
    <xf numFmtId="1" fontId="16" fillId="0" borderId="12" xfId="108" applyNumberFormat="1" applyFont="1" applyFill="1" applyBorder="1" applyAlignment="1" applyProtection="1">
      <alignment horizontal="left" vertical="center" wrapText="1"/>
      <protection locked="0"/>
    </xf>
    <xf numFmtId="188" fontId="6" fillId="0" borderId="12" xfId="105" applyNumberFormat="1" applyFont="1" applyFill="1" applyBorder="1" applyAlignment="1">
      <alignment horizontal="center" vertical="center" wrapText="1"/>
      <protection/>
    </xf>
    <xf numFmtId="0" fontId="6" fillId="0" borderId="12" xfId="105" applyFont="1" applyFill="1" applyBorder="1" applyAlignment="1">
      <alignment horizontal="center" vertical="center" wrapText="1"/>
      <protection/>
    </xf>
    <xf numFmtId="1" fontId="18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2" xfId="0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 applyProtection="1">
      <alignment horizontal="center" vertical="top" wrapText="1"/>
      <protection hidden="1"/>
    </xf>
    <xf numFmtId="0" fontId="22" fillId="0" borderId="12" xfId="0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191" fontId="24" fillId="0" borderId="12" xfId="107" applyNumberFormat="1" applyFont="1" applyFill="1" applyBorder="1" applyAlignment="1">
      <alignment horizontal="center" vertical="top" wrapText="1"/>
      <protection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 applyProtection="1">
      <alignment horizontal="justify" vertical="top" wrapText="1"/>
      <protection/>
    </xf>
    <xf numFmtId="2" fontId="18" fillId="0" borderId="14" xfId="0" applyNumberFormat="1" applyFont="1" applyFill="1" applyBorder="1" applyAlignment="1">
      <alignment horizontal="justify" vertical="top" wrapText="1"/>
    </xf>
    <xf numFmtId="2" fontId="18" fillId="0" borderId="13" xfId="0" applyNumberFormat="1" applyFont="1" applyFill="1" applyBorder="1" applyAlignment="1">
      <alignment horizontal="justify" vertical="top" wrapText="1"/>
    </xf>
    <xf numFmtId="2" fontId="18" fillId="0" borderId="15" xfId="0" applyNumberFormat="1" applyFont="1" applyFill="1" applyBorder="1" applyAlignment="1">
      <alignment horizontal="justify" vertical="top" wrapText="1"/>
    </xf>
    <xf numFmtId="181" fontId="18" fillId="0" borderId="12" xfId="0" applyNumberFormat="1" applyFont="1" applyFill="1" applyBorder="1" applyAlignment="1">
      <alignment horizontal="right" vertical="center" wrapText="1"/>
    </xf>
    <xf numFmtId="1" fontId="23" fillId="0" borderId="13" xfId="0" applyNumberFormat="1" applyFont="1" applyFill="1" applyBorder="1" applyAlignment="1">
      <alignment horizontal="center" vertical="top" wrapText="1"/>
    </xf>
    <xf numFmtId="4" fontId="11" fillId="0" borderId="1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4" fontId="18" fillId="0" borderId="16" xfId="0" applyNumberFormat="1" applyFont="1" applyFill="1" applyBorder="1" applyAlignment="1">
      <alignment horizontal="right" vertical="center" wrapText="1"/>
    </xf>
    <xf numFmtId="4" fontId="18" fillId="0" borderId="17" xfId="0" applyNumberFormat="1" applyFont="1" applyFill="1" applyBorder="1" applyAlignment="1">
      <alignment horizontal="right" vertical="center" wrapText="1"/>
    </xf>
    <xf numFmtId="4" fontId="18" fillId="0" borderId="18" xfId="0" applyNumberFormat="1" applyFont="1" applyFill="1" applyBorder="1" applyAlignment="1">
      <alignment horizontal="right" vertical="center" wrapText="1"/>
    </xf>
    <xf numFmtId="4" fontId="16" fillId="0" borderId="16" xfId="0" applyNumberFormat="1" applyFont="1" applyFill="1" applyBorder="1" applyAlignment="1">
      <alignment horizontal="right" vertical="center"/>
    </xf>
    <xf numFmtId="49" fontId="21" fillId="0" borderId="12" xfId="0" applyNumberFormat="1" applyFont="1" applyFill="1" applyBorder="1" applyAlignment="1">
      <alignment horizontal="justify" vertical="top" wrapText="1"/>
    </xf>
    <xf numFmtId="181" fontId="51" fillId="0" borderId="12" xfId="105" applyNumberFormat="1" applyFont="1" applyFill="1" applyBorder="1" applyAlignment="1">
      <alignment horizontal="right" vertical="center"/>
      <protection/>
    </xf>
    <xf numFmtId="4" fontId="11" fillId="0" borderId="13" xfId="0" applyNumberFormat="1" applyFont="1" applyFill="1" applyBorder="1" applyAlignment="1">
      <alignment horizontal="right" vertical="center" wrapText="1"/>
    </xf>
    <xf numFmtId="181" fontId="12" fillId="0" borderId="13" xfId="105" applyNumberFormat="1" applyFont="1" applyFill="1" applyBorder="1" applyAlignment="1">
      <alignment horizontal="right" vertical="center"/>
      <protection/>
    </xf>
    <xf numFmtId="4" fontId="21" fillId="0" borderId="13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181" fontId="8" fillId="0" borderId="13" xfId="105" applyNumberFormat="1" applyFont="1" applyFill="1" applyBorder="1" applyAlignment="1">
      <alignment horizontal="right" vertical="center"/>
      <protection/>
    </xf>
    <xf numFmtId="0" fontId="16" fillId="0" borderId="13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1" fontId="22" fillId="0" borderId="13" xfId="0" applyNumberFormat="1" applyFont="1" applyFill="1" applyBorder="1" applyAlignment="1">
      <alignment horizontal="center" vertical="top" wrapText="1"/>
    </xf>
    <xf numFmtId="4" fontId="7" fillId="0" borderId="16" xfId="0" applyNumberFormat="1" applyFont="1" applyFill="1" applyBorder="1" applyAlignment="1">
      <alignment horizontal="right" vertical="center" wrapText="1"/>
    </xf>
    <xf numFmtId="181" fontId="5" fillId="0" borderId="12" xfId="0" applyNumberFormat="1" applyFont="1" applyFill="1" applyBorder="1" applyAlignment="1">
      <alignment horizontal="right" vertical="center" wrapText="1"/>
    </xf>
    <xf numFmtId="188" fontId="7" fillId="0" borderId="12" xfId="0" applyNumberFormat="1" applyFont="1" applyFill="1" applyBorder="1" applyAlignment="1">
      <alignment horizontal="right" vertical="center" wrapText="1"/>
    </xf>
    <xf numFmtId="188" fontId="7" fillId="0" borderId="12" xfId="0" applyNumberFormat="1" applyFont="1" applyFill="1" applyBorder="1" applyAlignment="1">
      <alignment horizontal="right" vertical="center"/>
    </xf>
    <xf numFmtId="188" fontId="11" fillId="0" borderId="12" xfId="0" applyNumberFormat="1" applyFont="1" applyFill="1" applyBorder="1" applyAlignment="1">
      <alignment horizontal="right" vertical="center"/>
    </xf>
    <xf numFmtId="188" fontId="11" fillId="0" borderId="12" xfId="0" applyNumberFormat="1" applyFont="1" applyFill="1" applyBorder="1" applyAlignment="1">
      <alignment horizontal="right" vertical="center" wrapText="1"/>
    </xf>
    <xf numFmtId="1" fontId="24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12" xfId="0" applyNumberFormat="1" applyFont="1" applyFill="1" applyBorder="1" applyAlignment="1" applyProtection="1">
      <alignment horizontal="justify" vertical="top" wrapText="1"/>
      <protection hidden="1"/>
    </xf>
    <xf numFmtId="181" fontId="52" fillId="0" borderId="12" xfId="0" applyNumberFormat="1" applyFont="1" applyFill="1" applyBorder="1" applyAlignment="1">
      <alignment horizontal="right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0" fontId="53" fillId="0" borderId="0" xfId="0" applyFont="1" applyFill="1" applyAlignment="1">
      <alignment/>
    </xf>
    <xf numFmtId="1" fontId="23" fillId="0" borderId="12" xfId="0" applyNumberFormat="1" applyFont="1" applyFill="1" applyBorder="1" applyAlignment="1">
      <alignment horizontal="center" vertical="top" wrapText="1"/>
    </xf>
    <xf numFmtId="181" fontId="54" fillId="0" borderId="12" xfId="105" applyNumberFormat="1" applyFont="1" applyFill="1" applyBorder="1" applyAlignment="1">
      <alignment horizontal="right" vertical="center"/>
      <protection/>
    </xf>
    <xf numFmtId="2" fontId="55" fillId="0" borderId="0" xfId="0" applyNumberFormat="1" applyFont="1" applyFill="1" applyBorder="1" applyAlignment="1">
      <alignment horizontal="center" vertical="center"/>
    </xf>
    <xf numFmtId="2" fontId="55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distributed" wrapText="1"/>
    </xf>
    <xf numFmtId="2" fontId="53" fillId="0" borderId="0" xfId="0" applyNumberFormat="1" applyFont="1" applyFill="1" applyBorder="1" applyAlignment="1">
      <alignment horizontal="center" vertical="center" wrapText="1"/>
    </xf>
    <xf numFmtId="181" fontId="18" fillId="0" borderId="13" xfId="0" applyNumberFormat="1" applyFont="1" applyFill="1" applyBorder="1" applyAlignment="1">
      <alignment horizontal="right" vertical="center" wrapText="1"/>
    </xf>
    <xf numFmtId="2" fontId="18" fillId="0" borderId="13" xfId="0" applyNumberFormat="1" applyFont="1" applyFill="1" applyBorder="1" applyAlignment="1">
      <alignment horizontal="left" vertical="top" wrapText="1"/>
    </xf>
    <xf numFmtId="188" fontId="7" fillId="0" borderId="12" xfId="0" applyNumberFormat="1" applyFont="1" applyFill="1" applyBorder="1" applyAlignment="1">
      <alignment horizontal="right" vertical="center" wrapText="1"/>
    </xf>
    <xf numFmtId="171" fontId="7" fillId="0" borderId="12" xfId="125" applyFont="1" applyFill="1" applyBorder="1" applyAlignment="1">
      <alignment horizontal="right" vertical="center" wrapText="1"/>
    </xf>
    <xf numFmtId="4" fontId="11" fillId="0" borderId="13" xfId="0" applyNumberFormat="1" applyFont="1" applyFill="1" applyBorder="1" applyAlignment="1">
      <alignment horizontal="right" vertical="center"/>
    </xf>
    <xf numFmtId="181" fontId="26" fillId="0" borderId="13" xfId="105" applyNumberFormat="1" applyFont="1" applyFill="1" applyBorder="1" applyAlignment="1">
      <alignment horizontal="right" vertical="center"/>
      <protection/>
    </xf>
    <xf numFmtId="204" fontId="18" fillId="0" borderId="12" xfId="0" applyNumberFormat="1" applyFont="1" applyFill="1" applyBorder="1" applyAlignment="1">
      <alignment horizontal="justify" vertical="top" wrapText="1"/>
    </xf>
    <xf numFmtId="191" fontId="22" fillId="0" borderId="12" xfId="107" applyNumberFormat="1" applyFont="1" applyFill="1" applyBorder="1" applyAlignment="1">
      <alignment horizontal="center" vertical="top"/>
      <protection/>
    </xf>
    <xf numFmtId="0" fontId="21" fillId="0" borderId="0" xfId="0" applyFont="1" applyFill="1" applyBorder="1" applyAlignment="1">
      <alignment horizontal="center" vertical="center"/>
    </xf>
    <xf numFmtId="0" fontId="6" fillId="0" borderId="0" xfId="109" applyFont="1" applyFill="1" applyBorder="1" applyAlignment="1">
      <alignment horizontal="justify" vertical="center" wrapText="1"/>
      <protection/>
    </xf>
    <xf numFmtId="4" fontId="7" fillId="0" borderId="0" xfId="0" applyNumberFormat="1" applyFont="1" applyFill="1" applyBorder="1" applyAlignment="1">
      <alignment horizontal="right" vertical="center"/>
    </xf>
    <xf numFmtId="181" fontId="8" fillId="0" borderId="0" xfId="105" applyNumberFormat="1" applyFont="1" applyFill="1" applyBorder="1" applyAlignment="1">
      <alignment horizontal="right" vertical="center"/>
      <protection/>
    </xf>
    <xf numFmtId="4" fontId="7" fillId="0" borderId="0" xfId="0" applyNumberFormat="1" applyFont="1" applyFill="1" applyBorder="1" applyAlignment="1">
      <alignment horizontal="right" vertical="center" wrapText="1"/>
    </xf>
    <xf numFmtId="1" fontId="16" fillId="0" borderId="12" xfId="108" applyNumberFormat="1" applyFont="1" applyFill="1" applyBorder="1" applyAlignment="1" applyProtection="1">
      <alignment horizontal="left" vertical="top" wrapText="1"/>
      <protection locked="0"/>
    </xf>
    <xf numFmtId="1" fontId="21" fillId="0" borderId="12" xfId="108" applyNumberFormat="1" applyFont="1" applyFill="1" applyBorder="1" applyAlignment="1" applyProtection="1">
      <alignment horizontal="left" vertical="center"/>
      <protection locked="0"/>
    </xf>
    <xf numFmtId="171" fontId="7" fillId="0" borderId="12" xfId="125" applyFont="1" applyFill="1" applyBorder="1" applyAlignment="1">
      <alignment horizontal="center" vertical="center" wrapText="1" shrinkToFit="1"/>
    </xf>
    <xf numFmtId="0" fontId="23" fillId="0" borderId="14" xfId="0" applyFont="1" applyFill="1" applyBorder="1" applyAlignment="1">
      <alignment horizontal="center" vertical="top" wrapText="1"/>
    </xf>
    <xf numFmtId="196" fontId="7" fillId="0" borderId="12" xfId="125" applyNumberFormat="1" applyFont="1" applyFill="1" applyBorder="1" applyAlignment="1">
      <alignment horizontal="center" vertical="center" wrapText="1" shrinkToFit="1"/>
    </xf>
    <xf numFmtId="171" fontId="7" fillId="0" borderId="12" xfId="125" applyFont="1" applyFill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4" fontId="56" fillId="0" borderId="12" xfId="0" applyNumberFormat="1" applyFont="1" applyFill="1" applyBorder="1" applyAlignment="1">
      <alignment vertical="center" wrapText="1"/>
    </xf>
    <xf numFmtId="2" fontId="57" fillId="0" borderId="0" xfId="0" applyNumberFormat="1" applyFont="1" applyFill="1" applyBorder="1" applyAlignment="1" applyProtection="1">
      <alignment horizontal="right"/>
      <protection/>
    </xf>
    <xf numFmtId="2" fontId="57" fillId="0" borderId="0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 vertical="center" wrapText="1"/>
    </xf>
    <xf numFmtId="4" fontId="18" fillId="0" borderId="16" xfId="0" applyNumberFormat="1" applyFont="1" applyFill="1" applyBorder="1" applyAlignment="1">
      <alignment horizontal="right" vertical="center"/>
    </xf>
    <xf numFmtId="0" fontId="58" fillId="0" borderId="0" xfId="0" applyFont="1" applyFill="1" applyAlignment="1">
      <alignment horizontal="center" vertical="center" textRotation="180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horizontal="left"/>
    </xf>
    <xf numFmtId="2" fontId="32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distributed" wrapText="1"/>
    </xf>
    <xf numFmtId="0" fontId="18" fillId="0" borderId="12" xfId="106" applyNumberFormat="1" applyFont="1" applyFill="1" applyBorder="1" applyAlignment="1" applyProtection="1">
      <alignment vertical="center" wrapText="1"/>
      <protection/>
    </xf>
    <xf numFmtId="4" fontId="56" fillId="0" borderId="16" xfId="0" applyNumberFormat="1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NumberFormat="1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6" fillId="0" borderId="12" xfId="109" applyFont="1" applyFill="1" applyBorder="1" applyAlignment="1">
      <alignment horizontal="justify" vertical="center" wrapText="1"/>
      <protection/>
    </xf>
    <xf numFmtId="0" fontId="0" fillId="0" borderId="0" xfId="0" applyFont="1" applyFill="1" applyAlignment="1">
      <alignment/>
    </xf>
    <xf numFmtId="4" fontId="7" fillId="0" borderId="12" xfId="0" applyNumberFormat="1" applyFont="1" applyFill="1" applyBorder="1" applyAlignment="1">
      <alignment horizontal="right" vertical="center" wrapText="1"/>
    </xf>
    <xf numFmtId="171" fontId="21" fillId="0" borderId="12" xfId="125" applyFont="1" applyFill="1" applyBorder="1" applyAlignment="1">
      <alignment horizontal="right" vertical="center" wrapText="1"/>
    </xf>
    <xf numFmtId="2" fontId="57" fillId="0" borderId="13" xfId="0" applyNumberFormat="1" applyFont="1" applyFill="1" applyBorder="1" applyAlignment="1" applyProtection="1">
      <alignment horizontal="right"/>
      <protection/>
    </xf>
    <xf numFmtId="171" fontId="18" fillId="0" borderId="12" xfId="125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Fill="1" applyBorder="1" applyAlignment="1">
      <alignment horizontal="right" vertical="center"/>
    </xf>
    <xf numFmtId="171" fontId="18" fillId="0" borderId="12" xfId="125" applyFont="1" applyFill="1" applyBorder="1" applyAlignment="1">
      <alignment horizontal="right" vertical="center" wrapText="1" readingOrder="1"/>
    </xf>
    <xf numFmtId="181" fontId="21" fillId="0" borderId="12" xfId="0" applyNumberFormat="1" applyFont="1" applyFill="1" applyBorder="1" applyAlignment="1">
      <alignment horizontal="right" vertical="center" wrapText="1"/>
    </xf>
    <xf numFmtId="181" fontId="22" fillId="0" borderId="12" xfId="0" applyNumberFormat="1" applyFont="1" applyFill="1" applyBorder="1" applyAlignment="1">
      <alignment horizontal="center" vertical="center" wrapText="1"/>
    </xf>
    <xf numFmtId="181" fontId="21" fillId="0" borderId="13" xfId="0" applyNumberFormat="1" applyFont="1" applyFill="1" applyBorder="1" applyAlignment="1">
      <alignment horizontal="right" vertical="center" wrapText="1"/>
    </xf>
    <xf numFmtId="181" fontId="11" fillId="0" borderId="12" xfId="0" applyNumberFormat="1" applyFont="1" applyFill="1" applyBorder="1" applyAlignment="1">
      <alignment horizontal="right" vertical="center" wrapText="1"/>
    </xf>
    <xf numFmtId="181" fontId="7" fillId="0" borderId="12" xfId="0" applyNumberFormat="1" applyFont="1" applyFill="1" applyBorder="1" applyAlignment="1">
      <alignment horizontal="right" vertical="center" wrapText="1"/>
    </xf>
    <xf numFmtId="181" fontId="5" fillId="0" borderId="16" xfId="0" applyNumberFormat="1" applyFont="1" applyFill="1" applyBorder="1" applyAlignment="1">
      <alignment horizontal="right" vertical="center" wrapText="1"/>
    </xf>
    <xf numFmtId="181" fontId="18" fillId="0" borderId="16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center" vertical="center" textRotation="180"/>
    </xf>
    <xf numFmtId="0" fontId="58" fillId="0" borderId="19" xfId="0" applyFont="1" applyFill="1" applyBorder="1" applyAlignment="1">
      <alignment horizontal="center" vertical="center" textRotation="180"/>
    </xf>
    <xf numFmtId="0" fontId="29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distributed" wrapText="1"/>
    </xf>
    <xf numFmtId="2" fontId="32" fillId="0" borderId="0" xfId="0" applyNumberFormat="1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4 міс.2001 р." xfId="105"/>
    <cellStyle name="Обычный_№1 (в)" xfId="106"/>
    <cellStyle name="Обычный_Декадка с %" xfId="107"/>
    <cellStyle name="Обычный_Додаток 2" xfId="108"/>
    <cellStyle name="Обычный_Уточнення доходів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ітка" xfId="116"/>
    <cellStyle name="Percent" xfId="117"/>
    <cellStyle name="Результат" xfId="118"/>
    <cellStyle name="Связанная ячейка" xfId="119"/>
    <cellStyle name="Середній" xfId="120"/>
    <cellStyle name="Стиль 1" xfId="121"/>
    <cellStyle name="Текст попередження" xfId="122"/>
    <cellStyle name="Текст пояснення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205"/>
  <sheetViews>
    <sheetView showZeros="0" tabSelected="1" view="pageBreakPreview" zoomScale="65" zoomScaleNormal="60" zoomScaleSheetLayoutView="65" workbookViewId="0" topLeftCell="A7">
      <pane xSplit="2" ySplit="4" topLeftCell="H179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L172" sqref="L172:L190"/>
    </sheetView>
  </sheetViews>
  <sheetFormatPr defaultColWidth="9.00390625" defaultRowHeight="12.75"/>
  <cols>
    <col min="1" max="1" width="12.75390625" style="22" customWidth="1"/>
    <col min="2" max="2" width="68.25390625" style="23" customWidth="1"/>
    <col min="3" max="4" width="23.125" style="9" customWidth="1"/>
    <col min="5" max="5" width="18.125" style="2" customWidth="1"/>
    <col min="6" max="6" width="22.375" style="9" customWidth="1"/>
    <col min="7" max="7" width="22.25390625" style="9" customWidth="1"/>
    <col min="8" max="8" width="13.00390625" style="2" customWidth="1"/>
    <col min="9" max="9" width="25.125" style="2" customWidth="1"/>
    <col min="10" max="10" width="24.00390625" style="9" customWidth="1"/>
    <col min="11" max="11" width="13.25390625" style="2" customWidth="1"/>
    <col min="12" max="12" width="6.375" style="146" customWidth="1"/>
    <col min="13" max="13" width="14.75390625" style="2" bestFit="1" customWidth="1"/>
    <col min="14" max="14" width="10.25390625" style="2" customWidth="1"/>
    <col min="15" max="16384" width="9.125" style="2" customWidth="1"/>
  </cols>
  <sheetData>
    <row r="1" spans="1:12" ht="33">
      <c r="A1" s="20"/>
      <c r="B1" s="21"/>
      <c r="C1" s="11"/>
      <c r="D1" s="11"/>
      <c r="G1" s="48" t="s">
        <v>226</v>
      </c>
      <c r="H1" s="48"/>
      <c r="I1" s="48"/>
      <c r="J1" s="48"/>
      <c r="K1" s="8"/>
      <c r="L1" s="172">
        <v>2</v>
      </c>
    </row>
    <row r="2" spans="1:12" ht="33">
      <c r="A2" s="20"/>
      <c r="B2" s="21"/>
      <c r="C2" s="11"/>
      <c r="D2" s="11"/>
      <c r="G2" s="147" t="s">
        <v>225</v>
      </c>
      <c r="H2" s="49"/>
      <c r="I2" s="49"/>
      <c r="J2" s="49"/>
      <c r="K2" s="8"/>
      <c r="L2" s="172"/>
    </row>
    <row r="3" spans="1:12" ht="33">
      <c r="A3" s="20"/>
      <c r="B3" s="21"/>
      <c r="C3" s="11"/>
      <c r="D3" s="11"/>
      <c r="G3" s="148" t="s">
        <v>229</v>
      </c>
      <c r="H3" s="49"/>
      <c r="I3" s="49"/>
      <c r="J3" s="49"/>
      <c r="K3" s="8"/>
      <c r="L3" s="172"/>
    </row>
    <row r="4" spans="1:12" ht="33">
      <c r="A4" s="20"/>
      <c r="B4" s="21"/>
      <c r="C4" s="11"/>
      <c r="D4" s="11"/>
      <c r="G4" s="112"/>
      <c r="H4" s="112"/>
      <c r="I4" s="112"/>
      <c r="J4" s="112"/>
      <c r="K4" s="8"/>
      <c r="L4" s="172"/>
    </row>
    <row r="5" spans="1:12" ht="16.5" customHeight="1">
      <c r="A5" s="20"/>
      <c r="B5" s="21"/>
      <c r="C5" s="11"/>
      <c r="D5" s="11"/>
      <c r="G5" s="52"/>
      <c r="H5" s="52"/>
      <c r="I5" s="52"/>
      <c r="J5" s="52"/>
      <c r="K5" s="7"/>
      <c r="L5" s="172"/>
    </row>
    <row r="6" spans="1:12" ht="33">
      <c r="A6" s="174" t="s">
        <v>234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2"/>
    </row>
    <row r="7" spans="9:12" ht="23.25">
      <c r="I7" s="84"/>
      <c r="K7" s="47" t="s">
        <v>123</v>
      </c>
      <c r="L7" s="172"/>
    </row>
    <row r="8" spans="1:12" ht="18.75" customHeight="1">
      <c r="A8" s="179" t="s">
        <v>6</v>
      </c>
      <c r="B8" s="180" t="s">
        <v>7</v>
      </c>
      <c r="C8" s="175" t="s">
        <v>8</v>
      </c>
      <c r="D8" s="176"/>
      <c r="E8" s="177"/>
      <c r="F8" s="175" t="s">
        <v>9</v>
      </c>
      <c r="G8" s="176"/>
      <c r="H8" s="177"/>
      <c r="I8" s="178" t="s">
        <v>10</v>
      </c>
      <c r="J8" s="178"/>
      <c r="K8" s="178"/>
      <c r="L8" s="172"/>
    </row>
    <row r="9" spans="1:12" ht="56.25" customHeight="1">
      <c r="A9" s="179"/>
      <c r="B9" s="181"/>
      <c r="C9" s="60" t="s">
        <v>132</v>
      </c>
      <c r="D9" s="60" t="s">
        <v>20</v>
      </c>
      <c r="E9" s="61" t="s">
        <v>133</v>
      </c>
      <c r="F9" s="60" t="s">
        <v>132</v>
      </c>
      <c r="G9" s="60" t="s">
        <v>20</v>
      </c>
      <c r="H9" s="61" t="s">
        <v>133</v>
      </c>
      <c r="I9" s="60" t="s">
        <v>132</v>
      </c>
      <c r="J9" s="60" t="s">
        <v>20</v>
      </c>
      <c r="K9" s="61" t="s">
        <v>133</v>
      </c>
      <c r="L9" s="172"/>
    </row>
    <row r="10" spans="1:12" s="51" customFormat="1" ht="16.5" customHeight="1">
      <c r="A10" s="62">
        <v>1</v>
      </c>
      <c r="B10" s="24">
        <v>2</v>
      </c>
      <c r="C10" s="111">
        <v>3</v>
      </c>
      <c r="D10" s="25">
        <v>4</v>
      </c>
      <c r="E10" s="25">
        <v>5</v>
      </c>
      <c r="F10" s="111">
        <v>6</v>
      </c>
      <c r="G10" s="25">
        <v>7</v>
      </c>
      <c r="H10" s="25">
        <v>8</v>
      </c>
      <c r="I10" s="111">
        <v>9</v>
      </c>
      <c r="J10" s="25">
        <v>10</v>
      </c>
      <c r="K10" s="25">
        <v>11</v>
      </c>
      <c r="L10" s="172"/>
    </row>
    <row r="11" spans="1:12" s="15" customFormat="1" ht="18.75">
      <c r="A11" s="63" t="s">
        <v>11</v>
      </c>
      <c r="B11" s="26" t="s">
        <v>217</v>
      </c>
      <c r="C11" s="4">
        <f>C12+C32+C39+C69+C37+C54</f>
        <v>804577500</v>
      </c>
      <c r="D11" s="4">
        <f>D12+D32+D39+D69+D37</f>
        <v>461705151.46</v>
      </c>
      <c r="E11" s="46">
        <f>D11/C11*100</f>
        <v>57.3847953068536</v>
      </c>
      <c r="F11" s="4">
        <f>F12+F32+F39+F69+F37</f>
        <v>2373400</v>
      </c>
      <c r="G11" s="4">
        <f>G12+G32+G39+G69+G37+G29</f>
        <v>1728823.3399999996</v>
      </c>
      <c r="H11" s="46">
        <f>G11/F11*100</f>
        <v>72.84163394286676</v>
      </c>
      <c r="I11" s="4">
        <f>I12+I32+I39+I69+I37+I29</f>
        <v>806950900</v>
      </c>
      <c r="J11" s="4">
        <f>J12+J32+J39+J69+J37+J29</f>
        <v>463433974.8</v>
      </c>
      <c r="K11" s="46">
        <f>J11/I11*100</f>
        <v>57.43025688427883</v>
      </c>
      <c r="L11" s="172"/>
    </row>
    <row r="12" spans="1:12" s="14" customFormat="1" ht="36" customHeight="1">
      <c r="A12" s="64">
        <v>11000000</v>
      </c>
      <c r="B12" s="26" t="s">
        <v>12</v>
      </c>
      <c r="C12" s="4">
        <f>C13+C21</f>
        <v>532457500</v>
      </c>
      <c r="D12" s="4">
        <f>D13+D21</f>
        <v>283494118.49</v>
      </c>
      <c r="E12" s="27">
        <f aca="true" t="shared" si="0" ref="E12:E23">D12/C12*100</f>
        <v>53.24258151871276</v>
      </c>
      <c r="F12" s="4"/>
      <c r="G12" s="4"/>
      <c r="H12" s="27"/>
      <c r="I12" s="4">
        <f aca="true" t="shared" si="1" ref="I12:J27">SUM(C12,F12)</f>
        <v>532457500</v>
      </c>
      <c r="J12" s="4">
        <f t="shared" si="1"/>
        <v>283494118.49</v>
      </c>
      <c r="K12" s="27">
        <f aca="true" t="shared" si="2" ref="K12:K73">J12/I12*100</f>
        <v>53.24258151871276</v>
      </c>
      <c r="L12" s="172"/>
    </row>
    <row r="13" spans="1:12" s="15" customFormat="1" ht="18.75">
      <c r="A13" s="64">
        <v>11010000</v>
      </c>
      <c r="B13" s="26" t="s">
        <v>176</v>
      </c>
      <c r="C13" s="4">
        <f>SUM(C14:C20)</f>
        <v>532100000</v>
      </c>
      <c r="D13" s="4">
        <f>SUM(D14:D20)</f>
        <v>283337913.56</v>
      </c>
      <c r="E13" s="27">
        <f t="shared" si="0"/>
        <v>53.2489970982898</v>
      </c>
      <c r="F13" s="4"/>
      <c r="G13" s="4"/>
      <c r="H13" s="27"/>
      <c r="I13" s="4">
        <f t="shared" si="1"/>
        <v>532100000</v>
      </c>
      <c r="J13" s="4">
        <f t="shared" si="1"/>
        <v>283337913.56</v>
      </c>
      <c r="K13" s="27">
        <f t="shared" si="2"/>
        <v>53.2489970982898</v>
      </c>
      <c r="L13" s="172"/>
    </row>
    <row r="14" spans="1:12" s="6" customFormat="1" ht="61.5" customHeight="1">
      <c r="A14" s="65">
        <v>11010100</v>
      </c>
      <c r="B14" s="30" t="s">
        <v>134</v>
      </c>
      <c r="C14" s="12">
        <v>456526000</v>
      </c>
      <c r="D14" s="12">
        <v>244162017.84</v>
      </c>
      <c r="E14" s="19">
        <f t="shared" si="0"/>
        <v>53.4826094986923</v>
      </c>
      <c r="F14" s="3"/>
      <c r="G14" s="3"/>
      <c r="H14" s="19"/>
      <c r="I14" s="3">
        <f>SUM(C14,F14)</f>
        <v>456526000</v>
      </c>
      <c r="J14" s="3">
        <f t="shared" si="1"/>
        <v>244162017.84</v>
      </c>
      <c r="K14" s="19">
        <f t="shared" si="2"/>
        <v>53.4826094986923</v>
      </c>
      <c r="L14" s="172"/>
    </row>
    <row r="15" spans="1:12" s="6" customFormat="1" ht="100.5" customHeight="1">
      <c r="A15" s="65">
        <v>11010200</v>
      </c>
      <c r="B15" s="30" t="s">
        <v>135</v>
      </c>
      <c r="C15" s="12">
        <v>46900000</v>
      </c>
      <c r="D15" s="12">
        <v>26237216.71</v>
      </c>
      <c r="E15" s="19">
        <f t="shared" si="0"/>
        <v>55.942892771855014</v>
      </c>
      <c r="F15" s="3"/>
      <c r="G15" s="3"/>
      <c r="H15" s="19"/>
      <c r="I15" s="3">
        <f t="shared" si="1"/>
        <v>46900000</v>
      </c>
      <c r="J15" s="3">
        <f t="shared" si="1"/>
        <v>26237216.71</v>
      </c>
      <c r="K15" s="19">
        <f t="shared" si="2"/>
        <v>55.942892771855014</v>
      </c>
      <c r="L15" s="172"/>
    </row>
    <row r="16" spans="1:12" s="6" customFormat="1" ht="60" customHeight="1">
      <c r="A16" s="66" t="s">
        <v>62</v>
      </c>
      <c r="B16" s="30" t="s">
        <v>136</v>
      </c>
      <c r="C16" s="12">
        <v>15500000</v>
      </c>
      <c r="D16" s="12">
        <v>6700687.45</v>
      </c>
      <c r="E16" s="19">
        <f t="shared" si="0"/>
        <v>43.23024161290323</v>
      </c>
      <c r="F16" s="3"/>
      <c r="G16" s="3"/>
      <c r="H16" s="19"/>
      <c r="I16" s="3">
        <f t="shared" si="1"/>
        <v>15500000</v>
      </c>
      <c r="J16" s="3">
        <f t="shared" si="1"/>
        <v>6700687.45</v>
      </c>
      <c r="K16" s="19">
        <f t="shared" si="2"/>
        <v>43.23024161290323</v>
      </c>
      <c r="L16" s="172"/>
    </row>
    <row r="17" spans="1:12" s="6" customFormat="1" ht="57" customHeight="1">
      <c r="A17" s="67">
        <v>11010500</v>
      </c>
      <c r="B17" s="30" t="s">
        <v>137</v>
      </c>
      <c r="C17" s="12">
        <v>7200000</v>
      </c>
      <c r="D17" s="12">
        <v>4296146.93</v>
      </c>
      <c r="E17" s="19">
        <f t="shared" si="0"/>
        <v>59.6687073611111</v>
      </c>
      <c r="F17" s="3"/>
      <c r="G17" s="3"/>
      <c r="H17" s="19"/>
      <c r="I17" s="3">
        <f t="shared" si="1"/>
        <v>7200000</v>
      </c>
      <c r="J17" s="3">
        <f t="shared" si="1"/>
        <v>4296146.93</v>
      </c>
      <c r="K17" s="19">
        <f t="shared" si="2"/>
        <v>59.6687073611111</v>
      </c>
      <c r="L17" s="172"/>
    </row>
    <row r="18" spans="1:12" s="6" customFormat="1" ht="60.75" customHeight="1" hidden="1">
      <c r="A18" s="65">
        <v>11010600</v>
      </c>
      <c r="B18" s="30" t="s">
        <v>138</v>
      </c>
      <c r="C18" s="3"/>
      <c r="D18" s="12"/>
      <c r="E18" s="19" t="e">
        <f t="shared" si="0"/>
        <v>#DIV/0!</v>
      </c>
      <c r="F18" s="3"/>
      <c r="G18" s="3"/>
      <c r="H18" s="19"/>
      <c r="I18" s="3">
        <f>SUM(C18,F18)</f>
        <v>0</v>
      </c>
      <c r="J18" s="3">
        <f>SUM(D18,G18)</f>
        <v>0</v>
      </c>
      <c r="K18" s="43" t="e">
        <f t="shared" si="2"/>
        <v>#DIV/0!</v>
      </c>
      <c r="L18" s="172"/>
    </row>
    <row r="19" spans="1:12" s="6" customFormat="1" ht="60.75" customHeight="1">
      <c r="A19" s="65">
        <v>11010600</v>
      </c>
      <c r="B19" s="30" t="s">
        <v>230</v>
      </c>
      <c r="C19" s="3"/>
      <c r="D19" s="12">
        <v>8.78</v>
      </c>
      <c r="E19" s="19"/>
      <c r="F19" s="3"/>
      <c r="G19" s="3"/>
      <c r="H19" s="19"/>
      <c r="I19" s="3">
        <f>SUM(C19,F19)</f>
        <v>0</v>
      </c>
      <c r="J19" s="3">
        <f>SUM(D19,G19)</f>
        <v>8.78</v>
      </c>
      <c r="K19" s="43"/>
      <c r="L19" s="172"/>
    </row>
    <row r="20" spans="1:12" s="6" customFormat="1" ht="75" customHeight="1">
      <c r="A20" s="65">
        <v>11010900</v>
      </c>
      <c r="B20" s="30" t="s">
        <v>221</v>
      </c>
      <c r="C20" s="12">
        <v>5974000</v>
      </c>
      <c r="D20" s="12">
        <v>1941835.85</v>
      </c>
      <c r="E20" s="19"/>
      <c r="F20" s="3"/>
      <c r="G20" s="3"/>
      <c r="H20" s="19"/>
      <c r="I20" s="3">
        <f t="shared" si="1"/>
        <v>5974000</v>
      </c>
      <c r="J20" s="3">
        <f t="shared" si="1"/>
        <v>1941835.85</v>
      </c>
      <c r="K20" s="19">
        <f t="shared" si="2"/>
        <v>32.5047849012387</v>
      </c>
      <c r="L20" s="172"/>
    </row>
    <row r="21" spans="1:12" s="15" customFormat="1" ht="21" customHeight="1">
      <c r="A21" s="64">
        <v>11020000</v>
      </c>
      <c r="B21" s="26" t="s">
        <v>27</v>
      </c>
      <c r="C21" s="4">
        <f>C22+C23</f>
        <v>357500</v>
      </c>
      <c r="D21" s="4">
        <f>D22+D23</f>
        <v>156204.93</v>
      </c>
      <c r="E21" s="27">
        <f t="shared" si="0"/>
        <v>43.69368671328671</v>
      </c>
      <c r="F21" s="4"/>
      <c r="G21" s="4"/>
      <c r="H21" s="27"/>
      <c r="I21" s="4">
        <f t="shared" si="1"/>
        <v>357500</v>
      </c>
      <c r="J21" s="4">
        <f t="shared" si="1"/>
        <v>156204.93</v>
      </c>
      <c r="K21" s="27">
        <f t="shared" si="2"/>
        <v>43.69368671328671</v>
      </c>
      <c r="L21" s="172"/>
    </row>
    <row r="22" spans="1:12" ht="39.75" customHeight="1">
      <c r="A22" s="65">
        <v>11020200</v>
      </c>
      <c r="B22" s="30" t="s">
        <v>28</v>
      </c>
      <c r="C22" s="12">
        <v>357500</v>
      </c>
      <c r="D22" s="12">
        <v>156204.93</v>
      </c>
      <c r="E22" s="19">
        <f t="shared" si="0"/>
        <v>43.69368671328671</v>
      </c>
      <c r="F22" s="5"/>
      <c r="G22" s="5"/>
      <c r="H22" s="28"/>
      <c r="I22" s="3">
        <f t="shared" si="1"/>
        <v>357500</v>
      </c>
      <c r="J22" s="3">
        <f t="shared" si="1"/>
        <v>156204.93</v>
      </c>
      <c r="K22" s="19">
        <f t="shared" si="2"/>
        <v>43.69368671328671</v>
      </c>
      <c r="L22" s="172"/>
    </row>
    <row r="23" spans="1:12" ht="39.75" customHeight="1" hidden="1">
      <c r="A23" s="65">
        <v>11023200</v>
      </c>
      <c r="B23" s="30" t="s">
        <v>157</v>
      </c>
      <c r="C23" s="18"/>
      <c r="D23" s="3"/>
      <c r="E23" s="19" t="e">
        <f t="shared" si="0"/>
        <v>#DIV/0!</v>
      </c>
      <c r="F23" s="5"/>
      <c r="G23" s="5"/>
      <c r="H23" s="28"/>
      <c r="I23" s="3">
        <f>SUM(C23,F23)</f>
        <v>0</v>
      </c>
      <c r="J23" s="3">
        <f t="shared" si="1"/>
        <v>0</v>
      </c>
      <c r="K23" s="19" t="e">
        <f>J23/I23*100</f>
        <v>#DIV/0!</v>
      </c>
      <c r="L23" s="172"/>
    </row>
    <row r="24" spans="1:12" s="6" customFormat="1" ht="39" customHeight="1" hidden="1">
      <c r="A24" s="108" t="s">
        <v>154</v>
      </c>
      <c r="B24" s="109" t="s">
        <v>155</v>
      </c>
      <c r="C24" s="3"/>
      <c r="D24" s="3"/>
      <c r="E24" s="19"/>
      <c r="F24" s="3"/>
      <c r="G24" s="3"/>
      <c r="H24" s="19"/>
      <c r="I24" s="5"/>
      <c r="J24" s="3">
        <f t="shared" si="1"/>
        <v>0</v>
      </c>
      <c r="K24" s="19"/>
      <c r="L24" s="172"/>
    </row>
    <row r="25" spans="1:12" s="15" customFormat="1" ht="19.5" customHeight="1" hidden="1">
      <c r="A25" s="68" t="s">
        <v>63</v>
      </c>
      <c r="B25" s="33" t="s">
        <v>29</v>
      </c>
      <c r="C25" s="4"/>
      <c r="D25" s="4"/>
      <c r="E25" s="27"/>
      <c r="F25" s="4">
        <f>F26+F27</f>
        <v>0</v>
      </c>
      <c r="G25" s="4">
        <f>G26+G27+G28</f>
        <v>0</v>
      </c>
      <c r="H25" s="27" t="e">
        <f>G25/F25*100</f>
        <v>#DIV/0!</v>
      </c>
      <c r="I25" s="4">
        <f aca="true" t="shared" si="3" ref="I25:J38">SUM(C25,F25)</f>
        <v>0</v>
      </c>
      <c r="J25" s="3">
        <f t="shared" si="1"/>
        <v>0</v>
      </c>
      <c r="K25" s="27" t="e">
        <f t="shared" si="2"/>
        <v>#DIV/0!</v>
      </c>
      <c r="L25" s="172"/>
    </row>
    <row r="26" spans="1:12" s="6" customFormat="1" ht="39.75" customHeight="1" hidden="1">
      <c r="A26" s="66" t="s">
        <v>64</v>
      </c>
      <c r="B26" s="32" t="s">
        <v>30</v>
      </c>
      <c r="C26" s="18"/>
      <c r="D26" s="3"/>
      <c r="E26" s="19"/>
      <c r="F26" s="3"/>
      <c r="G26" s="3"/>
      <c r="H26" s="19" t="e">
        <f>G26/F26*100</f>
        <v>#DIV/0!</v>
      </c>
      <c r="I26" s="3">
        <f t="shared" si="3"/>
        <v>0</v>
      </c>
      <c r="J26" s="3">
        <f t="shared" si="1"/>
        <v>0</v>
      </c>
      <c r="K26" s="19" t="e">
        <f t="shared" si="2"/>
        <v>#DIV/0!</v>
      </c>
      <c r="L26" s="172"/>
    </row>
    <row r="27" spans="1:12" ht="40.5" customHeight="1" hidden="1">
      <c r="A27" s="66" t="s">
        <v>65</v>
      </c>
      <c r="B27" s="32" t="s">
        <v>31</v>
      </c>
      <c r="C27" s="1"/>
      <c r="D27" s="1"/>
      <c r="E27" s="29"/>
      <c r="F27" s="18"/>
      <c r="G27" s="3"/>
      <c r="H27" s="19" t="e">
        <f>G27/F27*100</f>
        <v>#DIV/0!</v>
      </c>
      <c r="I27" s="3">
        <f>SUM(C27,F27)</f>
        <v>0</v>
      </c>
      <c r="J27" s="3">
        <f t="shared" si="1"/>
        <v>0</v>
      </c>
      <c r="K27" s="19" t="e">
        <f t="shared" si="2"/>
        <v>#DIV/0!</v>
      </c>
      <c r="L27" s="172"/>
    </row>
    <row r="28" spans="1:12" ht="20.25" customHeight="1" hidden="1">
      <c r="A28" s="66">
        <v>12030400</v>
      </c>
      <c r="B28" s="32" t="s">
        <v>156</v>
      </c>
      <c r="C28" s="1"/>
      <c r="D28" s="1"/>
      <c r="E28" s="29"/>
      <c r="F28" s="18"/>
      <c r="G28" s="3"/>
      <c r="H28" s="19"/>
      <c r="I28" s="3"/>
      <c r="J28" s="3">
        <f>SUM(D28,G28)</f>
        <v>0</v>
      </c>
      <c r="K28" s="19"/>
      <c r="L28" s="172"/>
    </row>
    <row r="29" spans="1:12" s="15" customFormat="1" ht="20.25" customHeight="1">
      <c r="A29" s="64">
        <v>12000000</v>
      </c>
      <c r="B29" s="33" t="s">
        <v>232</v>
      </c>
      <c r="C29" s="4">
        <f aca="true" t="shared" si="4" ref="C29:J29">C30</f>
        <v>0</v>
      </c>
      <c r="D29" s="4">
        <f t="shared" si="4"/>
        <v>0</v>
      </c>
      <c r="E29" s="46">
        <f t="shared" si="4"/>
        <v>0</v>
      </c>
      <c r="F29" s="4">
        <f t="shared" si="4"/>
        <v>0</v>
      </c>
      <c r="G29" s="4">
        <f t="shared" si="4"/>
        <v>8726.67</v>
      </c>
      <c r="H29" s="46">
        <f t="shared" si="4"/>
        <v>0</v>
      </c>
      <c r="I29" s="4">
        <f t="shared" si="4"/>
        <v>0</v>
      </c>
      <c r="J29" s="4">
        <f t="shared" si="4"/>
        <v>8726.67</v>
      </c>
      <c r="K29" s="28"/>
      <c r="L29" s="172"/>
    </row>
    <row r="30" spans="1:12" s="15" customFormat="1" ht="37.5">
      <c r="A30" s="64">
        <v>12020000</v>
      </c>
      <c r="B30" s="33" t="s">
        <v>231</v>
      </c>
      <c r="C30" s="4"/>
      <c r="D30" s="4"/>
      <c r="E30" s="27"/>
      <c r="F30" s="53"/>
      <c r="G30" s="4">
        <f>G31</f>
        <v>8726.67</v>
      </c>
      <c r="H30" s="46">
        <f>H31</f>
        <v>0</v>
      </c>
      <c r="I30" s="4">
        <f>I31</f>
        <v>0</v>
      </c>
      <c r="J30" s="4">
        <f>J31</f>
        <v>8726.67</v>
      </c>
      <c r="K30" s="27"/>
      <c r="L30" s="173">
        <v>3</v>
      </c>
    </row>
    <row r="31" spans="1:12" ht="37.5">
      <c r="A31" s="69">
        <v>12020200</v>
      </c>
      <c r="B31" s="32" t="s">
        <v>233</v>
      </c>
      <c r="C31" s="1"/>
      <c r="D31" s="1"/>
      <c r="E31" s="29"/>
      <c r="F31" s="18"/>
      <c r="G31" s="4">
        <v>8726.67</v>
      </c>
      <c r="H31" s="19"/>
      <c r="I31" s="3"/>
      <c r="J31" s="4">
        <f>SUM(D31,G31)</f>
        <v>8726.67</v>
      </c>
      <c r="K31" s="19"/>
      <c r="L31" s="173"/>
    </row>
    <row r="32" spans="1:12" s="15" customFormat="1" ht="37.5" customHeight="1">
      <c r="A32" s="64">
        <v>13000000</v>
      </c>
      <c r="B32" s="40" t="s">
        <v>178</v>
      </c>
      <c r="C32" s="4">
        <f>C33+C35</f>
        <v>158800</v>
      </c>
      <c r="D32" s="4">
        <f>D33+D35</f>
        <v>51537.619999999995</v>
      </c>
      <c r="E32" s="27">
        <f aca="true" t="shared" si="5" ref="E32:E37">D32/C32*100</f>
        <v>32.454420654911836</v>
      </c>
      <c r="F32" s="4"/>
      <c r="G32" s="4"/>
      <c r="H32" s="27"/>
      <c r="I32" s="4">
        <f t="shared" si="3"/>
        <v>158800</v>
      </c>
      <c r="J32" s="4">
        <f t="shared" si="3"/>
        <v>51537.619999999995</v>
      </c>
      <c r="K32" s="27">
        <f t="shared" si="2"/>
        <v>32.454420654911836</v>
      </c>
      <c r="L32" s="173"/>
    </row>
    <row r="33" spans="1:12" s="15" customFormat="1" ht="37.5">
      <c r="A33" s="64">
        <v>13010000</v>
      </c>
      <c r="B33" s="40" t="s">
        <v>179</v>
      </c>
      <c r="C33" s="4">
        <f>C34</f>
        <v>38800</v>
      </c>
      <c r="D33" s="4">
        <f>D34</f>
        <v>22460.68</v>
      </c>
      <c r="E33" s="27">
        <f t="shared" si="5"/>
        <v>57.88835051546391</v>
      </c>
      <c r="F33" s="4"/>
      <c r="G33" s="4"/>
      <c r="H33" s="27"/>
      <c r="I33" s="4">
        <f t="shared" si="3"/>
        <v>38800</v>
      </c>
      <c r="J33" s="4">
        <f t="shared" si="3"/>
        <v>22460.68</v>
      </c>
      <c r="K33" s="27">
        <f t="shared" si="2"/>
        <v>57.88835051546391</v>
      </c>
      <c r="L33" s="173"/>
    </row>
    <row r="34" spans="1:12" s="6" customFormat="1" ht="80.25" customHeight="1">
      <c r="A34" s="69">
        <v>13010200</v>
      </c>
      <c r="B34" s="30" t="s">
        <v>180</v>
      </c>
      <c r="C34" s="3">
        <v>38800</v>
      </c>
      <c r="D34" s="3">
        <v>22460.68</v>
      </c>
      <c r="E34" s="19">
        <f t="shared" si="5"/>
        <v>57.88835051546391</v>
      </c>
      <c r="F34" s="3"/>
      <c r="G34" s="3"/>
      <c r="H34" s="19"/>
      <c r="I34" s="3">
        <f t="shared" si="3"/>
        <v>38800</v>
      </c>
      <c r="J34" s="18">
        <f t="shared" si="3"/>
        <v>22460.68</v>
      </c>
      <c r="K34" s="19">
        <f t="shared" si="2"/>
        <v>57.88835051546391</v>
      </c>
      <c r="L34" s="173"/>
    </row>
    <row r="35" spans="1:12" s="15" customFormat="1" ht="18.75">
      <c r="A35" s="64">
        <v>13030000</v>
      </c>
      <c r="B35" s="40" t="s">
        <v>181</v>
      </c>
      <c r="C35" s="4">
        <f>C36</f>
        <v>120000</v>
      </c>
      <c r="D35" s="4">
        <f>D36</f>
        <v>29076.94</v>
      </c>
      <c r="E35" s="27">
        <f t="shared" si="5"/>
        <v>24.230783333333335</v>
      </c>
      <c r="F35" s="4"/>
      <c r="G35" s="4"/>
      <c r="H35" s="27"/>
      <c r="I35" s="4">
        <f t="shared" si="3"/>
        <v>120000</v>
      </c>
      <c r="J35" s="4">
        <f t="shared" si="3"/>
        <v>29076.94</v>
      </c>
      <c r="K35" s="27">
        <f t="shared" si="2"/>
        <v>24.230783333333335</v>
      </c>
      <c r="L35" s="173"/>
    </row>
    <row r="36" spans="1:12" ht="39" customHeight="1">
      <c r="A36" s="69">
        <v>13030200</v>
      </c>
      <c r="B36" s="30" t="s">
        <v>182</v>
      </c>
      <c r="C36" s="3">
        <v>120000</v>
      </c>
      <c r="D36" s="3">
        <v>29076.94</v>
      </c>
      <c r="E36" s="19">
        <f t="shared" si="5"/>
        <v>24.230783333333335</v>
      </c>
      <c r="F36" s="3"/>
      <c r="G36" s="3"/>
      <c r="H36" s="19"/>
      <c r="I36" s="3">
        <f t="shared" si="3"/>
        <v>120000</v>
      </c>
      <c r="J36" s="4">
        <f t="shared" si="3"/>
        <v>29076.94</v>
      </c>
      <c r="K36" s="19">
        <f t="shared" si="2"/>
        <v>24.230783333333335</v>
      </c>
      <c r="L36" s="173"/>
    </row>
    <row r="37" spans="1:12" s="15" customFormat="1" ht="18.75">
      <c r="A37" s="64">
        <v>14000000</v>
      </c>
      <c r="B37" s="26" t="s">
        <v>183</v>
      </c>
      <c r="C37" s="53">
        <f>C38</f>
        <v>73300000</v>
      </c>
      <c r="D37" s="53">
        <f>D38</f>
        <v>49061046.08</v>
      </c>
      <c r="E37" s="27">
        <f t="shared" si="5"/>
        <v>66.93185004092769</v>
      </c>
      <c r="F37" s="4"/>
      <c r="G37" s="4"/>
      <c r="H37" s="27"/>
      <c r="I37" s="4">
        <f t="shared" si="3"/>
        <v>73300000</v>
      </c>
      <c r="J37" s="4">
        <f t="shared" si="3"/>
        <v>49061046.08</v>
      </c>
      <c r="K37" s="27">
        <f t="shared" si="2"/>
        <v>66.93185004092769</v>
      </c>
      <c r="L37" s="173"/>
    </row>
    <row r="38" spans="1:12" s="6" customFormat="1" ht="39.75" customHeight="1">
      <c r="A38" s="69">
        <v>14040000</v>
      </c>
      <c r="B38" s="30" t="s">
        <v>184</v>
      </c>
      <c r="C38" s="3">
        <v>73300000</v>
      </c>
      <c r="D38" s="3">
        <v>49061046.08</v>
      </c>
      <c r="E38" s="19">
        <f aca="true" t="shared" si="6" ref="E38:E43">D38/C38*100</f>
        <v>66.93185004092769</v>
      </c>
      <c r="F38" s="3"/>
      <c r="G38" s="3"/>
      <c r="H38" s="19"/>
      <c r="I38" s="3">
        <f t="shared" si="3"/>
        <v>73300000</v>
      </c>
      <c r="J38" s="3">
        <f t="shared" si="3"/>
        <v>49061046.08</v>
      </c>
      <c r="K38" s="19">
        <f t="shared" si="2"/>
        <v>66.93185004092769</v>
      </c>
      <c r="L38" s="173"/>
    </row>
    <row r="39" spans="1:12" s="15" customFormat="1" ht="18.75">
      <c r="A39" s="68" t="s">
        <v>66</v>
      </c>
      <c r="B39" s="33" t="s">
        <v>185</v>
      </c>
      <c r="C39" s="41">
        <f>C40+C51+C64</f>
        <v>198661200</v>
      </c>
      <c r="D39" s="41">
        <f>D40+D51+D54+D64</f>
        <v>129098449.27000001</v>
      </c>
      <c r="E39" s="27">
        <f t="shared" si="6"/>
        <v>64.98422906435681</v>
      </c>
      <c r="F39" s="4"/>
      <c r="G39" s="4">
        <f>G54</f>
        <v>-2766.03</v>
      </c>
      <c r="H39" s="27"/>
      <c r="I39" s="4">
        <f>SUM(C39,F39)</f>
        <v>198661200</v>
      </c>
      <c r="J39" s="4">
        <f>SUM(D39,G39)</f>
        <v>129095683.24000001</v>
      </c>
      <c r="K39" s="27">
        <f t="shared" si="2"/>
        <v>64.98283672906436</v>
      </c>
      <c r="L39" s="173"/>
    </row>
    <row r="40" spans="1:12" s="15" customFormat="1" ht="18.75">
      <c r="A40" s="55" t="s">
        <v>158</v>
      </c>
      <c r="B40" s="33" t="s">
        <v>186</v>
      </c>
      <c r="C40" s="41">
        <f>C41+C42+C44+C45+C46+C47+C48+C49+C50+C43</f>
        <v>116303200</v>
      </c>
      <c r="D40" s="41">
        <f>D41+D42+D44+D45+D46+D47+D48+D49+D50+D43</f>
        <v>76676314.59000002</v>
      </c>
      <c r="E40" s="27">
        <f t="shared" si="6"/>
        <v>65.92794917938632</v>
      </c>
      <c r="F40" s="4"/>
      <c r="G40" s="4"/>
      <c r="H40" s="27"/>
      <c r="I40" s="53">
        <f aca="true" t="shared" si="7" ref="I40:J61">SUM(C40,F40)</f>
        <v>116303200</v>
      </c>
      <c r="J40" s="53">
        <f t="shared" si="7"/>
        <v>76676314.59000002</v>
      </c>
      <c r="K40" s="27">
        <f t="shared" si="2"/>
        <v>65.92794917938632</v>
      </c>
      <c r="L40" s="173"/>
    </row>
    <row r="41" spans="1:12" s="6" customFormat="1" ht="58.5" customHeight="1">
      <c r="A41" s="56" t="s">
        <v>159</v>
      </c>
      <c r="B41" s="32" t="s">
        <v>187</v>
      </c>
      <c r="C41" s="10">
        <v>85000</v>
      </c>
      <c r="D41" s="10">
        <v>45404.93</v>
      </c>
      <c r="E41" s="19">
        <f t="shared" si="6"/>
        <v>53.41756470588235</v>
      </c>
      <c r="F41" s="3"/>
      <c r="G41" s="3"/>
      <c r="H41" s="19"/>
      <c r="I41" s="3">
        <f t="shared" si="7"/>
        <v>85000</v>
      </c>
      <c r="J41" s="3">
        <f>SUM(D41,G41)</f>
        <v>45404.93</v>
      </c>
      <c r="K41" s="19">
        <f t="shared" si="2"/>
        <v>53.41756470588235</v>
      </c>
      <c r="L41" s="173"/>
    </row>
    <row r="42" spans="1:12" s="6" customFormat="1" ht="57" customHeight="1">
      <c r="A42" s="56" t="s">
        <v>160</v>
      </c>
      <c r="B42" s="32" t="s">
        <v>188</v>
      </c>
      <c r="C42" s="10">
        <v>606900</v>
      </c>
      <c r="D42" s="10">
        <v>155372.39</v>
      </c>
      <c r="E42" s="19">
        <f t="shared" si="6"/>
        <v>25.600986983028506</v>
      </c>
      <c r="F42" s="3"/>
      <c r="G42" s="3"/>
      <c r="H42" s="19"/>
      <c r="I42" s="3">
        <f t="shared" si="7"/>
        <v>606900</v>
      </c>
      <c r="J42" s="3">
        <f>SUM(D42,G42)</f>
        <v>155372.39</v>
      </c>
      <c r="K42" s="19">
        <f aca="true" t="shared" si="8" ref="K42:K50">J42/I42*100</f>
        <v>25.600986983028506</v>
      </c>
      <c r="L42" s="173"/>
    </row>
    <row r="43" spans="1:12" s="6" customFormat="1" ht="63.75" customHeight="1">
      <c r="A43" s="56" t="s">
        <v>189</v>
      </c>
      <c r="B43" s="32" t="s">
        <v>190</v>
      </c>
      <c r="C43" s="10">
        <v>3800</v>
      </c>
      <c r="D43" s="10">
        <v>101642.19</v>
      </c>
      <c r="E43" s="19">
        <f t="shared" si="6"/>
        <v>2674.7944736842105</v>
      </c>
      <c r="F43" s="3"/>
      <c r="G43" s="3"/>
      <c r="H43" s="19"/>
      <c r="I43" s="3">
        <f>SUM(C43,F43)</f>
        <v>3800</v>
      </c>
      <c r="J43" s="3">
        <f>SUM(D43,G43)</f>
        <v>101642.19</v>
      </c>
      <c r="K43" s="19">
        <f t="shared" si="8"/>
        <v>2674.7944736842105</v>
      </c>
      <c r="L43" s="173"/>
    </row>
    <row r="44" spans="1:12" s="6" customFormat="1" ht="57.75" customHeight="1">
      <c r="A44" s="69" t="s">
        <v>191</v>
      </c>
      <c r="B44" s="30" t="s">
        <v>192</v>
      </c>
      <c r="C44" s="10">
        <v>3169600</v>
      </c>
      <c r="D44" s="10">
        <v>2196601.53</v>
      </c>
      <c r="E44" s="19">
        <f aca="true" t="shared" si="9" ref="E44:E53">D44/C44*100</f>
        <v>69.30216841241797</v>
      </c>
      <c r="F44" s="3"/>
      <c r="G44" s="3"/>
      <c r="H44" s="19"/>
      <c r="I44" s="3">
        <f t="shared" si="7"/>
        <v>3169600</v>
      </c>
      <c r="J44" s="3">
        <f aca="true" t="shared" si="10" ref="J44:J50">SUM(D44,G44)</f>
        <v>2196601.53</v>
      </c>
      <c r="K44" s="19">
        <f t="shared" si="8"/>
        <v>69.30216841241797</v>
      </c>
      <c r="L44" s="173"/>
    </row>
    <row r="45" spans="1:12" s="6" customFormat="1" ht="18.75" customHeight="1">
      <c r="A45" s="69">
        <v>18010500</v>
      </c>
      <c r="B45" s="30" t="s">
        <v>22</v>
      </c>
      <c r="C45" s="10">
        <v>25621600</v>
      </c>
      <c r="D45" s="10">
        <v>20557633.5</v>
      </c>
      <c r="E45" s="19">
        <f t="shared" si="9"/>
        <v>80.23555710806507</v>
      </c>
      <c r="F45" s="3"/>
      <c r="G45" s="3"/>
      <c r="H45" s="19"/>
      <c r="I45" s="3">
        <f t="shared" si="7"/>
        <v>25621600</v>
      </c>
      <c r="J45" s="3">
        <f t="shared" si="10"/>
        <v>20557633.5</v>
      </c>
      <c r="K45" s="19">
        <f t="shared" si="8"/>
        <v>80.23555710806507</v>
      </c>
      <c r="L45" s="173"/>
    </row>
    <row r="46" spans="1:12" s="6" customFormat="1" ht="18.75">
      <c r="A46" s="69">
        <v>18010600</v>
      </c>
      <c r="B46" s="30" t="s">
        <v>23</v>
      </c>
      <c r="C46" s="10">
        <v>72193100</v>
      </c>
      <c r="D46" s="10">
        <v>46346119.86</v>
      </c>
      <c r="E46" s="19">
        <f t="shared" si="9"/>
        <v>64.19743695727153</v>
      </c>
      <c r="F46" s="3"/>
      <c r="G46" s="3"/>
      <c r="H46" s="19"/>
      <c r="I46" s="3">
        <f t="shared" si="7"/>
        <v>72193100</v>
      </c>
      <c r="J46" s="3">
        <f t="shared" si="10"/>
        <v>46346119.86</v>
      </c>
      <c r="K46" s="19">
        <f t="shared" si="8"/>
        <v>64.19743695727153</v>
      </c>
      <c r="L46" s="173"/>
    </row>
    <row r="47" spans="1:12" s="6" customFormat="1" ht="18.75">
      <c r="A47" s="69">
        <v>18010700</v>
      </c>
      <c r="B47" s="30" t="s">
        <v>24</v>
      </c>
      <c r="C47" s="10">
        <v>2529700</v>
      </c>
      <c r="D47" s="10">
        <v>1481840.47</v>
      </c>
      <c r="E47" s="19">
        <f t="shared" si="9"/>
        <v>58.57771553939202</v>
      </c>
      <c r="F47" s="3"/>
      <c r="G47" s="3"/>
      <c r="H47" s="19"/>
      <c r="I47" s="3">
        <f t="shared" si="7"/>
        <v>2529700</v>
      </c>
      <c r="J47" s="3">
        <f t="shared" si="10"/>
        <v>1481840.47</v>
      </c>
      <c r="K47" s="19">
        <f t="shared" si="8"/>
        <v>58.57771553939202</v>
      </c>
      <c r="L47" s="173"/>
    </row>
    <row r="48" spans="1:12" s="6" customFormat="1" ht="18.75">
      <c r="A48" s="69">
        <v>18010900</v>
      </c>
      <c r="B48" s="30" t="s">
        <v>25</v>
      </c>
      <c r="C48" s="10">
        <v>10000000</v>
      </c>
      <c r="D48" s="10">
        <v>5403533.62</v>
      </c>
      <c r="E48" s="19">
        <f t="shared" si="9"/>
        <v>54.0353362</v>
      </c>
      <c r="F48" s="3"/>
      <c r="G48" s="3"/>
      <c r="H48" s="19"/>
      <c r="I48" s="3">
        <f t="shared" si="7"/>
        <v>10000000</v>
      </c>
      <c r="J48" s="3">
        <f t="shared" si="10"/>
        <v>5403533.62</v>
      </c>
      <c r="K48" s="19">
        <f t="shared" si="8"/>
        <v>54.0353362</v>
      </c>
      <c r="L48" s="173"/>
    </row>
    <row r="49" spans="1:12" s="6" customFormat="1" ht="18.75">
      <c r="A49" s="69">
        <v>18011000</v>
      </c>
      <c r="B49" s="30" t="s">
        <v>212</v>
      </c>
      <c r="C49" s="10">
        <v>1593500</v>
      </c>
      <c r="D49" s="10">
        <v>41499.42</v>
      </c>
      <c r="E49" s="19">
        <f t="shared" si="9"/>
        <v>2.6042936931283336</v>
      </c>
      <c r="F49" s="3"/>
      <c r="G49" s="3"/>
      <c r="H49" s="19"/>
      <c r="I49" s="3">
        <f>SUM(C49,F49)</f>
        <v>1593500</v>
      </c>
      <c r="J49" s="3">
        <f t="shared" si="10"/>
        <v>41499.42</v>
      </c>
      <c r="K49" s="19">
        <f t="shared" si="8"/>
        <v>2.6042936931283336</v>
      </c>
      <c r="L49" s="173"/>
    </row>
    <row r="50" spans="1:12" s="6" customFormat="1" ht="18.75">
      <c r="A50" s="69">
        <v>18011100</v>
      </c>
      <c r="B50" s="30" t="s">
        <v>213</v>
      </c>
      <c r="C50" s="10">
        <v>500000</v>
      </c>
      <c r="D50" s="10">
        <v>346666.68</v>
      </c>
      <c r="E50" s="19">
        <f t="shared" si="9"/>
        <v>69.333336</v>
      </c>
      <c r="F50" s="3"/>
      <c r="G50" s="3"/>
      <c r="H50" s="19"/>
      <c r="I50" s="3">
        <f>SUM(C50,F50)</f>
        <v>500000</v>
      </c>
      <c r="J50" s="3">
        <f t="shared" si="10"/>
        <v>346666.68</v>
      </c>
      <c r="K50" s="19">
        <f t="shared" si="8"/>
        <v>69.333336</v>
      </c>
      <c r="L50" s="173"/>
    </row>
    <row r="51" spans="1:12" s="15" customFormat="1" ht="18.75">
      <c r="A51" s="127">
        <v>18030000</v>
      </c>
      <c r="B51" s="58" t="s">
        <v>139</v>
      </c>
      <c r="C51" s="41">
        <f>C52+C53</f>
        <v>88200</v>
      </c>
      <c r="D51" s="41">
        <f>D52+D53</f>
        <v>62480.83</v>
      </c>
      <c r="E51" s="27">
        <f t="shared" si="9"/>
        <v>70.83994331065759</v>
      </c>
      <c r="F51" s="4">
        <f>F52+F53</f>
        <v>0</v>
      </c>
      <c r="G51" s="4">
        <f>G52+G53</f>
        <v>0</v>
      </c>
      <c r="H51" s="27"/>
      <c r="I51" s="4">
        <f t="shared" si="7"/>
        <v>88200</v>
      </c>
      <c r="J51" s="4">
        <f>SUM(D51,G51)</f>
        <v>62480.83</v>
      </c>
      <c r="K51" s="27">
        <f t="shared" si="2"/>
        <v>70.83994331065759</v>
      </c>
      <c r="L51" s="173"/>
    </row>
    <row r="52" spans="1:12" s="6" customFormat="1" ht="21.75" customHeight="1">
      <c r="A52" s="70">
        <v>18030100</v>
      </c>
      <c r="B52" s="59" t="s">
        <v>140</v>
      </c>
      <c r="C52" s="10">
        <v>65200</v>
      </c>
      <c r="D52" s="10">
        <v>44062.16</v>
      </c>
      <c r="E52" s="19">
        <f t="shared" si="9"/>
        <v>67.58000000000001</v>
      </c>
      <c r="F52" s="3"/>
      <c r="G52" s="3"/>
      <c r="H52" s="27"/>
      <c r="I52" s="3">
        <f t="shared" si="7"/>
        <v>65200</v>
      </c>
      <c r="J52" s="3">
        <f t="shared" si="7"/>
        <v>44062.16</v>
      </c>
      <c r="K52" s="19">
        <f t="shared" si="2"/>
        <v>67.58000000000001</v>
      </c>
      <c r="L52" s="173"/>
    </row>
    <row r="53" spans="1:12" s="6" customFormat="1" ht="21" customHeight="1">
      <c r="A53" s="70">
        <v>18030200</v>
      </c>
      <c r="B53" s="59" t="s">
        <v>141</v>
      </c>
      <c r="C53" s="10">
        <v>23000</v>
      </c>
      <c r="D53" s="10">
        <v>18418.67</v>
      </c>
      <c r="E53" s="19">
        <f t="shared" si="9"/>
        <v>80.08117391304347</v>
      </c>
      <c r="F53" s="3"/>
      <c r="G53" s="3"/>
      <c r="H53" s="27"/>
      <c r="I53" s="3">
        <f t="shared" si="7"/>
        <v>23000</v>
      </c>
      <c r="J53" s="3">
        <f t="shared" si="7"/>
        <v>18418.67</v>
      </c>
      <c r="K53" s="19">
        <f t="shared" si="2"/>
        <v>80.08117391304347</v>
      </c>
      <c r="L53" s="173"/>
    </row>
    <row r="54" spans="1:12" s="6" customFormat="1" ht="39" customHeight="1">
      <c r="A54" s="68" t="s">
        <v>98</v>
      </c>
      <c r="B54" s="33" t="s">
        <v>201</v>
      </c>
      <c r="C54" s="41">
        <f>C55+C56+C57+C58+C59+C60+C62</f>
        <v>0</v>
      </c>
      <c r="D54" s="41">
        <f>D55+D56+D57+D58+D59+D60+D62+D63</f>
        <v>-131534.8</v>
      </c>
      <c r="E54" s="165">
        <f aca="true" t="shared" si="11" ref="E54:J54">E55+E56+E57+E58+E59+E60+E62+E63</f>
        <v>0</v>
      </c>
      <c r="F54" s="41">
        <f t="shared" si="11"/>
        <v>0</v>
      </c>
      <c r="G54" s="41">
        <f t="shared" si="11"/>
        <v>-2766.03</v>
      </c>
      <c r="H54" s="165">
        <f t="shared" si="11"/>
        <v>0</v>
      </c>
      <c r="I54" s="41">
        <f t="shared" si="11"/>
        <v>0</v>
      </c>
      <c r="J54" s="41">
        <f t="shared" si="11"/>
        <v>-134300.83</v>
      </c>
      <c r="K54" s="165"/>
      <c r="L54" s="173"/>
    </row>
    <row r="55" spans="1:12" s="6" customFormat="1" ht="62.25" customHeight="1">
      <c r="A55" s="66">
        <v>18040100</v>
      </c>
      <c r="B55" s="32" t="s">
        <v>202</v>
      </c>
      <c r="C55" s="10"/>
      <c r="D55" s="10">
        <f>-36324.87</f>
        <v>-36324.87</v>
      </c>
      <c r="E55" s="19"/>
      <c r="F55" s="3"/>
      <c r="G55" s="3"/>
      <c r="H55" s="19"/>
      <c r="I55" s="3">
        <f t="shared" si="7"/>
        <v>0</v>
      </c>
      <c r="J55" s="3">
        <f t="shared" si="7"/>
        <v>-36324.87</v>
      </c>
      <c r="K55" s="43" t="e">
        <f t="shared" si="2"/>
        <v>#DIV/0!</v>
      </c>
      <c r="L55" s="173">
        <v>4</v>
      </c>
    </row>
    <row r="56" spans="1:12" s="6" customFormat="1" ht="60.75" customHeight="1">
      <c r="A56" s="66">
        <v>18040200</v>
      </c>
      <c r="B56" s="32" t="s">
        <v>203</v>
      </c>
      <c r="C56" s="3"/>
      <c r="D56" s="10">
        <f>-49391.1</f>
        <v>-49391.1</v>
      </c>
      <c r="E56" s="19"/>
      <c r="F56" s="3"/>
      <c r="G56" s="3"/>
      <c r="H56" s="19"/>
      <c r="I56" s="3">
        <f t="shared" si="7"/>
        <v>0</v>
      </c>
      <c r="J56" s="3">
        <f t="shared" si="7"/>
        <v>-49391.1</v>
      </c>
      <c r="K56" s="43" t="e">
        <f t="shared" si="2"/>
        <v>#DIV/0!</v>
      </c>
      <c r="L56" s="173"/>
    </row>
    <row r="57" spans="1:12" s="6" customFormat="1" ht="60" customHeight="1">
      <c r="A57" s="99">
        <v>18040600</v>
      </c>
      <c r="B57" s="96" t="s">
        <v>204</v>
      </c>
      <c r="C57" s="91"/>
      <c r="D57" s="10">
        <f>-12410.09</f>
        <v>-12410.09</v>
      </c>
      <c r="E57" s="92"/>
      <c r="F57" s="91"/>
      <c r="G57" s="91"/>
      <c r="H57" s="92"/>
      <c r="I57" s="3">
        <f t="shared" si="7"/>
        <v>0</v>
      </c>
      <c r="J57" s="3">
        <f t="shared" si="7"/>
        <v>-12410.09</v>
      </c>
      <c r="K57" s="43" t="e">
        <f t="shared" si="2"/>
        <v>#DIV/0!</v>
      </c>
      <c r="L57" s="173"/>
    </row>
    <row r="58" spans="1:12" s="6" customFormat="1" ht="66.75" customHeight="1">
      <c r="A58" s="66">
        <v>18040700</v>
      </c>
      <c r="B58" s="32" t="s">
        <v>205</v>
      </c>
      <c r="C58" s="3"/>
      <c r="D58" s="10">
        <f>-13068.26</f>
        <v>-13068.26</v>
      </c>
      <c r="E58" s="19"/>
      <c r="F58" s="3"/>
      <c r="G58" s="3"/>
      <c r="H58" s="19"/>
      <c r="I58" s="3">
        <f t="shared" si="7"/>
        <v>0</v>
      </c>
      <c r="J58" s="3">
        <f t="shared" si="7"/>
        <v>-13068.26</v>
      </c>
      <c r="K58" s="43" t="e">
        <f t="shared" si="2"/>
        <v>#DIV/0!</v>
      </c>
      <c r="L58" s="173"/>
    </row>
    <row r="59" spans="1:12" s="6" customFormat="1" ht="58.5" customHeight="1">
      <c r="A59" s="66">
        <v>18040800</v>
      </c>
      <c r="B59" s="32" t="s">
        <v>206</v>
      </c>
      <c r="C59" s="3"/>
      <c r="D59" s="10">
        <f>-13607.44</f>
        <v>-13607.44</v>
      </c>
      <c r="E59" s="19"/>
      <c r="F59" s="3"/>
      <c r="G59" s="3"/>
      <c r="H59" s="19"/>
      <c r="I59" s="3">
        <f>SUM(C59,F59)</f>
        <v>0</v>
      </c>
      <c r="J59" s="3">
        <f t="shared" si="7"/>
        <v>-13607.44</v>
      </c>
      <c r="K59" s="43" t="e">
        <f t="shared" si="2"/>
        <v>#DIV/0!</v>
      </c>
      <c r="L59" s="173"/>
    </row>
    <row r="60" spans="1:12" s="6" customFormat="1" ht="66" customHeight="1" hidden="1">
      <c r="A60" s="66">
        <v>18041000</v>
      </c>
      <c r="B60" s="32" t="s">
        <v>208</v>
      </c>
      <c r="C60" s="10"/>
      <c r="D60" s="3"/>
      <c r="E60" s="19"/>
      <c r="F60" s="3"/>
      <c r="G60" s="3"/>
      <c r="H60" s="19"/>
      <c r="I60" s="3">
        <f>SUM(C60,F60)</f>
        <v>0</v>
      </c>
      <c r="J60" s="3">
        <f t="shared" si="7"/>
        <v>0</v>
      </c>
      <c r="K60" s="43" t="e">
        <f t="shared" si="2"/>
        <v>#DIV/0!</v>
      </c>
      <c r="L60" s="173"/>
    </row>
    <row r="61" spans="1:12" s="6" customFormat="1" ht="61.5" customHeight="1" hidden="1">
      <c r="A61" s="66">
        <v>18041300</v>
      </c>
      <c r="B61" s="32" t="s">
        <v>209</v>
      </c>
      <c r="C61" s="10"/>
      <c r="D61" s="3"/>
      <c r="E61" s="19"/>
      <c r="F61" s="3"/>
      <c r="G61" s="3"/>
      <c r="H61" s="19"/>
      <c r="I61" s="3"/>
      <c r="J61" s="3">
        <f t="shared" si="7"/>
        <v>0</v>
      </c>
      <c r="K61" s="43"/>
      <c r="L61" s="173"/>
    </row>
    <row r="62" spans="1:12" s="6" customFormat="1" ht="61.5" customHeight="1">
      <c r="A62" s="66">
        <v>18041400</v>
      </c>
      <c r="B62" s="32" t="s">
        <v>207</v>
      </c>
      <c r="C62" s="10"/>
      <c r="D62" s="10">
        <f>-6733.04</f>
        <v>-6733.04</v>
      </c>
      <c r="E62" s="19"/>
      <c r="F62" s="3"/>
      <c r="G62" s="3"/>
      <c r="H62" s="19"/>
      <c r="I62" s="3">
        <f aca="true" t="shared" si="12" ref="I62:J68">SUM(C62,F62)</f>
        <v>0</v>
      </c>
      <c r="J62" s="3">
        <f t="shared" si="12"/>
        <v>-6733.04</v>
      </c>
      <c r="K62" s="43" t="e">
        <f t="shared" si="2"/>
        <v>#DIV/0!</v>
      </c>
      <c r="L62" s="173"/>
    </row>
    <row r="63" spans="1:12" s="6" customFormat="1" ht="93.75" customHeight="1">
      <c r="A63" s="66">
        <v>18041500</v>
      </c>
      <c r="B63" s="32" t="s">
        <v>216</v>
      </c>
      <c r="C63" s="10"/>
      <c r="D63" s="3"/>
      <c r="E63" s="19"/>
      <c r="F63" s="3"/>
      <c r="G63" s="3">
        <f>-2766.03</f>
        <v>-2766.03</v>
      </c>
      <c r="H63" s="19"/>
      <c r="I63" s="3"/>
      <c r="J63" s="3">
        <f>SUM(D63,G63)</f>
        <v>-2766.03</v>
      </c>
      <c r="K63" s="43" t="e">
        <f aca="true" t="shared" si="13" ref="K63:K68">J63/I63*100</f>
        <v>#DIV/0!</v>
      </c>
      <c r="L63" s="173"/>
    </row>
    <row r="64" spans="1:12" s="6" customFormat="1" ht="20.25" customHeight="1">
      <c r="A64" s="127" t="s">
        <v>67</v>
      </c>
      <c r="B64" s="134" t="s">
        <v>32</v>
      </c>
      <c r="C64" s="41">
        <f>C66+C67+C68+C65</f>
        <v>82269800</v>
      </c>
      <c r="D64" s="41">
        <f>D66+D67+D68+D65</f>
        <v>52491188.65</v>
      </c>
      <c r="E64" s="27">
        <f>D64/C64*100</f>
        <v>63.803714911182475</v>
      </c>
      <c r="F64" s="4"/>
      <c r="G64" s="4"/>
      <c r="H64" s="27"/>
      <c r="I64" s="4">
        <f t="shared" si="12"/>
        <v>82269800</v>
      </c>
      <c r="J64" s="4">
        <f t="shared" si="12"/>
        <v>52491188.65</v>
      </c>
      <c r="K64" s="27">
        <f t="shared" si="13"/>
        <v>63.803714911182475</v>
      </c>
      <c r="L64" s="173"/>
    </row>
    <row r="65" spans="1:12" s="6" customFormat="1" ht="39.75" customHeight="1">
      <c r="A65" s="70">
        <v>18050200</v>
      </c>
      <c r="B65" s="59" t="s">
        <v>147</v>
      </c>
      <c r="C65" s="10"/>
      <c r="D65" s="10">
        <v>5864.05</v>
      </c>
      <c r="E65" s="19"/>
      <c r="F65" s="3"/>
      <c r="G65" s="3"/>
      <c r="H65" s="19"/>
      <c r="I65" s="3">
        <f t="shared" si="12"/>
        <v>0</v>
      </c>
      <c r="J65" s="3">
        <f t="shared" si="12"/>
        <v>5864.05</v>
      </c>
      <c r="K65" s="43" t="e">
        <f t="shared" si="13"/>
        <v>#DIV/0!</v>
      </c>
      <c r="L65" s="173"/>
    </row>
    <row r="66" spans="1:12" s="6" customFormat="1" ht="19.5" customHeight="1">
      <c r="A66" s="70" t="s">
        <v>68</v>
      </c>
      <c r="B66" s="59" t="s">
        <v>33</v>
      </c>
      <c r="C66" s="3">
        <v>18611900</v>
      </c>
      <c r="D66" s="3">
        <v>14411618.81</v>
      </c>
      <c r="E66" s="19">
        <f aca="true" t="shared" si="14" ref="E66:E84">D66/C66*100</f>
        <v>77.43228155105068</v>
      </c>
      <c r="F66" s="3"/>
      <c r="G66" s="3"/>
      <c r="H66" s="27"/>
      <c r="I66" s="3">
        <f t="shared" si="12"/>
        <v>18611900</v>
      </c>
      <c r="J66" s="3">
        <f t="shared" si="12"/>
        <v>14411618.81</v>
      </c>
      <c r="K66" s="19">
        <f t="shared" si="13"/>
        <v>77.43228155105068</v>
      </c>
      <c r="L66" s="173"/>
    </row>
    <row r="67" spans="1:12" s="6" customFormat="1" ht="24.75" customHeight="1">
      <c r="A67" s="70" t="s">
        <v>69</v>
      </c>
      <c r="B67" s="59" t="s">
        <v>34</v>
      </c>
      <c r="C67" s="3">
        <v>63500000</v>
      </c>
      <c r="D67" s="3">
        <v>38031783.57</v>
      </c>
      <c r="E67" s="19">
        <f t="shared" si="14"/>
        <v>59.892572551181104</v>
      </c>
      <c r="F67" s="3"/>
      <c r="G67" s="3"/>
      <c r="H67" s="27"/>
      <c r="I67" s="3">
        <f t="shared" si="12"/>
        <v>63500000</v>
      </c>
      <c r="J67" s="3">
        <f t="shared" si="12"/>
        <v>38031783.57</v>
      </c>
      <c r="K67" s="19">
        <f t="shared" si="13"/>
        <v>59.892572551181104</v>
      </c>
      <c r="L67" s="173"/>
    </row>
    <row r="68" spans="1:12" s="6" customFormat="1" ht="79.5" customHeight="1">
      <c r="A68" s="70">
        <v>18050500</v>
      </c>
      <c r="B68" s="133" t="s">
        <v>193</v>
      </c>
      <c r="C68" s="3">
        <v>157900</v>
      </c>
      <c r="D68" s="3">
        <v>41922.22</v>
      </c>
      <c r="E68" s="19">
        <f t="shared" si="14"/>
        <v>26.549854338188727</v>
      </c>
      <c r="F68" s="3"/>
      <c r="G68" s="3"/>
      <c r="H68" s="27"/>
      <c r="I68" s="3">
        <f t="shared" si="12"/>
        <v>157900</v>
      </c>
      <c r="J68" s="3">
        <f t="shared" si="12"/>
        <v>41922.22</v>
      </c>
      <c r="K68" s="19">
        <f t="shared" si="13"/>
        <v>26.549854338188727</v>
      </c>
      <c r="L68" s="173"/>
    </row>
    <row r="69" spans="1:12" s="15" customFormat="1" ht="18.75">
      <c r="A69" s="68" t="s">
        <v>70</v>
      </c>
      <c r="B69" s="33" t="s">
        <v>35</v>
      </c>
      <c r="C69" s="4">
        <f>C70</f>
        <v>0</v>
      </c>
      <c r="D69" s="4">
        <f aca="true" t="shared" si="15" ref="D69:K69">D70</f>
        <v>0</v>
      </c>
      <c r="E69" s="46">
        <f t="shared" si="15"/>
        <v>0</v>
      </c>
      <c r="F69" s="4">
        <f t="shared" si="15"/>
        <v>2373400</v>
      </c>
      <c r="G69" s="4">
        <f t="shared" si="15"/>
        <v>1722862.6999999997</v>
      </c>
      <c r="H69" s="46">
        <f t="shared" si="15"/>
        <v>72.5904904356619</v>
      </c>
      <c r="I69" s="4">
        <f t="shared" si="15"/>
        <v>2373400</v>
      </c>
      <c r="J69" s="4">
        <f t="shared" si="15"/>
        <v>1722862.6999999997</v>
      </c>
      <c r="K69" s="46">
        <f t="shared" si="15"/>
        <v>72.5904904356619</v>
      </c>
      <c r="L69" s="173"/>
    </row>
    <row r="70" spans="1:12" s="15" customFormat="1" ht="18.75">
      <c r="A70" s="68" t="s">
        <v>71</v>
      </c>
      <c r="B70" s="33" t="s">
        <v>36</v>
      </c>
      <c r="C70" s="4">
        <f>C71+C72+C73</f>
        <v>0</v>
      </c>
      <c r="D70" s="4">
        <f aca="true" t="shared" si="16" ref="D70:J70">D71+D72+D73</f>
        <v>0</v>
      </c>
      <c r="E70" s="46">
        <f t="shared" si="16"/>
        <v>0</v>
      </c>
      <c r="F70" s="4">
        <f t="shared" si="16"/>
        <v>2373400</v>
      </c>
      <c r="G70" s="4">
        <f t="shared" si="16"/>
        <v>1722862.6999999997</v>
      </c>
      <c r="H70" s="46">
        <f aca="true" t="shared" si="17" ref="H70:H75">G70/F70*100</f>
        <v>72.5904904356619</v>
      </c>
      <c r="I70" s="4">
        <f t="shared" si="16"/>
        <v>2373400</v>
      </c>
      <c r="J70" s="4">
        <f t="shared" si="16"/>
        <v>1722862.6999999997</v>
      </c>
      <c r="K70" s="46">
        <f>J70/I70*100</f>
        <v>72.5904904356619</v>
      </c>
      <c r="L70" s="173"/>
    </row>
    <row r="71" spans="1:12" s="6" customFormat="1" ht="57.75" customHeight="1">
      <c r="A71" s="66" t="s">
        <v>72</v>
      </c>
      <c r="B71" s="32" t="s">
        <v>37</v>
      </c>
      <c r="C71" s="3"/>
      <c r="D71" s="3"/>
      <c r="E71" s="19"/>
      <c r="F71" s="3">
        <v>1805300</v>
      </c>
      <c r="G71" s="3">
        <f>1349617.64+1383.18</f>
        <v>1351000.8199999998</v>
      </c>
      <c r="H71" s="19">
        <f t="shared" si="17"/>
        <v>74.83525286655957</v>
      </c>
      <c r="I71" s="3">
        <f aca="true" t="shared" si="18" ref="I71:J73">SUM(C71,F71)</f>
        <v>1805300</v>
      </c>
      <c r="J71" s="3">
        <f t="shared" si="18"/>
        <v>1351000.8199999998</v>
      </c>
      <c r="K71" s="19">
        <f t="shared" si="2"/>
        <v>74.83525286655957</v>
      </c>
      <c r="L71" s="173"/>
    </row>
    <row r="72" spans="1:12" s="6" customFormat="1" ht="39.75" customHeight="1">
      <c r="A72" s="56" t="s">
        <v>126</v>
      </c>
      <c r="B72" s="32" t="s">
        <v>127</v>
      </c>
      <c r="C72" s="3"/>
      <c r="D72" s="3"/>
      <c r="E72" s="19"/>
      <c r="F72" s="3">
        <v>168100</v>
      </c>
      <c r="G72" s="3">
        <v>113583.97</v>
      </c>
      <c r="H72" s="19">
        <f t="shared" si="17"/>
        <v>67.56928613920286</v>
      </c>
      <c r="I72" s="3">
        <f t="shared" si="18"/>
        <v>168100</v>
      </c>
      <c r="J72" s="3">
        <f t="shared" si="18"/>
        <v>113583.97</v>
      </c>
      <c r="K72" s="19">
        <f t="shared" si="2"/>
        <v>67.56928613920286</v>
      </c>
      <c r="L72" s="173"/>
    </row>
    <row r="73" spans="1:12" s="6" customFormat="1" ht="58.5" customHeight="1">
      <c r="A73" s="56" t="s">
        <v>128</v>
      </c>
      <c r="B73" s="32" t="s">
        <v>129</v>
      </c>
      <c r="C73" s="3"/>
      <c r="D73" s="3"/>
      <c r="E73" s="19"/>
      <c r="F73" s="3">
        <v>400000</v>
      </c>
      <c r="G73" s="3">
        <v>258277.91</v>
      </c>
      <c r="H73" s="19">
        <f t="shared" si="17"/>
        <v>64.5694775</v>
      </c>
      <c r="I73" s="3">
        <f t="shared" si="18"/>
        <v>400000</v>
      </c>
      <c r="J73" s="3">
        <f t="shared" si="18"/>
        <v>258277.91</v>
      </c>
      <c r="K73" s="19">
        <f t="shared" si="2"/>
        <v>64.5694775</v>
      </c>
      <c r="L73" s="173"/>
    </row>
    <row r="74" spans="1:12" s="15" customFormat="1" ht="18.75">
      <c r="A74" s="97" t="s">
        <v>99</v>
      </c>
      <c r="B74" s="98" t="s">
        <v>100</v>
      </c>
      <c r="C74" s="94">
        <f>C75+C85+C98</f>
        <v>34525599</v>
      </c>
      <c r="D74" s="94">
        <f>D75+D85+D98</f>
        <v>25706197.349999998</v>
      </c>
      <c r="E74" s="95">
        <f t="shared" si="14"/>
        <v>74.45547099704193</v>
      </c>
      <c r="F74" s="94">
        <f>F75+F85+F98+F111</f>
        <v>53699151.55</v>
      </c>
      <c r="G74" s="94">
        <f>G75+G85+G98+G111</f>
        <v>30181640.58</v>
      </c>
      <c r="H74" s="95">
        <f t="shared" si="17"/>
        <v>56.20506043172296</v>
      </c>
      <c r="I74" s="4">
        <f>SUM(C74,F74)</f>
        <v>88224750.55</v>
      </c>
      <c r="J74" s="4">
        <f>SUM(D74,G74)</f>
        <v>55887837.92999999</v>
      </c>
      <c r="K74" s="27">
        <f aca="true" t="shared" si="19" ref="K74:K140">J74/I74*100</f>
        <v>63.34711923988545</v>
      </c>
      <c r="L74" s="173"/>
    </row>
    <row r="75" spans="1:12" s="15" customFormat="1" ht="22.5" customHeight="1">
      <c r="A75" s="68" t="s">
        <v>107</v>
      </c>
      <c r="B75" s="33" t="s">
        <v>108</v>
      </c>
      <c r="C75" s="4">
        <f>C76+C78+C80+C79</f>
        <v>577199</v>
      </c>
      <c r="D75" s="4">
        <f>D76+D78+D80+D79</f>
        <v>6419865.89</v>
      </c>
      <c r="E75" s="27">
        <f t="shared" si="14"/>
        <v>1112.2448046514287</v>
      </c>
      <c r="F75" s="4"/>
      <c r="G75" s="4"/>
      <c r="H75" s="115" t="e">
        <f t="shared" si="17"/>
        <v>#DIV/0!</v>
      </c>
      <c r="I75" s="4">
        <f>SUM(C75,F75)</f>
        <v>577199</v>
      </c>
      <c r="J75" s="4">
        <f>SUM(D75,G75)</f>
        <v>6419865.89</v>
      </c>
      <c r="K75" s="27">
        <f t="shared" si="19"/>
        <v>1112.2448046514287</v>
      </c>
      <c r="L75" s="173">
        <v>5</v>
      </c>
    </row>
    <row r="76" spans="1:12" s="15" customFormat="1" ht="110.25" customHeight="1">
      <c r="A76" s="57" t="s">
        <v>142</v>
      </c>
      <c r="B76" s="31" t="s">
        <v>161</v>
      </c>
      <c r="C76" s="54">
        <f>C77</f>
        <v>52199</v>
      </c>
      <c r="D76" s="54">
        <f>D77</f>
        <v>47918</v>
      </c>
      <c r="E76" s="29">
        <f t="shared" si="14"/>
        <v>91.79869346156056</v>
      </c>
      <c r="F76" s="4"/>
      <c r="G76" s="4"/>
      <c r="H76" s="27"/>
      <c r="I76" s="54">
        <f>SUM(C76,F76)</f>
        <v>52199</v>
      </c>
      <c r="J76" s="1">
        <f>J77</f>
        <v>47918</v>
      </c>
      <c r="K76" s="29">
        <f>K77</f>
        <v>91.79869346156056</v>
      </c>
      <c r="L76" s="173"/>
    </row>
    <row r="77" spans="1:12" s="6" customFormat="1" ht="58.5" customHeight="1">
      <c r="A77" s="56" t="s">
        <v>143</v>
      </c>
      <c r="B77" s="32" t="s">
        <v>162</v>
      </c>
      <c r="C77" s="54">
        <v>52199</v>
      </c>
      <c r="D77" s="54">
        <v>47918</v>
      </c>
      <c r="E77" s="19">
        <f t="shared" si="14"/>
        <v>91.79869346156056</v>
      </c>
      <c r="F77" s="3"/>
      <c r="G77" s="3"/>
      <c r="H77" s="19"/>
      <c r="I77" s="18">
        <f>SUM(C77,F77)</f>
        <v>52199</v>
      </c>
      <c r="J77" s="3">
        <f>SUM(D77,G77)</f>
        <v>47918</v>
      </c>
      <c r="K77" s="19">
        <f t="shared" si="19"/>
        <v>91.79869346156056</v>
      </c>
      <c r="L77" s="173"/>
    </row>
    <row r="78" spans="1:12" s="15" customFormat="1" ht="39.75" customHeight="1" hidden="1">
      <c r="A78" s="55" t="s">
        <v>73</v>
      </c>
      <c r="B78" s="33" t="s">
        <v>38</v>
      </c>
      <c r="C78" s="53"/>
      <c r="D78" s="53"/>
      <c r="E78" s="110" t="e">
        <f t="shared" si="14"/>
        <v>#DIV/0!</v>
      </c>
      <c r="F78" s="53"/>
      <c r="G78" s="53"/>
      <c r="H78" s="169"/>
      <c r="I78" s="53">
        <f>SUM(C78,F78)</f>
        <v>0</v>
      </c>
      <c r="J78" s="4">
        <f>SUM(D78,G78)</f>
        <v>0</v>
      </c>
      <c r="K78" s="27" t="e">
        <f>J78/I78*100</f>
        <v>#DIV/0!</v>
      </c>
      <c r="L78" s="173"/>
    </row>
    <row r="79" spans="1:12" s="15" customFormat="1" ht="39.75" customHeight="1">
      <c r="A79" s="68">
        <v>21050000</v>
      </c>
      <c r="B79" s="155" t="s">
        <v>38</v>
      </c>
      <c r="C79" s="68">
        <v>0</v>
      </c>
      <c r="D79" s="4">
        <v>6144243.39</v>
      </c>
      <c r="E79" s="166"/>
      <c r="F79" s="68"/>
      <c r="G79" s="68"/>
      <c r="H79" s="166"/>
      <c r="I79" s="68">
        <f>C79+F79</f>
        <v>0</v>
      </c>
      <c r="J79" s="4">
        <f>D79+G79</f>
        <v>6144243.39</v>
      </c>
      <c r="K79" s="166"/>
      <c r="L79" s="173"/>
    </row>
    <row r="80" spans="1:12" s="15" customFormat="1" ht="18.75">
      <c r="A80" s="68" t="s">
        <v>101</v>
      </c>
      <c r="B80" s="33" t="s">
        <v>47</v>
      </c>
      <c r="C80" s="4">
        <f>C81+C82+C83+C84</f>
        <v>525000</v>
      </c>
      <c r="D80" s="4">
        <f>D81+D82+D83+D84</f>
        <v>227704.5</v>
      </c>
      <c r="E80" s="27">
        <f t="shared" si="14"/>
        <v>43.37228571428572</v>
      </c>
      <c r="F80" s="4"/>
      <c r="G80" s="4"/>
      <c r="H80" s="27"/>
      <c r="I80" s="4">
        <f>SUM(C80,F80)</f>
        <v>525000</v>
      </c>
      <c r="J80" s="4">
        <f>D80+G80</f>
        <v>227704.5</v>
      </c>
      <c r="K80" s="27">
        <f t="shared" si="19"/>
        <v>43.37228571428572</v>
      </c>
      <c r="L80" s="173"/>
    </row>
    <row r="81" spans="1:12" s="14" customFormat="1" ht="18.75">
      <c r="A81" s="71">
        <v>21080500</v>
      </c>
      <c r="B81" s="31" t="s">
        <v>47</v>
      </c>
      <c r="C81" s="1">
        <v>40000</v>
      </c>
      <c r="D81" s="1">
        <v>200</v>
      </c>
      <c r="E81" s="29">
        <f t="shared" si="14"/>
        <v>0.5</v>
      </c>
      <c r="F81" s="1"/>
      <c r="G81" s="1"/>
      <c r="H81" s="29"/>
      <c r="I81" s="1">
        <f>SUM(C81,F81)</f>
        <v>40000</v>
      </c>
      <c r="J81" s="54">
        <f>D81+G81</f>
        <v>200</v>
      </c>
      <c r="K81" s="29">
        <f t="shared" si="19"/>
        <v>0.5</v>
      </c>
      <c r="L81" s="173"/>
    </row>
    <row r="82" spans="1:12" s="6" customFormat="1" ht="77.25" customHeight="1">
      <c r="A82" s="57" t="s">
        <v>74</v>
      </c>
      <c r="B82" s="31" t="s">
        <v>39</v>
      </c>
      <c r="C82" s="1">
        <v>5000</v>
      </c>
      <c r="D82" s="1"/>
      <c r="E82" s="29">
        <f t="shared" si="14"/>
        <v>0</v>
      </c>
      <c r="F82" s="1"/>
      <c r="G82" s="1"/>
      <c r="H82" s="29"/>
      <c r="I82" s="1">
        <f aca="true" t="shared" si="20" ref="I82:J88">SUM(C82,F82)</f>
        <v>5000</v>
      </c>
      <c r="J82" s="1">
        <f t="shared" si="20"/>
        <v>0</v>
      </c>
      <c r="K82" s="29">
        <f t="shared" si="19"/>
        <v>0</v>
      </c>
      <c r="L82" s="173"/>
    </row>
    <row r="83" spans="1:12" s="14" customFormat="1" ht="19.5" customHeight="1">
      <c r="A83" s="71" t="s">
        <v>75</v>
      </c>
      <c r="B83" s="31" t="s">
        <v>40</v>
      </c>
      <c r="C83" s="1">
        <v>240000</v>
      </c>
      <c r="D83" s="1">
        <v>88456.5</v>
      </c>
      <c r="E83" s="29">
        <f t="shared" si="14"/>
        <v>36.856875</v>
      </c>
      <c r="F83" s="1"/>
      <c r="G83" s="1"/>
      <c r="H83" s="29"/>
      <c r="I83" s="1">
        <f t="shared" si="20"/>
        <v>240000</v>
      </c>
      <c r="J83" s="1">
        <f t="shared" si="20"/>
        <v>88456.5</v>
      </c>
      <c r="K83" s="29">
        <f t="shared" si="19"/>
        <v>36.856875</v>
      </c>
      <c r="L83" s="173"/>
    </row>
    <row r="84" spans="1:12" s="14" customFormat="1" ht="60" customHeight="1">
      <c r="A84" s="71">
        <v>21081500</v>
      </c>
      <c r="B84" s="31" t="s">
        <v>210</v>
      </c>
      <c r="C84" s="1">
        <v>240000</v>
      </c>
      <c r="D84" s="1">
        <v>139048</v>
      </c>
      <c r="E84" s="29">
        <f t="shared" si="14"/>
        <v>57.93666666666667</v>
      </c>
      <c r="F84" s="1"/>
      <c r="G84" s="1"/>
      <c r="H84" s="29"/>
      <c r="I84" s="1">
        <f>SUM(C84,F84)</f>
        <v>240000</v>
      </c>
      <c r="J84" s="1">
        <f>SUM(D84,G84)</f>
        <v>139048</v>
      </c>
      <c r="K84" s="29">
        <f t="shared" si="19"/>
        <v>57.93666666666667</v>
      </c>
      <c r="L84" s="173"/>
    </row>
    <row r="85" spans="1:12" s="15" customFormat="1" ht="39" customHeight="1">
      <c r="A85" s="68" t="s">
        <v>76</v>
      </c>
      <c r="B85" s="33" t="s">
        <v>41</v>
      </c>
      <c r="C85" s="4">
        <f>C86+C91+C93</f>
        <v>31905000</v>
      </c>
      <c r="D85" s="4">
        <f>D86+D91+D93</f>
        <v>17835097.009999998</v>
      </c>
      <c r="E85" s="27">
        <f>D85/C85*100</f>
        <v>55.900633160946555</v>
      </c>
      <c r="F85" s="4"/>
      <c r="G85" s="4"/>
      <c r="H85" s="27"/>
      <c r="I85" s="4">
        <f t="shared" si="20"/>
        <v>31905000</v>
      </c>
      <c r="J85" s="4">
        <f t="shared" si="20"/>
        <v>17835097.009999998</v>
      </c>
      <c r="K85" s="27">
        <f>J85/I85*100</f>
        <v>55.900633160946555</v>
      </c>
      <c r="L85" s="173"/>
    </row>
    <row r="86" spans="1:12" s="15" customFormat="1" ht="26.25" customHeight="1">
      <c r="A86" s="68" t="s">
        <v>77</v>
      </c>
      <c r="B86" s="33" t="s">
        <v>214</v>
      </c>
      <c r="C86" s="4">
        <f>C88+C87+C89+C90</f>
        <v>10805000</v>
      </c>
      <c r="D86" s="4">
        <f>D88+D87+D89+D90</f>
        <v>4593775.24</v>
      </c>
      <c r="E86" s="27">
        <f aca="true" t="shared" si="21" ref="E86:E97">D86/C86*100</f>
        <v>42.51527292919945</v>
      </c>
      <c r="F86" s="4"/>
      <c r="G86" s="4"/>
      <c r="H86" s="27"/>
      <c r="I86" s="4">
        <f t="shared" si="20"/>
        <v>10805000</v>
      </c>
      <c r="J86" s="4">
        <f t="shared" si="20"/>
        <v>4593775.24</v>
      </c>
      <c r="K86" s="27">
        <f t="shared" si="19"/>
        <v>42.51527292919945</v>
      </c>
      <c r="L86" s="173"/>
    </row>
    <row r="87" spans="1:12" s="15" customFormat="1" ht="57.75" customHeight="1">
      <c r="A87" s="71">
        <v>22010300</v>
      </c>
      <c r="B87" s="153" t="s">
        <v>222</v>
      </c>
      <c r="C87" s="1">
        <v>200000</v>
      </c>
      <c r="D87" s="1">
        <v>165660.2</v>
      </c>
      <c r="E87" s="29">
        <f t="shared" si="21"/>
        <v>82.8301</v>
      </c>
      <c r="F87" s="4"/>
      <c r="G87" s="4"/>
      <c r="H87" s="27"/>
      <c r="I87" s="1">
        <f>SUM(C87,F87)</f>
        <v>200000</v>
      </c>
      <c r="J87" s="1">
        <f>SUM(D87,G87)</f>
        <v>165660.2</v>
      </c>
      <c r="K87" s="29">
        <f>J87/I87*100</f>
        <v>82.8301</v>
      </c>
      <c r="L87" s="173"/>
    </row>
    <row r="88" spans="1:12" s="6" customFormat="1" ht="33.75" customHeight="1">
      <c r="A88" s="71">
        <v>22012500</v>
      </c>
      <c r="B88" s="153" t="s">
        <v>215</v>
      </c>
      <c r="C88" s="1">
        <v>9100000</v>
      </c>
      <c r="D88" s="1">
        <v>4055990.2</v>
      </c>
      <c r="E88" s="28">
        <f t="shared" si="21"/>
        <v>44.571320879120876</v>
      </c>
      <c r="F88" s="3"/>
      <c r="G88" s="3"/>
      <c r="H88" s="19"/>
      <c r="I88" s="3">
        <f t="shared" si="20"/>
        <v>9100000</v>
      </c>
      <c r="J88" s="3">
        <f t="shared" si="20"/>
        <v>4055990.2</v>
      </c>
      <c r="K88" s="19">
        <f t="shared" si="19"/>
        <v>44.571320879120876</v>
      </c>
      <c r="L88" s="173"/>
    </row>
    <row r="89" spans="1:12" s="6" customFormat="1" ht="42" customHeight="1">
      <c r="A89" s="71">
        <v>22012600</v>
      </c>
      <c r="B89" s="153" t="s">
        <v>223</v>
      </c>
      <c r="C89" s="1">
        <v>1500000</v>
      </c>
      <c r="D89" s="1">
        <v>368888.84</v>
      </c>
      <c r="E89" s="28">
        <f t="shared" si="21"/>
        <v>24.592589333333333</v>
      </c>
      <c r="F89" s="3"/>
      <c r="G89" s="3"/>
      <c r="H89" s="19"/>
      <c r="I89" s="3">
        <f>SUM(C89,F89)</f>
        <v>1500000</v>
      </c>
      <c r="J89" s="3">
        <f>SUM(D89,G89)</f>
        <v>368888.84</v>
      </c>
      <c r="K89" s="19">
        <f>J89/I89*100</f>
        <v>24.592589333333333</v>
      </c>
      <c r="L89" s="173"/>
    </row>
    <row r="90" spans="1:12" s="6" customFormat="1" ht="114" customHeight="1">
      <c r="A90" s="71">
        <v>22012900</v>
      </c>
      <c r="B90" s="154" t="s">
        <v>224</v>
      </c>
      <c r="C90" s="1">
        <v>5000</v>
      </c>
      <c r="D90" s="1">
        <v>3236</v>
      </c>
      <c r="E90" s="28">
        <f t="shared" si="21"/>
        <v>64.72</v>
      </c>
      <c r="F90" s="3"/>
      <c r="G90" s="3"/>
      <c r="H90" s="19"/>
      <c r="I90" s="3">
        <f>SUM(C90,F90)</f>
        <v>5000</v>
      </c>
      <c r="J90" s="3">
        <f>SUM(D90,G90)</f>
        <v>3236</v>
      </c>
      <c r="K90" s="19">
        <f>J90/I90*100</f>
        <v>64.72</v>
      </c>
      <c r="L90" s="173"/>
    </row>
    <row r="91" spans="1:12" s="15" customFormat="1" ht="58.5" customHeight="1">
      <c r="A91" s="68" t="s">
        <v>78</v>
      </c>
      <c r="B91" s="33" t="s">
        <v>42</v>
      </c>
      <c r="C91" s="41">
        <f>C92</f>
        <v>15000000</v>
      </c>
      <c r="D91" s="4">
        <f>D92</f>
        <v>10921591.69</v>
      </c>
      <c r="E91" s="27">
        <f t="shared" si="21"/>
        <v>72.81061126666665</v>
      </c>
      <c r="F91" s="4"/>
      <c r="G91" s="4"/>
      <c r="H91" s="27"/>
      <c r="I91" s="4">
        <f>SUM(C91,F91)</f>
        <v>15000000</v>
      </c>
      <c r="J91" s="4">
        <f>D91+G91</f>
        <v>10921591.69</v>
      </c>
      <c r="K91" s="27">
        <f t="shared" si="19"/>
        <v>72.81061126666665</v>
      </c>
      <c r="L91" s="173"/>
    </row>
    <row r="92" spans="1:12" s="6" customFormat="1" ht="58.5" customHeight="1">
      <c r="A92" s="66" t="s">
        <v>79</v>
      </c>
      <c r="B92" s="32" t="s">
        <v>43</v>
      </c>
      <c r="C92" s="1">
        <v>15000000</v>
      </c>
      <c r="D92" s="1">
        <v>10921591.69</v>
      </c>
      <c r="E92" s="19">
        <f t="shared" si="21"/>
        <v>72.81061126666665</v>
      </c>
      <c r="F92" s="3"/>
      <c r="G92" s="3"/>
      <c r="H92" s="19"/>
      <c r="I92" s="3">
        <f>SUM(C92,F92)</f>
        <v>15000000</v>
      </c>
      <c r="J92" s="3">
        <f>SUM(D92,G92)</f>
        <v>10921591.69</v>
      </c>
      <c r="K92" s="19">
        <f t="shared" si="19"/>
        <v>72.81061126666665</v>
      </c>
      <c r="L92" s="173"/>
    </row>
    <row r="93" spans="1:12" s="15" customFormat="1" ht="18.75">
      <c r="A93" s="68" t="s">
        <v>102</v>
      </c>
      <c r="B93" s="33" t="s">
        <v>103</v>
      </c>
      <c r="C93" s="4">
        <f>C94+C97+C95+C96</f>
        <v>6100000</v>
      </c>
      <c r="D93" s="4">
        <f>D94+D97+D95+D96</f>
        <v>2319730.0799999996</v>
      </c>
      <c r="E93" s="27">
        <f t="shared" si="21"/>
        <v>38.02836196721311</v>
      </c>
      <c r="F93" s="4"/>
      <c r="G93" s="4"/>
      <c r="H93" s="27"/>
      <c r="I93" s="4">
        <f aca="true" t="shared" si="22" ref="I93:J118">SUM(C93,F93)</f>
        <v>6100000</v>
      </c>
      <c r="J93" s="4">
        <f t="shared" si="22"/>
        <v>2319730.0799999996</v>
      </c>
      <c r="K93" s="27">
        <f t="shared" si="19"/>
        <v>38.02836196721311</v>
      </c>
      <c r="L93" s="173">
        <v>6</v>
      </c>
    </row>
    <row r="94" spans="1:12" s="6" customFormat="1" ht="56.25" customHeight="1">
      <c r="A94" s="66" t="s">
        <v>80</v>
      </c>
      <c r="B94" s="32" t="s">
        <v>44</v>
      </c>
      <c r="C94" s="10">
        <v>274800</v>
      </c>
      <c r="D94" s="10">
        <v>82989.78</v>
      </c>
      <c r="E94" s="19">
        <f t="shared" si="21"/>
        <v>30.200065502183403</v>
      </c>
      <c r="F94" s="3">
        <f>F97+F99</f>
        <v>0</v>
      </c>
      <c r="G94" s="3">
        <f>G97+G99</f>
        <v>0</v>
      </c>
      <c r="H94" s="19"/>
      <c r="I94" s="3">
        <f t="shared" si="22"/>
        <v>274800</v>
      </c>
      <c r="J94" s="3">
        <f>SUM(D94,G94)</f>
        <v>82989.78</v>
      </c>
      <c r="K94" s="19">
        <f t="shared" si="19"/>
        <v>30.200065502183403</v>
      </c>
      <c r="L94" s="173"/>
    </row>
    <row r="95" spans="1:12" s="6" customFormat="1" ht="23.25" customHeight="1">
      <c r="A95" s="66">
        <v>22090200</v>
      </c>
      <c r="B95" s="32" t="s">
        <v>211</v>
      </c>
      <c r="C95" s="10">
        <v>18600</v>
      </c>
      <c r="D95" s="10">
        <f>-1648.7</f>
        <v>-1648.7</v>
      </c>
      <c r="E95" s="19"/>
      <c r="F95" s="3"/>
      <c r="G95" s="3"/>
      <c r="H95" s="19"/>
      <c r="I95" s="3">
        <f t="shared" si="22"/>
        <v>18600</v>
      </c>
      <c r="J95" s="3">
        <f>SUM(D95,G95)</f>
        <v>-1648.7</v>
      </c>
      <c r="K95" s="19">
        <f t="shared" si="19"/>
        <v>-8.863978494623655</v>
      </c>
      <c r="L95" s="173"/>
    </row>
    <row r="96" spans="1:12" s="6" customFormat="1" ht="86.25" customHeight="1">
      <c r="A96" s="66">
        <v>22090300</v>
      </c>
      <c r="B96" s="32" t="s">
        <v>219</v>
      </c>
      <c r="C96" s="10">
        <v>600</v>
      </c>
      <c r="D96" s="10">
        <v>0</v>
      </c>
      <c r="E96" s="19"/>
      <c r="F96" s="3"/>
      <c r="G96" s="3"/>
      <c r="H96" s="19"/>
      <c r="I96" s="3">
        <f>SUM(C96,F96)</f>
        <v>600</v>
      </c>
      <c r="J96" s="3">
        <f>SUM(D96,G96)</f>
        <v>0</v>
      </c>
      <c r="K96" s="43">
        <f>J96/I96*100</f>
        <v>0</v>
      </c>
      <c r="L96" s="173"/>
    </row>
    <row r="97" spans="1:12" s="16" customFormat="1" ht="61.5" customHeight="1">
      <c r="A97" s="66" t="s">
        <v>81</v>
      </c>
      <c r="B97" s="32" t="s">
        <v>45</v>
      </c>
      <c r="C97" s="10">
        <v>5806000</v>
      </c>
      <c r="D97" s="10">
        <v>2238389</v>
      </c>
      <c r="E97" s="34">
        <f t="shared" si="21"/>
        <v>38.55303134688254</v>
      </c>
      <c r="F97" s="10"/>
      <c r="G97" s="10"/>
      <c r="H97" s="34"/>
      <c r="I97" s="10">
        <f>SUM(C97,F97)</f>
        <v>5806000</v>
      </c>
      <c r="J97" s="10">
        <f>SUM(D97,G97)</f>
        <v>2238389</v>
      </c>
      <c r="K97" s="34">
        <f>J97/I97*100</f>
        <v>38.55303134688254</v>
      </c>
      <c r="L97" s="173"/>
    </row>
    <row r="98" spans="1:12" s="42" customFormat="1" ht="18.75">
      <c r="A98" s="68" t="s">
        <v>104</v>
      </c>
      <c r="B98" s="33" t="s">
        <v>105</v>
      </c>
      <c r="C98" s="41">
        <f>C99+C100</f>
        <v>2043400</v>
      </c>
      <c r="D98" s="41">
        <f>D99+D100</f>
        <v>1451234.4499999997</v>
      </c>
      <c r="E98" s="45">
        <f>D98/C98*100</f>
        <v>71.020576000783</v>
      </c>
      <c r="F98" s="41">
        <f>F100+F107+F110</f>
        <v>1312022.55</v>
      </c>
      <c r="G98" s="41">
        <f>G100+G107+G110</f>
        <v>577796.74</v>
      </c>
      <c r="H98" s="45">
        <f aca="true" t="shared" si="23" ref="H98:H116">G98/F98*100</f>
        <v>44.038628756799945</v>
      </c>
      <c r="I98" s="41">
        <f>SUM(C98,F98)</f>
        <v>3355422.55</v>
      </c>
      <c r="J98" s="41">
        <f>SUM(D98,G98)</f>
        <v>2029031.1899999997</v>
      </c>
      <c r="K98" s="45">
        <f t="shared" si="19"/>
        <v>60.47021380362363</v>
      </c>
      <c r="L98" s="173"/>
    </row>
    <row r="99" spans="1:12" s="16" customFormat="1" ht="55.5" customHeight="1">
      <c r="A99" s="66" t="s">
        <v>82</v>
      </c>
      <c r="B99" s="32" t="s">
        <v>46</v>
      </c>
      <c r="C99" s="10">
        <v>2300</v>
      </c>
      <c r="D99" s="10">
        <v>403.38</v>
      </c>
      <c r="E99" s="34">
        <f>D99/C99*100</f>
        <v>17.538260869565217</v>
      </c>
      <c r="F99" s="10"/>
      <c r="G99" s="10"/>
      <c r="H99" s="34"/>
      <c r="I99" s="10">
        <f t="shared" si="22"/>
        <v>2300</v>
      </c>
      <c r="J99" s="10">
        <f t="shared" si="22"/>
        <v>403.38</v>
      </c>
      <c r="K99" s="34">
        <f t="shared" si="19"/>
        <v>17.538260869565217</v>
      </c>
      <c r="L99" s="173"/>
    </row>
    <row r="100" spans="1:12" s="42" customFormat="1" ht="18.75">
      <c r="A100" s="97" t="s">
        <v>106</v>
      </c>
      <c r="B100" s="98" t="s">
        <v>47</v>
      </c>
      <c r="C100" s="93">
        <f>C101+C102+C105+C106</f>
        <v>2041100</v>
      </c>
      <c r="D100" s="93">
        <f>D101+D102+D105+D106</f>
        <v>1450831.0699999998</v>
      </c>
      <c r="E100" s="167">
        <f>E101+E102+E105+E106</f>
        <v>71.07168781539366</v>
      </c>
      <c r="F100" s="93">
        <f>F101+F102+F103+F104+F106</f>
        <v>180000</v>
      </c>
      <c r="G100" s="93">
        <f>G101+G102+G103+G104+G106</f>
        <v>126527.01999999999</v>
      </c>
      <c r="H100" s="167">
        <f>G100/F100*100</f>
        <v>70.29278888888888</v>
      </c>
      <c r="I100" s="41">
        <f>I101+I102+I105+I106+I103+I104</f>
        <v>2221100</v>
      </c>
      <c r="J100" s="41">
        <f>J101+J102+J105+J106+J103+J104</f>
        <v>1577358.0899999999</v>
      </c>
      <c r="K100" s="165">
        <f>J100/I100*100</f>
        <v>71.01697762369996</v>
      </c>
      <c r="L100" s="173"/>
    </row>
    <row r="101" spans="1:12" s="16" customFormat="1" ht="18.75">
      <c r="A101" s="72" t="s">
        <v>83</v>
      </c>
      <c r="B101" s="32" t="s">
        <v>47</v>
      </c>
      <c r="C101" s="10">
        <v>2041100</v>
      </c>
      <c r="D101" s="10">
        <v>1450644.22</v>
      </c>
      <c r="E101" s="34">
        <f>D101/C101*100</f>
        <v>71.07168781539366</v>
      </c>
      <c r="F101" s="10"/>
      <c r="G101" s="10"/>
      <c r="H101" s="34"/>
      <c r="I101" s="10">
        <f t="shared" si="22"/>
        <v>2041100</v>
      </c>
      <c r="J101" s="10">
        <f t="shared" si="22"/>
        <v>1450644.22</v>
      </c>
      <c r="K101" s="34">
        <f t="shared" si="19"/>
        <v>71.07168781539366</v>
      </c>
      <c r="L101" s="173"/>
    </row>
    <row r="102" spans="1:12" s="16" customFormat="1" ht="18.75" customHeight="1">
      <c r="A102" s="72">
        <v>24060600</v>
      </c>
      <c r="B102" s="32" t="s">
        <v>174</v>
      </c>
      <c r="C102" s="10">
        <v>0</v>
      </c>
      <c r="D102" s="10">
        <v>136.41</v>
      </c>
      <c r="E102" s="34"/>
      <c r="F102" s="10"/>
      <c r="G102" s="10"/>
      <c r="H102" s="34"/>
      <c r="I102" s="10"/>
      <c r="J102" s="10">
        <f t="shared" si="22"/>
        <v>136.41</v>
      </c>
      <c r="K102" s="34"/>
      <c r="L102" s="173"/>
    </row>
    <row r="103" spans="1:12" s="16" customFormat="1" ht="41.25" customHeight="1">
      <c r="A103" s="72">
        <v>24061600</v>
      </c>
      <c r="B103" s="32" t="s">
        <v>146</v>
      </c>
      <c r="C103" s="10"/>
      <c r="D103" s="10"/>
      <c r="E103" s="34"/>
      <c r="F103" s="10">
        <v>150000</v>
      </c>
      <c r="G103" s="10">
        <v>109576.01</v>
      </c>
      <c r="H103" s="34">
        <f t="shared" si="23"/>
        <v>73.05067333333332</v>
      </c>
      <c r="I103" s="10">
        <f t="shared" si="22"/>
        <v>150000</v>
      </c>
      <c r="J103" s="10">
        <f t="shared" si="22"/>
        <v>109576.01</v>
      </c>
      <c r="K103" s="34">
        <f t="shared" si="19"/>
        <v>73.05067333333332</v>
      </c>
      <c r="L103" s="173"/>
    </row>
    <row r="104" spans="1:12" s="6" customFormat="1" ht="60" customHeight="1">
      <c r="A104" s="66" t="s">
        <v>84</v>
      </c>
      <c r="B104" s="32" t="s">
        <v>48</v>
      </c>
      <c r="C104" s="3"/>
      <c r="D104" s="3"/>
      <c r="E104" s="19"/>
      <c r="F104" s="10">
        <v>30000</v>
      </c>
      <c r="G104" s="10">
        <v>16951.01</v>
      </c>
      <c r="H104" s="19">
        <f t="shared" si="23"/>
        <v>56.503366666666665</v>
      </c>
      <c r="I104" s="3">
        <f t="shared" si="22"/>
        <v>30000</v>
      </c>
      <c r="J104" s="3">
        <f t="shared" si="22"/>
        <v>16951.01</v>
      </c>
      <c r="K104" s="19">
        <f t="shared" si="19"/>
        <v>56.503366666666665</v>
      </c>
      <c r="L104" s="173"/>
    </row>
    <row r="105" spans="1:12" s="6" customFormat="1" ht="177" customHeight="1" hidden="1">
      <c r="A105" s="66">
        <v>24062200</v>
      </c>
      <c r="B105" s="32" t="s">
        <v>175</v>
      </c>
      <c r="C105" s="3"/>
      <c r="D105" s="3"/>
      <c r="E105" s="19"/>
      <c r="F105" s="3"/>
      <c r="G105" s="3"/>
      <c r="H105" s="19"/>
      <c r="I105" s="3">
        <f>SUM(C105,F105)</f>
        <v>0</v>
      </c>
      <c r="J105" s="3">
        <f>SUM(D105,G105)</f>
        <v>0</v>
      </c>
      <c r="K105" s="43" t="e">
        <f>J105/I105*100</f>
        <v>#DIV/0!</v>
      </c>
      <c r="L105" s="173"/>
    </row>
    <row r="106" spans="1:12" s="6" customFormat="1" ht="168.75" customHeight="1">
      <c r="A106" s="66">
        <v>24062200</v>
      </c>
      <c r="B106" s="32" t="s">
        <v>175</v>
      </c>
      <c r="C106" s="10">
        <v>0</v>
      </c>
      <c r="D106" s="10">
        <v>50.44</v>
      </c>
      <c r="E106" s="168"/>
      <c r="F106" s="3"/>
      <c r="G106" s="3"/>
      <c r="H106" s="168"/>
      <c r="I106" s="3"/>
      <c r="J106" s="3">
        <f t="shared" si="22"/>
        <v>50.44</v>
      </c>
      <c r="K106" s="168"/>
      <c r="L106" s="173"/>
    </row>
    <row r="107" spans="1:12" s="15" customFormat="1" ht="39" customHeight="1">
      <c r="A107" s="68" t="s">
        <v>121</v>
      </c>
      <c r="B107" s="33" t="s">
        <v>122</v>
      </c>
      <c r="C107" s="4"/>
      <c r="D107" s="4"/>
      <c r="E107" s="27"/>
      <c r="F107" s="4">
        <f>F108+F109</f>
        <v>132022.55</v>
      </c>
      <c r="G107" s="4">
        <f>G108+G109</f>
        <v>62309.93</v>
      </c>
      <c r="H107" s="27">
        <f t="shared" si="23"/>
        <v>47.1964297008352</v>
      </c>
      <c r="I107" s="4">
        <f t="shared" si="22"/>
        <v>132022.55</v>
      </c>
      <c r="J107" s="4">
        <f t="shared" si="22"/>
        <v>62309.93</v>
      </c>
      <c r="K107" s="27">
        <f t="shared" si="19"/>
        <v>47.1964297008352</v>
      </c>
      <c r="L107" s="173"/>
    </row>
    <row r="108" spans="1:12" s="6" customFormat="1" ht="40.5" customHeight="1">
      <c r="A108" s="66">
        <v>24110600</v>
      </c>
      <c r="B108" s="32" t="s">
        <v>145</v>
      </c>
      <c r="C108" s="3"/>
      <c r="D108" s="3"/>
      <c r="E108" s="19"/>
      <c r="F108" s="3">
        <v>130416.55</v>
      </c>
      <c r="G108" s="3">
        <v>61520.15</v>
      </c>
      <c r="H108" s="19">
        <f t="shared" si="23"/>
        <v>47.172042198632</v>
      </c>
      <c r="I108" s="3">
        <f t="shared" si="22"/>
        <v>130416.55</v>
      </c>
      <c r="J108" s="18">
        <f t="shared" si="22"/>
        <v>61520.15</v>
      </c>
      <c r="K108" s="19">
        <f t="shared" si="19"/>
        <v>47.172042198632</v>
      </c>
      <c r="L108" s="173"/>
    </row>
    <row r="109" spans="1:12" s="14" customFormat="1" ht="86.25" customHeight="1">
      <c r="A109" s="66" t="s">
        <v>85</v>
      </c>
      <c r="B109" s="32" t="s">
        <v>49</v>
      </c>
      <c r="C109" s="5"/>
      <c r="D109" s="5"/>
      <c r="E109" s="28"/>
      <c r="F109" s="3">
        <v>1606</v>
      </c>
      <c r="G109" s="3">
        <v>789.78</v>
      </c>
      <c r="H109" s="19">
        <f t="shared" si="23"/>
        <v>49.17683686176837</v>
      </c>
      <c r="I109" s="3">
        <f t="shared" si="22"/>
        <v>1606</v>
      </c>
      <c r="J109" s="3">
        <f t="shared" si="22"/>
        <v>789.78</v>
      </c>
      <c r="K109" s="19">
        <f t="shared" si="19"/>
        <v>49.17683686176837</v>
      </c>
      <c r="L109" s="173"/>
    </row>
    <row r="110" spans="1:12" s="14" customFormat="1" ht="39.75" customHeight="1">
      <c r="A110" s="55">
        <v>24170000</v>
      </c>
      <c r="B110" s="33" t="s">
        <v>144</v>
      </c>
      <c r="C110" s="5"/>
      <c r="D110" s="5"/>
      <c r="E110" s="28"/>
      <c r="F110" s="4">
        <v>1000000</v>
      </c>
      <c r="G110" s="4">
        <v>388959.79</v>
      </c>
      <c r="H110" s="27">
        <f t="shared" si="23"/>
        <v>38.895979</v>
      </c>
      <c r="I110" s="53">
        <f t="shared" si="22"/>
        <v>1000000</v>
      </c>
      <c r="J110" s="4">
        <f t="shared" si="22"/>
        <v>388959.79</v>
      </c>
      <c r="K110" s="27">
        <f t="shared" si="19"/>
        <v>38.895979</v>
      </c>
      <c r="L110" s="173"/>
    </row>
    <row r="111" spans="1:12" s="15" customFormat="1" ht="21" customHeight="1">
      <c r="A111" s="68" t="s">
        <v>115</v>
      </c>
      <c r="B111" s="33" t="s">
        <v>116</v>
      </c>
      <c r="C111" s="4"/>
      <c r="D111" s="4"/>
      <c r="E111" s="27"/>
      <c r="F111" s="4">
        <f>F112+F117</f>
        <v>52387129</v>
      </c>
      <c r="G111" s="4">
        <f>G112+G117</f>
        <v>29603843.84</v>
      </c>
      <c r="H111" s="27">
        <f t="shared" si="23"/>
        <v>56.50976567164045</v>
      </c>
      <c r="I111" s="4">
        <f t="shared" si="22"/>
        <v>52387129</v>
      </c>
      <c r="J111" s="4">
        <f t="shared" si="22"/>
        <v>29603843.84</v>
      </c>
      <c r="K111" s="27">
        <f t="shared" si="19"/>
        <v>56.50976567164045</v>
      </c>
      <c r="L111" s="173">
        <v>7</v>
      </c>
    </row>
    <row r="112" spans="1:12" s="15" customFormat="1" ht="39" customHeight="1">
      <c r="A112" s="68" t="s">
        <v>117</v>
      </c>
      <c r="B112" s="33" t="s">
        <v>118</v>
      </c>
      <c r="C112" s="4"/>
      <c r="D112" s="4"/>
      <c r="E112" s="27"/>
      <c r="F112" s="158">
        <v>50061072</v>
      </c>
      <c r="G112" s="159">
        <v>18214217.02</v>
      </c>
      <c r="H112" s="27">
        <f t="shared" si="23"/>
        <v>36.38399317537587</v>
      </c>
      <c r="I112" s="4">
        <f t="shared" si="22"/>
        <v>50061072</v>
      </c>
      <c r="J112" s="4">
        <f t="shared" si="22"/>
        <v>18214217.02</v>
      </c>
      <c r="K112" s="27">
        <f t="shared" si="19"/>
        <v>36.38399317537587</v>
      </c>
      <c r="L112" s="173"/>
    </row>
    <row r="113" spans="1:12" s="157" customFormat="1" ht="40.5" customHeight="1" hidden="1">
      <c r="A113" s="66" t="s">
        <v>86</v>
      </c>
      <c r="B113" s="32" t="s">
        <v>50</v>
      </c>
      <c r="C113" s="5"/>
      <c r="D113" s="5"/>
      <c r="E113" s="28"/>
      <c r="F113" s="160">
        <v>2326057</v>
      </c>
      <c r="G113" s="161">
        <v>23323271.35</v>
      </c>
      <c r="H113" s="19">
        <f t="shared" si="23"/>
        <v>1002.6956067714591</v>
      </c>
      <c r="I113" s="3">
        <f t="shared" si="22"/>
        <v>2326057</v>
      </c>
      <c r="J113" s="3">
        <f t="shared" si="22"/>
        <v>23323271.35</v>
      </c>
      <c r="K113" s="19">
        <f t="shared" si="19"/>
        <v>1002.6956067714591</v>
      </c>
      <c r="L113" s="173"/>
    </row>
    <row r="114" spans="1:12" s="157" customFormat="1" ht="39" customHeight="1" hidden="1">
      <c r="A114" s="66" t="s">
        <v>87</v>
      </c>
      <c r="B114" s="32" t="s">
        <v>51</v>
      </c>
      <c r="C114" s="5"/>
      <c r="D114" s="5"/>
      <c r="E114" s="28"/>
      <c r="F114" s="54">
        <v>665006</v>
      </c>
      <c r="G114" s="162">
        <v>501102.77</v>
      </c>
      <c r="H114" s="29">
        <f t="shared" si="23"/>
        <v>75.35312012222445</v>
      </c>
      <c r="I114" s="54">
        <f t="shared" si="22"/>
        <v>665006</v>
      </c>
      <c r="J114" s="54">
        <f t="shared" si="22"/>
        <v>501102.77</v>
      </c>
      <c r="K114" s="29">
        <f t="shared" si="19"/>
        <v>75.35312012222445</v>
      </c>
      <c r="L114" s="173"/>
    </row>
    <row r="115" spans="1:12" s="157" customFormat="1" ht="26.25" customHeight="1" hidden="1">
      <c r="A115" s="66" t="s">
        <v>88</v>
      </c>
      <c r="B115" s="32" t="s">
        <v>52</v>
      </c>
      <c r="C115" s="5"/>
      <c r="D115" s="5"/>
      <c r="E115" s="28"/>
      <c r="F115" s="3">
        <v>34391</v>
      </c>
      <c r="G115" s="163">
        <v>75617.3</v>
      </c>
      <c r="H115" s="19">
        <f t="shared" si="23"/>
        <v>219.8752580617022</v>
      </c>
      <c r="I115" s="3">
        <f t="shared" si="22"/>
        <v>34391</v>
      </c>
      <c r="J115" s="3">
        <f t="shared" si="22"/>
        <v>75617.3</v>
      </c>
      <c r="K115" s="19">
        <f t="shared" si="19"/>
        <v>219.8752580617022</v>
      </c>
      <c r="L115" s="173"/>
    </row>
    <row r="116" spans="1:12" s="157" customFormat="1" ht="38.25" customHeight="1" hidden="1">
      <c r="A116" s="66" t="s">
        <v>89</v>
      </c>
      <c r="B116" s="32" t="s">
        <v>53</v>
      </c>
      <c r="C116" s="5"/>
      <c r="D116" s="5"/>
      <c r="E116" s="28"/>
      <c r="F116" s="3">
        <v>33306</v>
      </c>
      <c r="G116" s="164">
        <v>66851.71</v>
      </c>
      <c r="H116" s="19">
        <f t="shared" si="23"/>
        <v>200.71972017053986</v>
      </c>
      <c r="I116" s="3">
        <f t="shared" si="22"/>
        <v>33306</v>
      </c>
      <c r="J116" s="3">
        <f t="shared" si="22"/>
        <v>66851.71</v>
      </c>
      <c r="K116" s="19">
        <f t="shared" si="19"/>
        <v>200.71972017053986</v>
      </c>
      <c r="L116" s="173"/>
    </row>
    <row r="117" spans="1:12" s="15" customFormat="1" ht="18.75" customHeight="1">
      <c r="A117" s="68" t="s">
        <v>119</v>
      </c>
      <c r="B117" s="33" t="s">
        <v>120</v>
      </c>
      <c r="C117" s="4"/>
      <c r="D117" s="4"/>
      <c r="E117" s="27"/>
      <c r="F117" s="4">
        <v>2326057</v>
      </c>
      <c r="G117" s="158">
        <v>11389626.82</v>
      </c>
      <c r="H117" s="27">
        <f>G117/F117*100</f>
        <v>489.65381415846645</v>
      </c>
      <c r="I117" s="4">
        <f t="shared" si="22"/>
        <v>2326057</v>
      </c>
      <c r="J117" s="4">
        <f t="shared" si="22"/>
        <v>11389626.82</v>
      </c>
      <c r="K117" s="27">
        <f t="shared" si="19"/>
        <v>489.65381415846645</v>
      </c>
      <c r="L117" s="173"/>
    </row>
    <row r="118" spans="1:12" s="6" customFormat="1" ht="20.25" customHeight="1" hidden="1">
      <c r="A118" s="65">
        <v>25020100</v>
      </c>
      <c r="B118" s="30" t="s">
        <v>163</v>
      </c>
      <c r="C118" s="3"/>
      <c r="D118" s="3"/>
      <c r="E118" s="19"/>
      <c r="F118" s="3">
        <f>SUM(F122)</f>
        <v>0</v>
      </c>
      <c r="G118" s="83">
        <v>10318822.54</v>
      </c>
      <c r="H118" s="43" t="e">
        <f>G118/F118*100</f>
        <v>#DIV/0!</v>
      </c>
      <c r="I118" s="4">
        <f t="shared" si="22"/>
        <v>0</v>
      </c>
      <c r="J118" s="3">
        <f t="shared" si="22"/>
        <v>10318822.54</v>
      </c>
      <c r="K118" s="43" t="e">
        <f t="shared" si="19"/>
        <v>#DIV/0!</v>
      </c>
      <c r="L118" s="173"/>
    </row>
    <row r="119" spans="1:12" s="6" customFormat="1" ht="135" customHeight="1" hidden="1">
      <c r="A119" s="66" t="s">
        <v>90</v>
      </c>
      <c r="B119" s="32" t="s">
        <v>164</v>
      </c>
      <c r="C119" s="10"/>
      <c r="D119" s="10"/>
      <c r="E119" s="19"/>
      <c r="F119" s="3">
        <v>1773165</v>
      </c>
      <c r="G119" s="83">
        <v>2618361.68</v>
      </c>
      <c r="H119" s="19">
        <f>G119/F119*100</f>
        <v>147.66599160258636</v>
      </c>
      <c r="I119" s="18">
        <f aca="true" t="shared" si="24" ref="I119:J129">SUM(C119,F119)</f>
        <v>1773165</v>
      </c>
      <c r="J119" s="18">
        <f t="shared" si="24"/>
        <v>2618361.68</v>
      </c>
      <c r="K119" s="19">
        <f t="shared" si="19"/>
        <v>147.66599160258636</v>
      </c>
      <c r="L119" s="173"/>
    </row>
    <row r="120" spans="1:12" s="15" customFormat="1" ht="18.75">
      <c r="A120" s="68" t="s">
        <v>109</v>
      </c>
      <c r="B120" s="33" t="s">
        <v>110</v>
      </c>
      <c r="C120" s="41">
        <f>C121</f>
        <v>68200</v>
      </c>
      <c r="D120" s="41">
        <f>D121</f>
        <v>46789.63</v>
      </c>
      <c r="E120" s="27">
        <f>D120/C120*100</f>
        <v>68.60649560117301</v>
      </c>
      <c r="F120" s="4">
        <f>F121+F126</f>
        <v>3600000</v>
      </c>
      <c r="G120" s="4">
        <f>G121+G126</f>
        <v>1462603.2</v>
      </c>
      <c r="H120" s="27">
        <f aca="true" t="shared" si="25" ref="H120:H137">G120/F120*100</f>
        <v>40.62786666666667</v>
      </c>
      <c r="I120" s="53">
        <f t="shared" si="24"/>
        <v>3668200</v>
      </c>
      <c r="J120" s="53">
        <f t="shared" si="24"/>
        <v>1509392.8299999998</v>
      </c>
      <c r="K120" s="27">
        <f t="shared" si="19"/>
        <v>41.14805163295349</v>
      </c>
      <c r="L120" s="173"/>
    </row>
    <row r="121" spans="1:12" s="15" customFormat="1" ht="22.5" customHeight="1">
      <c r="A121" s="68" t="s">
        <v>111</v>
      </c>
      <c r="B121" s="33" t="s">
        <v>112</v>
      </c>
      <c r="C121" s="41">
        <f>C122+C124</f>
        <v>68200</v>
      </c>
      <c r="D121" s="4">
        <f>D122+D124</f>
        <v>46789.63</v>
      </c>
      <c r="E121" s="27">
        <f>D121/C121*100</f>
        <v>68.60649560117301</v>
      </c>
      <c r="F121" s="53">
        <f>F125</f>
        <v>1000000</v>
      </c>
      <c r="G121" s="53">
        <f>G125</f>
        <v>1166603.2</v>
      </c>
      <c r="H121" s="27">
        <f t="shared" si="25"/>
        <v>116.66032</v>
      </c>
      <c r="I121" s="4">
        <f t="shared" si="24"/>
        <v>1068200</v>
      </c>
      <c r="J121" s="4">
        <f t="shared" si="24"/>
        <v>1213392.8299999998</v>
      </c>
      <c r="K121" s="27">
        <f t="shared" si="19"/>
        <v>113.59228889721025</v>
      </c>
      <c r="L121" s="173"/>
    </row>
    <row r="122" spans="1:12" s="15" customFormat="1" ht="96" customHeight="1">
      <c r="A122" s="68" t="s">
        <v>91</v>
      </c>
      <c r="B122" s="33" t="s">
        <v>54</v>
      </c>
      <c r="C122" s="4">
        <f>C123</f>
        <v>65000</v>
      </c>
      <c r="D122" s="4">
        <f>D123</f>
        <v>44632</v>
      </c>
      <c r="E122" s="27">
        <f>D122/C122*100</f>
        <v>68.66461538461537</v>
      </c>
      <c r="F122" s="4"/>
      <c r="G122" s="4"/>
      <c r="H122" s="27"/>
      <c r="I122" s="4">
        <f t="shared" si="24"/>
        <v>65000</v>
      </c>
      <c r="J122" s="4">
        <f t="shared" si="24"/>
        <v>44632</v>
      </c>
      <c r="K122" s="27">
        <f t="shared" si="19"/>
        <v>68.66461538461537</v>
      </c>
      <c r="L122" s="173"/>
    </row>
    <row r="123" spans="1:12" s="6" customFormat="1" ht="76.5" customHeight="1">
      <c r="A123" s="99" t="s">
        <v>92</v>
      </c>
      <c r="B123" s="96" t="s">
        <v>55</v>
      </c>
      <c r="C123" s="10">
        <v>65000</v>
      </c>
      <c r="D123" s="10">
        <v>44632</v>
      </c>
      <c r="E123" s="92">
        <f>D123/C123*100</f>
        <v>68.66461538461537</v>
      </c>
      <c r="F123" s="91"/>
      <c r="G123" s="91"/>
      <c r="H123" s="92"/>
      <c r="I123" s="3">
        <f t="shared" si="24"/>
        <v>65000</v>
      </c>
      <c r="J123" s="3">
        <f t="shared" si="24"/>
        <v>44632</v>
      </c>
      <c r="K123" s="19">
        <f t="shared" si="19"/>
        <v>68.66461538461537</v>
      </c>
      <c r="L123" s="173"/>
    </row>
    <row r="124" spans="1:12" s="15" customFormat="1" ht="37.5" customHeight="1">
      <c r="A124" s="68" t="s">
        <v>113</v>
      </c>
      <c r="B124" s="33" t="s">
        <v>114</v>
      </c>
      <c r="C124" s="4">
        <v>3200</v>
      </c>
      <c r="D124" s="4">
        <v>2157.63</v>
      </c>
      <c r="E124" s="27">
        <f>D124/C124*100</f>
        <v>67.4259375</v>
      </c>
      <c r="F124" s="4"/>
      <c r="G124" s="4"/>
      <c r="H124" s="27"/>
      <c r="I124" s="4">
        <f t="shared" si="24"/>
        <v>3200</v>
      </c>
      <c r="J124" s="4">
        <f t="shared" si="24"/>
        <v>2157.63</v>
      </c>
      <c r="K124" s="27">
        <f t="shared" si="19"/>
        <v>67.4259375</v>
      </c>
      <c r="L124" s="173"/>
    </row>
    <row r="125" spans="1:12" s="14" customFormat="1" ht="57" customHeight="1">
      <c r="A125" s="68" t="s">
        <v>93</v>
      </c>
      <c r="B125" s="33" t="s">
        <v>56</v>
      </c>
      <c r="C125" s="1"/>
      <c r="D125" s="1"/>
      <c r="E125" s="29"/>
      <c r="F125" s="4">
        <v>1000000</v>
      </c>
      <c r="G125" s="4">
        <v>1166603.2</v>
      </c>
      <c r="H125" s="27">
        <f t="shared" si="25"/>
        <v>116.66032</v>
      </c>
      <c r="I125" s="4">
        <f t="shared" si="24"/>
        <v>1000000</v>
      </c>
      <c r="J125" s="4">
        <f t="shared" si="24"/>
        <v>1166603.2</v>
      </c>
      <c r="K125" s="27">
        <f t="shared" si="19"/>
        <v>116.66032</v>
      </c>
      <c r="L125" s="173"/>
    </row>
    <row r="126" spans="1:12" s="15" customFormat="1" ht="20.25" customHeight="1">
      <c r="A126" s="68" t="s">
        <v>94</v>
      </c>
      <c r="B126" s="33" t="s">
        <v>57</v>
      </c>
      <c r="C126" s="4"/>
      <c r="D126" s="4"/>
      <c r="E126" s="27"/>
      <c r="F126" s="4">
        <f>F127</f>
        <v>2600000</v>
      </c>
      <c r="G126" s="4">
        <f>G127</f>
        <v>296000</v>
      </c>
      <c r="H126" s="27">
        <f t="shared" si="25"/>
        <v>11.384615384615385</v>
      </c>
      <c r="I126" s="4">
        <f>SUM(C126,F126)</f>
        <v>2600000</v>
      </c>
      <c r="J126" s="4">
        <f t="shared" si="24"/>
        <v>296000</v>
      </c>
      <c r="K126" s="27">
        <f t="shared" si="19"/>
        <v>11.384615384615385</v>
      </c>
      <c r="L126" s="173"/>
    </row>
    <row r="127" spans="1:12" s="15" customFormat="1" ht="18.75">
      <c r="A127" s="68" t="s">
        <v>95</v>
      </c>
      <c r="B127" s="33" t="s">
        <v>58</v>
      </c>
      <c r="C127" s="4"/>
      <c r="D127" s="4"/>
      <c r="E127" s="27"/>
      <c r="F127" s="4">
        <f>F128+F129</f>
        <v>2600000</v>
      </c>
      <c r="G127" s="4">
        <f>G128+G129</f>
        <v>296000</v>
      </c>
      <c r="H127" s="27">
        <f t="shared" si="25"/>
        <v>11.384615384615385</v>
      </c>
      <c r="I127" s="4">
        <f t="shared" si="24"/>
        <v>2600000</v>
      </c>
      <c r="J127" s="4">
        <f t="shared" si="24"/>
        <v>296000</v>
      </c>
      <c r="K127" s="27">
        <f t="shared" si="19"/>
        <v>11.384615384615385</v>
      </c>
      <c r="L127" s="173"/>
    </row>
    <row r="128" spans="1:12" s="6" customFormat="1" ht="77.25" customHeight="1">
      <c r="A128" s="66" t="s">
        <v>96</v>
      </c>
      <c r="B128" s="32" t="s">
        <v>165</v>
      </c>
      <c r="C128" s="3"/>
      <c r="D128" s="3"/>
      <c r="E128" s="19"/>
      <c r="F128" s="3">
        <v>2600000</v>
      </c>
      <c r="G128" s="3">
        <v>296000</v>
      </c>
      <c r="H128" s="19">
        <f t="shared" si="25"/>
        <v>11.384615384615385</v>
      </c>
      <c r="I128" s="3">
        <f t="shared" si="24"/>
        <v>2600000</v>
      </c>
      <c r="J128" s="3">
        <f t="shared" si="24"/>
        <v>296000</v>
      </c>
      <c r="K128" s="19">
        <f t="shared" si="19"/>
        <v>11.384615384615385</v>
      </c>
      <c r="L128" s="173"/>
    </row>
    <row r="129" spans="1:12" s="44" customFormat="1" ht="93.75" customHeight="1" hidden="1">
      <c r="A129" s="66">
        <v>33010200</v>
      </c>
      <c r="B129" s="32" t="s">
        <v>166</v>
      </c>
      <c r="C129" s="3"/>
      <c r="D129" s="3"/>
      <c r="E129" s="19"/>
      <c r="F129" s="3"/>
      <c r="G129" s="3"/>
      <c r="H129" s="43" t="e">
        <f t="shared" si="25"/>
        <v>#DIV/0!</v>
      </c>
      <c r="I129" s="3">
        <f t="shared" si="24"/>
        <v>0</v>
      </c>
      <c r="J129" s="3">
        <f t="shared" si="24"/>
        <v>0</v>
      </c>
      <c r="K129" s="43" t="e">
        <f t="shared" si="19"/>
        <v>#DIV/0!</v>
      </c>
      <c r="L129" s="173"/>
    </row>
    <row r="130" spans="1:12" s="14" customFormat="1" ht="18.75">
      <c r="A130" s="64">
        <v>50000000</v>
      </c>
      <c r="B130" s="40" t="s">
        <v>13</v>
      </c>
      <c r="C130" s="39"/>
      <c r="D130" s="39"/>
      <c r="E130" s="27"/>
      <c r="F130" s="39">
        <f>F131</f>
        <v>919543</v>
      </c>
      <c r="G130" s="39">
        <f>G131</f>
        <v>395536.63</v>
      </c>
      <c r="H130" s="27">
        <f t="shared" si="25"/>
        <v>43.01447893138222</v>
      </c>
      <c r="I130" s="4">
        <f>SUM(C130:F130)</f>
        <v>919543</v>
      </c>
      <c r="J130" s="4">
        <f>SUM(D130,G130)</f>
        <v>395536.63</v>
      </c>
      <c r="K130" s="27">
        <f>J130/I130*100</f>
        <v>43.01447893138222</v>
      </c>
      <c r="L130" s="173"/>
    </row>
    <row r="131" spans="1:12" ht="18.75">
      <c r="A131" s="68" t="s">
        <v>97</v>
      </c>
      <c r="B131" s="33" t="s">
        <v>60</v>
      </c>
      <c r="C131" s="105"/>
      <c r="D131" s="105"/>
      <c r="E131" s="27"/>
      <c r="F131" s="104">
        <f>F132</f>
        <v>919543</v>
      </c>
      <c r="G131" s="104">
        <f>G132</f>
        <v>395536.63</v>
      </c>
      <c r="H131" s="27">
        <f t="shared" si="25"/>
        <v>43.01447893138222</v>
      </c>
      <c r="I131" s="4">
        <f>SUM(C131:F131)</f>
        <v>919543</v>
      </c>
      <c r="J131" s="104">
        <f>SUM(D131,G131)</f>
        <v>395536.63</v>
      </c>
      <c r="K131" s="27">
        <f>J131/I131*100</f>
        <v>43.01447893138222</v>
      </c>
      <c r="L131" s="173"/>
    </row>
    <row r="132" spans="1:12" s="6" customFormat="1" ht="61.5" customHeight="1">
      <c r="A132" s="65">
        <v>50110000</v>
      </c>
      <c r="B132" s="30" t="s">
        <v>61</v>
      </c>
      <c r="C132" s="106"/>
      <c r="D132" s="106"/>
      <c r="E132" s="19"/>
      <c r="F132" s="107">
        <v>919543</v>
      </c>
      <c r="G132" s="107">
        <v>395536.63</v>
      </c>
      <c r="H132" s="19">
        <f t="shared" si="25"/>
        <v>43.01447893138222</v>
      </c>
      <c r="I132" s="3">
        <f>SUM(C132:F132)</f>
        <v>919543</v>
      </c>
      <c r="J132" s="107">
        <f>SUM(D132,G132)</f>
        <v>395536.63</v>
      </c>
      <c r="K132" s="19">
        <f>J132/I132*100</f>
        <v>43.01447893138222</v>
      </c>
      <c r="L132" s="173"/>
    </row>
    <row r="133" spans="1:12" s="15" customFormat="1" ht="18.75">
      <c r="A133" s="64">
        <v>900101</v>
      </c>
      <c r="B133" s="26" t="s">
        <v>14</v>
      </c>
      <c r="C133" s="4">
        <f>C11+C74+C120</f>
        <v>839171299</v>
      </c>
      <c r="D133" s="4">
        <f>D11+D74+D120</f>
        <v>487458138.44</v>
      </c>
      <c r="E133" s="27">
        <f>D133/C133*100</f>
        <v>58.088037450861385</v>
      </c>
      <c r="F133" s="4">
        <f>F11+F74+F120+F131</f>
        <v>60592094.55</v>
      </c>
      <c r="G133" s="4">
        <f>G11+G74+G120+G131</f>
        <v>33768603.75</v>
      </c>
      <c r="H133" s="27">
        <f t="shared" si="25"/>
        <v>55.731038843911364</v>
      </c>
      <c r="I133" s="4">
        <f>SUM(C133,F133)</f>
        <v>899763393.55</v>
      </c>
      <c r="J133" s="4">
        <f>SUM(D133,G133)</f>
        <v>521226742.19</v>
      </c>
      <c r="K133" s="27">
        <f t="shared" si="19"/>
        <v>57.92931185314279</v>
      </c>
      <c r="L133" s="173"/>
    </row>
    <row r="134" spans="1:12" s="15" customFormat="1" ht="18.75">
      <c r="A134" s="64">
        <v>40000000</v>
      </c>
      <c r="B134" s="26" t="s">
        <v>15</v>
      </c>
      <c r="C134" s="41">
        <f>C135</f>
        <v>1074618398</v>
      </c>
      <c r="D134" s="41">
        <f>D135</f>
        <v>540721569.57</v>
      </c>
      <c r="E134" s="27">
        <f aca="true" t="shared" si="26" ref="E134:E152">D134/C134*100</f>
        <v>50.31754254127334</v>
      </c>
      <c r="F134" s="4">
        <f>F135</f>
        <v>0</v>
      </c>
      <c r="G134" s="4">
        <f>G135</f>
        <v>0</v>
      </c>
      <c r="H134" s="27"/>
      <c r="I134" s="4">
        <f>SUM(C134,F134)</f>
        <v>1074618398</v>
      </c>
      <c r="J134" s="4">
        <f>SUM(D134,G134)</f>
        <v>540721569.57</v>
      </c>
      <c r="K134" s="27">
        <f t="shared" si="19"/>
        <v>50.31754254127334</v>
      </c>
      <c r="L134" s="173"/>
    </row>
    <row r="135" spans="1:12" s="15" customFormat="1" ht="20.25" customHeight="1">
      <c r="A135" s="64">
        <v>41000000</v>
      </c>
      <c r="B135" s="26" t="s">
        <v>26</v>
      </c>
      <c r="C135" s="4">
        <f>C138+C148</f>
        <v>1074618398</v>
      </c>
      <c r="D135" s="4">
        <f>D138+D148</f>
        <v>540721569.57</v>
      </c>
      <c r="E135" s="27">
        <f t="shared" si="26"/>
        <v>50.31754254127334</v>
      </c>
      <c r="F135" s="4">
        <f>F148+F136</f>
        <v>0</v>
      </c>
      <c r="G135" s="4">
        <f>G148+G136</f>
        <v>0</v>
      </c>
      <c r="H135" s="46"/>
      <c r="I135" s="4">
        <f>I138+I148+I136</f>
        <v>1074618398</v>
      </c>
      <c r="J135" s="4">
        <f>J138+J148</f>
        <v>540721569.57</v>
      </c>
      <c r="K135" s="27">
        <f t="shared" si="19"/>
        <v>50.31754254127334</v>
      </c>
      <c r="L135" s="173"/>
    </row>
    <row r="136" spans="1:12" s="15" customFormat="1" ht="20.25" customHeight="1" hidden="1">
      <c r="A136" s="101">
        <v>41010000</v>
      </c>
      <c r="B136" s="26" t="s">
        <v>148</v>
      </c>
      <c r="C136" s="102"/>
      <c r="D136" s="4"/>
      <c r="E136" s="27"/>
      <c r="F136" s="4">
        <f>F137</f>
        <v>0</v>
      </c>
      <c r="G136" s="4">
        <f>G137</f>
        <v>0</v>
      </c>
      <c r="H136" s="46" t="e">
        <f t="shared" si="25"/>
        <v>#DIV/0!</v>
      </c>
      <c r="I136" s="4">
        <f>SUM(C136,F136)</f>
        <v>0</v>
      </c>
      <c r="J136" s="4">
        <f>SUM(D136,G136)</f>
        <v>0</v>
      </c>
      <c r="K136" s="27" t="e">
        <f t="shared" si="19"/>
        <v>#DIV/0!</v>
      </c>
      <c r="L136" s="173"/>
    </row>
    <row r="137" spans="1:12" s="15" customFormat="1" ht="44.25" customHeight="1" hidden="1">
      <c r="A137" s="82">
        <v>41010900</v>
      </c>
      <c r="B137" s="36" t="s">
        <v>149</v>
      </c>
      <c r="C137" s="102"/>
      <c r="D137" s="4"/>
      <c r="E137" s="27"/>
      <c r="F137" s="54"/>
      <c r="G137" s="54"/>
      <c r="H137" s="103" t="e">
        <f t="shared" si="25"/>
        <v>#DIV/0!</v>
      </c>
      <c r="I137" s="54">
        <f>SUM(C137,F137)</f>
        <v>0</v>
      </c>
      <c r="J137" s="54">
        <f>SUM(D137,G137)</f>
        <v>0</v>
      </c>
      <c r="K137" s="29" t="e">
        <f t="shared" si="19"/>
        <v>#DIV/0!</v>
      </c>
      <c r="L137" s="173"/>
    </row>
    <row r="138" spans="1:12" s="15" customFormat="1" ht="18.75" customHeight="1" hidden="1">
      <c r="A138" s="64">
        <v>41020000</v>
      </c>
      <c r="B138" s="77" t="s">
        <v>16</v>
      </c>
      <c r="C138" s="41">
        <f>SUM(C139:C147)</f>
        <v>0</v>
      </c>
      <c r="D138" s="41">
        <f>SUM(D139:D147)</f>
        <v>0</v>
      </c>
      <c r="E138" s="27" t="e">
        <f t="shared" si="26"/>
        <v>#DIV/0!</v>
      </c>
      <c r="F138" s="4"/>
      <c r="G138" s="4"/>
      <c r="H138" s="27"/>
      <c r="I138" s="4">
        <f>SUM(I139:I147)</f>
        <v>0</v>
      </c>
      <c r="J138" s="4">
        <f>SUM(J139:J147)</f>
        <v>0</v>
      </c>
      <c r="K138" s="27" t="e">
        <f t="shared" si="19"/>
        <v>#DIV/0!</v>
      </c>
      <c r="L138" s="173"/>
    </row>
    <row r="139" spans="1:12" ht="45.75" customHeight="1" hidden="1">
      <c r="A139" s="73">
        <v>41020100</v>
      </c>
      <c r="B139" s="36" t="s">
        <v>171</v>
      </c>
      <c r="C139" s="35"/>
      <c r="D139" s="35"/>
      <c r="E139" s="29" t="e">
        <f t="shared" si="26"/>
        <v>#DIV/0!</v>
      </c>
      <c r="F139" s="1"/>
      <c r="G139" s="1"/>
      <c r="H139" s="29"/>
      <c r="I139" s="1">
        <f aca="true" t="shared" si="27" ref="I139:J171">SUM(C139,F139)</f>
        <v>0</v>
      </c>
      <c r="J139" s="1">
        <f t="shared" si="27"/>
        <v>0</v>
      </c>
      <c r="K139" s="29" t="e">
        <f t="shared" si="19"/>
        <v>#DIV/0!</v>
      </c>
      <c r="L139" s="173"/>
    </row>
    <row r="140" spans="1:12" ht="43.5" customHeight="1" hidden="1">
      <c r="A140" s="73">
        <v>41020600</v>
      </c>
      <c r="B140" s="36" t="s">
        <v>177</v>
      </c>
      <c r="C140" s="35"/>
      <c r="D140" s="35"/>
      <c r="E140" s="29" t="e">
        <f t="shared" si="26"/>
        <v>#DIV/0!</v>
      </c>
      <c r="F140" s="1"/>
      <c r="G140" s="1"/>
      <c r="H140" s="29"/>
      <c r="I140" s="1">
        <f t="shared" si="27"/>
        <v>0</v>
      </c>
      <c r="J140" s="1">
        <f t="shared" si="27"/>
        <v>0</v>
      </c>
      <c r="K140" s="29" t="e">
        <f t="shared" si="19"/>
        <v>#DIV/0!</v>
      </c>
      <c r="L140" s="173"/>
    </row>
    <row r="141" spans="1:12" ht="43.5" customHeight="1" hidden="1">
      <c r="A141" s="73">
        <v>41021100</v>
      </c>
      <c r="B141" s="36" t="s">
        <v>124</v>
      </c>
      <c r="C141" s="35"/>
      <c r="D141" s="1"/>
      <c r="E141" s="29" t="e">
        <f t="shared" si="26"/>
        <v>#DIV/0!</v>
      </c>
      <c r="F141" s="1"/>
      <c r="G141" s="1"/>
      <c r="H141" s="29"/>
      <c r="I141" s="1">
        <f t="shared" si="27"/>
        <v>0</v>
      </c>
      <c r="J141" s="1">
        <f t="shared" si="27"/>
        <v>0</v>
      </c>
      <c r="K141" s="29" t="e">
        <f aca="true" t="shared" si="28" ref="K141:K176">J141/I141*100</f>
        <v>#DIV/0!</v>
      </c>
      <c r="L141" s="173"/>
    </row>
    <row r="142" spans="1:12" ht="43.5" customHeight="1" hidden="1">
      <c r="A142" s="73">
        <v>41021600</v>
      </c>
      <c r="B142" s="50" t="s">
        <v>125</v>
      </c>
      <c r="C142" s="35"/>
      <c r="D142" s="1"/>
      <c r="E142" s="29" t="e">
        <f t="shared" si="26"/>
        <v>#DIV/0!</v>
      </c>
      <c r="F142" s="1"/>
      <c r="G142" s="1"/>
      <c r="H142" s="29"/>
      <c r="I142" s="1">
        <f t="shared" si="27"/>
        <v>0</v>
      </c>
      <c r="J142" s="1">
        <f t="shared" si="27"/>
        <v>0</v>
      </c>
      <c r="K142" s="29" t="e">
        <f t="shared" si="28"/>
        <v>#DIV/0!</v>
      </c>
      <c r="L142" s="173"/>
    </row>
    <row r="143" spans="1:12" ht="43.5" customHeight="1" hidden="1">
      <c r="A143" s="73">
        <v>41021700</v>
      </c>
      <c r="B143" s="78" t="s">
        <v>130</v>
      </c>
      <c r="C143" s="35"/>
      <c r="D143" s="1"/>
      <c r="E143" s="29" t="e">
        <f t="shared" si="26"/>
        <v>#DIV/0!</v>
      </c>
      <c r="F143" s="1"/>
      <c r="G143" s="1"/>
      <c r="H143" s="29"/>
      <c r="I143" s="1">
        <f t="shared" si="27"/>
        <v>0</v>
      </c>
      <c r="J143" s="1">
        <f t="shared" si="27"/>
        <v>0</v>
      </c>
      <c r="K143" s="29" t="e">
        <f t="shared" si="28"/>
        <v>#DIV/0!</v>
      </c>
      <c r="L143" s="173"/>
    </row>
    <row r="144" spans="1:12" ht="43.5" customHeight="1" hidden="1">
      <c r="A144" s="82">
        <v>41021200</v>
      </c>
      <c r="B144" s="36" t="s">
        <v>150</v>
      </c>
      <c r="C144" s="85"/>
      <c r="D144" s="85"/>
      <c r="E144" s="29" t="e">
        <f t="shared" si="26"/>
        <v>#DIV/0!</v>
      </c>
      <c r="F144" s="1"/>
      <c r="G144" s="1"/>
      <c r="H144" s="29"/>
      <c r="I144" s="1">
        <f t="shared" si="27"/>
        <v>0</v>
      </c>
      <c r="J144" s="1">
        <f t="shared" si="27"/>
        <v>0</v>
      </c>
      <c r="K144" s="29" t="e">
        <f t="shared" si="28"/>
        <v>#DIV/0!</v>
      </c>
      <c r="L144" s="173"/>
    </row>
    <row r="145" spans="1:12" ht="43.5" customHeight="1" hidden="1">
      <c r="A145" s="114">
        <v>41021300</v>
      </c>
      <c r="B145" s="36" t="s">
        <v>167</v>
      </c>
      <c r="C145" s="86"/>
      <c r="D145" s="86"/>
      <c r="E145" s="29" t="e">
        <f t="shared" si="26"/>
        <v>#DIV/0!</v>
      </c>
      <c r="F145" s="1"/>
      <c r="G145" s="1"/>
      <c r="H145" s="29"/>
      <c r="I145" s="1">
        <f t="shared" si="27"/>
        <v>0</v>
      </c>
      <c r="J145" s="1">
        <f t="shared" si="27"/>
        <v>0</v>
      </c>
      <c r="K145" s="29" t="e">
        <f t="shared" si="28"/>
        <v>#DIV/0!</v>
      </c>
      <c r="L145" s="173"/>
    </row>
    <row r="146" spans="1:12" ht="43.5" customHeight="1" hidden="1">
      <c r="A146" s="82">
        <v>41021800</v>
      </c>
      <c r="B146" s="80" t="s">
        <v>152</v>
      </c>
      <c r="C146" s="35"/>
      <c r="D146" s="35"/>
      <c r="E146" s="29" t="e">
        <f t="shared" si="26"/>
        <v>#DIV/0!</v>
      </c>
      <c r="F146" s="1"/>
      <c r="G146" s="1"/>
      <c r="H146" s="29"/>
      <c r="I146" s="1">
        <f t="shared" si="27"/>
        <v>0</v>
      </c>
      <c r="J146" s="1">
        <f>SUM(D146,G146)</f>
        <v>0</v>
      </c>
      <c r="K146" s="29" t="e">
        <f>J146/I146*100</f>
        <v>#DIV/0!</v>
      </c>
      <c r="L146" s="173"/>
    </row>
    <row r="147" spans="1:12" ht="43.5" customHeight="1" hidden="1">
      <c r="A147" s="82">
        <v>41021900</v>
      </c>
      <c r="B147" s="79" t="s">
        <v>151</v>
      </c>
      <c r="C147" s="87"/>
      <c r="D147" s="87"/>
      <c r="E147" s="29" t="e">
        <f t="shared" si="26"/>
        <v>#DIV/0!</v>
      </c>
      <c r="F147" s="1"/>
      <c r="G147" s="1"/>
      <c r="H147" s="29"/>
      <c r="I147" s="1">
        <f t="shared" si="27"/>
        <v>0</v>
      </c>
      <c r="J147" s="1">
        <f t="shared" si="27"/>
        <v>0</v>
      </c>
      <c r="K147" s="29" t="e">
        <f t="shared" si="28"/>
        <v>#DIV/0!</v>
      </c>
      <c r="L147" s="173"/>
    </row>
    <row r="148" spans="1:12" s="15" customFormat="1" ht="18.75">
      <c r="A148" s="64">
        <v>41030000</v>
      </c>
      <c r="B148" s="77" t="s">
        <v>17</v>
      </c>
      <c r="C148" s="4">
        <f>C149+C151+C152+C153+C154+C155+C156+C166+C176+C161</f>
        <v>1074618398</v>
      </c>
      <c r="D148" s="4">
        <f>D149+D151+D152+D153+D154+D155+D156+D166+D176+D161</f>
        <v>540721569.57</v>
      </c>
      <c r="E148" s="27">
        <f t="shared" si="26"/>
        <v>50.31754254127334</v>
      </c>
      <c r="F148" s="4"/>
      <c r="G148" s="4"/>
      <c r="H148" s="27"/>
      <c r="I148" s="4">
        <f>SUM(C148,F148)</f>
        <v>1074618398</v>
      </c>
      <c r="J148" s="4">
        <f>SUM(D148,G148)</f>
        <v>540721569.57</v>
      </c>
      <c r="K148" s="27">
        <f t="shared" si="28"/>
        <v>50.31754254127334</v>
      </c>
      <c r="L148" s="173"/>
    </row>
    <row r="149" spans="1:13" s="6" customFormat="1" ht="60.75" customHeight="1">
      <c r="A149" s="73">
        <v>41030300</v>
      </c>
      <c r="B149" s="36" t="s">
        <v>0</v>
      </c>
      <c r="C149" s="1">
        <v>104000</v>
      </c>
      <c r="D149" s="1">
        <v>31920</v>
      </c>
      <c r="E149" s="81">
        <f t="shared" si="26"/>
        <v>30.69230769230769</v>
      </c>
      <c r="F149" s="1"/>
      <c r="G149" s="1"/>
      <c r="H149" s="27"/>
      <c r="I149" s="1">
        <f t="shared" si="27"/>
        <v>104000</v>
      </c>
      <c r="J149" s="1">
        <f t="shared" si="27"/>
        <v>31920</v>
      </c>
      <c r="K149" s="29">
        <f t="shared" si="28"/>
        <v>30.69230769230769</v>
      </c>
      <c r="L149" s="173"/>
      <c r="M149" s="140"/>
    </row>
    <row r="150" spans="1:12" s="6" customFormat="1" ht="37.5" customHeight="1" hidden="1">
      <c r="A150" s="73">
        <v>41030400</v>
      </c>
      <c r="B150" s="36" t="s">
        <v>131</v>
      </c>
      <c r="C150" s="1"/>
      <c r="D150" s="1"/>
      <c r="E150" s="81" t="e">
        <f t="shared" si="26"/>
        <v>#DIV/0!</v>
      </c>
      <c r="F150" s="1"/>
      <c r="G150" s="1"/>
      <c r="H150" s="27"/>
      <c r="I150" s="1">
        <f>SUM(C150,F150)</f>
        <v>0</v>
      </c>
      <c r="J150" s="1">
        <f>SUM(D150,G150)</f>
        <v>0</v>
      </c>
      <c r="K150" s="29" t="e">
        <f t="shared" si="28"/>
        <v>#DIV/0!</v>
      </c>
      <c r="L150" s="173"/>
    </row>
    <row r="151" spans="1:12" s="6" customFormat="1" ht="95.25" customHeight="1">
      <c r="A151" s="71">
        <v>41030600</v>
      </c>
      <c r="B151" s="126" t="s">
        <v>194</v>
      </c>
      <c r="C151" s="1">
        <v>259793100</v>
      </c>
      <c r="D151" s="1">
        <v>131544389.7</v>
      </c>
      <c r="E151" s="81">
        <f t="shared" si="26"/>
        <v>50.63428924786686</v>
      </c>
      <c r="F151" s="1"/>
      <c r="G151" s="1"/>
      <c r="H151" s="27"/>
      <c r="I151" s="1">
        <f t="shared" si="27"/>
        <v>259793100</v>
      </c>
      <c r="J151" s="1">
        <f t="shared" si="27"/>
        <v>131544389.7</v>
      </c>
      <c r="K151" s="29">
        <f t="shared" si="28"/>
        <v>50.63428924786686</v>
      </c>
      <c r="L151" s="173"/>
    </row>
    <row r="152" spans="1:12" s="6" customFormat="1" ht="114.75" customHeight="1">
      <c r="A152" s="76">
        <v>41030800</v>
      </c>
      <c r="B152" s="121" t="s">
        <v>59</v>
      </c>
      <c r="C152" s="1">
        <v>412917900</v>
      </c>
      <c r="D152" s="1">
        <v>201128301.52</v>
      </c>
      <c r="E152" s="120">
        <f t="shared" si="26"/>
        <v>48.70902945113302</v>
      </c>
      <c r="F152" s="100"/>
      <c r="G152" s="100"/>
      <c r="H152" s="95"/>
      <c r="I152" s="1">
        <f t="shared" si="27"/>
        <v>412917900</v>
      </c>
      <c r="J152" s="1">
        <f t="shared" si="27"/>
        <v>201128301.52</v>
      </c>
      <c r="K152" s="29">
        <f t="shared" si="28"/>
        <v>48.70902945113302</v>
      </c>
      <c r="L152" s="173">
        <v>8</v>
      </c>
    </row>
    <row r="153" spans="1:12" s="6" customFormat="1" ht="79.5" customHeight="1">
      <c r="A153" s="76">
        <v>41031000</v>
      </c>
      <c r="B153" s="36" t="s">
        <v>21</v>
      </c>
      <c r="C153" s="1">
        <v>164830</v>
      </c>
      <c r="D153" s="1">
        <v>133685.7</v>
      </c>
      <c r="E153" s="29">
        <f aca="true" t="shared" si="29" ref="E153:E165">D153/C153*100</f>
        <v>81.10519929624462</v>
      </c>
      <c r="F153" s="13"/>
      <c r="G153" s="13"/>
      <c r="H153" s="27"/>
      <c r="I153" s="1">
        <f t="shared" si="27"/>
        <v>164830</v>
      </c>
      <c r="J153" s="1">
        <f t="shared" si="27"/>
        <v>133685.7</v>
      </c>
      <c r="K153" s="29">
        <f t="shared" si="28"/>
        <v>81.10519929624462</v>
      </c>
      <c r="L153" s="173"/>
    </row>
    <row r="154" spans="1:12" s="6" customFormat="1" ht="37.5" customHeight="1">
      <c r="A154" s="71">
        <v>41033900</v>
      </c>
      <c r="B154" s="37" t="s">
        <v>195</v>
      </c>
      <c r="C154" s="1">
        <v>192447200</v>
      </c>
      <c r="D154" s="1">
        <v>109005100</v>
      </c>
      <c r="E154" s="19">
        <f t="shared" si="29"/>
        <v>56.6415619453024</v>
      </c>
      <c r="F154" s="17"/>
      <c r="G154" s="17"/>
      <c r="H154" s="27"/>
      <c r="I154" s="3">
        <f t="shared" si="27"/>
        <v>192447200</v>
      </c>
      <c r="J154" s="3">
        <f t="shared" si="27"/>
        <v>109005100</v>
      </c>
      <c r="K154" s="19">
        <f t="shared" si="28"/>
        <v>56.6415619453024</v>
      </c>
      <c r="L154" s="173"/>
    </row>
    <row r="155" spans="1:12" s="6" customFormat="1" ht="38.25" customHeight="1">
      <c r="A155" s="57">
        <v>41034200</v>
      </c>
      <c r="B155" s="36" t="s">
        <v>196</v>
      </c>
      <c r="C155" s="1">
        <v>178130800</v>
      </c>
      <c r="D155" s="1">
        <v>86614400</v>
      </c>
      <c r="E155" s="19">
        <f t="shared" si="29"/>
        <v>48.624044803032376</v>
      </c>
      <c r="F155" s="13"/>
      <c r="G155" s="13"/>
      <c r="H155" s="29"/>
      <c r="I155" s="1">
        <f t="shared" si="27"/>
        <v>178130800</v>
      </c>
      <c r="J155" s="1">
        <f t="shared" si="27"/>
        <v>86614400</v>
      </c>
      <c r="K155" s="29">
        <f t="shared" si="28"/>
        <v>48.624044803032376</v>
      </c>
      <c r="L155" s="173"/>
    </row>
    <row r="156" spans="1:12" s="6" customFormat="1" ht="80.25" customHeight="1" hidden="1">
      <c r="A156" s="136">
        <v>41034204</v>
      </c>
      <c r="B156" s="36" t="s">
        <v>2</v>
      </c>
      <c r="C156" s="1">
        <f>C157+C158+C159+C160</f>
        <v>0</v>
      </c>
      <c r="D156" s="1">
        <f>D157+D158+D159+D160</f>
        <v>0</v>
      </c>
      <c r="E156" s="19" t="e">
        <f t="shared" si="29"/>
        <v>#DIV/0!</v>
      </c>
      <c r="F156" s="13"/>
      <c r="G156" s="13"/>
      <c r="H156" s="29"/>
      <c r="I156" s="1">
        <f t="shared" si="27"/>
        <v>0</v>
      </c>
      <c r="J156" s="1">
        <f t="shared" si="27"/>
        <v>0</v>
      </c>
      <c r="K156" s="29" t="e">
        <f t="shared" si="28"/>
        <v>#DIV/0!</v>
      </c>
      <c r="L156" s="173"/>
    </row>
    <row r="157" spans="1:12" s="6" customFormat="1" ht="56.25" customHeight="1" hidden="1">
      <c r="A157" s="136"/>
      <c r="B157" s="36" t="s">
        <v>197</v>
      </c>
      <c r="C157" s="1"/>
      <c r="D157" s="1"/>
      <c r="E157" s="19" t="e">
        <f t="shared" si="29"/>
        <v>#DIV/0!</v>
      </c>
      <c r="F157" s="13"/>
      <c r="G157" s="13"/>
      <c r="H157" s="29"/>
      <c r="I157" s="1">
        <f t="shared" si="27"/>
        <v>0</v>
      </c>
      <c r="J157" s="1">
        <f t="shared" si="27"/>
        <v>0</v>
      </c>
      <c r="K157" s="29" t="e">
        <f t="shared" si="28"/>
        <v>#DIV/0!</v>
      </c>
      <c r="L157" s="173"/>
    </row>
    <row r="158" spans="1:12" s="6" customFormat="1" ht="78" customHeight="1" hidden="1">
      <c r="A158" s="136"/>
      <c r="B158" s="36" t="s">
        <v>198</v>
      </c>
      <c r="C158" s="1"/>
      <c r="D158" s="1"/>
      <c r="E158" s="19" t="e">
        <f t="shared" si="29"/>
        <v>#DIV/0!</v>
      </c>
      <c r="F158" s="13"/>
      <c r="G158" s="13"/>
      <c r="H158" s="29"/>
      <c r="I158" s="1">
        <f t="shared" si="27"/>
        <v>0</v>
      </c>
      <c r="J158" s="1">
        <f t="shared" si="27"/>
        <v>0</v>
      </c>
      <c r="K158" s="29" t="e">
        <f t="shared" si="28"/>
        <v>#DIV/0!</v>
      </c>
      <c r="L158" s="173"/>
    </row>
    <row r="159" spans="1:12" s="6" customFormat="1" ht="41.25" customHeight="1" hidden="1">
      <c r="A159" s="136"/>
      <c r="B159" s="36" t="s">
        <v>199</v>
      </c>
      <c r="C159" s="1"/>
      <c r="D159" s="1"/>
      <c r="E159" s="19" t="e">
        <f t="shared" si="29"/>
        <v>#DIV/0!</v>
      </c>
      <c r="F159" s="13"/>
      <c r="G159" s="13"/>
      <c r="H159" s="29"/>
      <c r="I159" s="1">
        <f t="shared" si="27"/>
        <v>0</v>
      </c>
      <c r="J159" s="1">
        <f t="shared" si="27"/>
        <v>0</v>
      </c>
      <c r="K159" s="29" t="e">
        <f t="shared" si="28"/>
        <v>#DIV/0!</v>
      </c>
      <c r="L159" s="173"/>
    </row>
    <row r="160" spans="1:12" s="6" customFormat="1" ht="59.25" customHeight="1" hidden="1">
      <c r="A160" s="136"/>
      <c r="B160" s="36" t="s">
        <v>3</v>
      </c>
      <c r="C160" s="1"/>
      <c r="D160" s="1"/>
      <c r="E160" s="19" t="e">
        <f t="shared" si="29"/>
        <v>#DIV/0!</v>
      </c>
      <c r="F160" s="13"/>
      <c r="G160" s="13"/>
      <c r="H160" s="29"/>
      <c r="I160" s="1">
        <f t="shared" si="27"/>
        <v>0</v>
      </c>
      <c r="J160" s="1">
        <f t="shared" si="27"/>
        <v>0</v>
      </c>
      <c r="K160" s="29" t="e">
        <f t="shared" si="28"/>
        <v>#DIV/0!</v>
      </c>
      <c r="L160" s="173"/>
    </row>
    <row r="161" spans="1:12" s="6" customFormat="1" ht="75">
      <c r="A161" s="136">
        <v>41034204</v>
      </c>
      <c r="B161" s="151" t="s">
        <v>2</v>
      </c>
      <c r="C161" s="144">
        <f>C162+C163+C164+C165</f>
        <v>27345005</v>
      </c>
      <c r="D161" s="144">
        <f>D162+D163+D164+D165</f>
        <v>10158616.19</v>
      </c>
      <c r="E161" s="19">
        <f t="shared" si="29"/>
        <v>37.14980556778102</v>
      </c>
      <c r="F161" s="144">
        <f>F162+F163+F164+F165</f>
        <v>0</v>
      </c>
      <c r="G161" s="144">
        <f>G162+G163+G164+G165</f>
        <v>0</v>
      </c>
      <c r="H161" s="170">
        <f>H162+H163+H164+H165</f>
        <v>0</v>
      </c>
      <c r="I161" s="1">
        <f t="shared" si="27"/>
        <v>27345005</v>
      </c>
      <c r="J161" s="1">
        <f t="shared" si="27"/>
        <v>10158616.19</v>
      </c>
      <c r="K161" s="29">
        <f t="shared" si="28"/>
        <v>37.14980556778102</v>
      </c>
      <c r="L161" s="173"/>
    </row>
    <row r="162" spans="1:12" s="6" customFormat="1" ht="56.25">
      <c r="A162" s="136"/>
      <c r="B162" s="151" t="s">
        <v>197</v>
      </c>
      <c r="C162" s="144">
        <v>176644</v>
      </c>
      <c r="D162" s="144">
        <v>114307.62</v>
      </c>
      <c r="E162" s="19">
        <f t="shared" si="29"/>
        <v>64.71072892371097</v>
      </c>
      <c r="F162" s="13"/>
      <c r="G162" s="13"/>
      <c r="H162" s="29"/>
      <c r="I162" s="1">
        <f aca="true" t="shared" si="30" ref="I162:J165">SUM(C162,F162)</f>
        <v>176644</v>
      </c>
      <c r="J162" s="1">
        <f t="shared" si="30"/>
        <v>114307.62</v>
      </c>
      <c r="K162" s="29">
        <f>J162/I162*100</f>
        <v>64.71072892371097</v>
      </c>
      <c r="L162" s="173"/>
    </row>
    <row r="163" spans="1:12" s="6" customFormat="1" ht="75">
      <c r="A163" s="136"/>
      <c r="B163" s="151" t="s">
        <v>198</v>
      </c>
      <c r="C163" s="144">
        <v>443471</v>
      </c>
      <c r="D163" s="144">
        <v>103684.57</v>
      </c>
      <c r="E163" s="19">
        <f t="shared" si="29"/>
        <v>23.380236813681165</v>
      </c>
      <c r="F163" s="13"/>
      <c r="G163" s="13"/>
      <c r="H163" s="29"/>
      <c r="I163" s="1">
        <f t="shared" si="30"/>
        <v>443471</v>
      </c>
      <c r="J163" s="1">
        <f t="shared" si="30"/>
        <v>103684.57</v>
      </c>
      <c r="K163" s="29">
        <f>J163/I163*100</f>
        <v>23.380236813681165</v>
      </c>
      <c r="L163" s="173"/>
    </row>
    <row r="164" spans="1:12" s="6" customFormat="1" ht="37.5">
      <c r="A164" s="136"/>
      <c r="B164" s="151" t="s">
        <v>199</v>
      </c>
      <c r="C164" s="144">
        <v>10347290</v>
      </c>
      <c r="D164" s="144">
        <v>2981614</v>
      </c>
      <c r="E164" s="19">
        <f t="shared" si="29"/>
        <v>28.815409638659013</v>
      </c>
      <c r="F164" s="13"/>
      <c r="G164" s="13"/>
      <c r="H164" s="29"/>
      <c r="I164" s="1">
        <f t="shared" si="30"/>
        <v>10347290</v>
      </c>
      <c r="J164" s="1">
        <f t="shared" si="30"/>
        <v>2981614</v>
      </c>
      <c r="K164" s="29">
        <f>J164/I164*100</f>
        <v>28.815409638659013</v>
      </c>
      <c r="L164" s="173"/>
    </row>
    <row r="165" spans="1:12" s="6" customFormat="1" ht="59.25" customHeight="1">
      <c r="A165" s="136"/>
      <c r="B165" s="151" t="s">
        <v>3</v>
      </c>
      <c r="C165" s="144">
        <v>16377600</v>
      </c>
      <c r="D165" s="144">
        <v>6959010</v>
      </c>
      <c r="E165" s="19">
        <f t="shared" si="29"/>
        <v>42.49102432590856</v>
      </c>
      <c r="F165" s="13"/>
      <c r="G165" s="13"/>
      <c r="H165" s="29"/>
      <c r="I165" s="1">
        <f t="shared" si="30"/>
        <v>16377600</v>
      </c>
      <c r="J165" s="1">
        <f t="shared" si="30"/>
        <v>6959010</v>
      </c>
      <c r="K165" s="29">
        <f>J165/I165*100</f>
        <v>42.49102432590856</v>
      </c>
      <c r="L165" s="173"/>
    </row>
    <row r="166" spans="1:12" s="6" customFormat="1" ht="21.75" customHeight="1">
      <c r="A166" s="184">
        <v>41035000</v>
      </c>
      <c r="B166" s="37" t="s">
        <v>172</v>
      </c>
      <c r="C166" s="145">
        <f>C167+C168+C169+C170+C171+C172+C173+C174+C175</f>
        <v>2036663</v>
      </c>
      <c r="D166" s="145">
        <f aca="true" t="shared" si="31" ref="D166:J166">D167+D168+D169+D170+D171+D172+D173+D174+D175</f>
        <v>1421680.59</v>
      </c>
      <c r="E166" s="19">
        <f aca="true" t="shared" si="32" ref="E166:E175">D166/C166*100</f>
        <v>69.80440995883954</v>
      </c>
      <c r="F166" s="145">
        <f t="shared" si="31"/>
        <v>0</v>
      </c>
      <c r="G166" s="145">
        <f t="shared" si="31"/>
        <v>0</v>
      </c>
      <c r="H166" s="171"/>
      <c r="I166" s="145">
        <f t="shared" si="31"/>
        <v>2036663</v>
      </c>
      <c r="J166" s="145">
        <f t="shared" si="31"/>
        <v>1421680.59</v>
      </c>
      <c r="K166" s="19">
        <f t="shared" si="28"/>
        <v>69.80440995883954</v>
      </c>
      <c r="L166" s="173"/>
    </row>
    <row r="167" spans="1:12" s="6" customFormat="1" ht="78" customHeight="1">
      <c r="A167" s="185"/>
      <c r="B167" s="36" t="s">
        <v>200</v>
      </c>
      <c r="C167" s="141">
        <v>290300</v>
      </c>
      <c r="D167" s="141">
        <v>144000</v>
      </c>
      <c r="E167" s="19">
        <f t="shared" si="32"/>
        <v>49.6038580778505</v>
      </c>
      <c r="F167" s="17"/>
      <c r="G167" s="17"/>
      <c r="H167" s="43" t="e">
        <f>G167/F167*100</f>
        <v>#DIV/0!</v>
      </c>
      <c r="I167" s="3">
        <f t="shared" si="27"/>
        <v>290300</v>
      </c>
      <c r="J167" s="3">
        <f t="shared" si="27"/>
        <v>144000</v>
      </c>
      <c r="K167" s="19">
        <f t="shared" si="28"/>
        <v>49.6038580778505</v>
      </c>
      <c r="L167" s="173"/>
    </row>
    <row r="168" spans="1:12" s="6" customFormat="1" ht="27.75" customHeight="1">
      <c r="A168" s="185"/>
      <c r="B168" s="36" t="s">
        <v>4</v>
      </c>
      <c r="C168" s="141">
        <v>4800</v>
      </c>
      <c r="D168" s="141">
        <v>672</v>
      </c>
      <c r="E168" s="19">
        <f t="shared" si="32"/>
        <v>14.000000000000002</v>
      </c>
      <c r="F168" s="17"/>
      <c r="G168" s="17"/>
      <c r="H168" s="43" t="e">
        <f>G168/F168*100</f>
        <v>#DIV/0!</v>
      </c>
      <c r="I168" s="3">
        <f t="shared" si="27"/>
        <v>4800</v>
      </c>
      <c r="J168" s="3">
        <f t="shared" si="27"/>
        <v>672</v>
      </c>
      <c r="K168" s="19">
        <f t="shared" si="28"/>
        <v>14.000000000000002</v>
      </c>
      <c r="L168" s="173"/>
    </row>
    <row r="169" spans="1:12" s="6" customFormat="1" ht="44.25" customHeight="1">
      <c r="A169" s="185"/>
      <c r="B169" s="36" t="s">
        <v>169</v>
      </c>
      <c r="C169" s="141">
        <v>382700</v>
      </c>
      <c r="D169" s="141">
        <v>156048.54</v>
      </c>
      <c r="E169" s="19">
        <f t="shared" si="32"/>
        <v>40.775683302848186</v>
      </c>
      <c r="F169" s="17"/>
      <c r="G169" s="17"/>
      <c r="H169" s="43" t="e">
        <f>G169/F169*100</f>
        <v>#DIV/0!</v>
      </c>
      <c r="I169" s="3">
        <f t="shared" si="27"/>
        <v>382700</v>
      </c>
      <c r="J169" s="3">
        <f t="shared" si="27"/>
        <v>156048.54</v>
      </c>
      <c r="K169" s="19">
        <f t="shared" si="28"/>
        <v>40.775683302848186</v>
      </c>
      <c r="L169" s="173"/>
    </row>
    <row r="170" spans="1:12" s="6" customFormat="1" ht="27.75" customHeight="1">
      <c r="A170" s="185"/>
      <c r="B170" s="36" t="s">
        <v>170</v>
      </c>
      <c r="C170" s="141">
        <v>181400</v>
      </c>
      <c r="D170" s="141">
        <v>62383.4</v>
      </c>
      <c r="E170" s="19">
        <f t="shared" si="32"/>
        <v>34.38996692392503</v>
      </c>
      <c r="F170" s="17"/>
      <c r="G170" s="17"/>
      <c r="H170" s="43"/>
      <c r="I170" s="3">
        <f t="shared" si="27"/>
        <v>181400</v>
      </c>
      <c r="J170" s="3">
        <f aca="true" t="shared" si="33" ref="J170:J175">SUM(D170,G170)</f>
        <v>62383.4</v>
      </c>
      <c r="K170" s="19">
        <f aca="true" t="shared" si="34" ref="K170:K175">J170/I170*100</f>
        <v>34.38996692392503</v>
      </c>
      <c r="L170" s="173"/>
    </row>
    <row r="171" spans="1:12" s="6" customFormat="1" ht="38.25" customHeight="1">
      <c r="A171" s="185"/>
      <c r="B171" s="36" t="s">
        <v>168</v>
      </c>
      <c r="C171" s="141">
        <v>57300</v>
      </c>
      <c r="D171" s="141">
        <v>28780</v>
      </c>
      <c r="E171" s="92">
        <f t="shared" si="32"/>
        <v>50.22687609075044</v>
      </c>
      <c r="F171" s="124"/>
      <c r="G171" s="124"/>
      <c r="H171" s="125"/>
      <c r="I171" s="3">
        <f t="shared" si="27"/>
        <v>57300</v>
      </c>
      <c r="J171" s="3">
        <f t="shared" si="33"/>
        <v>28780</v>
      </c>
      <c r="K171" s="19">
        <f t="shared" si="34"/>
        <v>50.22687609075044</v>
      </c>
      <c r="L171" s="173"/>
    </row>
    <row r="172" spans="1:12" s="6" customFormat="1" ht="60" customHeight="1">
      <c r="A172" s="185"/>
      <c r="B172" s="36" t="s">
        <v>5</v>
      </c>
      <c r="C172" s="141">
        <v>162275</v>
      </c>
      <c r="D172" s="141">
        <v>71908.65</v>
      </c>
      <c r="E172" s="19">
        <f t="shared" si="32"/>
        <v>44.31283315359729</v>
      </c>
      <c r="F172" s="17"/>
      <c r="G172" s="17"/>
      <c r="H172" s="19"/>
      <c r="I172" s="3">
        <f>SUM(C172,F172)</f>
        <v>162275</v>
      </c>
      <c r="J172" s="3">
        <f t="shared" si="33"/>
        <v>71908.65</v>
      </c>
      <c r="K172" s="19">
        <f t="shared" si="34"/>
        <v>44.31283315359729</v>
      </c>
      <c r="L172" s="172">
        <v>9</v>
      </c>
    </row>
    <row r="173" spans="1:12" s="6" customFormat="1" ht="43.5" customHeight="1">
      <c r="A173" s="185"/>
      <c r="B173" s="36" t="s">
        <v>220</v>
      </c>
      <c r="C173" s="141">
        <v>40000</v>
      </c>
      <c r="D173" s="141">
        <v>40000</v>
      </c>
      <c r="E173" s="19">
        <f t="shared" si="32"/>
        <v>100</v>
      </c>
      <c r="F173" s="17"/>
      <c r="G173" s="17"/>
      <c r="H173" s="19"/>
      <c r="I173" s="3">
        <f>SUM(C173,F173)</f>
        <v>40000</v>
      </c>
      <c r="J173" s="3">
        <f t="shared" si="33"/>
        <v>40000</v>
      </c>
      <c r="K173" s="19">
        <f t="shared" si="34"/>
        <v>100</v>
      </c>
      <c r="L173" s="172"/>
    </row>
    <row r="174" spans="1:12" s="6" customFormat="1" ht="58.5" customHeight="1" hidden="1">
      <c r="A174" s="185"/>
      <c r="B174" s="36" t="s">
        <v>218</v>
      </c>
      <c r="C174" s="141"/>
      <c r="D174" s="88"/>
      <c r="E174" s="19" t="e">
        <f t="shared" si="32"/>
        <v>#DIV/0!</v>
      </c>
      <c r="F174" s="17"/>
      <c r="G174" s="17"/>
      <c r="H174" s="19"/>
      <c r="I174" s="3">
        <f>SUM(C174,F174)</f>
        <v>0</v>
      </c>
      <c r="J174" s="3">
        <f t="shared" si="33"/>
        <v>0</v>
      </c>
      <c r="K174" s="19" t="e">
        <f t="shared" si="34"/>
        <v>#DIV/0!</v>
      </c>
      <c r="L174" s="172"/>
    </row>
    <row r="175" spans="1:12" s="6" customFormat="1" ht="77.25" customHeight="1">
      <c r="A175" s="186"/>
      <c r="B175" s="36" t="s">
        <v>218</v>
      </c>
      <c r="C175" s="152">
        <v>917888</v>
      </c>
      <c r="D175" s="88">
        <v>917888</v>
      </c>
      <c r="E175" s="19">
        <f t="shared" si="32"/>
        <v>100</v>
      </c>
      <c r="F175" s="17"/>
      <c r="G175" s="17"/>
      <c r="H175" s="19"/>
      <c r="I175" s="3">
        <f>SUM(C175,F175)</f>
        <v>917888</v>
      </c>
      <c r="J175" s="3">
        <f t="shared" si="33"/>
        <v>917888</v>
      </c>
      <c r="K175" s="19">
        <f t="shared" si="34"/>
        <v>100</v>
      </c>
      <c r="L175" s="172"/>
    </row>
    <row r="176" spans="1:12" s="14" customFormat="1" ht="131.25" customHeight="1">
      <c r="A176" s="74">
        <v>41035800</v>
      </c>
      <c r="B176" s="38" t="s">
        <v>1</v>
      </c>
      <c r="C176" s="144">
        <v>1678900</v>
      </c>
      <c r="D176" s="144">
        <v>683475.87</v>
      </c>
      <c r="E176" s="29">
        <f>D176/C176*100</f>
        <v>40.709742688665195</v>
      </c>
      <c r="F176" s="1"/>
      <c r="G176" s="1"/>
      <c r="H176" s="29"/>
      <c r="I176" s="54">
        <f aca="true" t="shared" si="35" ref="I176:J178">SUM(C176,F176)</f>
        <v>1678900</v>
      </c>
      <c r="J176" s="1">
        <f t="shared" si="35"/>
        <v>683475.87</v>
      </c>
      <c r="K176" s="29">
        <f t="shared" si="28"/>
        <v>40.709742688665195</v>
      </c>
      <c r="L176" s="172"/>
    </row>
    <row r="177" spans="1:12" s="14" customFormat="1" ht="169.5" customHeight="1" hidden="1">
      <c r="A177" s="74">
        <v>41036600</v>
      </c>
      <c r="B177" s="38" t="s">
        <v>153</v>
      </c>
      <c r="C177" s="1"/>
      <c r="D177" s="1"/>
      <c r="E177" s="90" t="e">
        <f>D177/C177*100</f>
        <v>#DIV/0!</v>
      </c>
      <c r="F177" s="1"/>
      <c r="G177" s="1"/>
      <c r="H177" s="29" t="e">
        <f>G177/F177*100</f>
        <v>#DIV/0!</v>
      </c>
      <c r="I177" s="54">
        <f t="shared" si="35"/>
        <v>0</v>
      </c>
      <c r="J177" s="1">
        <f t="shared" si="35"/>
        <v>0</v>
      </c>
      <c r="K177" s="29" t="e">
        <f>J177/I177*100</f>
        <v>#DIV/0!</v>
      </c>
      <c r="L177" s="172"/>
    </row>
    <row r="178" spans="1:12" s="14" customFormat="1" ht="56.25" customHeight="1" hidden="1">
      <c r="A178" s="74">
        <v>41037000</v>
      </c>
      <c r="B178" s="38" t="s">
        <v>173</v>
      </c>
      <c r="C178" s="1"/>
      <c r="D178" s="1"/>
      <c r="E178" s="29" t="e">
        <f>D178/C178*100</f>
        <v>#DIV/0!</v>
      </c>
      <c r="F178" s="1"/>
      <c r="G178" s="1"/>
      <c r="H178" s="29"/>
      <c r="I178" s="54">
        <f t="shared" si="35"/>
        <v>0</v>
      </c>
      <c r="J178" s="1">
        <f t="shared" si="35"/>
        <v>0</v>
      </c>
      <c r="K178" s="29" t="e">
        <f>J178/I178*100</f>
        <v>#DIV/0!</v>
      </c>
      <c r="L178" s="172"/>
    </row>
    <row r="179" spans="1:12" ht="18.75">
      <c r="A179" s="75"/>
      <c r="B179" s="89" t="s">
        <v>18</v>
      </c>
      <c r="C179" s="137">
        <f>C133+C134</f>
        <v>1913789697</v>
      </c>
      <c r="D179" s="135">
        <f>D133+D134</f>
        <v>1028179708.01</v>
      </c>
      <c r="E179" s="27">
        <f>D179/C179*100</f>
        <v>53.72480109082748</v>
      </c>
      <c r="F179" s="122">
        <f>F133+F134</f>
        <v>60592094.55</v>
      </c>
      <c r="G179" s="104">
        <f>G133+G134</f>
        <v>33768603.75</v>
      </c>
      <c r="H179" s="27">
        <f>G179/F179*100</f>
        <v>55.731038843911364</v>
      </c>
      <c r="I179" s="138">
        <f>I133+I134</f>
        <v>1974381791.55</v>
      </c>
      <c r="J179" s="123">
        <f>J133+J134</f>
        <v>1061948311.76</v>
      </c>
      <c r="K179" s="27">
        <f>J179/I179*100</f>
        <v>53.786370817688265</v>
      </c>
      <c r="L179" s="172"/>
    </row>
    <row r="180" spans="1:12" s="157" customFormat="1" ht="37.5">
      <c r="A180" s="75"/>
      <c r="B180" s="156" t="s">
        <v>19</v>
      </c>
      <c r="C180" s="39">
        <v>149990545.42</v>
      </c>
      <c r="D180" s="39"/>
      <c r="E180" s="27"/>
      <c r="F180" s="39">
        <v>28219938.83</v>
      </c>
      <c r="G180" s="39"/>
      <c r="H180" s="27"/>
      <c r="I180" s="4">
        <f>F180+C180</f>
        <v>178210484.25</v>
      </c>
      <c r="J180" s="4"/>
      <c r="K180" s="27"/>
      <c r="L180" s="172"/>
    </row>
    <row r="181" spans="1:12" s="14" customFormat="1" ht="18.75">
      <c r="A181" s="128"/>
      <c r="B181" s="129"/>
      <c r="C181" s="130"/>
      <c r="D181" s="130"/>
      <c r="E181" s="131"/>
      <c r="F181" s="130"/>
      <c r="G181" s="130"/>
      <c r="H181" s="131"/>
      <c r="I181" s="132"/>
      <c r="J181" s="132"/>
      <c r="K181" s="131"/>
      <c r="L181" s="172"/>
    </row>
    <row r="182" spans="1:12" s="14" customFormat="1" ht="18.75">
      <c r="A182" s="128"/>
      <c r="B182" s="129"/>
      <c r="C182" s="130"/>
      <c r="D182" s="130"/>
      <c r="E182" s="131"/>
      <c r="F182" s="130"/>
      <c r="G182" s="130"/>
      <c r="H182" s="131"/>
      <c r="I182" s="132"/>
      <c r="J182" s="132"/>
      <c r="K182" s="131"/>
      <c r="L182" s="172"/>
    </row>
    <row r="183" spans="1:12" s="14" customFormat="1" ht="18.75">
      <c r="A183" s="128"/>
      <c r="B183" s="129"/>
      <c r="C183" s="142"/>
      <c r="D183" s="143"/>
      <c r="E183" s="131"/>
      <c r="F183" s="130"/>
      <c r="G183" s="130"/>
      <c r="H183" s="131"/>
      <c r="I183" s="132"/>
      <c r="J183" s="132"/>
      <c r="K183" s="131"/>
      <c r="L183" s="172"/>
    </row>
    <row r="184" spans="1:12" s="14" customFormat="1" ht="18.75">
      <c r="A184" s="128"/>
      <c r="B184" s="129"/>
      <c r="C184" s="142"/>
      <c r="D184" s="143"/>
      <c r="E184" s="131"/>
      <c r="F184" s="130"/>
      <c r="G184" s="130"/>
      <c r="H184" s="131"/>
      <c r="I184" s="132"/>
      <c r="J184" s="132"/>
      <c r="K184" s="131"/>
      <c r="L184" s="172"/>
    </row>
    <row r="185" spans="1:12" s="14" customFormat="1" ht="18.75">
      <c r="A185" s="128"/>
      <c r="B185" s="129"/>
      <c r="C185" s="130"/>
      <c r="D185" s="130"/>
      <c r="E185" s="131"/>
      <c r="F185" s="130"/>
      <c r="G185" s="130"/>
      <c r="H185" s="131"/>
      <c r="I185" s="132"/>
      <c r="J185" s="132"/>
      <c r="K185" s="131"/>
      <c r="L185" s="172"/>
    </row>
    <row r="186" spans="1:12" s="14" customFormat="1" ht="18.75">
      <c r="A186" s="128"/>
      <c r="B186" s="129"/>
      <c r="C186" s="130"/>
      <c r="D186" s="130"/>
      <c r="E186" s="131"/>
      <c r="F186" s="130"/>
      <c r="G186" s="130"/>
      <c r="H186" s="131"/>
      <c r="I186" s="132"/>
      <c r="J186" s="132"/>
      <c r="K186" s="131"/>
      <c r="L186" s="172"/>
    </row>
    <row r="187" spans="1:12" s="139" customFormat="1" ht="26.25" customHeight="1">
      <c r="A187" s="182" t="s">
        <v>227</v>
      </c>
      <c r="B187" s="182"/>
      <c r="C187" s="182"/>
      <c r="D187" s="182"/>
      <c r="E187" s="182"/>
      <c r="F187" s="182"/>
      <c r="G187" s="183" t="s">
        <v>228</v>
      </c>
      <c r="H187" s="183"/>
      <c r="L187" s="172"/>
    </row>
    <row r="188" spans="1:12" s="139" customFormat="1" ht="26.25" customHeight="1">
      <c r="A188" s="182"/>
      <c r="B188" s="182"/>
      <c r="C188" s="182"/>
      <c r="D188" s="182"/>
      <c r="E188" s="182"/>
      <c r="F188" s="182"/>
      <c r="G188" s="149"/>
      <c r="H188" s="149"/>
      <c r="L188" s="172"/>
    </row>
    <row r="189" spans="1:12" s="139" customFormat="1" ht="26.25" customHeight="1">
      <c r="A189" s="150"/>
      <c r="B189" s="150"/>
      <c r="C189" s="150"/>
      <c r="D189" s="150"/>
      <c r="E189" s="150"/>
      <c r="F189" s="150"/>
      <c r="G189" s="149"/>
      <c r="H189" s="149"/>
      <c r="L189" s="172"/>
    </row>
    <row r="190" spans="1:12" s="113" customFormat="1" ht="29.25" customHeight="1">
      <c r="A190" s="118"/>
      <c r="B190" s="118"/>
      <c r="C190" s="116"/>
      <c r="D190" s="116"/>
      <c r="E190" s="117"/>
      <c r="F190" s="116"/>
      <c r="G190" s="119"/>
      <c r="H190" s="119"/>
      <c r="L190" s="172"/>
    </row>
    <row r="191" ht="18.75">
      <c r="L191" s="172"/>
    </row>
    <row r="192" ht="18.75">
      <c r="L192" s="172"/>
    </row>
    <row r="193" ht="18.75">
      <c r="L193" s="172"/>
    </row>
    <row r="194" ht="18.75">
      <c r="L194" s="172"/>
    </row>
    <row r="195" ht="18.75">
      <c r="L195" s="172"/>
    </row>
    <row r="196" ht="18.75">
      <c r="L196" s="172"/>
    </row>
    <row r="197" ht="18.75">
      <c r="L197" s="172"/>
    </row>
    <row r="198" ht="18.75">
      <c r="L198" s="172"/>
    </row>
    <row r="199" ht="18.75">
      <c r="L199" s="172"/>
    </row>
    <row r="200" ht="18.75">
      <c r="L200" s="172"/>
    </row>
    <row r="201" ht="18.75">
      <c r="L201" s="172"/>
    </row>
    <row r="202" ht="18.75">
      <c r="L202" s="172"/>
    </row>
    <row r="203" ht="18.75">
      <c r="L203" s="172"/>
    </row>
    <row r="204" ht="18.75">
      <c r="L204" s="172"/>
    </row>
    <row r="205" ht="18.75">
      <c r="L205" s="172"/>
    </row>
  </sheetData>
  <sheetProtection/>
  <mergeCells count="19">
    <mergeCell ref="L75:L92"/>
    <mergeCell ref="L191:L205"/>
    <mergeCell ref="A188:F188"/>
    <mergeCell ref="G187:H187"/>
    <mergeCell ref="A187:F187"/>
    <mergeCell ref="L111:L151"/>
    <mergeCell ref="L152:L171"/>
    <mergeCell ref="L172:L190"/>
    <mergeCell ref="A166:A175"/>
    <mergeCell ref="L93:L110"/>
    <mergeCell ref="L1:L29"/>
    <mergeCell ref="L30:L54"/>
    <mergeCell ref="L55:L74"/>
    <mergeCell ref="A6:K6"/>
    <mergeCell ref="F8:H8"/>
    <mergeCell ref="I8:K8"/>
    <mergeCell ref="A8:A9"/>
    <mergeCell ref="B8:B9"/>
    <mergeCell ref="C8:E8"/>
  </mergeCells>
  <printOptions/>
  <pageMargins left="0.19" right="0.23" top="1.1811023622047245" bottom="0.7874015748031497" header="0.5118110236220472" footer="0.1968503937007874"/>
  <pageSetup fitToHeight="10" fitToWidth="1" horizontalDpi="600" verticalDpi="600" orientation="landscape" paperSize="9" scale="53" r:id="rId1"/>
  <headerFooter alignWithMargins="0">
    <oddHeader>&amp;R
&amp;"Times New Roman,обычный"&amp;14Продовження додатку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VALENTINE</dc:creator>
  <cp:keywords/>
  <dc:description/>
  <cp:lastModifiedBy>User</cp:lastModifiedBy>
  <cp:lastPrinted>2016-07-19T12:59:14Z</cp:lastPrinted>
  <dcterms:created xsi:type="dcterms:W3CDTF">2005-04-18T13:28:41Z</dcterms:created>
  <dcterms:modified xsi:type="dcterms:W3CDTF">2016-07-19T12:59:16Z</dcterms:modified>
  <cp:category/>
  <cp:version/>
  <cp:contentType/>
  <cp:contentStatus/>
</cp:coreProperties>
</file>