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 name="Показники (2)" sheetId="2" r:id="rId2"/>
  </sheets>
  <definedNames>
    <definedName name="_xlnm.Print_Area" localSheetId="0">'Показники'!$A$1:$K$340</definedName>
    <definedName name="_xlnm.Print_Area" localSheetId="1">'Показники (2)'!$A$1:$K$344</definedName>
  </definedNames>
  <calcPr fullCalcOnLoad="1"/>
</workbook>
</file>

<file path=xl/sharedStrings.xml><?xml version="1.0" encoding="utf-8"?>
<sst xmlns="http://schemas.openxmlformats.org/spreadsheetml/2006/main" count="668" uniqueCount="207">
  <si>
    <t>Відповідальні виконавці, КТКВК, завдання програми, результативні показники</t>
  </si>
  <si>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</si>
  <si>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</si>
  <si>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</si>
  <si>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</si>
  <si>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</si>
  <si>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</si>
  <si>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</si>
  <si>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</si>
  <si>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</si>
  <si>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</si>
  <si>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КТКВК 091209</t>
  </si>
  <si>
    <t>КТКВК  091207</t>
  </si>
  <si>
    <t>КТКВК 090412</t>
  </si>
  <si>
    <t>КТКВК  090416</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</si>
  <si>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</si>
  <si>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</si>
  <si>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</si>
  <si>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</si>
  <si>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КТКВК  170602</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</si>
  <si>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</si>
  <si>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</si>
  <si>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</si>
  <si>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</si>
  <si>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</si>
  <si>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</si>
  <si>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</si>
  <si>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</si>
  <si>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</si>
  <si>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</si>
  <si>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</si>
  <si>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</si>
  <si>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</si>
  <si>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</si>
  <si>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</si>
  <si>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</si>
  <si>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</si>
  <si>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</si>
  <si>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</si>
  <si>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</si>
  <si>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</si>
  <si>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</si>
  <si>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</si>
  <si>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</si>
  <si>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</si>
  <si>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</si>
  <si>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</si>
  <si>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</si>
  <si>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</si>
  <si>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</si>
  <si>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</si>
  <si>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</si>
  <si>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</si>
  <si>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КТКВК  090212</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</si>
  <si>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</si>
  <si>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</si>
  <si>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</si>
  <si>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</si>
  <si>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</si>
  <si>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</si>
  <si>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</si>
  <si>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</si>
  <si>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</si>
  <si>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</si>
  <si>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</si>
  <si>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</si>
  <si>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</si>
  <si>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</si>
  <si>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</si>
  <si>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</si>
  <si>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</si>
  <si>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</si>
  <si>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КТКВК 070101</t>
  </si>
  <si>
    <t>Відповідальний виконавець: управління освіти і науки Сумської міської ради</t>
  </si>
  <si>
    <t>Мета: забезпечення надання соціальних гарантій вихованцям дошкільних навчальних закладів, батьки яких є учасниками антитерористичної операції або загинули під час проведення антитерористичної операції.</t>
  </si>
  <si>
    <t>Завдання 1. Забезпечити безкоштовним харчуванням дітей раннього віку дошкільних навчальних закладів</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</si>
  <si>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</si>
  <si>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</si>
  <si>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Мета: забезпечення надання соціальних гарантій учням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t>
  </si>
  <si>
    <t>Завдання 1. Забезпечити безоплатними обідами  учнів загальноосвітніх навчальних закладів</t>
  </si>
  <si>
    <t>кількість днів харчування в загальноосвітньому навчальному закладі</t>
  </si>
  <si>
    <t>Завдання 2. Забезпечити безкоштовним харчуванням дітей дошкільного віку дошкільних навчальних закладів</t>
  </si>
  <si>
    <t>КТКВК 070201</t>
  </si>
  <si>
    <t>КТКВК 091108</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</si>
  <si>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</si>
  <si>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</si>
  <si>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</si>
  <si>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</si>
  <si>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</si>
  <si>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</si>
  <si>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</si>
  <si>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</si>
  <si>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Підпрограма 8. Соціальна підтримка вихованців дошкільних навчальних закладів, батьки яких є  учасниками антитерористичної операції  або загинули під час проведення антитерористичної операції.</t>
  </si>
  <si>
    <t>Підпрограма 9.  Соціальна підтримка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</si>
  <si>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</si>
  <si>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</si>
  <si>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</si>
  <si>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</si>
  <si>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</si>
  <si>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</si>
  <si>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Завдання 2. Організація оздоровлення та забезпечення відпочинком дітей, які потребують особливої соціальної уваги та підтримки.</t>
  </si>
  <si>
    <t>середні витрати на оздоровлення однієї дитини, грн.</t>
  </si>
  <si>
    <t xml:space="preserve">кількість дітей, яким надані послуги з оздоровлення, осіб </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</si>
  <si>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</si>
  <si>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</si>
  <si>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</si>
  <si>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</si>
  <si>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</si>
  <si>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</si>
  <si>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</si>
  <si>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</si>
  <si>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</si>
  <si>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</si>
  <si>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</si>
  <si>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</si>
  <si>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</si>
  <si>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</si>
  <si>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</si>
  <si>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</si>
  <si>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</si>
  <si>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КТКВК 091204</t>
  </si>
  <si>
    <t>Підпрограма 10. Надання транспортних послуг службою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</si>
  <si>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службою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</si>
  <si>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</si>
  <si>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</si>
  <si>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КТКВК 091212</t>
  </si>
  <si>
    <t>Підпрограма 11. Інформування мешканців міста Суми про прийняте рішення про призначення (непризначення) житлової субсидії</t>
  </si>
  <si>
    <t xml:space="preserve">Завдання 1. Письмово проінформувати заявників - мешканців міста Суми про прийняте рішення про призначення (непризначення) житлової субсидії.  </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</si>
  <si>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</si>
  <si>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</si>
  <si>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</si>
  <si>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середній розмір вартості доставленого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</si>
  <si>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</si>
  <si>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</si>
  <si>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</si>
  <si>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1. Надання  транспортних послуг людям з обмеженими фізичними можливостями службою "Соціальне таксі".</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</si>
  <si>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</si>
  <si>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</si>
  <si>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</si>
  <si>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</si>
  <si>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</si>
  <si>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t>КТКВК 250380</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</si>
  <si>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</si>
  <si>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</si>
  <si>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</si>
  <si>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</si>
  <si>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</si>
  <si>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КТКВК 170102</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</si>
  <si>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</si>
  <si>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</si>
  <si>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</si>
  <si>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</si>
  <si>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КТКВК 170602</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</si>
  <si>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</si>
  <si>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</si>
  <si>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КТКВК 090209</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</si>
  <si>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</si>
  <si>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</si>
  <si>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</si>
  <si>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</si>
  <si>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КТКВК 090214</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</si>
  <si>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</si>
  <si>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</si>
  <si>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</si>
  <si>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</si>
  <si>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</si>
  <si>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КТКВК 090203</t>
  </si>
  <si>
    <t>Показники затрат:</t>
  </si>
  <si>
    <t xml:space="preserve"> обсяг видатків на компенсацію витрат на автомобільне паливо</t>
  </si>
  <si>
    <t>обсяг видатків на поховання і спорудження надгробка</t>
  </si>
  <si>
    <t>Показники продукту:</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</si>
  <si>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</si>
  <si>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</si>
  <si>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</si>
  <si>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</si>
  <si>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</si>
  <si>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середня вартість одного поховання (спорудження надгробка)</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</si>
  <si>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</si>
  <si>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</si>
  <si>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</si>
  <si>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</si>
  <si>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</si>
  <si>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</si>
  <si>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</si>
  <si>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</si>
  <si>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</si>
  <si>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</si>
  <si>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</si>
  <si>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 xml:space="preserve">обсяг видатків на забезпечення санаторно-курортним лікуванням </t>
  </si>
  <si>
    <t>кількість отримувачів путівок на санатоно-курортне лікування</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</si>
  <si>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</si>
  <si>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</si>
  <si>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санаторно-курортного лікування</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</si>
  <si>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</si>
  <si>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</si>
  <si>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</si>
  <si>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частка пільговиків, які отримали санаторно-курортне лікування</t>
  </si>
  <si>
    <t>Сумської міської ради</t>
  </si>
  <si>
    <t>В.о. директора департаменту соціального захисту населення</t>
  </si>
  <si>
    <t>С.Б. Маринченко</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</si>
  <si>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</si>
  <si>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</si>
  <si>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</si>
  <si>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</si>
  <si>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до міської програми "Місто Суми - територія добра та милосердя" на 2016-2018 роки"</t>
  </si>
  <si>
    <t>Мета: забезпечення надання пільг  окремим категоріям громадян з оплати послуг зв’язку, проїзду, санаторно-курортного лікування, ремонту будинків і квартир, безоплатного поховання і спорудження  на могилі надгробка, компенсації витрат на автомобільне палив</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</si>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</sst>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2">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4"/>
      <name val="Arial"/>
      <family val="2"/>
    </font>
    <font>
      <sz val="10"/>
      <color indexed="10"/>
      <name val="Arial"/>
      <family val="0"/>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4"/>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244">
    <xf numFmtId="0" fontId="0" fillId="0" borderId="0" xfId="0" applyAlignment="1">
      <alignment/>
    </xf>
    <xf numFmtId="0" fontId="1" fillId="0" borderId="0" xfId="0" applyFont="1" applyAlignment="1">
      <alignment horizontal="center"/>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18" fillId="0" borderId="0" xfId="0" applyFont="1" applyAlignment="1">
      <alignment/>
    </xf>
    <xf numFmtId="0" fontId="0" fillId="0" borderId="0" xfId="0" applyBorder="1" applyAlignment="1">
      <alignment/>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top"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19" fillId="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center" vertical="center"/>
    </xf>
    <xf numFmtId="0" fontId="6" fillId="0" borderId="0" xfId="0" applyFont="1" applyFill="1" applyAlignment="1">
      <alignment horizontal="left" vertical="top"/>
    </xf>
    <xf numFmtId="49" fontId="4" fillId="0" borderId="0" xfId="0" applyNumberFormat="1" applyFont="1" applyFill="1" applyBorder="1" applyAlignment="1">
      <alignment horizontal="left" vertical="top"/>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17"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20" fillId="0" borderId="0" xfId="0" applyFont="1" applyFill="1" applyAlignment="1">
      <alignment/>
    </xf>
    <xf numFmtId="0" fontId="23" fillId="0" borderId="0" xfId="0" applyFont="1" applyFill="1" applyAlignment="1">
      <alignment horizontal="left"/>
    </xf>
    <xf numFmtId="0" fontId="20" fillId="0" borderId="10" xfId="0" applyFont="1" applyFill="1" applyBorder="1" applyAlignment="1">
      <alignment/>
    </xf>
    <xf numFmtId="0" fontId="24" fillId="0" borderId="10" xfId="0"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0" borderId="10" xfId="0" applyNumberFormat="1" applyFont="1" applyFill="1" applyBorder="1" applyAlignment="1">
      <alignment/>
    </xf>
    <xf numFmtId="4" fontId="21" fillId="0" borderId="10" xfId="0" applyNumberFormat="1" applyFont="1" applyFill="1" applyBorder="1" applyAlignment="1">
      <alignment/>
    </xf>
    <xf numFmtId="4" fontId="21" fillId="0" borderId="10" xfId="0" applyNumberFormat="1" applyFont="1" applyFill="1" applyBorder="1" applyAlignment="1">
      <alignment horizontal="center" vertical="center"/>
    </xf>
    <xf numFmtId="4" fontId="21" fillId="0" borderId="1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xf>
    <xf numFmtId="202" fontId="21" fillId="0" borderId="10" xfId="0" applyNumberFormat="1" applyFont="1" applyFill="1" applyBorder="1" applyAlignment="1">
      <alignment horizontal="center" vertical="center"/>
    </xf>
    <xf numFmtId="202" fontId="21"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xf>
    <xf numFmtId="0" fontId="26" fillId="0" borderId="10" xfId="0" applyFont="1" applyFill="1" applyBorder="1" applyAlignment="1">
      <alignment horizontal="center" wrapText="1"/>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0" fontId="24" fillId="0" borderId="10" xfId="0" applyFont="1" applyFill="1" applyBorder="1" applyAlignment="1">
      <alignment horizontal="justify" vertical="top" wrapText="1"/>
    </xf>
    <xf numFmtId="0" fontId="20" fillId="0" borderId="0" xfId="0" applyFont="1" applyFill="1" applyAlignment="1">
      <alignment/>
    </xf>
    <xf numFmtId="0" fontId="25" fillId="0" borderId="0" xfId="0" applyFont="1" applyFill="1" applyAlignment="1">
      <alignment/>
    </xf>
    <xf numFmtId="0" fontId="20" fillId="0" borderId="0" xfId="0" applyFont="1" applyFill="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27" fillId="0" borderId="10" xfId="0" applyFont="1" applyFill="1" applyBorder="1" applyAlignment="1">
      <alignment vertical="top" wrapText="1"/>
    </xf>
    <xf numFmtId="0" fontId="27" fillId="0" borderId="10" xfId="0" applyFont="1" applyFill="1" applyBorder="1" applyAlignment="1">
      <alignment horizontal="center" vertical="top" wrapText="1"/>
    </xf>
    <xf numFmtId="4" fontId="27" fillId="0" borderId="10" xfId="0" applyNumberFormat="1" applyFont="1" applyFill="1" applyBorder="1" applyAlignment="1">
      <alignment/>
    </xf>
    <xf numFmtId="202" fontId="27" fillId="0" borderId="10" xfId="0" applyNumberFormat="1" applyFont="1" applyFill="1" applyBorder="1" applyAlignment="1">
      <alignment horizontal="center" vertical="center"/>
    </xf>
    <xf numFmtId="3" fontId="17" fillId="0" borderId="10" xfId="0" applyNumberFormat="1" applyFont="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vertical="top" wrapText="1"/>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2" fontId="7" fillId="0" borderId="10" xfId="0" applyNumberFormat="1" applyFont="1" applyFill="1" applyBorder="1" applyAlignment="1">
      <alignment horizontal="justify" vertical="center" wrapText="1" shrinkToFit="1"/>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0" fontId="4" fillId="0" borderId="10" xfId="0" applyFont="1" applyFill="1" applyBorder="1" applyAlignment="1">
      <alignment/>
    </xf>
    <xf numFmtId="0" fontId="3" fillId="0" borderId="10" xfId="0" applyFont="1" applyFill="1" applyBorder="1" applyAlignment="1">
      <alignment horizontal="center" vertical="top" wrapTex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200" fontId="17" fillId="0" borderId="10" xfId="0" applyNumberFormat="1" applyFont="1" applyBorder="1" applyAlignment="1">
      <alignment horizontal="center" vertical="center"/>
    </xf>
    <xf numFmtId="202" fontId="17" fillId="0" borderId="10" xfId="0" applyNumberFormat="1" applyFont="1" applyBorder="1" applyAlignment="1">
      <alignment horizontal="center" vertical="center"/>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Fill="1" applyBorder="1" applyAlignment="1">
      <alignment horizontal="left" vertical="center"/>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0" fontId="6" fillId="0" borderId="0" xfId="0" applyFont="1" applyAlignment="1">
      <alignment horizontal="lef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Border="1" applyAlignment="1">
      <alignment/>
    </xf>
    <xf numFmtId="4" fontId="0" fillId="0" borderId="10" xfId="0" applyNumberFormat="1" applyFont="1" applyBorder="1" applyAlignment="1">
      <alignment/>
    </xf>
    <xf numFmtId="0" fontId="4" fillId="0" borderId="10" xfId="0" applyFont="1" applyFill="1" applyBorder="1" applyAlignment="1">
      <alignment horizontal="left" vertical="center" wrapText="1"/>
    </xf>
    <xf numFmtId="200" fontId="4" fillId="0" borderId="0" xfId="0" applyNumberFormat="1" applyFont="1" applyFill="1" applyBorder="1" applyAlignment="1">
      <alignment horizontal="right" vertical="center"/>
    </xf>
    <xf numFmtId="0" fontId="11" fillId="0" borderId="0" xfId="0" applyFont="1" applyFill="1" applyAlignment="1">
      <alignment horizontal="righ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justify" vertical="center" wrapText="1"/>
    </xf>
    <xf numFmtId="0" fontId="5"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5" fillId="0" borderId="10" xfId="0" applyFont="1" applyFill="1" applyBorder="1" applyAlignment="1">
      <alignment horizontal="left" vertical="top" wrapText="1"/>
    </xf>
    <xf numFmtId="0" fontId="6" fillId="0" borderId="10" xfId="0" applyFont="1" applyFill="1" applyBorder="1" applyAlignment="1">
      <alignment horizontal="left"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6" fillId="0" borderId="10" xfId="0" applyFont="1" applyFill="1" applyBorder="1" applyAlignment="1">
      <alignment horizontal="left"/>
    </xf>
    <xf numFmtId="0" fontId="17" fillId="0" borderId="0" xfId="0" applyFont="1" applyFill="1" applyAlignment="1">
      <alignment horizontal="center"/>
    </xf>
    <xf numFmtId="0" fontId="23" fillId="0" borderId="0" xfId="0" applyFont="1" applyAlignment="1">
      <alignment horizontal="left"/>
    </xf>
    <xf numFmtId="0" fontId="10" fillId="0" borderId="0" xfId="0" applyFont="1" applyAlignment="1">
      <alignment horizontal="center" vertical="center" wrapText="1"/>
    </xf>
    <xf numFmtId="0" fontId="3" fillId="0" borderId="10" xfId="0" applyFont="1" applyFill="1" applyBorder="1" applyAlignment="1">
      <alignment horizontal="center" wrapText="1"/>
    </xf>
    <xf numFmtId="0" fontId="17" fillId="0" borderId="0" xfId="0" applyFont="1" applyAlignment="1">
      <alignment horizontal="left" wrapText="1"/>
    </xf>
    <xf numFmtId="0" fontId="5" fillId="0" borderId="10" xfId="0" applyFont="1" applyFill="1" applyBorder="1" applyAlignment="1">
      <alignment horizontal="left"/>
    </xf>
    <xf numFmtId="0" fontId="16" fillId="0" borderId="0" xfId="0" applyFont="1" applyFill="1" applyAlignment="1">
      <alignment horizontal="center" textRotation="180"/>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0" fontId="11" fillId="0" borderId="0" xfId="0" applyFont="1" applyFill="1" applyAlignment="1">
      <alignment horizontal="left" vertical="center" wrapText="1"/>
    </xf>
    <xf numFmtId="0" fontId="22" fillId="0" borderId="0" xfId="0" applyFont="1" applyFill="1" applyAlignment="1">
      <alignment horizontal="right" vertical="center"/>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5" fillId="0" borderId="10" xfId="0" applyFont="1" applyBorder="1" applyAlignment="1">
      <alignment horizontal="justify" vertical="center"/>
    </xf>
    <xf numFmtId="0" fontId="6" fillId="0" borderId="10" xfId="0" applyFont="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9"/>
  <sheetViews>
    <sheetView tabSelected="1" view="pageBreakPreview" zoomScale="75" zoomScaleSheetLayoutView="75" zoomScalePageLayoutView="0" workbookViewId="0" topLeftCell="A1">
      <pane xSplit="2" ySplit="11" topLeftCell="C330" activePane="bottomRight" state="frozen"/>
      <selection pane="topLeft" activeCell="A1" sqref="A1"/>
      <selection pane="topRight" activeCell="C1" sqref="C1"/>
      <selection pane="bottomLeft" activeCell="A12" sqref="A12"/>
      <selection pane="bottomRight" activeCell="O324" sqref="O324"/>
    </sheetView>
  </sheetViews>
  <sheetFormatPr defaultColWidth="9.140625" defaultRowHeight="12.75"/>
  <cols>
    <col min="1" max="1" width="62.7109375" style="0" customWidth="1"/>
    <col min="2" max="2" width="14.7109375" style="2" customWidth="1"/>
    <col min="3" max="3" width="16.140625" style="143" customWidth="1"/>
    <col min="4" max="4" width="16.57421875" style="143" customWidth="1"/>
    <col min="5" max="5" width="14.140625" style="143" customWidth="1"/>
    <col min="6" max="6" width="17.421875" style="99" customWidth="1"/>
    <col min="7" max="7" width="16.421875" style="99" customWidth="1"/>
    <col min="8" max="8" width="13.7109375" style="99" customWidth="1"/>
    <col min="9" max="10" width="14.57421875" style="143" customWidth="1"/>
    <col min="11" max="11" width="14.421875" style="143" customWidth="1"/>
    <col min="12" max="12" width="7.140625" style="2" customWidth="1"/>
    <col min="13" max="13" width="4.00390625" style="2" customWidth="1"/>
    <col min="14" max="14" width="4.57421875" style="3" customWidth="1"/>
    <col min="15" max="15" width="12.7109375" style="2" bestFit="1" customWidth="1"/>
  </cols>
  <sheetData>
    <row r="1" spans="3:11" ht="20.25" customHeight="1">
      <c r="C1" s="141"/>
      <c r="D1" s="141"/>
      <c r="E1" s="141"/>
      <c r="H1" s="229" t="s">
        <v>61</v>
      </c>
      <c r="I1" s="229"/>
      <c r="J1" s="229"/>
      <c r="K1" s="6"/>
    </row>
    <row r="2" spans="1:12" ht="42" customHeight="1">
      <c r="A2" s="7"/>
      <c r="C2" s="141"/>
      <c r="D2" s="141"/>
      <c r="E2" s="141"/>
      <c r="H2" s="233" t="s">
        <v>204</v>
      </c>
      <c r="I2" s="233"/>
      <c r="J2" s="233"/>
      <c r="K2" s="233"/>
      <c r="L2" s="11"/>
    </row>
    <row r="3" spans="1:10" ht="15.75">
      <c r="A3" s="9"/>
      <c r="C3" s="141"/>
      <c r="D3" s="141"/>
      <c r="E3" s="141"/>
      <c r="H3" s="230"/>
      <c r="I3" s="230"/>
      <c r="J3" s="230"/>
    </row>
    <row r="4" spans="3:10" ht="15.75">
      <c r="C4" s="141"/>
      <c r="D4" s="141"/>
      <c r="E4" s="141"/>
      <c r="H4" s="100"/>
      <c r="I4" s="204"/>
      <c r="J4" s="204"/>
    </row>
    <row r="5" spans="1:12" ht="30.75" customHeight="1">
      <c r="A5" s="231" t="s">
        <v>203</v>
      </c>
      <c r="B5" s="231"/>
      <c r="C5" s="231"/>
      <c r="D5" s="231"/>
      <c r="E5" s="231"/>
      <c r="F5" s="231"/>
      <c r="G5" s="231"/>
      <c r="H5" s="231"/>
      <c r="I5" s="231"/>
      <c r="J5" s="231"/>
      <c r="K5" s="231"/>
      <c r="L5" s="12"/>
    </row>
    <row r="6" spans="1:5" ht="12.75">
      <c r="A6" s="1"/>
      <c r="C6" s="141"/>
      <c r="D6" s="141"/>
      <c r="E6" s="141"/>
    </row>
    <row r="7" spans="1:14" s="2" customFormat="1" ht="32.25" customHeight="1">
      <c r="A7" s="221" t="s">
        <v>0</v>
      </c>
      <c r="B7" s="221" t="s">
        <v>52</v>
      </c>
      <c r="C7" s="221" t="s">
        <v>84</v>
      </c>
      <c r="D7" s="221"/>
      <c r="E7" s="221"/>
      <c r="F7" s="221" t="s">
        <v>87</v>
      </c>
      <c r="G7" s="221"/>
      <c r="H7" s="221"/>
      <c r="I7" s="221" t="s">
        <v>85</v>
      </c>
      <c r="J7" s="221"/>
      <c r="K7" s="221"/>
      <c r="L7" s="10"/>
      <c r="N7" s="3"/>
    </row>
    <row r="8" spans="1:14" s="2" customFormat="1" ht="15" customHeight="1">
      <c r="A8" s="221"/>
      <c r="B8" s="221"/>
      <c r="C8" s="221"/>
      <c r="D8" s="221"/>
      <c r="E8" s="221"/>
      <c r="F8" s="221"/>
      <c r="G8" s="221"/>
      <c r="H8" s="221"/>
      <c r="I8" s="221"/>
      <c r="J8" s="221"/>
      <c r="K8" s="221"/>
      <c r="L8" s="10"/>
      <c r="N8" s="3"/>
    </row>
    <row r="9" spans="1:14" s="2" customFormat="1" ht="18.75" customHeight="1">
      <c r="A9" s="221"/>
      <c r="B9" s="221"/>
      <c r="C9" s="232" t="s">
        <v>1</v>
      </c>
      <c r="D9" s="232" t="s">
        <v>2</v>
      </c>
      <c r="E9" s="232"/>
      <c r="F9" s="232" t="s">
        <v>1</v>
      </c>
      <c r="G9" s="232" t="s">
        <v>2</v>
      </c>
      <c r="H9" s="232"/>
      <c r="I9" s="232" t="s">
        <v>1</v>
      </c>
      <c r="J9" s="232" t="s">
        <v>2</v>
      </c>
      <c r="K9" s="232"/>
      <c r="L9" s="8"/>
      <c r="N9" s="3"/>
    </row>
    <row r="10" spans="1:14" s="2" customFormat="1" ht="28.5">
      <c r="A10" s="221"/>
      <c r="B10" s="221"/>
      <c r="C10" s="232"/>
      <c r="D10" s="15" t="s">
        <v>3</v>
      </c>
      <c r="E10" s="15" t="s">
        <v>4</v>
      </c>
      <c r="F10" s="232"/>
      <c r="G10" s="15" t="s">
        <v>3</v>
      </c>
      <c r="H10" s="15" t="s">
        <v>4</v>
      </c>
      <c r="I10" s="232"/>
      <c r="J10" s="15" t="s">
        <v>3</v>
      </c>
      <c r="K10" s="15" t="s">
        <v>4</v>
      </c>
      <c r="L10" s="8"/>
      <c r="N10" s="3"/>
    </row>
    <row r="11" spans="1:14" s="2" customFormat="1" ht="15.75" customHeight="1">
      <c r="A11" s="98">
        <v>1</v>
      </c>
      <c r="B11" s="35">
        <v>2</v>
      </c>
      <c r="C11" s="15">
        <v>3</v>
      </c>
      <c r="D11" s="15">
        <v>4</v>
      </c>
      <c r="E11" s="15">
        <v>5</v>
      </c>
      <c r="F11" s="15">
        <v>6</v>
      </c>
      <c r="G11" s="15">
        <v>7</v>
      </c>
      <c r="H11" s="15">
        <v>8</v>
      </c>
      <c r="I11" s="15">
        <v>9</v>
      </c>
      <c r="J11" s="15">
        <v>10</v>
      </c>
      <c r="K11" s="15">
        <v>11</v>
      </c>
      <c r="L11" s="8"/>
      <c r="N11" s="3"/>
    </row>
    <row r="12" spans="1:15" s="2" customFormat="1" ht="29.25" customHeight="1">
      <c r="A12" s="149" t="s">
        <v>5</v>
      </c>
      <c r="B12" s="69"/>
      <c r="C12" s="73">
        <f>D12+E12</f>
        <v>31013005</v>
      </c>
      <c r="D12" s="73">
        <f>D17+D82+D96+D125+D155+D170+D183+D207+D233+D245+D256+D328</f>
        <v>30266005</v>
      </c>
      <c r="E12" s="73">
        <f>E17+E82+E96+E125+E155+E170+E183+E207+E233+E245+E256+E328</f>
        <v>747000</v>
      </c>
      <c r="F12" s="73">
        <f>G12+H12</f>
        <v>31785022</v>
      </c>
      <c r="G12" s="73">
        <f>G17+G82+G96+G125+G155+G170+G183+G207+G233+G245+G256+G328</f>
        <v>31635022</v>
      </c>
      <c r="H12" s="73">
        <f>H17+H82+H96+H125+H155+H170+H183+H207+H233+H245+H256+H328</f>
        <v>150000</v>
      </c>
      <c r="I12" s="73">
        <f>J12+K12</f>
        <v>7622548</v>
      </c>
      <c r="J12" s="73">
        <f>J17+J82+J96+J125+J155+J170+J183+J207+J233+J245+J256+J328</f>
        <v>7462498</v>
      </c>
      <c r="K12" s="73">
        <f>K17+K82+K96+K125+K155+K170+K183+K207+K233+K245+K256+K328</f>
        <v>160050</v>
      </c>
      <c r="L12" s="82"/>
      <c r="N12" s="3"/>
      <c r="O12" s="83"/>
    </row>
    <row r="13" spans="1:14" s="2" customFormat="1" ht="17.25" customHeight="1">
      <c r="A13" s="125" t="s">
        <v>13</v>
      </c>
      <c r="B13" s="20"/>
      <c r="C13" s="38"/>
      <c r="D13" s="38"/>
      <c r="E13" s="38"/>
      <c r="F13" s="102"/>
      <c r="G13" s="102"/>
      <c r="H13" s="102"/>
      <c r="I13" s="38"/>
      <c r="J13" s="38"/>
      <c r="K13" s="38"/>
      <c r="L13" s="39"/>
      <c r="N13" s="3"/>
    </row>
    <row r="14" spans="1:14" s="2" customFormat="1" ht="33" customHeight="1">
      <c r="A14" s="150" t="s">
        <v>200</v>
      </c>
      <c r="B14" s="20"/>
      <c r="C14" s="38"/>
      <c r="D14" s="38"/>
      <c r="E14" s="38"/>
      <c r="F14" s="102"/>
      <c r="G14" s="102"/>
      <c r="H14" s="102"/>
      <c r="I14" s="38"/>
      <c r="J14" s="38"/>
      <c r="K14" s="38"/>
      <c r="L14" s="39"/>
      <c r="N14" s="3"/>
    </row>
    <row r="15" spans="1:14" s="2" customFormat="1" ht="15.75" customHeight="1">
      <c r="A15" s="237" t="s">
        <v>9</v>
      </c>
      <c r="B15" s="237"/>
      <c r="C15" s="237"/>
      <c r="D15" s="237"/>
      <c r="E15" s="237"/>
      <c r="F15" s="237"/>
      <c r="G15" s="237"/>
      <c r="H15" s="237"/>
      <c r="I15" s="237"/>
      <c r="J15" s="237"/>
      <c r="K15" s="237"/>
      <c r="L15" s="40"/>
      <c r="N15" s="3"/>
    </row>
    <row r="16" spans="1:14" s="2" customFormat="1" ht="17.25" customHeight="1">
      <c r="A16" s="236" t="s">
        <v>48</v>
      </c>
      <c r="B16" s="236"/>
      <c r="C16" s="236"/>
      <c r="D16" s="236"/>
      <c r="E16" s="236"/>
      <c r="F16" s="236"/>
      <c r="G16" s="236"/>
      <c r="H16" s="236"/>
      <c r="I16" s="236"/>
      <c r="J16" s="236"/>
      <c r="K16" s="236"/>
      <c r="L16" s="41"/>
      <c r="N16" s="3"/>
    </row>
    <row r="17" spans="1:14" s="43" customFormat="1" ht="23.25" customHeight="1">
      <c r="A17" s="221" t="s">
        <v>8</v>
      </c>
      <c r="B17" s="91" t="s">
        <v>37</v>
      </c>
      <c r="C17" s="21">
        <f>D17</f>
        <v>6087208</v>
      </c>
      <c r="D17" s="21">
        <f>+D18+D19</f>
        <v>6087208</v>
      </c>
      <c r="E17" s="21">
        <v>0</v>
      </c>
      <c r="F17" s="21">
        <f>G17</f>
        <v>2826119</v>
      </c>
      <c r="G17" s="21">
        <f>+G18+G19</f>
        <v>2826119</v>
      </c>
      <c r="H17" s="21">
        <v>0</v>
      </c>
      <c r="I17" s="21">
        <f>J17</f>
        <v>3015469</v>
      </c>
      <c r="J17" s="21">
        <f>+J18+J19</f>
        <v>3015469</v>
      </c>
      <c r="K17" s="21">
        <v>0</v>
      </c>
      <c r="L17" s="42"/>
      <c r="N17" s="44"/>
    </row>
    <row r="18" spans="1:14" s="43" customFormat="1" ht="23.25" customHeight="1">
      <c r="A18" s="221"/>
      <c r="B18" s="29">
        <v>1513400</v>
      </c>
      <c r="C18" s="21">
        <f>D18</f>
        <v>5853208</v>
      </c>
      <c r="D18" s="21">
        <f>+D20+D29+D41+D57</f>
        <v>5853208</v>
      </c>
      <c r="E18" s="21">
        <v>0</v>
      </c>
      <c r="F18" s="21">
        <f>G18</f>
        <v>2658265</v>
      </c>
      <c r="G18" s="21">
        <f>+G20+G29+G41+G49+G57+G70</f>
        <v>2658265</v>
      </c>
      <c r="H18" s="21">
        <v>0</v>
      </c>
      <c r="I18" s="21">
        <f>J18</f>
        <v>2836369</v>
      </c>
      <c r="J18" s="21">
        <f>+J20+J29+J41+J49+J57+J70</f>
        <v>2836369</v>
      </c>
      <c r="K18" s="21">
        <v>0</v>
      </c>
      <c r="L18" s="42"/>
      <c r="N18" s="44"/>
    </row>
    <row r="19" spans="1:14" s="43" customFormat="1" ht="23.25" customHeight="1">
      <c r="A19" s="221"/>
      <c r="B19" s="30" t="s">
        <v>63</v>
      </c>
      <c r="C19" s="21">
        <f>D19</f>
        <v>234000</v>
      </c>
      <c r="D19" s="21">
        <f>+D30+D49</f>
        <v>234000</v>
      </c>
      <c r="E19" s="21">
        <v>0</v>
      </c>
      <c r="F19" s="21">
        <f>G19</f>
        <v>167854</v>
      </c>
      <c r="G19" s="21">
        <f>+G30+G49</f>
        <v>167854</v>
      </c>
      <c r="H19" s="21">
        <v>0</v>
      </c>
      <c r="I19" s="21">
        <f>J19</f>
        <v>179100</v>
      </c>
      <c r="J19" s="21">
        <f>+J30+J49</f>
        <v>179100</v>
      </c>
      <c r="K19" s="21">
        <v>0</v>
      </c>
      <c r="L19" s="42"/>
      <c r="N19" s="44"/>
    </row>
    <row r="20" spans="1:12" ht="31.5" customHeight="1">
      <c r="A20" s="151" t="s">
        <v>43</v>
      </c>
      <c r="B20" s="29">
        <v>1513400</v>
      </c>
      <c r="C20" s="16">
        <f>D20</f>
        <v>5455129</v>
      </c>
      <c r="D20" s="16">
        <f>4129368+96460+19941+1149360+60000</f>
        <v>5455129</v>
      </c>
      <c r="E20" s="16">
        <v>0</v>
      </c>
      <c r="F20" s="21">
        <f>G20</f>
        <v>2227542</v>
      </c>
      <c r="G20" s="21">
        <v>2227542</v>
      </c>
      <c r="H20" s="21">
        <v>0</v>
      </c>
      <c r="I20" s="21">
        <f>J20</f>
        <v>2376788</v>
      </c>
      <c r="J20" s="21">
        <v>2376788</v>
      </c>
      <c r="K20" s="21">
        <v>0</v>
      </c>
      <c r="L20" s="22"/>
    </row>
    <row r="21" spans="1:12" ht="18" customHeight="1">
      <c r="A21" s="69" t="s">
        <v>6</v>
      </c>
      <c r="B21" s="20"/>
      <c r="C21" s="17"/>
      <c r="D21" s="17"/>
      <c r="E21" s="17"/>
      <c r="F21" s="104"/>
      <c r="G21" s="104"/>
      <c r="H21" s="104"/>
      <c r="I21" s="17"/>
      <c r="J21" s="17"/>
      <c r="K21" s="17"/>
      <c r="L21" s="23"/>
    </row>
    <row r="22" spans="1:12" ht="15">
      <c r="A22" s="151" t="s">
        <v>7</v>
      </c>
      <c r="B22" s="20"/>
      <c r="C22" s="17"/>
      <c r="D22" s="17"/>
      <c r="E22" s="17"/>
      <c r="F22" s="104"/>
      <c r="G22" s="104"/>
      <c r="H22" s="104"/>
      <c r="I22" s="17"/>
      <c r="J22" s="17"/>
      <c r="K22" s="17"/>
      <c r="L22" s="23"/>
    </row>
    <row r="23" spans="1:13" ht="18" customHeight="1">
      <c r="A23" s="152" t="s">
        <v>20</v>
      </c>
      <c r="B23" s="20"/>
      <c r="C23" s="18">
        <f>D23+E23</f>
        <v>1397</v>
      </c>
      <c r="D23" s="18">
        <f>1331+14+26+24+2</f>
        <v>1397</v>
      </c>
      <c r="E23" s="18">
        <v>0</v>
      </c>
      <c r="F23" s="18">
        <f>G23+H23</f>
        <v>576</v>
      </c>
      <c r="G23" s="18">
        <v>576</v>
      </c>
      <c r="H23" s="18">
        <v>0</v>
      </c>
      <c r="I23" s="18">
        <f>J23+K23</f>
        <v>576</v>
      </c>
      <c r="J23" s="18">
        <v>576</v>
      </c>
      <c r="K23" s="18">
        <v>0</v>
      </c>
      <c r="L23" s="24"/>
      <c r="M23" s="235"/>
    </row>
    <row r="24" spans="1:13" ht="17.25" customHeight="1">
      <c r="A24" s="153" t="s">
        <v>29</v>
      </c>
      <c r="B24" s="20"/>
      <c r="C24" s="19"/>
      <c r="D24" s="19"/>
      <c r="E24" s="19"/>
      <c r="F24" s="19"/>
      <c r="G24" s="19"/>
      <c r="H24" s="19"/>
      <c r="I24" s="19"/>
      <c r="J24" s="19"/>
      <c r="K24" s="19"/>
      <c r="L24" s="23"/>
      <c r="M24" s="235"/>
    </row>
    <row r="25" spans="1:12" ht="16.5">
      <c r="A25" s="154" t="s">
        <v>23</v>
      </c>
      <c r="B25" s="20"/>
      <c r="C25" s="26">
        <f>D25+E25</f>
        <v>3904.8883321403005</v>
      </c>
      <c r="D25" s="26">
        <f>D20/D23</f>
        <v>3904.8883321403005</v>
      </c>
      <c r="E25" s="26">
        <v>0</v>
      </c>
      <c r="F25" s="26">
        <f>G25+H25</f>
        <v>3867.2604166666665</v>
      </c>
      <c r="G25" s="27">
        <f>G20/G23</f>
        <v>3867.2604166666665</v>
      </c>
      <c r="H25" s="26">
        <v>0</v>
      </c>
      <c r="I25" s="26">
        <f>J25+K25</f>
        <v>4126.368055555556</v>
      </c>
      <c r="J25" s="27">
        <f>J20/J23</f>
        <v>4126.368055555556</v>
      </c>
      <c r="K25" s="26">
        <v>0</v>
      </c>
      <c r="L25" s="13"/>
    </row>
    <row r="26" spans="1:12" ht="16.5">
      <c r="A26" s="155" t="s">
        <v>28</v>
      </c>
      <c r="B26" s="20"/>
      <c r="C26" s="26"/>
      <c r="D26" s="26"/>
      <c r="E26" s="26"/>
      <c r="F26" s="106"/>
      <c r="G26" s="107"/>
      <c r="H26" s="26"/>
      <c r="I26" s="26"/>
      <c r="J26" s="27"/>
      <c r="K26" s="26"/>
      <c r="L26" s="13"/>
    </row>
    <row r="27" spans="1:12" ht="38.25" customHeight="1">
      <c r="A27" s="154" t="s">
        <v>54</v>
      </c>
      <c r="B27" s="20"/>
      <c r="C27" s="37">
        <f>D27+E27</f>
        <v>159.16286688288574</v>
      </c>
      <c r="D27" s="37">
        <f>D20/3427388*100</f>
        <v>159.16286688288574</v>
      </c>
      <c r="E27" s="37">
        <v>0</v>
      </c>
      <c r="F27" s="37">
        <f>G27+H27</f>
        <v>40.83390145310954</v>
      </c>
      <c r="G27" s="84">
        <f>G20/D20*100</f>
        <v>40.83390145310954</v>
      </c>
      <c r="H27" s="37">
        <v>0</v>
      </c>
      <c r="I27" s="37">
        <f>J27+K27</f>
        <v>106.70003079627679</v>
      </c>
      <c r="J27" s="84">
        <f>J20/G20*100</f>
        <v>106.70003079627679</v>
      </c>
      <c r="K27" s="37">
        <v>0</v>
      </c>
      <c r="L27" s="13"/>
    </row>
    <row r="28" spans="1:12" ht="22.5" customHeight="1">
      <c r="A28" s="226" t="s">
        <v>49</v>
      </c>
      <c r="B28" s="20" t="s">
        <v>37</v>
      </c>
      <c r="C28" s="16">
        <f>C29+C30</f>
        <v>395892</v>
      </c>
      <c r="D28" s="16">
        <f>D29+D30</f>
        <v>395892</v>
      </c>
      <c r="E28" s="16">
        <f>E29+E30</f>
        <v>0</v>
      </c>
      <c r="F28" s="16">
        <f aca="true" t="shared" si="0" ref="F28:K28">F29+F30</f>
        <v>454600</v>
      </c>
      <c r="G28" s="16">
        <f t="shared" si="0"/>
        <v>454600</v>
      </c>
      <c r="H28" s="16">
        <f t="shared" si="0"/>
        <v>0</v>
      </c>
      <c r="I28" s="16">
        <f t="shared" si="0"/>
        <v>485058</v>
      </c>
      <c r="J28" s="16">
        <f t="shared" si="0"/>
        <v>485058</v>
      </c>
      <c r="K28" s="16">
        <f t="shared" si="0"/>
        <v>0</v>
      </c>
      <c r="L28" s="28"/>
    </row>
    <row r="29" spans="1:13" ht="22.5" customHeight="1">
      <c r="A29" s="226"/>
      <c r="B29" s="29">
        <v>1513400</v>
      </c>
      <c r="C29" s="16">
        <f>D29+E29</f>
        <v>258939</v>
      </c>
      <c r="D29" s="16">
        <f>168069+90870</f>
        <v>258939</v>
      </c>
      <c r="E29" s="16">
        <v>0</v>
      </c>
      <c r="F29" s="16">
        <f>G29+H29</f>
        <v>286746</v>
      </c>
      <c r="G29" s="21">
        <f>-60000+346746</f>
        <v>286746</v>
      </c>
      <c r="H29" s="21">
        <v>0</v>
      </c>
      <c r="I29" s="16">
        <f>J29+K29</f>
        <v>305958</v>
      </c>
      <c r="J29" s="21">
        <f>-64020+369978</f>
        <v>305958</v>
      </c>
      <c r="K29" s="21">
        <v>0</v>
      </c>
      <c r="L29" s="22"/>
      <c r="M29" s="235"/>
    </row>
    <row r="30" spans="1:13" ht="22.5" customHeight="1">
      <c r="A30" s="226"/>
      <c r="B30" s="30" t="s">
        <v>63</v>
      </c>
      <c r="C30" s="16">
        <f>D30+E30</f>
        <v>136953</v>
      </c>
      <c r="D30" s="16">
        <f>103404+10688+12000+10861</f>
        <v>136953</v>
      </c>
      <c r="E30" s="16">
        <v>0</v>
      </c>
      <c r="F30" s="16">
        <f>G30+H30</f>
        <v>167854</v>
      </c>
      <c r="G30" s="21">
        <v>167854</v>
      </c>
      <c r="H30" s="16">
        <v>0</v>
      </c>
      <c r="I30" s="16">
        <f>J30+K30</f>
        <v>179100</v>
      </c>
      <c r="J30" s="21">
        <v>179100</v>
      </c>
      <c r="K30" s="16">
        <v>0</v>
      </c>
      <c r="L30" s="28"/>
      <c r="M30" s="235"/>
    </row>
    <row r="31" spans="1:12" ht="16.5">
      <c r="A31" s="69" t="s">
        <v>6</v>
      </c>
      <c r="B31" s="20"/>
      <c r="C31" s="19"/>
      <c r="D31" s="19"/>
      <c r="E31" s="19"/>
      <c r="F31" s="105"/>
      <c r="G31" s="105"/>
      <c r="H31" s="105"/>
      <c r="I31" s="19"/>
      <c r="J31" s="19"/>
      <c r="K31" s="19"/>
      <c r="L31" s="23"/>
    </row>
    <row r="32" spans="1:12" ht="16.5">
      <c r="A32" s="151" t="s">
        <v>7</v>
      </c>
      <c r="B32" s="20"/>
      <c r="C32" s="19"/>
      <c r="D32" s="19"/>
      <c r="E32" s="19"/>
      <c r="F32" s="105"/>
      <c r="G32" s="105"/>
      <c r="H32" s="105"/>
      <c r="I32" s="19"/>
      <c r="J32" s="19"/>
      <c r="K32" s="19"/>
      <c r="L32" s="23"/>
    </row>
    <row r="33" spans="1:12" ht="17.25" customHeight="1">
      <c r="A33" s="152" t="s">
        <v>21</v>
      </c>
      <c r="B33" s="20"/>
      <c r="C33" s="18">
        <f>D33+E33</f>
        <v>181</v>
      </c>
      <c r="D33" s="18">
        <v>181</v>
      </c>
      <c r="E33" s="18">
        <v>0</v>
      </c>
      <c r="F33" s="18">
        <f>G33+H33</f>
        <v>190</v>
      </c>
      <c r="G33" s="18">
        <v>190</v>
      </c>
      <c r="H33" s="18">
        <v>0</v>
      </c>
      <c r="I33" s="18">
        <f>J33+K33</f>
        <v>190</v>
      </c>
      <c r="J33" s="18">
        <v>190</v>
      </c>
      <c r="K33" s="18">
        <v>0</v>
      </c>
      <c r="L33" s="24"/>
    </row>
    <row r="34" spans="1:12" ht="18.75" customHeight="1">
      <c r="A34" s="153" t="s">
        <v>29</v>
      </c>
      <c r="B34" s="20"/>
      <c r="C34" s="19"/>
      <c r="D34" s="19"/>
      <c r="E34" s="19"/>
      <c r="F34" s="19"/>
      <c r="G34" s="19"/>
      <c r="H34" s="19"/>
      <c r="I34" s="19"/>
      <c r="J34" s="19"/>
      <c r="K34" s="19"/>
      <c r="L34" s="23"/>
    </row>
    <row r="35" spans="1:12" ht="15.75" customHeight="1">
      <c r="A35" s="157" t="s">
        <v>24</v>
      </c>
      <c r="B35" s="20"/>
      <c r="C35" s="26">
        <f>D35+E35</f>
        <v>2187.24861878453</v>
      </c>
      <c r="D35" s="26">
        <f>D28/D33</f>
        <v>2187.24861878453</v>
      </c>
      <c r="E35" s="26">
        <v>0</v>
      </c>
      <c r="F35" s="26">
        <f>G35+H35</f>
        <v>2392.6315789473683</v>
      </c>
      <c r="G35" s="27">
        <f>G28/G33</f>
        <v>2392.6315789473683</v>
      </c>
      <c r="H35" s="27">
        <v>0</v>
      </c>
      <c r="I35" s="31">
        <f>J35+K35</f>
        <v>2552.936842105263</v>
      </c>
      <c r="J35" s="27">
        <f>J28/J33</f>
        <v>2552.936842105263</v>
      </c>
      <c r="K35" s="27">
        <v>0</v>
      </c>
      <c r="L35" s="32"/>
    </row>
    <row r="36" spans="1:12" ht="16.5">
      <c r="A36" s="155" t="s">
        <v>28</v>
      </c>
      <c r="B36" s="20"/>
      <c r="C36" s="26"/>
      <c r="D36" s="26"/>
      <c r="E36" s="26"/>
      <c r="F36" s="26"/>
      <c r="G36" s="27"/>
      <c r="H36" s="27"/>
      <c r="I36" s="26"/>
      <c r="J36" s="27"/>
      <c r="K36" s="27"/>
      <c r="L36" s="32"/>
    </row>
    <row r="37" spans="1:12" ht="31.5" customHeight="1">
      <c r="A37" s="154" t="s">
        <v>54</v>
      </c>
      <c r="B37" s="20"/>
      <c r="C37" s="37">
        <f>C28/364840*100</f>
        <v>108.51112816577128</v>
      </c>
      <c r="D37" s="37">
        <f>D28/324840*100</f>
        <v>121.87292205393425</v>
      </c>
      <c r="E37" s="37">
        <v>0</v>
      </c>
      <c r="F37" s="37">
        <f>F28/C28*100</f>
        <v>114.82929687894679</v>
      </c>
      <c r="G37" s="84">
        <f>G28/D28*100</f>
        <v>114.82929687894679</v>
      </c>
      <c r="H37" s="84">
        <v>0</v>
      </c>
      <c r="I37" s="37">
        <f>I28/F28*100</f>
        <v>106.69995600527938</v>
      </c>
      <c r="J37" s="84">
        <f>J28/G28*100</f>
        <v>106.69995600527938</v>
      </c>
      <c r="K37" s="84">
        <v>0</v>
      </c>
      <c r="L37" s="32"/>
    </row>
    <row r="38" spans="1:12" ht="19.5" customHeight="1">
      <c r="A38" s="5"/>
      <c r="B38" s="4"/>
      <c r="C38" s="13"/>
      <c r="D38" s="13"/>
      <c r="E38" s="13"/>
      <c r="F38" s="108"/>
      <c r="G38" s="108"/>
      <c r="H38" s="108"/>
      <c r="I38" s="13"/>
      <c r="J38" s="13"/>
      <c r="K38" s="13"/>
      <c r="L38" s="13"/>
    </row>
    <row r="39" spans="1:15" s="143" customFormat="1" ht="26.25" customHeight="1">
      <c r="A39" s="9"/>
      <c r="B39" s="167"/>
      <c r="C39" s="33"/>
      <c r="D39" s="33"/>
      <c r="E39" s="33"/>
      <c r="F39" s="33"/>
      <c r="G39" s="33"/>
      <c r="H39" s="33"/>
      <c r="I39" s="214" t="s">
        <v>62</v>
      </c>
      <c r="J39" s="214"/>
      <c r="K39" s="214"/>
      <c r="L39" s="33"/>
      <c r="M39" s="142"/>
      <c r="N39" s="3"/>
      <c r="O39" s="142"/>
    </row>
    <row r="40" spans="1:15" s="143" customFormat="1" ht="14.25">
      <c r="A40" s="98">
        <v>1</v>
      </c>
      <c r="B40" s="35">
        <v>2</v>
      </c>
      <c r="C40" s="15">
        <v>3</v>
      </c>
      <c r="D40" s="15">
        <v>4</v>
      </c>
      <c r="E40" s="15">
        <v>5</v>
      </c>
      <c r="F40" s="15">
        <v>6</v>
      </c>
      <c r="G40" s="15">
        <v>7</v>
      </c>
      <c r="H40" s="15">
        <v>8</v>
      </c>
      <c r="I40" s="15">
        <v>9</v>
      </c>
      <c r="J40" s="15">
        <v>10</v>
      </c>
      <c r="K40" s="15">
        <v>11</v>
      </c>
      <c r="L40" s="8"/>
      <c r="M40" s="142"/>
      <c r="N40" s="3"/>
      <c r="O40" s="142"/>
    </row>
    <row r="41" spans="1:12" ht="43.5" customHeight="1">
      <c r="A41" s="156" t="s">
        <v>104</v>
      </c>
      <c r="B41" s="45">
        <v>1513400</v>
      </c>
      <c r="C41" s="16">
        <f>D41+E41</f>
        <v>124140</v>
      </c>
      <c r="D41" s="16">
        <v>124140</v>
      </c>
      <c r="E41" s="16">
        <v>0</v>
      </c>
      <c r="F41" s="16">
        <f>G41+H41</f>
        <v>134600</v>
      </c>
      <c r="G41" s="21">
        <v>134600</v>
      </c>
      <c r="H41" s="16">
        <v>0</v>
      </c>
      <c r="I41" s="16">
        <f>J41+K41</f>
        <v>143618</v>
      </c>
      <c r="J41" s="21">
        <v>143618</v>
      </c>
      <c r="K41" s="16">
        <v>0</v>
      </c>
      <c r="L41" s="28"/>
    </row>
    <row r="42" spans="1:12" ht="15">
      <c r="A42" s="69" t="s">
        <v>6</v>
      </c>
      <c r="B42" s="20"/>
      <c r="C42" s="17"/>
      <c r="D42" s="17"/>
      <c r="E42" s="17"/>
      <c r="F42" s="17"/>
      <c r="G42" s="17"/>
      <c r="H42" s="17"/>
      <c r="I42" s="17"/>
      <c r="J42" s="17"/>
      <c r="K42" s="17"/>
      <c r="L42" s="23"/>
    </row>
    <row r="43" spans="1:12" ht="15">
      <c r="A43" s="151" t="s">
        <v>7</v>
      </c>
      <c r="B43" s="20"/>
      <c r="C43" s="17"/>
      <c r="D43" s="17"/>
      <c r="E43" s="17"/>
      <c r="F43" s="17"/>
      <c r="G43" s="17"/>
      <c r="H43" s="17"/>
      <c r="I43" s="17"/>
      <c r="J43" s="17"/>
      <c r="K43" s="17"/>
      <c r="L43" s="23"/>
    </row>
    <row r="44" spans="1:12" ht="29.25" customHeight="1">
      <c r="A44" s="158" t="s">
        <v>22</v>
      </c>
      <c r="B44" s="20"/>
      <c r="C44" s="18">
        <f>D44+E44</f>
        <v>572</v>
      </c>
      <c r="D44" s="18">
        <v>572</v>
      </c>
      <c r="E44" s="18">
        <v>0</v>
      </c>
      <c r="F44" s="18">
        <f>G44+H44</f>
        <v>504</v>
      </c>
      <c r="G44" s="18">
        <v>504</v>
      </c>
      <c r="H44" s="18">
        <v>0</v>
      </c>
      <c r="I44" s="18">
        <f>J44+K44</f>
        <v>504</v>
      </c>
      <c r="J44" s="18">
        <v>504</v>
      </c>
      <c r="K44" s="18">
        <v>0</v>
      </c>
      <c r="L44" s="24"/>
    </row>
    <row r="45" spans="1:12" ht="15">
      <c r="A45" s="153" t="s">
        <v>29</v>
      </c>
      <c r="B45" s="20"/>
      <c r="C45" s="34"/>
      <c r="D45" s="34"/>
      <c r="E45" s="34"/>
      <c r="F45" s="34"/>
      <c r="G45" s="34"/>
      <c r="H45" s="34"/>
      <c r="I45" s="34"/>
      <c r="J45" s="34"/>
      <c r="K45" s="34"/>
      <c r="L45" s="13"/>
    </row>
    <row r="46" spans="1:12" ht="18" customHeight="1">
      <c r="A46" s="154" t="s">
        <v>25</v>
      </c>
      <c r="B46" s="20"/>
      <c r="C46" s="26">
        <f>D46+E46</f>
        <v>217.02797202797203</v>
      </c>
      <c r="D46" s="26">
        <f>D41/D44</f>
        <v>217.02797202797203</v>
      </c>
      <c r="E46" s="26">
        <v>0</v>
      </c>
      <c r="F46" s="26">
        <f>G46+H46</f>
        <v>267.06349206349205</v>
      </c>
      <c r="G46" s="27">
        <f>G41/G44</f>
        <v>267.06349206349205</v>
      </c>
      <c r="H46" s="26">
        <v>0</v>
      </c>
      <c r="I46" s="26">
        <f>J46+K46</f>
        <v>284.9563492063492</v>
      </c>
      <c r="J46" s="27">
        <f>J41/J44</f>
        <v>284.9563492063492</v>
      </c>
      <c r="K46" s="26">
        <v>0</v>
      </c>
      <c r="L46" s="13"/>
    </row>
    <row r="47" spans="1:12" ht="18" customHeight="1">
      <c r="A47" s="155" t="s">
        <v>28</v>
      </c>
      <c r="B47" s="20"/>
      <c r="C47" s="26"/>
      <c r="D47" s="26"/>
      <c r="E47" s="26"/>
      <c r="F47" s="26"/>
      <c r="G47" s="27"/>
      <c r="H47" s="26"/>
      <c r="I47" s="26"/>
      <c r="J47" s="27"/>
      <c r="K47" s="26"/>
      <c r="L47" s="13"/>
    </row>
    <row r="48" spans="1:12" ht="33" customHeight="1">
      <c r="A48" s="159" t="s">
        <v>54</v>
      </c>
      <c r="B48" s="20"/>
      <c r="C48" s="37">
        <f>D48+E48</f>
        <v>111.23655913978494</v>
      </c>
      <c r="D48" s="37">
        <f>D41/111600*100</f>
        <v>111.23655913978494</v>
      </c>
      <c r="E48" s="37">
        <v>0</v>
      </c>
      <c r="F48" s="37">
        <f>F41/C41*100</f>
        <v>108.42597067826647</v>
      </c>
      <c r="G48" s="84">
        <f>G41/D41*100</f>
        <v>108.42597067826647</v>
      </c>
      <c r="H48" s="37">
        <v>0</v>
      </c>
      <c r="I48" s="37">
        <f>I41/F41*100</f>
        <v>106.69985141158989</v>
      </c>
      <c r="J48" s="84">
        <f>J41/G41*100</f>
        <v>106.69985141158989</v>
      </c>
      <c r="K48" s="37">
        <v>0</v>
      </c>
      <c r="L48" s="13"/>
    </row>
    <row r="49" spans="1:12" ht="117" customHeight="1">
      <c r="A49" s="156" t="s">
        <v>136</v>
      </c>
      <c r="B49" s="119" t="s">
        <v>63</v>
      </c>
      <c r="C49" s="16">
        <f>D49+E49</f>
        <v>97047</v>
      </c>
      <c r="D49" s="16">
        <v>97047</v>
      </c>
      <c r="E49" s="16">
        <v>0</v>
      </c>
      <c r="F49" s="16">
        <f>G49+H49</f>
        <v>0</v>
      </c>
      <c r="G49" s="21">
        <v>0</v>
      </c>
      <c r="H49" s="16">
        <v>0</v>
      </c>
      <c r="I49" s="16">
        <f>J49+K49</f>
        <v>0</v>
      </c>
      <c r="J49" s="21">
        <f>G49*1.043</f>
        <v>0</v>
      </c>
      <c r="K49" s="16">
        <v>0</v>
      </c>
      <c r="L49" s="28"/>
    </row>
    <row r="50" spans="1:12" ht="19.5" customHeight="1">
      <c r="A50" s="69" t="s">
        <v>6</v>
      </c>
      <c r="B50" s="20"/>
      <c r="C50" s="34"/>
      <c r="D50" s="34"/>
      <c r="E50" s="34"/>
      <c r="F50" s="111"/>
      <c r="G50" s="111"/>
      <c r="H50" s="111"/>
      <c r="I50" s="34"/>
      <c r="J50" s="34"/>
      <c r="K50" s="34"/>
      <c r="L50" s="22"/>
    </row>
    <row r="51" spans="1:12" ht="14.25">
      <c r="A51" s="160" t="s">
        <v>7</v>
      </c>
      <c r="B51" s="35"/>
      <c r="C51" s="15"/>
      <c r="D51" s="15"/>
      <c r="E51" s="15"/>
      <c r="F51" s="112"/>
      <c r="G51" s="112"/>
      <c r="H51" s="112"/>
      <c r="I51" s="15"/>
      <c r="J51" s="15"/>
      <c r="K51" s="15"/>
      <c r="L51" s="22"/>
    </row>
    <row r="52" spans="1:12" ht="75" customHeight="1">
      <c r="A52" s="161" t="s">
        <v>137</v>
      </c>
      <c r="B52" s="35"/>
      <c r="C52" s="36">
        <f>D52+E52</f>
        <v>9</v>
      </c>
      <c r="D52" s="36">
        <v>9</v>
      </c>
      <c r="E52" s="36">
        <v>0</v>
      </c>
      <c r="F52" s="36">
        <f>H52+G52</f>
        <v>0</v>
      </c>
      <c r="G52" s="36">
        <v>0</v>
      </c>
      <c r="H52" s="36">
        <v>0</v>
      </c>
      <c r="I52" s="36">
        <f>J52+K52</f>
        <v>0</v>
      </c>
      <c r="J52" s="36">
        <v>0</v>
      </c>
      <c r="K52" s="36">
        <v>0</v>
      </c>
      <c r="L52" s="22"/>
    </row>
    <row r="53" spans="1:12" ht="15" customHeight="1">
      <c r="A53" s="153" t="s">
        <v>29</v>
      </c>
      <c r="B53" s="20"/>
      <c r="C53" s="34"/>
      <c r="D53" s="34"/>
      <c r="E53" s="34"/>
      <c r="F53" s="34"/>
      <c r="G53" s="34"/>
      <c r="H53" s="34"/>
      <c r="I53" s="34"/>
      <c r="J53" s="34"/>
      <c r="K53" s="34"/>
      <c r="L53" s="13"/>
    </row>
    <row r="54" spans="1:12" ht="21" customHeight="1">
      <c r="A54" s="162" t="s">
        <v>69</v>
      </c>
      <c r="B54" s="20"/>
      <c r="C54" s="26">
        <f>D54+E54</f>
        <v>10783</v>
      </c>
      <c r="D54" s="26">
        <f>D49/D52</f>
        <v>10783</v>
      </c>
      <c r="E54" s="26">
        <v>0</v>
      </c>
      <c r="F54" s="26">
        <f>G54+H54</f>
        <v>0</v>
      </c>
      <c r="G54" s="27">
        <v>0</v>
      </c>
      <c r="H54" s="26">
        <v>0</v>
      </c>
      <c r="I54" s="26">
        <f>J54+K54</f>
        <v>0</v>
      </c>
      <c r="J54" s="27">
        <f>G54*1.043</f>
        <v>0</v>
      </c>
      <c r="K54" s="26">
        <v>0</v>
      </c>
      <c r="L54" s="13"/>
    </row>
    <row r="55" spans="1:12" ht="19.5" customHeight="1">
      <c r="A55" s="155" t="s">
        <v>28</v>
      </c>
      <c r="B55" s="20"/>
      <c r="C55" s="26"/>
      <c r="D55" s="26"/>
      <c r="E55" s="26"/>
      <c r="F55" s="26"/>
      <c r="G55" s="26"/>
      <c r="H55" s="26"/>
      <c r="I55" s="26"/>
      <c r="J55" s="26"/>
      <c r="K55" s="26"/>
      <c r="L55" s="13"/>
    </row>
    <row r="56" spans="1:12" ht="29.25" customHeight="1">
      <c r="A56" s="159" t="s">
        <v>54</v>
      </c>
      <c r="B56" s="20"/>
      <c r="C56" s="37">
        <f>+D56+E56</f>
        <v>105.5</v>
      </c>
      <c r="D56" s="37">
        <v>105.5</v>
      </c>
      <c r="E56" s="37">
        <v>0</v>
      </c>
      <c r="F56" s="37">
        <v>0</v>
      </c>
      <c r="G56" s="37">
        <v>0</v>
      </c>
      <c r="H56" s="37">
        <v>0</v>
      </c>
      <c r="I56" s="37">
        <v>0</v>
      </c>
      <c r="J56" s="37">
        <v>0</v>
      </c>
      <c r="K56" s="37">
        <v>0</v>
      </c>
      <c r="L56" s="13"/>
    </row>
    <row r="57" spans="1:12" ht="61.5" customHeight="1">
      <c r="A57" s="163" t="s">
        <v>103</v>
      </c>
      <c r="B57" s="45">
        <v>1513400</v>
      </c>
      <c r="C57" s="16">
        <f>D57+E57</f>
        <v>15000</v>
      </c>
      <c r="D57" s="16">
        <v>15000</v>
      </c>
      <c r="E57" s="16">
        <v>0</v>
      </c>
      <c r="F57" s="16">
        <f>G57+H57</f>
        <v>0</v>
      </c>
      <c r="G57" s="16">
        <v>0</v>
      </c>
      <c r="H57" s="16">
        <v>0</v>
      </c>
      <c r="I57" s="16">
        <f>J57+K57</f>
        <v>0</v>
      </c>
      <c r="J57" s="16">
        <v>0</v>
      </c>
      <c r="K57" s="16">
        <v>0</v>
      </c>
      <c r="L57" s="13"/>
    </row>
    <row r="58" spans="1:12" ht="17.25" customHeight="1">
      <c r="A58" s="124" t="s">
        <v>6</v>
      </c>
      <c r="B58" s="20"/>
      <c r="C58" s="37"/>
      <c r="D58" s="37"/>
      <c r="E58" s="37"/>
      <c r="F58" s="37"/>
      <c r="G58" s="37"/>
      <c r="H58" s="37"/>
      <c r="I58" s="37"/>
      <c r="J58" s="37"/>
      <c r="K58" s="37"/>
      <c r="L58" s="13"/>
    </row>
    <row r="59" spans="1:12" ht="17.25" customHeight="1">
      <c r="A59" s="155" t="s">
        <v>94</v>
      </c>
      <c r="B59" s="20"/>
      <c r="C59" s="37"/>
      <c r="D59" s="37"/>
      <c r="E59" s="37"/>
      <c r="F59" s="37"/>
      <c r="G59" s="37"/>
      <c r="H59" s="37"/>
      <c r="I59" s="37"/>
      <c r="J59" s="37"/>
      <c r="K59" s="37"/>
      <c r="L59" s="13"/>
    </row>
    <row r="60" spans="1:12" ht="17.25" customHeight="1">
      <c r="A60" s="154" t="s">
        <v>95</v>
      </c>
      <c r="B60" s="20"/>
      <c r="C60" s="67">
        <f>D60+E60</f>
        <v>1</v>
      </c>
      <c r="D60" s="67">
        <v>1</v>
      </c>
      <c r="E60" s="67">
        <v>0</v>
      </c>
      <c r="F60" s="67">
        <f>G60+H60</f>
        <v>0</v>
      </c>
      <c r="G60" s="67">
        <v>0</v>
      </c>
      <c r="H60" s="67">
        <v>0</v>
      </c>
      <c r="I60" s="67">
        <f>J60+K60</f>
        <v>0</v>
      </c>
      <c r="J60" s="67">
        <v>0</v>
      </c>
      <c r="K60" s="67">
        <v>0</v>
      </c>
      <c r="L60" s="13"/>
    </row>
    <row r="61" spans="1:12" ht="17.25" customHeight="1">
      <c r="A61" s="154" t="s">
        <v>96</v>
      </c>
      <c r="B61" s="20"/>
      <c r="C61" s="67">
        <f>D61+E61</f>
        <v>4</v>
      </c>
      <c r="D61" s="67">
        <v>4</v>
      </c>
      <c r="E61" s="67">
        <v>0</v>
      </c>
      <c r="F61" s="67">
        <f>G61+H61</f>
        <v>0</v>
      </c>
      <c r="G61" s="67">
        <v>0</v>
      </c>
      <c r="H61" s="67">
        <v>0</v>
      </c>
      <c r="I61" s="67">
        <f>J61+K61</f>
        <v>0</v>
      </c>
      <c r="J61" s="67">
        <v>0</v>
      </c>
      <c r="K61" s="67">
        <v>0</v>
      </c>
      <c r="L61" s="13"/>
    </row>
    <row r="62" spans="1:12" ht="19.5" customHeight="1">
      <c r="A62" s="164" t="s">
        <v>7</v>
      </c>
      <c r="B62" s="20"/>
      <c r="C62" s="37"/>
      <c r="D62" s="37"/>
      <c r="E62" s="37"/>
      <c r="F62" s="37"/>
      <c r="G62" s="37"/>
      <c r="H62" s="37"/>
      <c r="I62" s="37"/>
      <c r="J62" s="37"/>
      <c r="K62" s="37"/>
      <c r="L62" s="13"/>
    </row>
    <row r="63" spans="1:12" ht="19.5" customHeight="1">
      <c r="A63" s="154" t="s">
        <v>97</v>
      </c>
      <c r="B63" s="20"/>
      <c r="C63" s="67">
        <f>D63+E63</f>
        <v>50</v>
      </c>
      <c r="D63" s="67">
        <v>50</v>
      </c>
      <c r="E63" s="67">
        <v>0</v>
      </c>
      <c r="F63" s="67">
        <f>G63+H63</f>
        <v>0</v>
      </c>
      <c r="G63" s="67">
        <v>0</v>
      </c>
      <c r="H63" s="67">
        <v>0</v>
      </c>
      <c r="I63" s="67">
        <f>J63+K63</f>
        <v>0</v>
      </c>
      <c r="J63" s="67">
        <v>0</v>
      </c>
      <c r="K63" s="67">
        <v>0</v>
      </c>
      <c r="L63" s="13"/>
    </row>
    <row r="64" spans="1:12" ht="17.25" customHeight="1">
      <c r="A64" s="153" t="s">
        <v>29</v>
      </c>
      <c r="B64" s="20"/>
      <c r="C64" s="37"/>
      <c r="D64" s="37"/>
      <c r="E64" s="37"/>
      <c r="F64" s="37"/>
      <c r="G64" s="37"/>
      <c r="H64" s="37"/>
      <c r="I64" s="37"/>
      <c r="J64" s="37"/>
      <c r="K64" s="37"/>
      <c r="L64" s="13"/>
    </row>
    <row r="65" spans="1:12" ht="19.5" customHeight="1">
      <c r="A65" s="154" t="s">
        <v>98</v>
      </c>
      <c r="B65" s="20"/>
      <c r="C65" s="37">
        <f>D65+E65</f>
        <v>300</v>
      </c>
      <c r="D65" s="37">
        <v>300</v>
      </c>
      <c r="E65" s="37">
        <v>0</v>
      </c>
      <c r="F65" s="37">
        <f>G65+H65</f>
        <v>0</v>
      </c>
      <c r="G65" s="37">
        <v>0</v>
      </c>
      <c r="H65" s="37">
        <v>0</v>
      </c>
      <c r="I65" s="37">
        <f>J65+K65</f>
        <v>0</v>
      </c>
      <c r="J65" s="37">
        <v>0</v>
      </c>
      <c r="K65" s="37">
        <v>0</v>
      </c>
      <c r="L65" s="13"/>
    </row>
    <row r="66" spans="1:12" ht="19.5" customHeight="1">
      <c r="A66" s="155" t="s">
        <v>28</v>
      </c>
      <c r="B66" s="20"/>
      <c r="C66" s="37"/>
      <c r="D66" s="37"/>
      <c r="E66" s="37"/>
      <c r="F66" s="37"/>
      <c r="G66" s="37"/>
      <c r="H66" s="37"/>
      <c r="I66" s="37"/>
      <c r="J66" s="37"/>
      <c r="K66" s="37"/>
      <c r="L66" s="13"/>
    </row>
    <row r="67" spans="1:12" ht="29.25" customHeight="1">
      <c r="A67" s="154" t="s">
        <v>99</v>
      </c>
      <c r="B67" s="20"/>
      <c r="C67" s="37">
        <f>D67+E67</f>
        <v>100</v>
      </c>
      <c r="D67" s="37">
        <v>100</v>
      </c>
      <c r="E67" s="37">
        <v>0</v>
      </c>
      <c r="F67" s="37">
        <f>G67+H67</f>
        <v>0</v>
      </c>
      <c r="G67" s="37">
        <v>0</v>
      </c>
      <c r="H67" s="37">
        <v>0</v>
      </c>
      <c r="I67" s="37">
        <f>J67+K67</f>
        <v>0</v>
      </c>
      <c r="J67" s="37">
        <v>0</v>
      </c>
      <c r="K67" s="37">
        <v>0</v>
      </c>
      <c r="L67" s="13"/>
    </row>
    <row r="68" spans="1:15" s="143" customFormat="1" ht="26.25" customHeight="1">
      <c r="A68" s="9"/>
      <c r="B68" s="167"/>
      <c r="C68" s="33"/>
      <c r="D68" s="33"/>
      <c r="E68" s="33"/>
      <c r="F68" s="33"/>
      <c r="G68" s="33"/>
      <c r="H68" s="33"/>
      <c r="I68" s="214" t="s">
        <v>62</v>
      </c>
      <c r="J68" s="214"/>
      <c r="K68" s="214"/>
      <c r="L68" s="33"/>
      <c r="M68" s="142"/>
      <c r="N68" s="3"/>
      <c r="O68" s="142"/>
    </row>
    <row r="69" spans="1:15" s="143" customFormat="1" ht="14.25">
      <c r="A69" s="98">
        <v>1</v>
      </c>
      <c r="B69" s="35">
        <v>2</v>
      </c>
      <c r="C69" s="15">
        <v>3</v>
      </c>
      <c r="D69" s="15">
        <v>4</v>
      </c>
      <c r="E69" s="15">
        <v>5</v>
      </c>
      <c r="F69" s="15">
        <v>6</v>
      </c>
      <c r="G69" s="15">
        <v>7</v>
      </c>
      <c r="H69" s="15">
        <v>8</v>
      </c>
      <c r="I69" s="15">
        <v>9</v>
      </c>
      <c r="J69" s="15">
        <v>10</v>
      </c>
      <c r="K69" s="15">
        <v>11</v>
      </c>
      <c r="L69" s="8"/>
      <c r="M69" s="142"/>
      <c r="N69" s="3"/>
      <c r="O69" s="142"/>
    </row>
    <row r="70" spans="1:12" ht="48" customHeight="1">
      <c r="A70" s="165" t="s">
        <v>186</v>
      </c>
      <c r="B70" s="29"/>
      <c r="C70" s="16">
        <f>D70+E70</f>
        <v>0</v>
      </c>
      <c r="D70" s="16">
        <v>0</v>
      </c>
      <c r="E70" s="16">
        <v>0</v>
      </c>
      <c r="F70" s="16">
        <f>G70+H70</f>
        <v>9377</v>
      </c>
      <c r="G70" s="21">
        <v>9377</v>
      </c>
      <c r="H70" s="16">
        <v>0</v>
      </c>
      <c r="I70" s="16">
        <f>J70+K70</f>
        <v>10005</v>
      </c>
      <c r="J70" s="21">
        <v>10005</v>
      </c>
      <c r="K70" s="16">
        <v>0</v>
      </c>
      <c r="L70" s="28"/>
    </row>
    <row r="71" spans="1:12" ht="19.5" customHeight="1">
      <c r="A71" s="69" t="s">
        <v>6</v>
      </c>
      <c r="B71" s="20"/>
      <c r="C71" s="34"/>
      <c r="D71" s="34"/>
      <c r="E71" s="34"/>
      <c r="F71" s="34"/>
      <c r="G71" s="34"/>
      <c r="H71" s="34"/>
      <c r="I71" s="34"/>
      <c r="J71" s="34"/>
      <c r="K71" s="34"/>
      <c r="L71" s="13"/>
    </row>
    <row r="72" spans="1:12" ht="16.5">
      <c r="A72" s="155" t="s">
        <v>58</v>
      </c>
      <c r="B72" s="20"/>
      <c r="C72" s="19"/>
      <c r="D72" s="19"/>
      <c r="E72" s="19"/>
      <c r="F72" s="105"/>
      <c r="G72" s="105"/>
      <c r="H72" s="105"/>
      <c r="I72" s="19"/>
      <c r="J72" s="19"/>
      <c r="K72" s="19"/>
      <c r="L72" s="23"/>
    </row>
    <row r="73" spans="1:12" ht="30">
      <c r="A73" s="154" t="s">
        <v>187</v>
      </c>
      <c r="B73" s="20"/>
      <c r="C73" s="18">
        <v>0</v>
      </c>
      <c r="D73" s="18">
        <v>0</v>
      </c>
      <c r="E73" s="18">
        <v>0</v>
      </c>
      <c r="F73" s="18">
        <f>G73+H73</f>
        <v>1</v>
      </c>
      <c r="G73" s="18">
        <v>1</v>
      </c>
      <c r="H73" s="18">
        <v>0</v>
      </c>
      <c r="I73" s="18">
        <f>J73+K73</f>
        <v>1</v>
      </c>
      <c r="J73" s="18">
        <v>1</v>
      </c>
      <c r="K73" s="18">
        <v>0</v>
      </c>
      <c r="L73" s="23"/>
    </row>
    <row r="74" spans="1:12" ht="15" customHeight="1">
      <c r="A74" s="153" t="s">
        <v>29</v>
      </c>
      <c r="B74" s="20"/>
      <c r="C74" s="34"/>
      <c r="D74" s="34"/>
      <c r="E74" s="34"/>
      <c r="F74" s="34"/>
      <c r="G74" s="34"/>
      <c r="H74" s="34"/>
      <c r="I74" s="34"/>
      <c r="J74" s="34"/>
      <c r="K74" s="34"/>
      <c r="L74" s="13"/>
    </row>
    <row r="75" spans="1:12" ht="29.25" customHeight="1">
      <c r="A75" s="157" t="s">
        <v>185</v>
      </c>
      <c r="B75" s="20"/>
      <c r="C75" s="26">
        <f>D75+E75</f>
        <v>0</v>
      </c>
      <c r="D75" s="26">
        <v>0</v>
      </c>
      <c r="E75" s="26">
        <v>0</v>
      </c>
      <c r="F75" s="26">
        <f>G75+H75</f>
        <v>9377</v>
      </c>
      <c r="G75" s="27">
        <f>+G70/G73</f>
        <v>9377</v>
      </c>
      <c r="H75" s="26">
        <v>0</v>
      </c>
      <c r="I75" s="26">
        <f>J75+K75</f>
        <v>10005</v>
      </c>
      <c r="J75" s="27">
        <f>+J70/J73</f>
        <v>10005</v>
      </c>
      <c r="K75" s="26">
        <v>0</v>
      </c>
      <c r="L75" s="13"/>
    </row>
    <row r="76" spans="1:12" ht="19.5" customHeight="1">
      <c r="A76" s="155" t="s">
        <v>28</v>
      </c>
      <c r="B76" s="20"/>
      <c r="C76" s="26"/>
      <c r="D76" s="26"/>
      <c r="E76" s="26"/>
      <c r="F76" s="26"/>
      <c r="G76" s="26"/>
      <c r="H76" s="26"/>
      <c r="I76" s="26"/>
      <c r="J76" s="26"/>
      <c r="K76" s="26"/>
      <c r="L76" s="13"/>
    </row>
    <row r="77" spans="1:12" ht="29.25" customHeight="1">
      <c r="A77" s="154" t="s">
        <v>54</v>
      </c>
      <c r="B77" s="20"/>
      <c r="C77" s="37">
        <v>0</v>
      </c>
      <c r="D77" s="37">
        <v>0</v>
      </c>
      <c r="E77" s="37">
        <v>0</v>
      </c>
      <c r="F77" s="37">
        <v>0</v>
      </c>
      <c r="G77" s="37">
        <v>0</v>
      </c>
      <c r="H77" s="37">
        <v>0</v>
      </c>
      <c r="I77" s="37">
        <f>+J77+K77</f>
        <v>106.69723792257653</v>
      </c>
      <c r="J77" s="84">
        <f>J70/G70*100</f>
        <v>106.69723792257653</v>
      </c>
      <c r="K77" s="37">
        <v>0</v>
      </c>
      <c r="L77" s="13"/>
    </row>
    <row r="78" spans="1:12" ht="15.75" customHeight="1">
      <c r="A78" s="166" t="s">
        <v>11</v>
      </c>
      <c r="B78" s="45">
        <v>1513200</v>
      </c>
      <c r="C78" s="34"/>
      <c r="D78" s="34"/>
      <c r="E78" s="34"/>
      <c r="F78" s="111"/>
      <c r="G78" s="111"/>
      <c r="H78" s="111"/>
      <c r="I78" s="34"/>
      <c r="J78" s="34"/>
      <c r="K78" s="34"/>
      <c r="L78" s="13"/>
    </row>
    <row r="79" spans="1:12" ht="22.5" customHeight="1">
      <c r="A79" s="150" t="s">
        <v>201</v>
      </c>
      <c r="B79" s="20"/>
      <c r="C79" s="34"/>
      <c r="D79" s="34"/>
      <c r="E79" s="34"/>
      <c r="F79" s="111"/>
      <c r="G79" s="111"/>
      <c r="H79" s="111"/>
      <c r="I79" s="34"/>
      <c r="J79" s="34"/>
      <c r="K79" s="34"/>
      <c r="L79" s="13"/>
    </row>
    <row r="80" spans="1:12" ht="18.75" customHeight="1">
      <c r="A80" s="227" t="s">
        <v>30</v>
      </c>
      <c r="B80" s="227"/>
      <c r="C80" s="227"/>
      <c r="D80" s="227"/>
      <c r="E80" s="227"/>
      <c r="F80" s="227"/>
      <c r="G80" s="227"/>
      <c r="H80" s="227"/>
      <c r="I80" s="227"/>
      <c r="J80" s="227"/>
      <c r="K80" s="227"/>
      <c r="L80" s="46"/>
    </row>
    <row r="81" spans="1:12" ht="21.75" customHeight="1">
      <c r="A81" s="222" t="s">
        <v>38</v>
      </c>
      <c r="B81" s="222"/>
      <c r="C81" s="222"/>
      <c r="D81" s="222"/>
      <c r="E81" s="222"/>
      <c r="F81" s="222"/>
      <c r="G81" s="222"/>
      <c r="H81" s="222"/>
      <c r="I81" s="222"/>
      <c r="J81" s="222"/>
      <c r="K81" s="222"/>
      <c r="L81" s="47"/>
    </row>
    <row r="82" spans="1:12" ht="45.75" customHeight="1">
      <c r="A82" s="156" t="s">
        <v>44</v>
      </c>
      <c r="B82" s="20"/>
      <c r="C82" s="16">
        <f>E82+D82</f>
        <v>831800</v>
      </c>
      <c r="D82" s="16">
        <f>798900+32900</f>
        <v>831800</v>
      </c>
      <c r="E82" s="16">
        <v>0</v>
      </c>
      <c r="F82" s="16">
        <f>H82+G82</f>
        <v>863275</v>
      </c>
      <c r="G82" s="21">
        <v>863275</v>
      </c>
      <c r="H82" s="21">
        <f>E82*1.05</f>
        <v>0</v>
      </c>
      <c r="I82" s="16">
        <f>K82+J82</f>
        <v>921114</v>
      </c>
      <c r="J82" s="21">
        <v>921114</v>
      </c>
      <c r="K82" s="21">
        <f>H82*1.043</f>
        <v>0</v>
      </c>
      <c r="L82" s="48"/>
    </row>
    <row r="83" spans="1:12" ht="16.5">
      <c r="A83" s="157" t="s">
        <v>6</v>
      </c>
      <c r="B83" s="20"/>
      <c r="C83" s="19"/>
      <c r="D83" s="19"/>
      <c r="E83" s="19"/>
      <c r="F83" s="19"/>
      <c r="G83" s="19"/>
      <c r="H83" s="19"/>
      <c r="I83" s="19"/>
      <c r="J83" s="19"/>
      <c r="K83" s="19"/>
      <c r="L83" s="23"/>
    </row>
    <row r="84" spans="1:12" ht="16.5">
      <c r="A84" s="155" t="s">
        <v>58</v>
      </c>
      <c r="B84" s="20"/>
      <c r="C84" s="19"/>
      <c r="D84" s="19"/>
      <c r="E84" s="19"/>
      <c r="F84" s="19"/>
      <c r="G84" s="19"/>
      <c r="H84" s="19"/>
      <c r="I84" s="19"/>
      <c r="J84" s="19"/>
      <c r="K84" s="19"/>
      <c r="L84" s="23"/>
    </row>
    <row r="85" spans="1:12" ht="30">
      <c r="A85" s="154" t="s">
        <v>10</v>
      </c>
      <c r="B85" s="20"/>
      <c r="C85" s="18">
        <f>D85+E85</f>
        <v>4</v>
      </c>
      <c r="D85" s="18">
        <v>4</v>
      </c>
      <c r="E85" s="18">
        <v>0</v>
      </c>
      <c r="F85" s="18">
        <f>G85+H85</f>
        <v>4</v>
      </c>
      <c r="G85" s="18">
        <v>4</v>
      </c>
      <c r="H85" s="18">
        <v>0</v>
      </c>
      <c r="I85" s="18">
        <f>J85+K85</f>
        <v>4</v>
      </c>
      <c r="J85" s="18">
        <v>4</v>
      </c>
      <c r="K85" s="18">
        <v>0</v>
      </c>
      <c r="L85" s="23"/>
    </row>
    <row r="86" spans="1:12" ht="16.5">
      <c r="A86" s="160" t="s">
        <v>7</v>
      </c>
      <c r="B86" s="20"/>
      <c r="C86" s="19"/>
      <c r="D86" s="19"/>
      <c r="E86" s="19"/>
      <c r="F86" s="19"/>
      <c r="G86" s="19"/>
      <c r="H86" s="19"/>
      <c r="I86" s="19"/>
      <c r="J86" s="19"/>
      <c r="K86" s="19"/>
      <c r="L86" s="23"/>
    </row>
    <row r="87" spans="1:14" s="2" customFormat="1" ht="30" customHeight="1">
      <c r="A87" s="154" t="s">
        <v>57</v>
      </c>
      <c r="B87" s="20"/>
      <c r="C87" s="18">
        <f>D87+E87</f>
        <v>35</v>
      </c>
      <c r="D87" s="18">
        <v>35</v>
      </c>
      <c r="E87" s="18">
        <v>0</v>
      </c>
      <c r="F87" s="18">
        <f>G87+H87</f>
        <v>35</v>
      </c>
      <c r="G87" s="18">
        <v>35</v>
      </c>
      <c r="H87" s="18">
        <v>0</v>
      </c>
      <c r="I87" s="18">
        <f>J87+K87</f>
        <v>35</v>
      </c>
      <c r="J87" s="18">
        <v>35</v>
      </c>
      <c r="K87" s="18">
        <v>0</v>
      </c>
      <c r="L87" s="24"/>
      <c r="N87" s="3"/>
    </row>
    <row r="88" spans="1:14" s="2" customFormat="1" ht="16.5">
      <c r="A88" s="155" t="s">
        <v>29</v>
      </c>
      <c r="B88" s="20"/>
      <c r="C88" s="19"/>
      <c r="D88" s="19"/>
      <c r="E88" s="19"/>
      <c r="F88" s="105"/>
      <c r="G88" s="105"/>
      <c r="H88" s="105"/>
      <c r="I88" s="19"/>
      <c r="J88" s="19"/>
      <c r="K88" s="19"/>
      <c r="L88" s="23"/>
      <c r="N88" s="3"/>
    </row>
    <row r="89" spans="1:14" s="2" customFormat="1" ht="47.25" customHeight="1">
      <c r="A89" s="171" t="s">
        <v>59</v>
      </c>
      <c r="B89" s="20"/>
      <c r="C89" s="26">
        <f>D89+E89</f>
        <v>4.3</v>
      </c>
      <c r="D89" s="26">
        <v>4.3</v>
      </c>
      <c r="E89" s="26">
        <v>0</v>
      </c>
      <c r="F89" s="26">
        <f>G89+H89</f>
        <v>4.5</v>
      </c>
      <c r="G89" s="27">
        <v>4.5</v>
      </c>
      <c r="H89" s="26">
        <v>0</v>
      </c>
      <c r="I89" s="26">
        <f>J89+K89</f>
        <v>4.7</v>
      </c>
      <c r="J89" s="27">
        <v>4.7</v>
      </c>
      <c r="K89" s="26">
        <v>0</v>
      </c>
      <c r="L89" s="22"/>
      <c r="N89" s="3"/>
    </row>
    <row r="90" spans="1:14" s="2" customFormat="1" ht="17.25" customHeight="1">
      <c r="A90" s="150" t="s">
        <v>28</v>
      </c>
      <c r="B90" s="20"/>
      <c r="C90" s="19"/>
      <c r="D90" s="19"/>
      <c r="E90" s="19"/>
      <c r="F90" s="19"/>
      <c r="G90" s="19"/>
      <c r="H90" s="19"/>
      <c r="I90" s="19"/>
      <c r="J90" s="19"/>
      <c r="K90" s="19"/>
      <c r="L90" s="23"/>
      <c r="N90" s="3"/>
    </row>
    <row r="91" spans="1:14" s="2" customFormat="1" ht="49.5" customHeight="1">
      <c r="A91" s="162" t="s">
        <v>60</v>
      </c>
      <c r="B91" s="20"/>
      <c r="C91" s="37">
        <f>D91+E91</f>
        <v>100</v>
      </c>
      <c r="D91" s="37">
        <v>100</v>
      </c>
      <c r="E91" s="37">
        <v>0</v>
      </c>
      <c r="F91" s="37">
        <f>G91+H91</f>
        <v>100</v>
      </c>
      <c r="G91" s="37">
        <f>G87/D87*100</f>
        <v>100</v>
      </c>
      <c r="H91" s="37">
        <v>0</v>
      </c>
      <c r="I91" s="37">
        <f>J91+K91</f>
        <v>100</v>
      </c>
      <c r="J91" s="37">
        <f>J87/G87*100</f>
        <v>100</v>
      </c>
      <c r="K91" s="37">
        <v>0</v>
      </c>
      <c r="L91" s="13"/>
      <c r="M91" s="25"/>
      <c r="N91" s="3"/>
    </row>
    <row r="92" spans="1:14" s="2" customFormat="1" ht="18.75" customHeight="1">
      <c r="A92" s="125" t="s">
        <v>12</v>
      </c>
      <c r="B92" s="29">
        <v>1513190</v>
      </c>
      <c r="C92" s="17"/>
      <c r="D92" s="17"/>
      <c r="E92" s="17"/>
      <c r="F92" s="104"/>
      <c r="G92" s="104"/>
      <c r="H92" s="104"/>
      <c r="I92" s="17"/>
      <c r="J92" s="17"/>
      <c r="K92" s="17"/>
      <c r="L92" s="23"/>
      <c r="N92" s="3"/>
    </row>
    <row r="93" spans="1:14" s="2" customFormat="1" ht="15">
      <c r="A93" s="150" t="s">
        <v>202</v>
      </c>
      <c r="B93" s="20"/>
      <c r="C93" s="17"/>
      <c r="D93" s="17"/>
      <c r="E93" s="17"/>
      <c r="F93" s="104"/>
      <c r="G93" s="104"/>
      <c r="H93" s="104"/>
      <c r="I93" s="17"/>
      <c r="J93" s="17"/>
      <c r="K93" s="17"/>
      <c r="L93" s="23"/>
      <c r="N93" s="3"/>
    </row>
    <row r="94" spans="1:15" s="2" customFormat="1" ht="39.75" customHeight="1">
      <c r="A94" s="224" t="s">
        <v>46</v>
      </c>
      <c r="B94" s="224"/>
      <c r="C94" s="224"/>
      <c r="D94" s="224"/>
      <c r="E94" s="224"/>
      <c r="F94" s="224"/>
      <c r="G94" s="224"/>
      <c r="H94" s="224"/>
      <c r="I94" s="224"/>
      <c r="J94" s="224"/>
      <c r="K94" s="224"/>
      <c r="L94" s="22"/>
      <c r="M94" s="49"/>
      <c r="N94" s="50"/>
      <c r="O94" s="3"/>
    </row>
    <row r="95" spans="1:14" s="2" customFormat="1" ht="30.75" customHeight="1">
      <c r="A95" s="225" t="s">
        <v>45</v>
      </c>
      <c r="B95" s="225"/>
      <c r="C95" s="225"/>
      <c r="D95" s="225"/>
      <c r="E95" s="225"/>
      <c r="F95" s="225"/>
      <c r="G95" s="225"/>
      <c r="H95" s="225"/>
      <c r="I95" s="225"/>
      <c r="J95" s="225"/>
      <c r="K95" s="225"/>
      <c r="L95" s="47"/>
      <c r="N95" s="3"/>
    </row>
    <row r="96" spans="1:14" s="2" customFormat="1" ht="31.5" customHeight="1">
      <c r="A96" s="172" t="s">
        <v>50</v>
      </c>
      <c r="B96" s="20"/>
      <c r="C96" s="16">
        <f>E96+D96</f>
        <v>2482439</v>
      </c>
      <c r="D96" s="16">
        <f>2446698+35741</f>
        <v>2482439</v>
      </c>
      <c r="E96" s="16">
        <v>0</v>
      </c>
      <c r="F96" s="16">
        <f>H96+G96</f>
        <v>1654370</v>
      </c>
      <c r="G96" s="21">
        <v>1654370</v>
      </c>
      <c r="H96" s="21">
        <f>E96*1.05</f>
        <v>0</v>
      </c>
      <c r="I96" s="16">
        <f>K96+J96</f>
        <v>1765212</v>
      </c>
      <c r="J96" s="21">
        <v>1765212</v>
      </c>
      <c r="K96" s="21">
        <f>H96*1.043</f>
        <v>0</v>
      </c>
      <c r="L96" s="48"/>
      <c r="N96" s="3"/>
    </row>
    <row r="97" spans="1:12" ht="16.5">
      <c r="A97" s="157" t="s">
        <v>6</v>
      </c>
      <c r="B97" s="20"/>
      <c r="C97" s="19"/>
      <c r="D97" s="19"/>
      <c r="E97" s="19"/>
      <c r="F97" s="105"/>
      <c r="G97" s="105"/>
      <c r="H97" s="105"/>
      <c r="I97" s="19"/>
      <c r="J97" s="19"/>
      <c r="K97" s="19"/>
      <c r="L97" s="23"/>
    </row>
    <row r="98" spans="1:12" ht="16.5">
      <c r="A98" s="150" t="s">
        <v>7</v>
      </c>
      <c r="B98" s="20"/>
      <c r="C98" s="19"/>
      <c r="D98" s="19"/>
      <c r="E98" s="19"/>
      <c r="F98" s="105"/>
      <c r="G98" s="105"/>
      <c r="H98" s="105"/>
      <c r="I98" s="19"/>
      <c r="J98" s="19"/>
      <c r="K98" s="19"/>
      <c r="L98" s="23"/>
    </row>
    <row r="99" spans="1:12" ht="16.5" customHeight="1">
      <c r="A99" s="154" t="s">
        <v>31</v>
      </c>
      <c r="B99" s="51"/>
      <c r="C99" s="18">
        <f aca="true" t="shared" si="1" ref="C99:C108">D99+E99</f>
        <v>2169</v>
      </c>
      <c r="D99" s="18">
        <f>+D100+D103+D104+D105+D106+D107+D108</f>
        <v>2169</v>
      </c>
      <c r="E99" s="18">
        <v>0</v>
      </c>
      <c r="F99" s="18">
        <f>G99+H99</f>
        <v>1178</v>
      </c>
      <c r="G99" s="18">
        <f>G100+G103+G104+G105+G106+G107+G108</f>
        <v>1178</v>
      </c>
      <c r="H99" s="18">
        <v>0</v>
      </c>
      <c r="I99" s="18">
        <f aca="true" t="shared" si="2" ref="I99:I108">J99+K99</f>
        <v>1178</v>
      </c>
      <c r="J99" s="18">
        <f>J100+J103+J104+J105+J106+J107+J108</f>
        <v>1178</v>
      </c>
      <c r="K99" s="18">
        <v>0</v>
      </c>
      <c r="L99" s="24"/>
    </row>
    <row r="100" spans="1:12" ht="16.5" customHeight="1">
      <c r="A100" s="154" t="s">
        <v>41</v>
      </c>
      <c r="B100" s="20"/>
      <c r="C100" s="52">
        <f t="shared" si="1"/>
        <v>1</v>
      </c>
      <c r="D100" s="52">
        <v>1</v>
      </c>
      <c r="E100" s="52">
        <v>0</v>
      </c>
      <c r="F100" s="52">
        <f aca="true" t="shared" si="3" ref="F100:F108">G100+H100</f>
        <v>1</v>
      </c>
      <c r="G100" s="52">
        <f>D100</f>
        <v>1</v>
      </c>
      <c r="H100" s="52">
        <v>0</v>
      </c>
      <c r="I100" s="52">
        <f t="shared" si="2"/>
        <v>1</v>
      </c>
      <c r="J100" s="52">
        <f>G100</f>
        <v>1</v>
      </c>
      <c r="K100" s="52">
        <v>0</v>
      </c>
      <c r="L100" s="39"/>
    </row>
    <row r="101" spans="1:15" s="143" customFormat="1" ht="26.25" customHeight="1">
      <c r="A101" s="9"/>
      <c r="B101" s="167"/>
      <c r="C101" s="33"/>
      <c r="D101" s="33"/>
      <c r="E101" s="33"/>
      <c r="F101" s="33"/>
      <c r="G101" s="33"/>
      <c r="H101" s="33"/>
      <c r="I101" s="214" t="s">
        <v>62</v>
      </c>
      <c r="J101" s="214"/>
      <c r="K101" s="214"/>
      <c r="L101" s="33"/>
      <c r="M101" s="142"/>
      <c r="N101" s="3"/>
      <c r="O101" s="142"/>
    </row>
    <row r="102" spans="1:15" s="143" customFormat="1" ht="14.25">
      <c r="A102" s="98">
        <v>1</v>
      </c>
      <c r="B102" s="35">
        <v>2</v>
      </c>
      <c r="C102" s="15">
        <v>3</v>
      </c>
      <c r="D102" s="15">
        <v>4</v>
      </c>
      <c r="E102" s="15">
        <v>5</v>
      </c>
      <c r="F102" s="15">
        <v>6</v>
      </c>
      <c r="G102" s="15">
        <v>7</v>
      </c>
      <c r="H102" s="15">
        <v>8</v>
      </c>
      <c r="I102" s="15">
        <v>9</v>
      </c>
      <c r="J102" s="15">
        <v>10</v>
      </c>
      <c r="K102" s="15">
        <v>11</v>
      </c>
      <c r="L102" s="8"/>
      <c r="M102" s="142"/>
      <c r="N102" s="3"/>
      <c r="O102" s="142"/>
    </row>
    <row r="103" spans="1:12" ht="14.25" customHeight="1">
      <c r="A103" s="154" t="s">
        <v>42</v>
      </c>
      <c r="B103" s="20"/>
      <c r="C103" s="52">
        <f t="shared" si="1"/>
        <v>665</v>
      </c>
      <c r="D103" s="52">
        <v>665</v>
      </c>
      <c r="E103" s="52">
        <v>0</v>
      </c>
      <c r="F103" s="52">
        <f t="shared" si="3"/>
        <v>657</v>
      </c>
      <c r="G103" s="52">
        <v>657</v>
      </c>
      <c r="H103" s="52">
        <v>0</v>
      </c>
      <c r="I103" s="52">
        <f t="shared" si="2"/>
        <v>657</v>
      </c>
      <c r="J103" s="52">
        <v>657</v>
      </c>
      <c r="K103" s="52">
        <v>0</v>
      </c>
      <c r="L103" s="39"/>
    </row>
    <row r="104" spans="1:12" ht="30.75" customHeight="1">
      <c r="A104" s="159" t="s">
        <v>39</v>
      </c>
      <c r="B104" s="20"/>
      <c r="C104" s="52">
        <f t="shared" si="1"/>
        <v>167</v>
      </c>
      <c r="D104" s="52">
        <v>167</v>
      </c>
      <c r="E104" s="52">
        <v>0</v>
      </c>
      <c r="F104" s="52">
        <f t="shared" si="3"/>
        <v>189</v>
      </c>
      <c r="G104" s="52">
        <v>189</v>
      </c>
      <c r="H104" s="52">
        <v>0</v>
      </c>
      <c r="I104" s="52">
        <f t="shared" si="2"/>
        <v>189</v>
      </c>
      <c r="J104" s="52">
        <v>189</v>
      </c>
      <c r="K104" s="52">
        <v>0</v>
      </c>
      <c r="L104" s="39"/>
    </row>
    <row r="105" spans="1:12" ht="31.5" customHeight="1">
      <c r="A105" s="159" t="s">
        <v>40</v>
      </c>
      <c r="B105" s="20"/>
      <c r="C105" s="52">
        <f t="shared" si="1"/>
        <v>92</v>
      </c>
      <c r="D105" s="52">
        <f>83+9</f>
        <v>92</v>
      </c>
      <c r="E105" s="52">
        <v>0</v>
      </c>
      <c r="F105" s="52">
        <f t="shared" si="3"/>
        <v>99</v>
      </c>
      <c r="G105" s="52">
        <v>99</v>
      </c>
      <c r="H105" s="52">
        <v>0</v>
      </c>
      <c r="I105" s="52">
        <f t="shared" si="2"/>
        <v>99</v>
      </c>
      <c r="J105" s="52">
        <v>99</v>
      </c>
      <c r="K105" s="52">
        <v>0</v>
      </c>
      <c r="L105" s="39"/>
    </row>
    <row r="106" spans="1:12" ht="33" customHeight="1">
      <c r="A106" s="159" t="s">
        <v>182</v>
      </c>
      <c r="B106" s="20"/>
      <c r="C106" s="52">
        <f t="shared" si="1"/>
        <v>235</v>
      </c>
      <c r="D106" s="52">
        <v>235</v>
      </c>
      <c r="E106" s="52">
        <v>0</v>
      </c>
      <c r="F106" s="52">
        <f t="shared" si="3"/>
        <v>232</v>
      </c>
      <c r="G106" s="52">
        <v>232</v>
      </c>
      <c r="H106" s="52">
        <v>0</v>
      </c>
      <c r="I106" s="52">
        <f t="shared" si="2"/>
        <v>232</v>
      </c>
      <c r="J106" s="52">
        <v>232</v>
      </c>
      <c r="K106" s="52">
        <v>0</v>
      </c>
      <c r="L106" s="39"/>
    </row>
    <row r="107" spans="1:12" ht="32.25" customHeight="1">
      <c r="A107" s="173" t="s">
        <v>132</v>
      </c>
      <c r="B107" s="20"/>
      <c r="C107" s="18">
        <f t="shared" si="1"/>
        <v>1000</v>
      </c>
      <c r="D107" s="18">
        <v>1000</v>
      </c>
      <c r="E107" s="18">
        <v>0</v>
      </c>
      <c r="F107" s="18">
        <f t="shared" si="3"/>
        <v>0</v>
      </c>
      <c r="G107" s="18">
        <v>0</v>
      </c>
      <c r="H107" s="18">
        <v>0</v>
      </c>
      <c r="I107" s="18">
        <f t="shared" si="2"/>
        <v>0</v>
      </c>
      <c r="J107" s="18">
        <v>0</v>
      </c>
      <c r="K107" s="18">
        <v>0</v>
      </c>
      <c r="L107" s="22"/>
    </row>
    <row r="108" spans="1:12" ht="32.25" customHeight="1">
      <c r="A108" s="173" t="s">
        <v>133</v>
      </c>
      <c r="B108" s="20"/>
      <c r="C108" s="18">
        <f t="shared" si="1"/>
        <v>9</v>
      </c>
      <c r="D108" s="18">
        <v>9</v>
      </c>
      <c r="E108" s="18">
        <v>0</v>
      </c>
      <c r="F108" s="18">
        <f t="shared" si="3"/>
        <v>0</v>
      </c>
      <c r="G108" s="18">
        <v>0</v>
      </c>
      <c r="H108" s="18">
        <v>0</v>
      </c>
      <c r="I108" s="18">
        <f t="shared" si="2"/>
        <v>0</v>
      </c>
      <c r="J108" s="18">
        <v>0</v>
      </c>
      <c r="K108" s="18">
        <v>0</v>
      </c>
      <c r="L108" s="22"/>
    </row>
    <row r="109" spans="1:12" ht="15">
      <c r="A109" s="155" t="s">
        <v>29</v>
      </c>
      <c r="B109" s="20"/>
      <c r="C109" s="34"/>
      <c r="D109" s="34"/>
      <c r="E109" s="34"/>
      <c r="F109" s="111"/>
      <c r="G109" s="111"/>
      <c r="H109" s="111"/>
      <c r="I109" s="34"/>
      <c r="J109" s="34"/>
      <c r="K109" s="34"/>
      <c r="L109" s="13"/>
    </row>
    <row r="110" spans="1:12" ht="43.5" customHeight="1">
      <c r="A110" s="162" t="s">
        <v>105</v>
      </c>
      <c r="B110" s="20"/>
      <c r="C110" s="26">
        <f>D110+E110</f>
        <v>1144.5085292761642</v>
      </c>
      <c r="D110" s="26">
        <f>D96/D99</f>
        <v>1144.5085292761642</v>
      </c>
      <c r="E110" s="26">
        <v>0</v>
      </c>
      <c r="F110" s="26">
        <f>G110+H110</f>
        <v>1404.3887945670629</v>
      </c>
      <c r="G110" s="26">
        <f>G96/G99</f>
        <v>1404.3887945670629</v>
      </c>
      <c r="H110" s="26">
        <v>0</v>
      </c>
      <c r="I110" s="26">
        <f>J110+K110</f>
        <v>1498.4821731748727</v>
      </c>
      <c r="J110" s="26">
        <f>J96/J99</f>
        <v>1498.4821731748727</v>
      </c>
      <c r="K110" s="26">
        <v>0</v>
      </c>
      <c r="L110" s="13"/>
    </row>
    <row r="111" spans="1:12" ht="20.25" customHeight="1">
      <c r="A111" s="162" t="s">
        <v>115</v>
      </c>
      <c r="B111" s="20"/>
      <c r="C111" s="31">
        <f aca="true" t="shared" si="4" ref="C111:C116">D111+E111</f>
        <v>10338</v>
      </c>
      <c r="D111" s="31">
        <v>10338</v>
      </c>
      <c r="E111" s="31">
        <v>0</v>
      </c>
      <c r="F111" s="31">
        <f aca="true" t="shared" si="5" ref="F111:F117">G111+H111</f>
        <v>16488</v>
      </c>
      <c r="G111" s="31">
        <f>16488/G100</f>
        <v>16488</v>
      </c>
      <c r="H111" s="31">
        <v>0</v>
      </c>
      <c r="I111" s="31">
        <f aca="true" t="shared" si="6" ref="I111:I117">J111+K111</f>
        <v>17593</v>
      </c>
      <c r="J111" s="31">
        <f>17593/J100</f>
        <v>17593</v>
      </c>
      <c r="K111" s="31">
        <v>0</v>
      </c>
      <c r="L111" s="53"/>
    </row>
    <row r="112" spans="1:12" ht="18.75" customHeight="1">
      <c r="A112" s="162" t="s">
        <v>116</v>
      </c>
      <c r="B112" s="20"/>
      <c r="C112" s="31">
        <f t="shared" si="4"/>
        <v>1162.0511278195488</v>
      </c>
      <c r="D112" s="31">
        <v>1162.0511278195488</v>
      </c>
      <c r="E112" s="31">
        <v>0</v>
      </c>
      <c r="F112" s="31">
        <f t="shared" si="5"/>
        <v>1014.2283105022831</v>
      </c>
      <c r="G112" s="31">
        <f>666348/G103</f>
        <v>1014.2283105022831</v>
      </c>
      <c r="H112" s="31">
        <v>0</v>
      </c>
      <c r="I112" s="31">
        <f t="shared" si="6"/>
        <v>1082.1811263318114</v>
      </c>
      <c r="J112" s="31">
        <f>710993/J103</f>
        <v>1082.1811263318114</v>
      </c>
      <c r="K112" s="31">
        <v>0</v>
      </c>
      <c r="L112" s="53"/>
    </row>
    <row r="113" spans="1:12" ht="24.75" customHeight="1">
      <c r="A113" s="157" t="s">
        <v>118</v>
      </c>
      <c r="B113" s="20"/>
      <c r="C113" s="31">
        <f t="shared" si="4"/>
        <v>2596.2694610778444</v>
      </c>
      <c r="D113" s="31">
        <v>2596.2694610778444</v>
      </c>
      <c r="E113" s="31">
        <v>0</v>
      </c>
      <c r="F113" s="31">
        <f t="shared" si="5"/>
        <v>1731.3756613756614</v>
      </c>
      <c r="G113" s="31">
        <f>327230/G104</f>
        <v>1731.3756613756614</v>
      </c>
      <c r="H113" s="31">
        <v>0</v>
      </c>
      <c r="I113" s="31">
        <f t="shared" si="6"/>
        <v>1847.3756613756614</v>
      </c>
      <c r="J113" s="31">
        <f>349154/J104</f>
        <v>1847.3756613756614</v>
      </c>
      <c r="K113" s="31">
        <v>0</v>
      </c>
      <c r="L113" s="53"/>
    </row>
    <row r="114" spans="1:12" ht="24.75" customHeight="1">
      <c r="A114" s="162" t="s">
        <v>117</v>
      </c>
      <c r="B114" s="20"/>
      <c r="C114" s="31">
        <f t="shared" si="4"/>
        <v>1642.5434782608695</v>
      </c>
      <c r="D114" s="31">
        <v>1642.5434782608695</v>
      </c>
      <c r="E114" s="31">
        <v>0</v>
      </c>
      <c r="F114" s="31">
        <f t="shared" si="5"/>
        <v>2328.4242424242425</v>
      </c>
      <c r="G114" s="31">
        <f>230514/G105</f>
        <v>2328.4242424242425</v>
      </c>
      <c r="H114" s="31">
        <v>0</v>
      </c>
      <c r="I114" s="31">
        <f t="shared" si="6"/>
        <v>2484.4242424242425</v>
      </c>
      <c r="J114" s="31">
        <f>245958/J105</f>
        <v>2484.4242424242425</v>
      </c>
      <c r="K114" s="31">
        <v>0</v>
      </c>
      <c r="L114" s="53"/>
    </row>
    <row r="115" spans="1:12" ht="36.75" customHeight="1">
      <c r="A115" s="162" t="s">
        <v>183</v>
      </c>
      <c r="B115" s="20"/>
      <c r="C115" s="31">
        <f t="shared" si="4"/>
        <v>2407.268085106383</v>
      </c>
      <c r="D115" s="31">
        <v>2407.268085106383</v>
      </c>
      <c r="E115" s="31">
        <v>0</v>
      </c>
      <c r="F115" s="31">
        <f t="shared" si="5"/>
        <v>1783.5775862068965</v>
      </c>
      <c r="G115" s="31">
        <f>413790/G106</f>
        <v>1783.5775862068965</v>
      </c>
      <c r="H115" s="31">
        <v>0</v>
      </c>
      <c r="I115" s="31">
        <f t="shared" si="6"/>
        <v>1903.0775862068965</v>
      </c>
      <c r="J115" s="31">
        <f>441514/J106</f>
        <v>1903.0775862068965</v>
      </c>
      <c r="K115" s="31">
        <v>0</v>
      </c>
      <c r="L115" s="53"/>
    </row>
    <row r="116" spans="1:12" ht="37.5" customHeight="1">
      <c r="A116" s="162" t="s">
        <v>106</v>
      </c>
      <c r="B116" s="20"/>
      <c r="C116" s="31">
        <f t="shared" si="4"/>
        <v>513.197</v>
      </c>
      <c r="D116" s="31">
        <v>513.197</v>
      </c>
      <c r="E116" s="31">
        <v>0</v>
      </c>
      <c r="F116" s="31">
        <f t="shared" si="5"/>
        <v>0</v>
      </c>
      <c r="G116" s="31">
        <v>0</v>
      </c>
      <c r="H116" s="31">
        <v>0</v>
      </c>
      <c r="I116" s="31">
        <f t="shared" si="6"/>
        <v>0</v>
      </c>
      <c r="J116" s="31">
        <v>0</v>
      </c>
      <c r="K116" s="31">
        <v>0</v>
      </c>
      <c r="L116" s="53"/>
    </row>
    <row r="117" spans="1:12" ht="32.25" customHeight="1">
      <c r="A117" s="162" t="s">
        <v>134</v>
      </c>
      <c r="B117" s="20"/>
      <c r="C117" s="31">
        <f>D117+E117</f>
        <v>3971.222222222222</v>
      </c>
      <c r="D117" s="31">
        <v>3971.222222222222</v>
      </c>
      <c r="E117" s="31">
        <v>0</v>
      </c>
      <c r="F117" s="31">
        <f t="shared" si="5"/>
        <v>0</v>
      </c>
      <c r="G117" s="31">
        <v>0</v>
      </c>
      <c r="H117" s="31">
        <v>0</v>
      </c>
      <c r="I117" s="31">
        <f t="shared" si="6"/>
        <v>0</v>
      </c>
      <c r="J117" s="31">
        <v>0</v>
      </c>
      <c r="K117" s="31">
        <v>0</v>
      </c>
      <c r="L117" s="53"/>
    </row>
    <row r="118" spans="1:12" ht="17.25" customHeight="1">
      <c r="A118" s="155" t="s">
        <v>32</v>
      </c>
      <c r="B118" s="20"/>
      <c r="C118" s="26"/>
      <c r="D118" s="26"/>
      <c r="E118" s="26"/>
      <c r="F118" s="106"/>
      <c r="G118" s="26"/>
      <c r="H118" s="26"/>
      <c r="I118" s="26"/>
      <c r="J118" s="26"/>
      <c r="K118" s="26"/>
      <c r="L118" s="13"/>
    </row>
    <row r="119" spans="1:12" ht="19.5" customHeight="1">
      <c r="A119" s="170" t="s">
        <v>47</v>
      </c>
      <c r="B119" s="20"/>
      <c r="C119" s="26">
        <f>D119+E119</f>
        <v>100</v>
      </c>
      <c r="D119" s="26">
        <v>100</v>
      </c>
      <c r="E119" s="26">
        <v>0</v>
      </c>
      <c r="F119" s="26">
        <f>G119+H119</f>
        <v>100</v>
      </c>
      <c r="G119" s="26">
        <v>100</v>
      </c>
      <c r="H119" s="26">
        <v>0</v>
      </c>
      <c r="I119" s="26">
        <f>J119+K119</f>
        <v>100</v>
      </c>
      <c r="J119" s="26">
        <v>100</v>
      </c>
      <c r="K119" s="26">
        <v>0</v>
      </c>
      <c r="L119" s="13"/>
    </row>
    <row r="120" spans="1:12" ht="27.75" customHeight="1">
      <c r="A120" s="174" t="s">
        <v>55</v>
      </c>
      <c r="B120" s="20"/>
      <c r="C120" s="54">
        <f>D120+E120</f>
        <v>165.54029813323302</v>
      </c>
      <c r="D120" s="54">
        <v>165.54029813323302</v>
      </c>
      <c r="E120" s="54">
        <v>0</v>
      </c>
      <c r="F120" s="84">
        <f>F96/C96*100</f>
        <v>66.64292657342234</v>
      </c>
      <c r="G120" s="84">
        <f>G96/D96*100</f>
        <v>66.64292657342234</v>
      </c>
      <c r="H120" s="37">
        <v>0</v>
      </c>
      <c r="I120" s="84">
        <f>+I96/F96*100</f>
        <v>106.6999522476834</v>
      </c>
      <c r="J120" s="84">
        <f>+J96/G96*100</f>
        <v>106.6999522476834</v>
      </c>
      <c r="K120" s="54">
        <v>0</v>
      </c>
      <c r="L120" s="53"/>
    </row>
    <row r="121" spans="1:12" ht="15.75">
      <c r="A121" s="125" t="s">
        <v>14</v>
      </c>
      <c r="B121" s="29">
        <v>1513200</v>
      </c>
      <c r="C121" s="17"/>
      <c r="D121" s="17"/>
      <c r="E121" s="17"/>
      <c r="F121" s="104"/>
      <c r="G121" s="104"/>
      <c r="H121" s="104"/>
      <c r="I121" s="17"/>
      <c r="J121" s="17"/>
      <c r="K121" s="17"/>
      <c r="L121" s="23"/>
    </row>
    <row r="122" spans="1:13" ht="22.5" customHeight="1">
      <c r="A122" s="150" t="s">
        <v>202</v>
      </c>
      <c r="B122" s="20"/>
      <c r="C122" s="17"/>
      <c r="D122" s="17"/>
      <c r="E122" s="17"/>
      <c r="F122" s="104"/>
      <c r="G122" s="104"/>
      <c r="H122" s="104"/>
      <c r="I122" s="17"/>
      <c r="J122" s="17"/>
      <c r="K122" s="17"/>
      <c r="L122" s="23"/>
      <c r="M122" s="25"/>
    </row>
    <row r="123" spans="1:12" ht="20.25" customHeight="1">
      <c r="A123" s="234" t="s">
        <v>18</v>
      </c>
      <c r="B123" s="234"/>
      <c r="C123" s="234"/>
      <c r="D123" s="234"/>
      <c r="E123" s="234"/>
      <c r="F123" s="234"/>
      <c r="G123" s="234"/>
      <c r="H123" s="234"/>
      <c r="I123" s="234"/>
      <c r="J123" s="234"/>
      <c r="K123" s="234"/>
      <c r="L123" s="22"/>
    </row>
    <row r="124" spans="1:12" ht="21" customHeight="1">
      <c r="A124" s="228" t="s">
        <v>15</v>
      </c>
      <c r="B124" s="228"/>
      <c r="C124" s="228"/>
      <c r="D124" s="228"/>
      <c r="E124" s="228"/>
      <c r="F124" s="228"/>
      <c r="G124" s="228"/>
      <c r="H124" s="228"/>
      <c r="I124" s="228"/>
      <c r="J124" s="228"/>
      <c r="K124" s="228"/>
      <c r="L124" s="56"/>
    </row>
    <row r="125" spans="1:12" ht="19.5" customHeight="1">
      <c r="A125" s="175" t="s">
        <v>8</v>
      </c>
      <c r="B125" s="55"/>
      <c r="C125" s="21">
        <f>D125+E125</f>
        <v>1693805</v>
      </c>
      <c r="D125" s="21">
        <f>+D126+D143</f>
        <v>1693805</v>
      </c>
      <c r="E125" s="21">
        <f>E126+0</f>
        <v>0</v>
      </c>
      <c r="F125" s="58">
        <f aca="true" t="shared" si="7" ref="F125:K125">F126+F143</f>
        <v>574354</v>
      </c>
      <c r="G125" s="58">
        <f t="shared" si="7"/>
        <v>574354</v>
      </c>
      <c r="H125" s="58">
        <f t="shared" si="7"/>
        <v>0</v>
      </c>
      <c r="I125" s="58">
        <f t="shared" si="7"/>
        <v>612835</v>
      </c>
      <c r="J125" s="58">
        <f t="shared" si="7"/>
        <v>612835</v>
      </c>
      <c r="K125" s="58">
        <f t="shared" si="7"/>
        <v>0</v>
      </c>
      <c r="L125" s="59"/>
    </row>
    <row r="126" spans="1:13" ht="33" customHeight="1">
      <c r="A126" s="155" t="s">
        <v>68</v>
      </c>
      <c r="B126" s="20"/>
      <c r="C126" s="16">
        <f>E126+D126</f>
        <v>439789</v>
      </c>
      <c r="D126" s="16">
        <f>453296-13507</f>
        <v>439789</v>
      </c>
      <c r="E126" s="16">
        <v>0</v>
      </c>
      <c r="F126" s="16">
        <f>H126+G126</f>
        <v>123224</v>
      </c>
      <c r="G126" s="21">
        <v>123224</v>
      </c>
      <c r="H126" s="21">
        <f>E126*1.05</f>
        <v>0</v>
      </c>
      <c r="I126" s="16">
        <f>K126+J126</f>
        <v>131480</v>
      </c>
      <c r="J126" s="21">
        <v>131480</v>
      </c>
      <c r="K126" s="21">
        <f>H126*1.043</f>
        <v>0</v>
      </c>
      <c r="L126" s="48"/>
      <c r="M126" s="57"/>
    </row>
    <row r="127" spans="1:12" ht="18" customHeight="1">
      <c r="A127" s="154" t="s">
        <v>16</v>
      </c>
      <c r="B127" s="20"/>
      <c r="C127" s="19"/>
      <c r="D127" s="19"/>
      <c r="E127" s="19"/>
      <c r="F127" s="105"/>
      <c r="G127" s="105"/>
      <c r="H127" s="105"/>
      <c r="I127" s="19"/>
      <c r="J127" s="19"/>
      <c r="K127" s="19"/>
      <c r="L127" s="23"/>
    </row>
    <row r="128" spans="1:12" ht="16.5">
      <c r="A128" s="155" t="s">
        <v>17</v>
      </c>
      <c r="B128" s="20"/>
      <c r="C128" s="19"/>
      <c r="D128" s="19"/>
      <c r="E128" s="19"/>
      <c r="F128" s="105"/>
      <c r="G128" s="105"/>
      <c r="H128" s="105"/>
      <c r="I128" s="19"/>
      <c r="J128" s="19"/>
      <c r="K128" s="19"/>
      <c r="L128" s="22"/>
    </row>
    <row r="129" spans="1:15" s="2" customFormat="1" ht="19.5" customHeight="1">
      <c r="A129" s="154" t="s">
        <v>31</v>
      </c>
      <c r="B129" s="20"/>
      <c r="C129" s="18">
        <f>D129+E129</f>
        <v>84</v>
      </c>
      <c r="D129" s="18">
        <f>D130+D133+D134</f>
        <v>84</v>
      </c>
      <c r="E129" s="18">
        <v>0</v>
      </c>
      <c r="F129" s="18">
        <f>G129+H129</f>
        <v>19</v>
      </c>
      <c r="G129" s="18">
        <f>G130+G133+G134</f>
        <v>19</v>
      </c>
      <c r="H129" s="18">
        <v>0</v>
      </c>
      <c r="I129" s="18">
        <f>J129+K129</f>
        <v>19</v>
      </c>
      <c r="J129" s="18">
        <f>J130+J133+J134</f>
        <v>19</v>
      </c>
      <c r="K129" s="18">
        <v>0</v>
      </c>
      <c r="L129" s="22"/>
      <c r="M129" s="24"/>
      <c r="O129" s="3"/>
    </row>
    <row r="130" spans="1:14" s="2" customFormat="1" ht="52.5" customHeight="1">
      <c r="A130" s="176" t="s">
        <v>70</v>
      </c>
      <c r="B130" s="20"/>
      <c r="C130" s="18">
        <f>D130+E130</f>
        <v>16</v>
      </c>
      <c r="D130" s="18">
        <v>16</v>
      </c>
      <c r="E130" s="18">
        <v>0</v>
      </c>
      <c r="F130" s="18">
        <f>G130+H130</f>
        <v>17</v>
      </c>
      <c r="G130" s="18">
        <v>17</v>
      </c>
      <c r="H130" s="18">
        <v>0</v>
      </c>
      <c r="I130" s="18">
        <f>J130+K130</f>
        <v>17</v>
      </c>
      <c r="J130" s="18">
        <v>17</v>
      </c>
      <c r="K130" s="18">
        <v>0</v>
      </c>
      <c r="L130" s="24"/>
      <c r="N130" s="3"/>
    </row>
    <row r="131" spans="1:15" s="143" customFormat="1" ht="26.25" customHeight="1">
      <c r="A131" s="9"/>
      <c r="B131" s="167"/>
      <c r="C131" s="33"/>
      <c r="D131" s="33"/>
      <c r="E131" s="33"/>
      <c r="F131" s="33"/>
      <c r="G131" s="33"/>
      <c r="H131" s="33"/>
      <c r="I131" s="214" t="s">
        <v>62</v>
      </c>
      <c r="J131" s="214"/>
      <c r="K131" s="214"/>
      <c r="L131" s="33"/>
      <c r="M131" s="142"/>
      <c r="N131" s="3"/>
      <c r="O131" s="142"/>
    </row>
    <row r="132" spans="1:15" s="143" customFormat="1" ht="14.25">
      <c r="A132" s="98">
        <v>1</v>
      </c>
      <c r="B132" s="35">
        <v>2</v>
      </c>
      <c r="C132" s="15">
        <v>3</v>
      </c>
      <c r="D132" s="15">
        <v>4</v>
      </c>
      <c r="E132" s="15">
        <v>5</v>
      </c>
      <c r="F132" s="15">
        <v>6</v>
      </c>
      <c r="G132" s="15">
        <v>7</v>
      </c>
      <c r="H132" s="15">
        <v>8</v>
      </c>
      <c r="I132" s="15">
        <v>9</v>
      </c>
      <c r="J132" s="15">
        <v>10</v>
      </c>
      <c r="K132" s="15">
        <v>11</v>
      </c>
      <c r="L132" s="8"/>
      <c r="M132" s="142"/>
      <c r="N132" s="3"/>
      <c r="O132" s="142"/>
    </row>
    <row r="133" spans="1:14" s="2" customFormat="1" ht="52.5" customHeight="1">
      <c r="A133" s="176" t="s">
        <v>71</v>
      </c>
      <c r="B133" s="20"/>
      <c r="C133" s="18">
        <f>D133+E133</f>
        <v>66</v>
      </c>
      <c r="D133" s="18">
        <v>66</v>
      </c>
      <c r="E133" s="18">
        <v>0</v>
      </c>
      <c r="F133" s="18">
        <f>G133+H133</f>
        <v>0</v>
      </c>
      <c r="G133" s="18">
        <v>0</v>
      </c>
      <c r="H133" s="18">
        <v>0</v>
      </c>
      <c r="I133" s="18">
        <f>J133+K133</f>
        <v>0</v>
      </c>
      <c r="J133" s="18">
        <v>0</v>
      </c>
      <c r="K133" s="18">
        <v>0</v>
      </c>
      <c r="L133" s="24"/>
      <c r="N133" s="3"/>
    </row>
    <row r="134" spans="1:14" s="2" customFormat="1" ht="34.5" customHeight="1">
      <c r="A134" s="176" t="s">
        <v>138</v>
      </c>
      <c r="B134" s="20"/>
      <c r="C134" s="18">
        <f>D134+E134</f>
        <v>2</v>
      </c>
      <c r="D134" s="18">
        <v>2</v>
      </c>
      <c r="E134" s="18">
        <v>0</v>
      </c>
      <c r="F134" s="18">
        <f>G134+H134</f>
        <v>2</v>
      </c>
      <c r="G134" s="18">
        <v>2</v>
      </c>
      <c r="H134" s="18">
        <v>0</v>
      </c>
      <c r="I134" s="18">
        <f>J134+K134</f>
        <v>2</v>
      </c>
      <c r="J134" s="18">
        <v>2</v>
      </c>
      <c r="K134" s="18">
        <v>0</v>
      </c>
      <c r="L134" s="24"/>
      <c r="N134" s="3"/>
    </row>
    <row r="135" spans="1:14" s="2" customFormat="1" ht="16.5">
      <c r="A135" s="155" t="s">
        <v>29</v>
      </c>
      <c r="B135" s="20"/>
      <c r="C135" s="19"/>
      <c r="D135" s="19"/>
      <c r="E135" s="19"/>
      <c r="F135" s="105"/>
      <c r="G135" s="105"/>
      <c r="H135" s="105"/>
      <c r="I135" s="19"/>
      <c r="J135" s="19"/>
      <c r="K135" s="19"/>
      <c r="L135" s="23"/>
      <c r="N135" s="3"/>
    </row>
    <row r="136" spans="1:14" s="2" customFormat="1" ht="30.75" customHeight="1">
      <c r="A136" s="162" t="s">
        <v>107</v>
      </c>
      <c r="B136" s="20"/>
      <c r="C136" s="26">
        <f>D136+E136</f>
        <v>5235.583333333333</v>
      </c>
      <c r="D136" s="26">
        <f>D126/D129</f>
        <v>5235.583333333333</v>
      </c>
      <c r="E136" s="26">
        <v>0</v>
      </c>
      <c r="F136" s="26">
        <f>G136+H136</f>
        <v>6485.473684210527</v>
      </c>
      <c r="G136" s="27">
        <f>G126/G129</f>
        <v>6485.473684210527</v>
      </c>
      <c r="H136" s="26">
        <v>0</v>
      </c>
      <c r="I136" s="26">
        <f>J136+K136</f>
        <v>6920</v>
      </c>
      <c r="J136" s="27">
        <f>J126/J129</f>
        <v>6920</v>
      </c>
      <c r="K136" s="26">
        <v>0</v>
      </c>
      <c r="L136" s="22"/>
      <c r="N136" s="3"/>
    </row>
    <row r="137" spans="1:14" s="2" customFormat="1" ht="33.75" customHeight="1">
      <c r="A137" s="162" t="s">
        <v>108</v>
      </c>
      <c r="B137" s="20"/>
      <c r="C137" s="26">
        <f>D137+E137</f>
        <v>8303.125</v>
      </c>
      <c r="D137" s="26">
        <f>132850/D130</f>
        <v>8303.125</v>
      </c>
      <c r="E137" s="26">
        <v>0</v>
      </c>
      <c r="F137" s="26">
        <f>G137+H137</f>
        <v>6777.941176470588</v>
      </c>
      <c r="G137" s="27">
        <f>115225/G130</f>
        <v>6777.941176470588</v>
      </c>
      <c r="H137" s="26">
        <v>0</v>
      </c>
      <c r="I137" s="26">
        <f>J137+K137</f>
        <v>7232.058823529412</v>
      </c>
      <c r="J137" s="27">
        <f>122945/J130</f>
        <v>7232.058823529412</v>
      </c>
      <c r="K137" s="26">
        <v>0</v>
      </c>
      <c r="L137" s="13"/>
      <c r="N137" s="3"/>
    </row>
    <row r="138" spans="1:14" s="2" customFormat="1" ht="33.75" customHeight="1">
      <c r="A138" s="162" t="s">
        <v>119</v>
      </c>
      <c r="B138" s="20"/>
      <c r="C138" s="26">
        <f>D138+E138</f>
        <v>4418.378787878788</v>
      </c>
      <c r="D138" s="26">
        <f>291613/D133</f>
        <v>4418.378787878788</v>
      </c>
      <c r="E138" s="26">
        <v>0</v>
      </c>
      <c r="F138" s="26">
        <f>G138+H138</f>
        <v>0</v>
      </c>
      <c r="G138" s="27">
        <v>0</v>
      </c>
      <c r="H138" s="26">
        <v>0</v>
      </c>
      <c r="I138" s="26">
        <f>J138+K138</f>
        <v>0</v>
      </c>
      <c r="J138" s="27">
        <v>0</v>
      </c>
      <c r="K138" s="26">
        <v>0</v>
      </c>
      <c r="L138" s="13"/>
      <c r="N138" s="3"/>
    </row>
    <row r="139" spans="1:12" ht="30.75" customHeight="1">
      <c r="A139" s="177" t="s">
        <v>139</v>
      </c>
      <c r="B139" s="20"/>
      <c r="C139" s="26">
        <f>D139+E139</f>
        <v>7663</v>
      </c>
      <c r="D139" s="26">
        <f>15326/D134</f>
        <v>7663</v>
      </c>
      <c r="E139" s="26">
        <v>0</v>
      </c>
      <c r="F139" s="26">
        <f>G139+H139</f>
        <v>3999.5</v>
      </c>
      <c r="G139" s="27">
        <f>7999/G134</f>
        <v>3999.5</v>
      </c>
      <c r="H139" s="26">
        <v>0</v>
      </c>
      <c r="I139" s="26">
        <f>J139+K139</f>
        <v>4267.5</v>
      </c>
      <c r="J139" s="27">
        <f>8535/J134</f>
        <v>4267.5</v>
      </c>
      <c r="K139" s="26">
        <v>0</v>
      </c>
      <c r="L139" s="13"/>
    </row>
    <row r="140" spans="1:12" ht="15" customHeight="1">
      <c r="A140" s="155" t="s">
        <v>28</v>
      </c>
      <c r="B140" s="20"/>
      <c r="C140" s="19"/>
      <c r="D140" s="19"/>
      <c r="E140" s="19"/>
      <c r="F140" s="105"/>
      <c r="G140" s="105"/>
      <c r="H140" s="105"/>
      <c r="I140" s="19"/>
      <c r="J140" s="19"/>
      <c r="K140" s="19"/>
      <c r="L140" s="23"/>
    </row>
    <row r="141" spans="1:12" ht="17.25" customHeight="1">
      <c r="A141" s="174" t="s">
        <v>47</v>
      </c>
      <c r="B141" s="20"/>
      <c r="C141" s="26">
        <f>D141+E141</f>
        <v>100</v>
      </c>
      <c r="D141" s="26">
        <v>100</v>
      </c>
      <c r="E141" s="26">
        <v>0</v>
      </c>
      <c r="F141" s="26">
        <f>G141+H141</f>
        <v>100</v>
      </c>
      <c r="G141" s="26">
        <v>100</v>
      </c>
      <c r="H141" s="26">
        <v>0</v>
      </c>
      <c r="I141" s="26">
        <f>J141+K141</f>
        <v>100</v>
      </c>
      <c r="J141" s="26">
        <v>100</v>
      </c>
      <c r="K141" s="26">
        <v>0</v>
      </c>
      <c r="L141" s="13"/>
    </row>
    <row r="142" spans="1:12" ht="28.5" customHeight="1">
      <c r="A142" s="171" t="s">
        <v>56</v>
      </c>
      <c r="B142" s="20"/>
      <c r="C142" s="26">
        <f>D142+E142</f>
        <v>148.46751896400974</v>
      </c>
      <c r="D142" s="26">
        <f>D126/296219*100</f>
        <v>148.46751896400974</v>
      </c>
      <c r="E142" s="26">
        <v>0</v>
      </c>
      <c r="F142" s="26">
        <f>G142+H142</f>
        <v>28.01889087721612</v>
      </c>
      <c r="G142" s="26">
        <f>G126/D126*100</f>
        <v>28.01889087721612</v>
      </c>
      <c r="H142" s="26">
        <v>0</v>
      </c>
      <c r="I142" s="26">
        <f>J142+K142</f>
        <v>106.69999350775822</v>
      </c>
      <c r="J142" s="26">
        <f>J126/G126*100</f>
        <v>106.69999350775822</v>
      </c>
      <c r="K142" s="26">
        <v>0</v>
      </c>
      <c r="L142" s="13"/>
    </row>
    <row r="143" spans="1:12" ht="33" customHeight="1">
      <c r="A143" s="178" t="s">
        <v>51</v>
      </c>
      <c r="B143" s="20"/>
      <c r="C143" s="16">
        <f>E143+D143</f>
        <v>1254016</v>
      </c>
      <c r="D143" s="16">
        <f>1122016+100000+32000</f>
        <v>1254016</v>
      </c>
      <c r="E143" s="16">
        <v>0</v>
      </c>
      <c r="F143" s="16">
        <f>H143+G143</f>
        <v>451130</v>
      </c>
      <c r="G143" s="21">
        <v>451130</v>
      </c>
      <c r="H143" s="21">
        <f>E143*1.05</f>
        <v>0</v>
      </c>
      <c r="I143" s="16">
        <f>K143+J143</f>
        <v>481355</v>
      </c>
      <c r="J143" s="21">
        <v>481355</v>
      </c>
      <c r="K143" s="21">
        <f>H143*1.043</f>
        <v>0</v>
      </c>
      <c r="L143" s="48"/>
    </row>
    <row r="144" spans="1:12" ht="17.25" customHeight="1">
      <c r="A144" s="154" t="s">
        <v>16</v>
      </c>
      <c r="B144" s="20"/>
      <c r="C144" s="17"/>
      <c r="D144" s="17"/>
      <c r="E144" s="17"/>
      <c r="F144" s="104"/>
      <c r="G144" s="104"/>
      <c r="H144" s="104"/>
      <c r="I144" s="17"/>
      <c r="J144" s="17"/>
      <c r="K144" s="17"/>
      <c r="L144" s="23"/>
    </row>
    <row r="145" spans="1:12" ht="15" customHeight="1">
      <c r="A145" s="155" t="s">
        <v>17</v>
      </c>
      <c r="B145" s="20"/>
      <c r="C145" s="17"/>
      <c r="D145" s="17"/>
      <c r="E145" s="17"/>
      <c r="F145" s="104"/>
      <c r="G145" s="104"/>
      <c r="H145" s="104"/>
      <c r="I145" s="17"/>
      <c r="J145" s="17"/>
      <c r="K145" s="17"/>
      <c r="L145" s="23"/>
    </row>
    <row r="146" spans="1:12" ht="23.25" customHeight="1">
      <c r="A146" s="154" t="s">
        <v>33</v>
      </c>
      <c r="B146" s="20"/>
      <c r="C146" s="18">
        <f>D146+E146</f>
        <v>523</v>
      </c>
      <c r="D146" s="18">
        <f>489+2+32</f>
        <v>523</v>
      </c>
      <c r="E146" s="18">
        <v>0</v>
      </c>
      <c r="F146" s="18">
        <f>G146+H146</f>
        <v>271</v>
      </c>
      <c r="G146" s="18">
        <v>271</v>
      </c>
      <c r="H146" s="18">
        <v>0</v>
      </c>
      <c r="I146" s="18">
        <f>J146+K146</f>
        <v>271</v>
      </c>
      <c r="J146" s="18">
        <v>271</v>
      </c>
      <c r="K146" s="18">
        <v>0</v>
      </c>
      <c r="L146" s="24"/>
    </row>
    <row r="147" spans="1:12" ht="19.5" customHeight="1">
      <c r="A147" s="155" t="s">
        <v>29</v>
      </c>
      <c r="B147" s="20"/>
      <c r="C147" s="19"/>
      <c r="D147" s="19"/>
      <c r="E147" s="19"/>
      <c r="F147" s="105"/>
      <c r="G147" s="105"/>
      <c r="H147" s="105"/>
      <c r="I147" s="19"/>
      <c r="J147" s="19"/>
      <c r="K147" s="19"/>
      <c r="L147" s="23"/>
    </row>
    <row r="148" spans="1:12" ht="21" customHeight="1">
      <c r="A148" s="157" t="s">
        <v>34</v>
      </c>
      <c r="B148" s="20"/>
      <c r="C148" s="26">
        <f>D148+E148</f>
        <v>2397.736137667304</v>
      </c>
      <c r="D148" s="26">
        <f>D143/D146</f>
        <v>2397.736137667304</v>
      </c>
      <c r="E148" s="26">
        <v>0</v>
      </c>
      <c r="F148" s="26">
        <f>G148+H148</f>
        <v>1664.6863468634685</v>
      </c>
      <c r="G148" s="27">
        <f>G143/G146</f>
        <v>1664.6863468634685</v>
      </c>
      <c r="H148" s="26">
        <v>0</v>
      </c>
      <c r="I148" s="26">
        <f>J148+K148</f>
        <v>1776.2177121771217</v>
      </c>
      <c r="J148" s="27">
        <f>J143/J146</f>
        <v>1776.2177121771217</v>
      </c>
      <c r="K148" s="26">
        <v>0</v>
      </c>
      <c r="L148" s="13"/>
    </row>
    <row r="149" spans="1:12" ht="18.75" customHeight="1">
      <c r="A149" s="155" t="s">
        <v>28</v>
      </c>
      <c r="B149" s="20"/>
      <c r="C149" s="17"/>
      <c r="D149" s="17"/>
      <c r="E149" s="17"/>
      <c r="F149" s="17"/>
      <c r="G149" s="17"/>
      <c r="H149" s="17"/>
      <c r="I149" s="17"/>
      <c r="J149" s="17"/>
      <c r="K149" s="17"/>
      <c r="L149" s="23"/>
    </row>
    <row r="150" spans="1:12" ht="33.75" customHeight="1">
      <c r="A150" s="174" t="s">
        <v>56</v>
      </c>
      <c r="B150" s="20"/>
      <c r="C150" s="37">
        <f>D150+E150</f>
        <v>631.0085944890607</v>
      </c>
      <c r="D150" s="37">
        <f>D143/198732*100</f>
        <v>631.0085944890607</v>
      </c>
      <c r="E150" s="37">
        <v>0</v>
      </c>
      <c r="F150" s="37">
        <f>G150+H150</f>
        <v>35.97482009798918</v>
      </c>
      <c r="G150" s="37">
        <f>G143/D143*100</f>
        <v>35.97482009798918</v>
      </c>
      <c r="H150" s="37">
        <v>0</v>
      </c>
      <c r="I150" s="37">
        <f>J150+K150</f>
        <v>106.69984261742735</v>
      </c>
      <c r="J150" s="37">
        <f>J143/G143*100</f>
        <v>106.69984261742735</v>
      </c>
      <c r="K150" s="37">
        <v>0</v>
      </c>
      <c r="L150" s="13"/>
    </row>
    <row r="151" spans="1:12" ht="18.75" customHeight="1">
      <c r="A151" s="125" t="s">
        <v>19</v>
      </c>
      <c r="B151" s="29">
        <v>1513030</v>
      </c>
      <c r="C151" s="140"/>
      <c r="D151" s="140"/>
      <c r="E151" s="140"/>
      <c r="F151" s="101"/>
      <c r="G151" s="101"/>
      <c r="H151" s="101"/>
      <c r="I151" s="140"/>
      <c r="J151" s="140"/>
      <c r="K151" s="140"/>
      <c r="L151" s="4"/>
    </row>
    <row r="152" spans="1:12" ht="21" customHeight="1">
      <c r="A152" s="179" t="s">
        <v>202</v>
      </c>
      <c r="B152" s="20"/>
      <c r="C152" s="140"/>
      <c r="D152" s="140"/>
      <c r="E152" s="140"/>
      <c r="F152" s="101"/>
      <c r="G152" s="101"/>
      <c r="H152" s="101"/>
      <c r="I152" s="140"/>
      <c r="J152" s="140"/>
      <c r="K152" s="140"/>
      <c r="L152" s="4"/>
    </row>
    <row r="153" spans="1:12" ht="18.75" customHeight="1">
      <c r="A153" s="234" t="s">
        <v>90</v>
      </c>
      <c r="B153" s="234"/>
      <c r="C153" s="234"/>
      <c r="D153" s="234"/>
      <c r="E153" s="234"/>
      <c r="F153" s="234"/>
      <c r="G153" s="234"/>
      <c r="H153" s="234"/>
      <c r="I153" s="234"/>
      <c r="J153" s="234"/>
      <c r="K153" s="234"/>
      <c r="L153" s="60"/>
    </row>
    <row r="154" spans="1:12" ht="20.25" customHeight="1">
      <c r="A154" s="223" t="s">
        <v>35</v>
      </c>
      <c r="B154" s="223"/>
      <c r="C154" s="223"/>
      <c r="D154" s="223"/>
      <c r="E154" s="223"/>
      <c r="F154" s="223"/>
      <c r="G154" s="223"/>
      <c r="H154" s="223"/>
      <c r="I154" s="223"/>
      <c r="J154" s="223"/>
      <c r="K154" s="223"/>
      <c r="L154" s="61"/>
    </row>
    <row r="155" spans="1:15" s="2" customFormat="1" ht="43.5" customHeight="1">
      <c r="A155" s="156" t="s">
        <v>36</v>
      </c>
      <c r="B155" s="20"/>
      <c r="C155" s="16">
        <f>E155+D155</f>
        <v>256500</v>
      </c>
      <c r="D155" s="16">
        <v>256500</v>
      </c>
      <c r="E155" s="16">
        <v>0</v>
      </c>
      <c r="F155" s="16">
        <f>H155+G155</f>
        <v>250200</v>
      </c>
      <c r="G155" s="21">
        <v>250200</v>
      </c>
      <c r="H155" s="21">
        <f>E155*1.05</f>
        <v>0</v>
      </c>
      <c r="I155" s="16">
        <f>K155+J155</f>
        <v>266963</v>
      </c>
      <c r="J155" s="21">
        <v>266963</v>
      </c>
      <c r="K155" s="21">
        <f>H155*1.05</f>
        <v>0</v>
      </c>
      <c r="L155" s="22"/>
      <c r="M155" s="48"/>
      <c r="O155" s="3"/>
    </row>
    <row r="156" spans="1:14" s="2" customFormat="1" ht="15">
      <c r="A156" s="170" t="s">
        <v>6</v>
      </c>
      <c r="B156" s="20"/>
      <c r="C156" s="138"/>
      <c r="D156" s="138"/>
      <c r="E156" s="138"/>
      <c r="F156" s="113"/>
      <c r="G156" s="113"/>
      <c r="H156" s="113"/>
      <c r="I156" s="138"/>
      <c r="J156" s="138"/>
      <c r="K156" s="138"/>
      <c r="L156" s="62"/>
      <c r="N156" s="3"/>
    </row>
    <row r="157" spans="1:14" s="2" customFormat="1" ht="14.25">
      <c r="A157" s="155" t="s">
        <v>17</v>
      </c>
      <c r="B157" s="20"/>
      <c r="C157" s="139"/>
      <c r="D157" s="139"/>
      <c r="E157" s="139"/>
      <c r="F157" s="114"/>
      <c r="G157" s="114"/>
      <c r="H157" s="114"/>
      <c r="I157" s="139"/>
      <c r="J157" s="139"/>
      <c r="K157" s="139"/>
      <c r="L157" s="63"/>
      <c r="N157" s="3"/>
    </row>
    <row r="158" spans="1:14" s="2" customFormat="1" ht="30.75" customHeight="1">
      <c r="A158" s="159" t="s">
        <v>67</v>
      </c>
      <c r="B158" s="20"/>
      <c r="C158" s="18">
        <f>D158+E158</f>
        <v>1</v>
      </c>
      <c r="D158" s="18">
        <v>1</v>
      </c>
      <c r="E158" s="18">
        <v>0</v>
      </c>
      <c r="F158" s="18">
        <f>G158+H158</f>
        <v>1</v>
      </c>
      <c r="G158" s="18">
        <f>D158</f>
        <v>1</v>
      </c>
      <c r="H158" s="18">
        <v>0</v>
      </c>
      <c r="I158" s="18">
        <f>J158+K158</f>
        <v>1</v>
      </c>
      <c r="J158" s="18">
        <f>D158</f>
        <v>1</v>
      </c>
      <c r="K158" s="18">
        <v>0</v>
      </c>
      <c r="L158" s="64"/>
      <c r="N158" s="3"/>
    </row>
    <row r="159" spans="1:14" s="2" customFormat="1" ht="31.5" customHeight="1">
      <c r="A159" s="159" t="s">
        <v>26</v>
      </c>
      <c r="B159" s="20"/>
      <c r="C159" s="18">
        <f>D159+E159</f>
        <v>285</v>
      </c>
      <c r="D159" s="18">
        <v>285</v>
      </c>
      <c r="E159" s="18">
        <v>0</v>
      </c>
      <c r="F159" s="18">
        <f>G159+H159</f>
        <v>278</v>
      </c>
      <c r="G159" s="18">
        <v>278</v>
      </c>
      <c r="H159" s="18">
        <v>0</v>
      </c>
      <c r="I159" s="18">
        <f>J159+K159</f>
        <v>278</v>
      </c>
      <c r="J159" s="18">
        <v>278</v>
      </c>
      <c r="K159" s="18">
        <v>0</v>
      </c>
      <c r="L159" s="64"/>
      <c r="N159" s="3"/>
    </row>
    <row r="160" spans="1:14" s="2" customFormat="1" ht="16.5">
      <c r="A160" s="155" t="s">
        <v>29</v>
      </c>
      <c r="B160" s="20"/>
      <c r="C160" s="26"/>
      <c r="D160" s="26"/>
      <c r="E160" s="26"/>
      <c r="F160" s="26"/>
      <c r="G160" s="26"/>
      <c r="H160" s="26"/>
      <c r="I160" s="26"/>
      <c r="J160" s="26"/>
      <c r="K160" s="26"/>
      <c r="L160" s="63"/>
      <c r="N160" s="3"/>
    </row>
    <row r="161" spans="1:12" ht="30" customHeight="1">
      <c r="A161" s="171" t="s">
        <v>86</v>
      </c>
      <c r="B161" s="20"/>
      <c r="C161" s="26">
        <f>D161+E161</f>
        <v>75</v>
      </c>
      <c r="D161" s="26">
        <v>75</v>
      </c>
      <c r="E161" s="26">
        <v>0</v>
      </c>
      <c r="F161" s="26">
        <f>G161+H161</f>
        <v>75</v>
      </c>
      <c r="G161" s="27">
        <f>G155/G159/12</f>
        <v>75</v>
      </c>
      <c r="H161" s="26">
        <v>0</v>
      </c>
      <c r="I161" s="26">
        <f>J161+K161</f>
        <v>80.02488009592327</v>
      </c>
      <c r="J161" s="27">
        <f>J155/J159/12</f>
        <v>80.02488009592327</v>
      </c>
      <c r="K161" s="26">
        <v>0</v>
      </c>
      <c r="L161" s="63"/>
    </row>
    <row r="162" spans="1:12" ht="19.5" customHeight="1">
      <c r="A162" s="155" t="s">
        <v>28</v>
      </c>
      <c r="B162" s="20"/>
      <c r="C162" s="26"/>
      <c r="D162" s="26"/>
      <c r="E162" s="26"/>
      <c r="F162" s="26"/>
      <c r="G162" s="26"/>
      <c r="H162" s="26"/>
      <c r="I162" s="26"/>
      <c r="J162" s="26"/>
      <c r="K162" s="26"/>
      <c r="L162" s="63"/>
    </row>
    <row r="163" spans="1:12" ht="21.75" customHeight="1">
      <c r="A163" s="170" t="s">
        <v>27</v>
      </c>
      <c r="B163" s="20"/>
      <c r="C163" s="37">
        <f>D163+E163</f>
        <v>100</v>
      </c>
      <c r="D163" s="37">
        <v>100</v>
      </c>
      <c r="E163" s="37">
        <v>0</v>
      </c>
      <c r="F163" s="37">
        <f>G163+H163</f>
        <v>100</v>
      </c>
      <c r="G163" s="37">
        <v>100</v>
      </c>
      <c r="H163" s="37">
        <v>0</v>
      </c>
      <c r="I163" s="37">
        <f>J163+K163</f>
        <v>100</v>
      </c>
      <c r="J163" s="37">
        <v>100</v>
      </c>
      <c r="K163" s="37">
        <v>0</v>
      </c>
      <c r="L163" s="63"/>
    </row>
    <row r="164" spans="1:15" s="143" customFormat="1" ht="26.25" customHeight="1">
      <c r="A164" s="9"/>
      <c r="B164" s="167"/>
      <c r="C164" s="33"/>
      <c r="D164" s="33"/>
      <c r="E164" s="33"/>
      <c r="F164" s="33"/>
      <c r="G164" s="33"/>
      <c r="H164" s="33"/>
      <c r="I164" s="214" t="s">
        <v>62</v>
      </c>
      <c r="J164" s="214"/>
      <c r="K164" s="214"/>
      <c r="L164" s="33"/>
      <c r="M164" s="142"/>
      <c r="N164" s="3"/>
      <c r="O164" s="142"/>
    </row>
    <row r="165" spans="1:15" s="143" customFormat="1" ht="14.25">
      <c r="A165" s="98">
        <v>1</v>
      </c>
      <c r="B165" s="35">
        <v>2</v>
      </c>
      <c r="C165" s="15">
        <v>3</v>
      </c>
      <c r="D165" s="15">
        <v>4</v>
      </c>
      <c r="E165" s="15">
        <v>5</v>
      </c>
      <c r="F165" s="15">
        <v>6</v>
      </c>
      <c r="G165" s="15">
        <v>7</v>
      </c>
      <c r="H165" s="15">
        <v>8</v>
      </c>
      <c r="I165" s="15">
        <v>9</v>
      </c>
      <c r="J165" s="15">
        <v>10</v>
      </c>
      <c r="K165" s="15">
        <v>11</v>
      </c>
      <c r="L165" s="8"/>
      <c r="M165" s="142"/>
      <c r="N165" s="3"/>
      <c r="O165" s="142"/>
    </row>
    <row r="166" spans="1:12" ht="18" customHeight="1">
      <c r="A166" s="125" t="s">
        <v>53</v>
      </c>
      <c r="B166" s="29">
        <v>1513050</v>
      </c>
      <c r="C166" s="139"/>
      <c r="D166" s="139"/>
      <c r="E166" s="139"/>
      <c r="F166" s="114"/>
      <c r="G166" s="114"/>
      <c r="H166" s="114"/>
      <c r="I166" s="139"/>
      <c r="J166" s="139"/>
      <c r="K166" s="139"/>
      <c r="L166" s="63"/>
    </row>
    <row r="167" spans="1:12" ht="18" customHeight="1">
      <c r="A167" s="179" t="s">
        <v>202</v>
      </c>
      <c r="B167" s="20"/>
      <c r="C167" s="139"/>
      <c r="D167" s="139"/>
      <c r="E167" s="139"/>
      <c r="F167" s="114"/>
      <c r="G167" s="114"/>
      <c r="H167" s="114"/>
      <c r="I167" s="139"/>
      <c r="J167" s="139"/>
      <c r="K167" s="139"/>
      <c r="L167" s="63"/>
    </row>
    <row r="168" spans="1:13" ht="21" customHeight="1">
      <c r="A168" s="224" t="s">
        <v>91</v>
      </c>
      <c r="B168" s="224"/>
      <c r="C168" s="224"/>
      <c r="D168" s="224"/>
      <c r="E168" s="224"/>
      <c r="F168" s="224"/>
      <c r="G168" s="224"/>
      <c r="H168" s="224"/>
      <c r="I168" s="224"/>
      <c r="J168" s="224"/>
      <c r="K168" s="224"/>
      <c r="L168" s="65"/>
      <c r="M168" s="4"/>
    </row>
    <row r="169" spans="1:13" ht="23.25" customHeight="1">
      <c r="A169" s="222" t="s">
        <v>88</v>
      </c>
      <c r="B169" s="222"/>
      <c r="C169" s="222"/>
      <c r="D169" s="222"/>
      <c r="E169" s="222"/>
      <c r="F169" s="222"/>
      <c r="G169" s="222"/>
      <c r="H169" s="222"/>
      <c r="I169" s="222"/>
      <c r="J169" s="222"/>
      <c r="K169" s="222"/>
      <c r="L169" s="66"/>
      <c r="M169" s="4"/>
    </row>
    <row r="170" spans="1:12" ht="54.75" customHeight="1">
      <c r="A170" s="156" t="s">
        <v>89</v>
      </c>
      <c r="B170" s="20"/>
      <c r="C170" s="16">
        <f>D170+E170</f>
        <v>500000</v>
      </c>
      <c r="D170" s="16">
        <v>500000</v>
      </c>
      <c r="E170" s="16">
        <v>0</v>
      </c>
      <c r="F170" s="16">
        <f>G170+H170</f>
        <v>540500</v>
      </c>
      <c r="G170" s="21">
        <v>540500</v>
      </c>
      <c r="H170" s="16">
        <v>0</v>
      </c>
      <c r="I170" s="16">
        <f>J170+K170</f>
        <v>576714</v>
      </c>
      <c r="J170" s="21">
        <v>576714</v>
      </c>
      <c r="K170" s="16">
        <v>0</v>
      </c>
      <c r="L170" s="63"/>
    </row>
    <row r="171" spans="1:12" ht="15" customHeight="1">
      <c r="A171" s="170" t="s">
        <v>6</v>
      </c>
      <c r="B171" s="20"/>
      <c r="C171" s="26"/>
      <c r="D171" s="26"/>
      <c r="E171" s="26"/>
      <c r="F171" s="106"/>
      <c r="G171" s="106"/>
      <c r="H171" s="106"/>
      <c r="I171" s="26"/>
      <c r="J171" s="26"/>
      <c r="K171" s="26"/>
      <c r="L171" s="63"/>
    </row>
    <row r="172" spans="1:12" ht="15" customHeight="1">
      <c r="A172" s="155" t="s">
        <v>17</v>
      </c>
      <c r="B172" s="20"/>
      <c r="C172" s="26"/>
      <c r="D172" s="26"/>
      <c r="E172" s="26"/>
      <c r="F172" s="106"/>
      <c r="G172" s="106"/>
      <c r="H172" s="106"/>
      <c r="I172" s="26"/>
      <c r="J172" s="26"/>
      <c r="K172" s="26"/>
      <c r="L172" s="63"/>
    </row>
    <row r="173" spans="1:12" ht="24" customHeight="1">
      <c r="A173" s="171" t="s">
        <v>64</v>
      </c>
      <c r="B173" s="20"/>
      <c r="C173" s="67">
        <f>D173+E173</f>
        <v>2719</v>
      </c>
      <c r="D173" s="67">
        <v>2719</v>
      </c>
      <c r="E173" s="67">
        <v>0</v>
      </c>
      <c r="F173" s="67">
        <f>G173+H173</f>
        <v>2294</v>
      </c>
      <c r="G173" s="67">
        <v>2294</v>
      </c>
      <c r="H173" s="67">
        <v>0</v>
      </c>
      <c r="I173" s="67">
        <f>J173+K173</f>
        <v>2294</v>
      </c>
      <c r="J173" s="67">
        <v>2294</v>
      </c>
      <c r="K173" s="67">
        <v>0</v>
      </c>
      <c r="L173" s="22"/>
    </row>
    <row r="174" spans="1:12" ht="16.5" customHeight="1">
      <c r="A174" s="155" t="s">
        <v>29</v>
      </c>
      <c r="B174" s="20"/>
      <c r="C174" s="26"/>
      <c r="D174" s="26"/>
      <c r="E174" s="26"/>
      <c r="F174" s="106"/>
      <c r="G174" s="106"/>
      <c r="H174" s="106"/>
      <c r="I174" s="26"/>
      <c r="J174" s="26"/>
      <c r="K174" s="26"/>
      <c r="L174" s="63"/>
    </row>
    <row r="175" spans="1:12" ht="30" customHeight="1">
      <c r="A175" s="171" t="s">
        <v>65</v>
      </c>
      <c r="B175" s="20"/>
      <c r="C175" s="26">
        <f>D175+E175</f>
        <v>183.89</v>
      </c>
      <c r="D175" s="26">
        <v>183.89</v>
      </c>
      <c r="E175" s="26">
        <v>0</v>
      </c>
      <c r="F175" s="26">
        <f>G175+H175</f>
        <v>235.61464690496948</v>
      </c>
      <c r="G175" s="27">
        <f>+G170/G173</f>
        <v>235.61464690496948</v>
      </c>
      <c r="H175" s="26">
        <v>0</v>
      </c>
      <c r="I175" s="26">
        <f>J175+K175</f>
        <v>251.4010462074978</v>
      </c>
      <c r="J175" s="27">
        <f>+J170/J173</f>
        <v>251.4010462074978</v>
      </c>
      <c r="K175" s="26">
        <v>0</v>
      </c>
      <c r="L175" s="63"/>
    </row>
    <row r="176" spans="1:12" ht="17.25" customHeight="1">
      <c r="A176" s="155" t="s">
        <v>28</v>
      </c>
      <c r="B176" s="20"/>
      <c r="C176" s="26"/>
      <c r="D176" s="26"/>
      <c r="E176" s="26"/>
      <c r="F176" s="106"/>
      <c r="G176" s="106"/>
      <c r="H176" s="106"/>
      <c r="I176" s="26"/>
      <c r="J176" s="26"/>
      <c r="K176" s="26"/>
      <c r="L176" s="63"/>
    </row>
    <row r="177" spans="1:12" ht="22.5" customHeight="1">
      <c r="A177" s="171" t="s">
        <v>66</v>
      </c>
      <c r="B177" s="20"/>
      <c r="C177" s="37">
        <f>D177+E177</f>
        <v>100</v>
      </c>
      <c r="D177" s="37">
        <v>100</v>
      </c>
      <c r="E177" s="37">
        <v>0</v>
      </c>
      <c r="F177" s="37">
        <f>G177+H177</f>
        <v>100</v>
      </c>
      <c r="G177" s="37">
        <v>100</v>
      </c>
      <c r="H177" s="37">
        <v>0</v>
      </c>
      <c r="I177" s="37">
        <f>J177+K177</f>
        <v>100</v>
      </c>
      <c r="J177" s="37">
        <v>100</v>
      </c>
      <c r="K177" s="37">
        <v>0</v>
      </c>
      <c r="L177" s="63"/>
    </row>
    <row r="178" spans="1:11" ht="30">
      <c r="A178" s="171" t="s">
        <v>55</v>
      </c>
      <c r="B178" s="20"/>
      <c r="C178" s="54">
        <f>D178+E178</f>
        <v>250</v>
      </c>
      <c r="D178" s="54">
        <f>D170/200000*100</f>
        <v>250</v>
      </c>
      <c r="E178" s="54">
        <v>0</v>
      </c>
      <c r="F178" s="54">
        <f>G178+H178</f>
        <v>108.1</v>
      </c>
      <c r="G178" s="54">
        <f>G170/D170*100</f>
        <v>108.1</v>
      </c>
      <c r="H178" s="54">
        <v>0</v>
      </c>
      <c r="I178" s="54">
        <f>J178+K178</f>
        <v>106.70009250693802</v>
      </c>
      <c r="J178" s="54">
        <f>J170/G170*100</f>
        <v>106.70009250693802</v>
      </c>
      <c r="K178" s="54">
        <v>0</v>
      </c>
    </row>
    <row r="179" spans="1:12" ht="18.75" customHeight="1">
      <c r="A179" s="120" t="s">
        <v>72</v>
      </c>
      <c r="B179" s="68">
        <v>1011010</v>
      </c>
      <c r="C179" s="69"/>
      <c r="D179" s="69"/>
      <c r="E179" s="69"/>
      <c r="F179" s="115"/>
      <c r="G179" s="115"/>
      <c r="H179" s="115"/>
      <c r="I179" s="69"/>
      <c r="J179" s="69"/>
      <c r="K179" s="69"/>
      <c r="L179" s="5"/>
    </row>
    <row r="180" spans="1:13" ht="27.75" customHeight="1">
      <c r="A180" s="150" t="s">
        <v>73</v>
      </c>
      <c r="B180" s="69"/>
      <c r="C180" s="69"/>
      <c r="D180" s="69"/>
      <c r="E180" s="69"/>
      <c r="F180" s="115"/>
      <c r="G180" s="115"/>
      <c r="H180" s="115"/>
      <c r="I180" s="69"/>
      <c r="J180" s="69"/>
      <c r="K180" s="69"/>
      <c r="L180" s="5"/>
      <c r="M180" s="25"/>
    </row>
    <row r="181" spans="1:12" ht="36" customHeight="1">
      <c r="A181" s="219" t="s">
        <v>92</v>
      </c>
      <c r="B181" s="219"/>
      <c r="C181" s="219"/>
      <c r="D181" s="219"/>
      <c r="E181" s="219"/>
      <c r="F181" s="219"/>
      <c r="G181" s="219"/>
      <c r="H181" s="219"/>
      <c r="I181" s="219"/>
      <c r="J181" s="219"/>
      <c r="K181" s="219"/>
      <c r="L181" s="70"/>
    </row>
    <row r="182" spans="1:12" ht="30" customHeight="1">
      <c r="A182" s="218" t="s">
        <v>74</v>
      </c>
      <c r="B182" s="218"/>
      <c r="C182" s="218"/>
      <c r="D182" s="218"/>
      <c r="E182" s="218"/>
      <c r="F182" s="218"/>
      <c r="G182" s="218"/>
      <c r="H182" s="218"/>
      <c r="I182" s="218"/>
      <c r="J182" s="218"/>
      <c r="K182" s="218"/>
      <c r="L182" s="71"/>
    </row>
    <row r="183" spans="1:12" ht="21" customHeight="1">
      <c r="A183" s="180" t="s">
        <v>8</v>
      </c>
      <c r="B183" s="72"/>
      <c r="C183" s="73">
        <f>D183+E183</f>
        <v>740729</v>
      </c>
      <c r="D183" s="73">
        <f>D184+D193</f>
        <v>740729</v>
      </c>
      <c r="E183" s="73">
        <f>E184+E193</f>
        <v>0</v>
      </c>
      <c r="F183" s="73">
        <f>G183+H183</f>
        <v>0</v>
      </c>
      <c r="G183" s="73">
        <f>G184+G193</f>
        <v>0</v>
      </c>
      <c r="H183" s="73">
        <f>H184+H193</f>
        <v>0</v>
      </c>
      <c r="I183" s="73">
        <f>J183+K183</f>
        <v>0</v>
      </c>
      <c r="J183" s="73">
        <f>J184+J193</f>
        <v>0</v>
      </c>
      <c r="K183" s="73">
        <f>K184+K193</f>
        <v>0</v>
      </c>
      <c r="L183" s="71"/>
    </row>
    <row r="184" spans="1:12" ht="32.25" customHeight="1">
      <c r="A184" s="181" t="s">
        <v>75</v>
      </c>
      <c r="B184" s="20"/>
      <c r="C184" s="21">
        <f>D184+E184</f>
        <v>114761</v>
      </c>
      <c r="D184" s="21">
        <f>66528+48233</f>
        <v>114761</v>
      </c>
      <c r="E184" s="21">
        <v>0</v>
      </c>
      <c r="F184" s="21">
        <f>G184+H184</f>
        <v>0</v>
      </c>
      <c r="G184" s="74">
        <v>0</v>
      </c>
      <c r="H184" s="21">
        <f>E184*1.05</f>
        <v>0</v>
      </c>
      <c r="I184" s="21">
        <f>J184+K184</f>
        <v>0</v>
      </c>
      <c r="J184" s="21">
        <v>0</v>
      </c>
      <c r="K184" s="21">
        <f>H184*1.043</f>
        <v>0</v>
      </c>
      <c r="L184" s="32"/>
    </row>
    <row r="185" spans="1:12" ht="15">
      <c r="A185" s="69" t="s">
        <v>6</v>
      </c>
      <c r="B185" s="69"/>
      <c r="C185" s="75"/>
      <c r="D185" s="75"/>
      <c r="E185" s="75"/>
      <c r="F185" s="75"/>
      <c r="G185" s="75"/>
      <c r="H185" s="75"/>
      <c r="I185" s="75"/>
      <c r="J185" s="75"/>
      <c r="K185" s="75"/>
      <c r="L185" s="76"/>
    </row>
    <row r="186" spans="1:12" ht="15">
      <c r="A186" s="151" t="s">
        <v>7</v>
      </c>
      <c r="B186" s="69"/>
      <c r="C186" s="75"/>
      <c r="D186" s="75"/>
      <c r="E186" s="75"/>
      <c r="F186" s="75"/>
      <c r="G186" s="75"/>
      <c r="H186" s="75"/>
      <c r="I186" s="75"/>
      <c r="J186" s="75"/>
      <c r="K186" s="75"/>
      <c r="L186" s="76"/>
    </row>
    <row r="187" spans="1:12" ht="61.5" customHeight="1">
      <c r="A187" s="171" t="s">
        <v>109</v>
      </c>
      <c r="B187" s="69"/>
      <c r="C187" s="77">
        <f>D187+E187</f>
        <v>69</v>
      </c>
      <c r="D187" s="77">
        <v>69</v>
      </c>
      <c r="E187" s="77">
        <v>0</v>
      </c>
      <c r="F187" s="77">
        <v>0</v>
      </c>
      <c r="G187" s="77">
        <v>0</v>
      </c>
      <c r="H187" s="77">
        <v>0</v>
      </c>
      <c r="I187" s="77">
        <f>J187+K187</f>
        <v>0</v>
      </c>
      <c r="J187" s="77">
        <v>0</v>
      </c>
      <c r="K187" s="77">
        <v>0</v>
      </c>
      <c r="L187" s="76"/>
    </row>
    <row r="188" spans="1:12" ht="21" customHeight="1">
      <c r="A188" s="170" t="s">
        <v>76</v>
      </c>
      <c r="B188" s="69"/>
      <c r="C188" s="77">
        <f>D188+E188</f>
        <v>252</v>
      </c>
      <c r="D188" s="77">
        <v>252</v>
      </c>
      <c r="E188" s="77">
        <v>0</v>
      </c>
      <c r="F188" s="77">
        <v>0</v>
      </c>
      <c r="G188" s="77">
        <v>0</v>
      </c>
      <c r="H188" s="77">
        <v>0</v>
      </c>
      <c r="I188" s="77">
        <f>J188+K188</f>
        <v>0</v>
      </c>
      <c r="J188" s="77">
        <v>0</v>
      </c>
      <c r="K188" s="77">
        <v>0</v>
      </c>
      <c r="L188" s="76"/>
    </row>
    <row r="189" spans="1:12" ht="15" customHeight="1">
      <c r="A189" s="182" t="s">
        <v>29</v>
      </c>
      <c r="B189" s="69"/>
      <c r="C189" s="77"/>
      <c r="D189" s="77"/>
      <c r="E189" s="77"/>
      <c r="F189" s="77"/>
      <c r="G189" s="77"/>
      <c r="H189" s="77"/>
      <c r="I189" s="77"/>
      <c r="J189" s="77"/>
      <c r="K189" s="77"/>
      <c r="L189" s="76"/>
    </row>
    <row r="190" spans="1:12" ht="17.25" customHeight="1">
      <c r="A190" s="183" t="s">
        <v>110</v>
      </c>
      <c r="B190" s="69"/>
      <c r="C190" s="27">
        <f>D190+E190</f>
        <v>6.6</v>
      </c>
      <c r="D190" s="27">
        <v>6.6</v>
      </c>
      <c r="E190" s="27">
        <v>0</v>
      </c>
      <c r="F190" s="27">
        <v>0</v>
      </c>
      <c r="G190" s="27">
        <v>0</v>
      </c>
      <c r="H190" s="27">
        <v>0</v>
      </c>
      <c r="I190" s="27">
        <f>J190+K190</f>
        <v>0</v>
      </c>
      <c r="J190" s="27">
        <v>0</v>
      </c>
      <c r="K190" s="27">
        <v>0</v>
      </c>
      <c r="L190" s="76"/>
    </row>
    <row r="191" spans="1:12" ht="17.25" customHeight="1">
      <c r="A191" s="155" t="s">
        <v>28</v>
      </c>
      <c r="B191" s="69"/>
      <c r="C191" s="27"/>
      <c r="D191" s="27"/>
      <c r="E191" s="27"/>
      <c r="F191" s="27"/>
      <c r="G191" s="27"/>
      <c r="H191" s="27"/>
      <c r="I191" s="27"/>
      <c r="J191" s="27"/>
      <c r="K191" s="27"/>
      <c r="L191" s="76"/>
    </row>
    <row r="192" spans="1:12" ht="17.25" customHeight="1">
      <c r="A192" s="171" t="s">
        <v>114</v>
      </c>
      <c r="B192" s="69"/>
      <c r="C192" s="84">
        <f>D192+E192</f>
        <v>391.7426181942311</v>
      </c>
      <c r="D192" s="84">
        <f>D184/29295*100</f>
        <v>391.7426181942311</v>
      </c>
      <c r="E192" s="84">
        <v>0</v>
      </c>
      <c r="F192" s="84">
        <v>0</v>
      </c>
      <c r="G192" s="84">
        <f>G184/D184*100</f>
        <v>0</v>
      </c>
      <c r="H192" s="84">
        <v>0</v>
      </c>
      <c r="I192" s="84">
        <f>J192+K192</f>
        <v>0</v>
      </c>
      <c r="J192" s="84">
        <v>0</v>
      </c>
      <c r="K192" s="84">
        <v>0</v>
      </c>
      <c r="L192" s="76"/>
    </row>
    <row r="193" spans="1:15" s="2" customFormat="1" ht="34.5" customHeight="1">
      <c r="A193" s="181" t="s">
        <v>81</v>
      </c>
      <c r="B193" s="69"/>
      <c r="C193" s="21">
        <f>D193+E193</f>
        <v>625968</v>
      </c>
      <c r="D193" s="21">
        <f>317520+308448</f>
        <v>625968</v>
      </c>
      <c r="E193" s="21">
        <v>0</v>
      </c>
      <c r="F193" s="21">
        <f>G193+H193</f>
        <v>0</v>
      </c>
      <c r="G193" s="21">
        <v>0</v>
      </c>
      <c r="H193" s="21">
        <v>0</v>
      </c>
      <c r="I193" s="21">
        <f>J193+K193</f>
        <v>0</v>
      </c>
      <c r="J193" s="21">
        <v>0</v>
      </c>
      <c r="K193" s="21">
        <v>0</v>
      </c>
      <c r="L193" s="22"/>
      <c r="M193" s="76"/>
      <c r="O193" s="3"/>
    </row>
    <row r="194" spans="1:14" s="2" customFormat="1" ht="17.25" customHeight="1">
      <c r="A194" s="69" t="s">
        <v>6</v>
      </c>
      <c r="B194" s="69"/>
      <c r="C194" s="27"/>
      <c r="D194" s="27"/>
      <c r="E194" s="27"/>
      <c r="F194" s="27"/>
      <c r="G194" s="27"/>
      <c r="H194" s="27"/>
      <c r="I194" s="27"/>
      <c r="J194" s="27"/>
      <c r="K194" s="27"/>
      <c r="L194" s="76"/>
      <c r="N194" s="3"/>
    </row>
    <row r="195" spans="1:14" s="2" customFormat="1" ht="17.25" customHeight="1">
      <c r="A195" s="151" t="s">
        <v>7</v>
      </c>
      <c r="B195" s="69"/>
      <c r="C195" s="27"/>
      <c r="D195" s="27"/>
      <c r="E195" s="27"/>
      <c r="F195" s="107"/>
      <c r="G195" s="107"/>
      <c r="H195" s="107"/>
      <c r="I195" s="27"/>
      <c r="J195" s="27"/>
      <c r="K195" s="27"/>
      <c r="L195" s="76"/>
      <c r="N195" s="3"/>
    </row>
    <row r="196" spans="1:15" s="143" customFormat="1" ht="26.25" customHeight="1">
      <c r="A196" s="9"/>
      <c r="B196" s="167"/>
      <c r="C196" s="33"/>
      <c r="D196" s="33"/>
      <c r="E196" s="33"/>
      <c r="F196" s="33"/>
      <c r="G196" s="33"/>
      <c r="H196" s="33"/>
      <c r="I196" s="214" t="s">
        <v>62</v>
      </c>
      <c r="J196" s="214"/>
      <c r="K196" s="214"/>
      <c r="L196" s="33"/>
      <c r="M196" s="142"/>
      <c r="N196" s="3"/>
      <c r="O196" s="142"/>
    </row>
    <row r="197" spans="1:15" s="143" customFormat="1" ht="14.25">
      <c r="A197" s="98">
        <v>1</v>
      </c>
      <c r="B197" s="35">
        <v>2</v>
      </c>
      <c r="C197" s="15">
        <v>3</v>
      </c>
      <c r="D197" s="15">
        <v>4</v>
      </c>
      <c r="E197" s="15">
        <v>5</v>
      </c>
      <c r="F197" s="15">
        <v>6</v>
      </c>
      <c r="G197" s="15">
        <v>7</v>
      </c>
      <c r="H197" s="15">
        <v>8</v>
      </c>
      <c r="I197" s="15">
        <v>9</v>
      </c>
      <c r="J197" s="15">
        <v>10</v>
      </c>
      <c r="K197" s="15">
        <v>11</v>
      </c>
      <c r="L197" s="8"/>
      <c r="M197" s="142"/>
      <c r="N197" s="3"/>
      <c r="O197" s="142"/>
    </row>
    <row r="198" spans="1:14" s="2" customFormat="1" ht="59.25" customHeight="1">
      <c r="A198" s="171" t="s">
        <v>111</v>
      </c>
      <c r="B198" s="69"/>
      <c r="C198" s="77">
        <f>D198+E198</f>
        <v>276</v>
      </c>
      <c r="D198" s="77">
        <f>140+136</f>
        <v>276</v>
      </c>
      <c r="E198" s="77">
        <v>0</v>
      </c>
      <c r="F198" s="77">
        <f>G198+H198</f>
        <v>0</v>
      </c>
      <c r="G198" s="77">
        <v>0</v>
      </c>
      <c r="H198" s="77">
        <v>0</v>
      </c>
      <c r="I198" s="78">
        <f>J198+K198</f>
        <v>0</v>
      </c>
      <c r="J198" s="78">
        <v>0</v>
      </c>
      <c r="K198" s="78">
        <v>0</v>
      </c>
      <c r="L198" s="76"/>
      <c r="N198" s="3"/>
    </row>
    <row r="199" spans="1:14" s="2" customFormat="1" ht="17.25" customHeight="1">
      <c r="A199" s="170" t="s">
        <v>76</v>
      </c>
      <c r="B199" s="69"/>
      <c r="C199" s="77">
        <f>D199+E199</f>
        <v>252</v>
      </c>
      <c r="D199" s="77">
        <v>252</v>
      </c>
      <c r="E199" s="77">
        <v>0</v>
      </c>
      <c r="F199" s="77">
        <f>G199+H199</f>
        <v>0</v>
      </c>
      <c r="G199" s="77">
        <v>0</v>
      </c>
      <c r="H199" s="77">
        <v>0</v>
      </c>
      <c r="I199" s="78">
        <f>J199+K199</f>
        <v>0</v>
      </c>
      <c r="J199" s="78">
        <v>0</v>
      </c>
      <c r="K199" s="78">
        <v>0</v>
      </c>
      <c r="L199" s="76"/>
      <c r="N199" s="3"/>
    </row>
    <row r="200" spans="1:14" s="2" customFormat="1" ht="17.25" customHeight="1">
      <c r="A200" s="182" t="s">
        <v>29</v>
      </c>
      <c r="B200" s="69"/>
      <c r="C200" s="27"/>
      <c r="D200" s="27"/>
      <c r="E200" s="27"/>
      <c r="F200" s="77">
        <f>G200+H200</f>
        <v>0</v>
      </c>
      <c r="G200" s="77"/>
      <c r="H200" s="77"/>
      <c r="I200" s="27"/>
      <c r="J200" s="27"/>
      <c r="K200" s="27"/>
      <c r="L200" s="76"/>
      <c r="N200" s="3"/>
    </row>
    <row r="201" spans="1:14" s="2" customFormat="1" ht="17.25" customHeight="1">
      <c r="A201" s="183" t="s">
        <v>110</v>
      </c>
      <c r="B201" s="69"/>
      <c r="C201" s="27">
        <f>D201+E201</f>
        <v>9</v>
      </c>
      <c r="D201" s="27">
        <v>9</v>
      </c>
      <c r="E201" s="27">
        <v>0</v>
      </c>
      <c r="F201" s="79">
        <f>G201+H201</f>
        <v>0</v>
      </c>
      <c r="G201" s="27">
        <v>0</v>
      </c>
      <c r="H201" s="27">
        <v>0</v>
      </c>
      <c r="I201" s="27">
        <f>J201+K201</f>
        <v>0</v>
      </c>
      <c r="J201" s="27">
        <v>0</v>
      </c>
      <c r="K201" s="27">
        <v>0</v>
      </c>
      <c r="L201" s="76"/>
      <c r="N201" s="3"/>
    </row>
    <row r="202" spans="1:14" s="2" customFormat="1" ht="17.25" customHeight="1">
      <c r="A202" s="155" t="s">
        <v>28</v>
      </c>
      <c r="B202" s="69"/>
      <c r="C202" s="27"/>
      <c r="D202" s="27"/>
      <c r="E202" s="27"/>
      <c r="F202" s="79"/>
      <c r="G202" s="27"/>
      <c r="H202" s="27"/>
      <c r="I202" s="27"/>
      <c r="J202" s="27"/>
      <c r="K202" s="27"/>
      <c r="L202" s="76"/>
      <c r="N202" s="3"/>
    </row>
    <row r="203" spans="1:12" ht="17.25" customHeight="1">
      <c r="A203" s="171" t="s">
        <v>114</v>
      </c>
      <c r="B203" s="69"/>
      <c r="C203" s="92">
        <f>D203+E203</f>
        <v>357.0736716009241</v>
      </c>
      <c r="D203" s="92">
        <f>D193/175305*100</f>
        <v>357.0736716009241</v>
      </c>
      <c r="E203" s="92">
        <v>0</v>
      </c>
      <c r="F203" s="92">
        <f>G203+H203</f>
        <v>0</v>
      </c>
      <c r="G203" s="92">
        <f>G193/D193*100</f>
        <v>0</v>
      </c>
      <c r="H203" s="92">
        <v>0</v>
      </c>
      <c r="I203" s="92">
        <f>J203+K203</f>
        <v>0</v>
      </c>
      <c r="J203" s="92">
        <v>0</v>
      </c>
      <c r="K203" s="92">
        <v>0</v>
      </c>
      <c r="L203" s="76"/>
    </row>
    <row r="204" spans="1:12" ht="33" customHeight="1">
      <c r="A204" s="184" t="s">
        <v>77</v>
      </c>
      <c r="B204" s="20"/>
      <c r="C204" s="38"/>
      <c r="D204" s="38"/>
      <c r="E204" s="38"/>
      <c r="F204" s="38"/>
      <c r="G204" s="38"/>
      <c r="H204" s="38"/>
      <c r="I204" s="38"/>
      <c r="J204" s="38"/>
      <c r="K204" s="38"/>
      <c r="L204" s="39"/>
    </row>
    <row r="205" spans="1:12" ht="34.5" customHeight="1">
      <c r="A205" s="219" t="s">
        <v>93</v>
      </c>
      <c r="B205" s="219"/>
      <c r="C205" s="219"/>
      <c r="D205" s="219"/>
      <c r="E205" s="219"/>
      <c r="F205" s="219"/>
      <c r="G205" s="219"/>
      <c r="H205" s="219"/>
      <c r="I205" s="219"/>
      <c r="J205" s="219"/>
      <c r="K205" s="219"/>
      <c r="L205" s="70"/>
    </row>
    <row r="206" spans="1:12" ht="18.75" customHeight="1">
      <c r="A206" s="220" t="s">
        <v>78</v>
      </c>
      <c r="B206" s="220"/>
      <c r="C206" s="220"/>
      <c r="D206" s="220"/>
      <c r="E206" s="220"/>
      <c r="F206" s="220"/>
      <c r="G206" s="220"/>
      <c r="H206" s="220"/>
      <c r="I206" s="220"/>
      <c r="J206" s="220"/>
      <c r="K206" s="220"/>
      <c r="L206" s="71"/>
    </row>
    <row r="207" spans="1:12" ht="18.75" customHeight="1">
      <c r="A207" s="180" t="s">
        <v>8</v>
      </c>
      <c r="B207" s="72"/>
      <c r="C207" s="73">
        <f>D207+E207</f>
        <v>896000</v>
      </c>
      <c r="D207" s="73">
        <f>D209+D219</f>
        <v>896000</v>
      </c>
      <c r="E207" s="73">
        <f>E209+E219</f>
        <v>0</v>
      </c>
      <c r="F207" s="80">
        <f>G207+H207</f>
        <v>0</v>
      </c>
      <c r="G207" s="80">
        <v>0</v>
      </c>
      <c r="H207" s="80">
        <v>0</v>
      </c>
      <c r="I207" s="80">
        <f>J207+K207</f>
        <v>0</v>
      </c>
      <c r="J207" s="80">
        <v>0</v>
      </c>
      <c r="K207" s="80">
        <v>0</v>
      </c>
      <c r="L207" s="71"/>
    </row>
    <row r="208" spans="1:12" ht="18.75" customHeight="1">
      <c r="A208" s="120" t="s">
        <v>82</v>
      </c>
      <c r="B208" s="68">
        <v>1011020</v>
      </c>
      <c r="C208" s="72"/>
      <c r="D208" s="72"/>
      <c r="E208" s="72"/>
      <c r="F208" s="72"/>
      <c r="G208" s="72"/>
      <c r="H208" s="72"/>
      <c r="I208" s="72"/>
      <c r="J208" s="72"/>
      <c r="K208" s="72"/>
      <c r="L208" s="71"/>
    </row>
    <row r="209" spans="1:12" ht="28.5" customHeight="1">
      <c r="A209" s="181" t="s">
        <v>79</v>
      </c>
      <c r="B209" s="20"/>
      <c r="C209" s="21">
        <f>D209+E209</f>
        <v>808500</v>
      </c>
      <c r="D209" s="21">
        <v>808500</v>
      </c>
      <c r="E209" s="21">
        <v>0</v>
      </c>
      <c r="F209" s="21">
        <f>G209</f>
        <v>0</v>
      </c>
      <c r="G209" s="21">
        <v>0</v>
      </c>
      <c r="H209" s="21">
        <f>E209*1.05</f>
        <v>0</v>
      </c>
      <c r="I209" s="21">
        <f>J209+K209</f>
        <v>0</v>
      </c>
      <c r="J209" s="21">
        <v>0</v>
      </c>
      <c r="K209" s="21">
        <f>H209*1.043</f>
        <v>0</v>
      </c>
      <c r="L209" s="32"/>
    </row>
    <row r="210" spans="1:12" ht="15">
      <c r="A210" s="69" t="s">
        <v>6</v>
      </c>
      <c r="B210" s="69"/>
      <c r="C210" s="75"/>
      <c r="D210" s="75"/>
      <c r="E210" s="75"/>
      <c r="F210" s="75"/>
      <c r="G210" s="75"/>
      <c r="H210" s="75"/>
      <c r="I210" s="75"/>
      <c r="J210" s="75"/>
      <c r="K210" s="75"/>
      <c r="L210" s="76"/>
    </row>
    <row r="211" spans="1:12" ht="15">
      <c r="A211" s="151" t="s">
        <v>7</v>
      </c>
      <c r="B211" s="69"/>
      <c r="C211" s="75"/>
      <c r="D211" s="75"/>
      <c r="E211" s="75"/>
      <c r="F211" s="75"/>
      <c r="G211" s="75"/>
      <c r="H211" s="75"/>
      <c r="I211" s="75"/>
      <c r="J211" s="75"/>
      <c r="K211" s="75"/>
      <c r="L211" s="76"/>
    </row>
    <row r="212" spans="1:12" ht="60">
      <c r="A212" s="161" t="s">
        <v>112</v>
      </c>
      <c r="B212" s="69"/>
      <c r="C212" s="77">
        <f>D212+E212</f>
        <v>700</v>
      </c>
      <c r="D212" s="77">
        <f>300+400</f>
        <v>700</v>
      </c>
      <c r="E212" s="77">
        <v>0</v>
      </c>
      <c r="F212" s="77">
        <f>G212</f>
        <v>0</v>
      </c>
      <c r="G212" s="77">
        <v>0</v>
      </c>
      <c r="H212" s="77">
        <v>0</v>
      </c>
      <c r="I212" s="77">
        <f>J212+K212</f>
        <v>0</v>
      </c>
      <c r="J212" s="77">
        <v>0</v>
      </c>
      <c r="K212" s="77">
        <v>0</v>
      </c>
      <c r="L212" s="76"/>
    </row>
    <row r="213" spans="1:12" ht="33" customHeight="1">
      <c r="A213" s="124" t="s">
        <v>80</v>
      </c>
      <c r="B213" s="69"/>
      <c r="C213" s="77">
        <f>D213+E213</f>
        <v>165</v>
      </c>
      <c r="D213" s="77">
        <v>165</v>
      </c>
      <c r="E213" s="77">
        <v>0</v>
      </c>
      <c r="F213" s="77">
        <f>G213</f>
        <v>0</v>
      </c>
      <c r="G213" s="77">
        <v>0</v>
      </c>
      <c r="H213" s="77">
        <v>0</v>
      </c>
      <c r="I213" s="77">
        <f>J213+K213</f>
        <v>0</v>
      </c>
      <c r="J213" s="77">
        <v>0</v>
      </c>
      <c r="K213" s="77">
        <v>0</v>
      </c>
      <c r="L213" s="76"/>
    </row>
    <row r="214" spans="1:12" ht="15" customHeight="1">
      <c r="A214" s="182" t="s">
        <v>29</v>
      </c>
      <c r="B214" s="69"/>
      <c r="C214" s="77"/>
      <c r="D214" s="77"/>
      <c r="E214" s="77"/>
      <c r="F214" s="77"/>
      <c r="G214" s="77"/>
      <c r="H214" s="77"/>
      <c r="I214" s="77"/>
      <c r="J214" s="77"/>
      <c r="K214" s="77"/>
      <c r="L214" s="76"/>
    </row>
    <row r="215" spans="1:12" ht="16.5" customHeight="1">
      <c r="A215" s="183" t="s">
        <v>113</v>
      </c>
      <c r="B215" s="69"/>
      <c r="C215" s="27">
        <f>D215+E215</f>
        <v>7</v>
      </c>
      <c r="D215" s="27">
        <v>7</v>
      </c>
      <c r="E215" s="27">
        <v>0</v>
      </c>
      <c r="F215" s="27">
        <f>G215</f>
        <v>0</v>
      </c>
      <c r="G215" s="27">
        <v>0</v>
      </c>
      <c r="H215" s="27">
        <v>0</v>
      </c>
      <c r="I215" s="27">
        <f>J215+K215</f>
        <v>0</v>
      </c>
      <c r="J215" s="27">
        <v>0</v>
      </c>
      <c r="K215" s="27">
        <v>0</v>
      </c>
      <c r="L215" s="22"/>
    </row>
    <row r="216" spans="1:12" ht="16.5" customHeight="1">
      <c r="A216" s="155" t="s">
        <v>28</v>
      </c>
      <c r="B216" s="69"/>
      <c r="C216" s="27"/>
      <c r="D216" s="27"/>
      <c r="E216" s="27"/>
      <c r="F216" s="27"/>
      <c r="G216" s="27"/>
      <c r="H216" s="27"/>
      <c r="I216" s="27"/>
      <c r="J216" s="27"/>
      <c r="K216" s="27"/>
      <c r="L216" s="22"/>
    </row>
    <row r="217" spans="1:12" ht="16.5" customHeight="1">
      <c r="A217" s="171" t="s">
        <v>114</v>
      </c>
      <c r="B217" s="69"/>
      <c r="C217" s="84">
        <f>D217+E217</f>
        <v>281.9529206625981</v>
      </c>
      <c r="D217" s="84">
        <f>D209/286750*100</f>
        <v>281.9529206625981</v>
      </c>
      <c r="E217" s="84">
        <v>0</v>
      </c>
      <c r="F217" s="84">
        <f>G217+H217</f>
        <v>0</v>
      </c>
      <c r="G217" s="84">
        <f>G209/D209*100</f>
        <v>0</v>
      </c>
      <c r="H217" s="84">
        <v>0</v>
      </c>
      <c r="I217" s="84">
        <f>J217+K217</f>
        <v>0</v>
      </c>
      <c r="J217" s="84">
        <v>0</v>
      </c>
      <c r="K217" s="84">
        <v>0</v>
      </c>
      <c r="L217" s="22"/>
    </row>
    <row r="218" spans="1:12" ht="22.5" customHeight="1">
      <c r="A218" s="125" t="s">
        <v>83</v>
      </c>
      <c r="B218" s="68">
        <v>1013160</v>
      </c>
      <c r="C218" s="27"/>
      <c r="D218" s="27"/>
      <c r="E218" s="27"/>
      <c r="F218" s="107"/>
      <c r="G218" s="107"/>
      <c r="H218" s="107"/>
      <c r="I218" s="27"/>
      <c r="J218" s="27"/>
      <c r="K218" s="27"/>
      <c r="L218" s="76"/>
    </row>
    <row r="219" spans="1:11" ht="42" customHeight="1">
      <c r="A219" s="178" t="s">
        <v>100</v>
      </c>
      <c r="B219" s="20"/>
      <c r="C219" s="16">
        <f>D219+E219</f>
        <v>87500</v>
      </c>
      <c r="D219" s="16">
        <v>87500</v>
      </c>
      <c r="E219" s="16">
        <v>0</v>
      </c>
      <c r="F219" s="16">
        <v>0</v>
      </c>
      <c r="G219" s="16">
        <v>0</v>
      </c>
      <c r="H219" s="16">
        <v>0</v>
      </c>
      <c r="I219" s="16">
        <f>J219+K219</f>
        <v>0</v>
      </c>
      <c r="J219" s="16">
        <v>0</v>
      </c>
      <c r="K219" s="16">
        <v>0</v>
      </c>
    </row>
    <row r="220" spans="1:11" ht="15">
      <c r="A220" s="69" t="s">
        <v>6</v>
      </c>
      <c r="B220" s="20"/>
      <c r="C220" s="140"/>
      <c r="D220" s="140"/>
      <c r="E220" s="140"/>
      <c r="F220" s="140"/>
      <c r="G220" s="140"/>
      <c r="H220" s="140"/>
      <c r="I220" s="140"/>
      <c r="J220" s="140"/>
      <c r="K220" s="140"/>
    </row>
    <row r="221" spans="1:11" ht="14.25">
      <c r="A221" s="151" t="s">
        <v>7</v>
      </c>
      <c r="B221" s="20"/>
      <c r="C221" s="140"/>
      <c r="D221" s="140"/>
      <c r="E221" s="140"/>
      <c r="F221" s="140"/>
      <c r="G221" s="140"/>
      <c r="H221" s="140"/>
      <c r="I221" s="140"/>
      <c r="J221" s="140"/>
      <c r="K221" s="140"/>
    </row>
    <row r="222" spans="1:11" ht="16.5">
      <c r="A222" s="171" t="s">
        <v>102</v>
      </c>
      <c r="B222" s="20"/>
      <c r="C222" s="67">
        <f>D222+E222</f>
        <v>25</v>
      </c>
      <c r="D222" s="67">
        <v>25</v>
      </c>
      <c r="E222" s="67">
        <v>0</v>
      </c>
      <c r="F222" s="67">
        <v>0</v>
      </c>
      <c r="G222" s="67">
        <v>0</v>
      </c>
      <c r="H222" s="67">
        <v>0</v>
      </c>
      <c r="I222" s="67">
        <f>J222+K222</f>
        <v>0</v>
      </c>
      <c r="J222" s="67">
        <v>0</v>
      </c>
      <c r="K222" s="67">
        <v>0</v>
      </c>
    </row>
    <row r="223" spans="1:11" ht="16.5">
      <c r="A223" s="155" t="s">
        <v>29</v>
      </c>
      <c r="B223" s="20"/>
      <c r="C223" s="81"/>
      <c r="D223" s="81"/>
      <c r="E223" s="81"/>
      <c r="F223" s="81"/>
      <c r="G223" s="81"/>
      <c r="H223" s="81"/>
      <c r="I223" s="81"/>
      <c r="J223" s="81"/>
      <c r="K223" s="81"/>
    </row>
    <row r="224" spans="1:11" ht="20.25" customHeight="1">
      <c r="A224" s="185" t="s">
        <v>101</v>
      </c>
      <c r="B224" s="140"/>
      <c r="C224" s="26">
        <f>D224+E224</f>
        <v>3500</v>
      </c>
      <c r="D224" s="26">
        <v>3500</v>
      </c>
      <c r="E224" s="26">
        <v>0</v>
      </c>
      <c r="F224" s="26">
        <v>0</v>
      </c>
      <c r="G224" s="26">
        <v>0</v>
      </c>
      <c r="H224" s="26">
        <v>0</v>
      </c>
      <c r="I224" s="26">
        <f>J224+K224</f>
        <v>0</v>
      </c>
      <c r="J224" s="26">
        <v>0</v>
      </c>
      <c r="K224" s="26">
        <v>0</v>
      </c>
    </row>
    <row r="225" spans="1:14" s="2" customFormat="1" ht="14.25">
      <c r="A225" s="155" t="s">
        <v>28</v>
      </c>
      <c r="B225" s="140"/>
      <c r="C225" s="140"/>
      <c r="D225" s="140"/>
      <c r="E225" s="140"/>
      <c r="F225" s="140"/>
      <c r="G225" s="140"/>
      <c r="H225" s="140"/>
      <c r="I225" s="140"/>
      <c r="J225" s="140"/>
      <c r="K225" s="140"/>
      <c r="N225" s="3"/>
    </row>
    <row r="226" spans="1:14" s="2" customFormat="1" ht="16.5">
      <c r="A226" s="171" t="s">
        <v>114</v>
      </c>
      <c r="B226" s="140"/>
      <c r="C226" s="97">
        <f>D226+E226</f>
        <v>274.294670846395</v>
      </c>
      <c r="D226" s="97">
        <f>D219/31900*100</f>
        <v>274.294670846395</v>
      </c>
      <c r="E226" s="97">
        <v>0</v>
      </c>
      <c r="F226" s="97">
        <f>G226+H226</f>
        <v>0</v>
      </c>
      <c r="G226" s="97">
        <f>G219/D219*100</f>
        <v>0</v>
      </c>
      <c r="H226" s="97">
        <v>0</v>
      </c>
      <c r="I226" s="97">
        <f>J226+K226</f>
        <v>0</v>
      </c>
      <c r="J226" s="97">
        <v>0</v>
      </c>
      <c r="K226" s="97">
        <v>0</v>
      </c>
      <c r="N226" s="3"/>
    </row>
    <row r="227" spans="1:14" s="2" customFormat="1" ht="20.25" customHeight="1">
      <c r="A227" s="120" t="s">
        <v>120</v>
      </c>
      <c r="B227" s="68">
        <v>1513100</v>
      </c>
      <c r="C227" s="140"/>
      <c r="D227" s="140"/>
      <c r="E227" s="140"/>
      <c r="F227" s="140"/>
      <c r="G227" s="140"/>
      <c r="H227" s="140"/>
      <c r="I227" s="140"/>
      <c r="J227" s="140"/>
      <c r="K227" s="140"/>
      <c r="N227" s="3"/>
    </row>
    <row r="228" spans="1:14" s="2" customFormat="1" ht="14.25">
      <c r="A228" s="179" t="s">
        <v>202</v>
      </c>
      <c r="B228" s="140"/>
      <c r="C228" s="140"/>
      <c r="D228" s="140"/>
      <c r="E228" s="140"/>
      <c r="F228" s="140"/>
      <c r="G228" s="140"/>
      <c r="H228" s="140"/>
      <c r="I228" s="140"/>
      <c r="J228" s="140"/>
      <c r="K228" s="140"/>
      <c r="N228" s="3"/>
    </row>
    <row r="229" spans="1:15" s="2" customFormat="1" ht="36" customHeight="1">
      <c r="A229" s="240" t="s">
        <v>121</v>
      </c>
      <c r="B229" s="240"/>
      <c r="C229" s="240"/>
      <c r="D229" s="240"/>
      <c r="E229" s="240"/>
      <c r="F229" s="240"/>
      <c r="G229" s="240"/>
      <c r="H229" s="240"/>
      <c r="I229" s="240"/>
      <c r="J229" s="240"/>
      <c r="K229" s="240"/>
      <c r="M229" s="14"/>
      <c r="O229" s="85"/>
    </row>
    <row r="230" spans="1:11" ht="35.25" customHeight="1">
      <c r="A230" s="241" t="s">
        <v>122</v>
      </c>
      <c r="B230" s="241"/>
      <c r="C230" s="241"/>
      <c r="D230" s="241"/>
      <c r="E230" s="241"/>
      <c r="F230" s="241"/>
      <c r="G230" s="241"/>
      <c r="H230" s="241"/>
      <c r="I230" s="241"/>
      <c r="J230" s="241"/>
      <c r="K230" s="241"/>
    </row>
    <row r="231" spans="1:15" s="143" customFormat="1" ht="26.25" customHeight="1">
      <c r="A231" s="9"/>
      <c r="B231" s="167"/>
      <c r="C231" s="33"/>
      <c r="D231" s="33"/>
      <c r="E231" s="33"/>
      <c r="F231" s="33"/>
      <c r="G231" s="33"/>
      <c r="H231" s="33"/>
      <c r="I231" s="214" t="s">
        <v>62</v>
      </c>
      <c r="J231" s="214"/>
      <c r="K231" s="214"/>
      <c r="L231" s="33"/>
      <c r="M231" s="142"/>
      <c r="N231" s="3"/>
      <c r="O231" s="142"/>
    </row>
    <row r="232" spans="1:15" s="143" customFormat="1" ht="14.25">
      <c r="A232" s="98">
        <v>1</v>
      </c>
      <c r="B232" s="186">
        <v>2</v>
      </c>
      <c r="C232" s="15">
        <v>3</v>
      </c>
      <c r="D232" s="15">
        <v>4</v>
      </c>
      <c r="E232" s="15">
        <v>5</v>
      </c>
      <c r="F232" s="15">
        <v>6</v>
      </c>
      <c r="G232" s="15">
        <v>7</v>
      </c>
      <c r="H232" s="15">
        <v>8</v>
      </c>
      <c r="I232" s="15">
        <v>9</v>
      </c>
      <c r="J232" s="15">
        <v>10</v>
      </c>
      <c r="K232" s="15">
        <v>11</v>
      </c>
      <c r="L232" s="8"/>
      <c r="M232" s="142"/>
      <c r="N232" s="3"/>
      <c r="O232" s="142"/>
    </row>
    <row r="233" spans="1:11" ht="42.75" customHeight="1">
      <c r="A233" s="187" t="s">
        <v>135</v>
      </c>
      <c r="B233" s="20"/>
      <c r="C233" s="94">
        <f>D233+E233</f>
        <v>1007900</v>
      </c>
      <c r="D233" s="94">
        <v>260900</v>
      </c>
      <c r="E233" s="94">
        <v>747000</v>
      </c>
      <c r="F233" s="16">
        <f>G233+H233</f>
        <v>195090</v>
      </c>
      <c r="G233" s="16">
        <v>195090</v>
      </c>
      <c r="H233" s="16">
        <v>0</v>
      </c>
      <c r="I233" s="94">
        <f>J233+K233</f>
        <v>208161</v>
      </c>
      <c r="J233" s="94">
        <v>208161</v>
      </c>
      <c r="K233" s="94">
        <v>0</v>
      </c>
    </row>
    <row r="234" spans="1:11" ht="15">
      <c r="A234" s="69" t="s">
        <v>6</v>
      </c>
      <c r="B234" s="20"/>
      <c r="C234" s="136"/>
      <c r="D234" s="136"/>
      <c r="E234" s="136"/>
      <c r="F234" s="140"/>
      <c r="G234" s="140"/>
      <c r="H234" s="140"/>
      <c r="I234" s="136"/>
      <c r="J234" s="136"/>
      <c r="K234" s="136"/>
    </row>
    <row r="235" spans="1:11" ht="14.25">
      <c r="A235" s="151" t="s">
        <v>7</v>
      </c>
      <c r="B235" s="20"/>
      <c r="C235" s="136"/>
      <c r="D235" s="136"/>
      <c r="E235" s="136"/>
      <c r="F235" s="140"/>
      <c r="G235" s="140"/>
      <c r="H235" s="140"/>
      <c r="I235" s="136"/>
      <c r="J235" s="136"/>
      <c r="K235" s="136"/>
    </row>
    <row r="236" spans="1:11" ht="43.5" customHeight="1">
      <c r="A236" s="188" t="s">
        <v>123</v>
      </c>
      <c r="B236" s="20"/>
      <c r="C236" s="95">
        <v>1015</v>
      </c>
      <c r="D236" s="95">
        <v>1015</v>
      </c>
      <c r="E236" s="95">
        <v>1015</v>
      </c>
      <c r="F236" s="52">
        <f>G236+H236</f>
        <v>1015</v>
      </c>
      <c r="G236" s="52">
        <v>1015</v>
      </c>
      <c r="H236" s="52">
        <v>0</v>
      </c>
      <c r="I236" s="95">
        <f>J236+K236</f>
        <v>1015</v>
      </c>
      <c r="J236" s="95">
        <v>1015</v>
      </c>
      <c r="K236" s="95">
        <v>0</v>
      </c>
    </row>
    <row r="237" spans="1:11" ht="14.25">
      <c r="A237" s="155" t="s">
        <v>29</v>
      </c>
      <c r="B237" s="20"/>
      <c r="C237" s="140"/>
      <c r="D237" s="140"/>
      <c r="E237" s="140"/>
      <c r="F237" s="101"/>
      <c r="G237" s="101"/>
      <c r="H237" s="101"/>
      <c r="I237" s="140"/>
      <c r="J237" s="140"/>
      <c r="K237" s="140"/>
    </row>
    <row r="238" spans="1:11" ht="30">
      <c r="A238" s="188" t="s">
        <v>124</v>
      </c>
      <c r="B238" s="20"/>
      <c r="C238" s="96">
        <f>D238+E238</f>
        <v>993.0049261083744</v>
      </c>
      <c r="D238" s="96">
        <f>D233/D236</f>
        <v>257.04433497536945</v>
      </c>
      <c r="E238" s="96">
        <f>E233/E236</f>
        <v>735.960591133005</v>
      </c>
      <c r="F238" s="31">
        <f>G238+H238</f>
        <v>192.20689655172413</v>
      </c>
      <c r="G238" s="31">
        <f>+G233/G236</f>
        <v>192.20689655172413</v>
      </c>
      <c r="H238" s="31"/>
      <c r="I238" s="96">
        <f>J238+K238</f>
        <v>205.0847290640394</v>
      </c>
      <c r="J238" s="31">
        <f>+J233/J236</f>
        <v>205.0847290640394</v>
      </c>
      <c r="K238" s="96"/>
    </row>
    <row r="239" spans="1:11" ht="14.25">
      <c r="A239" s="155" t="s">
        <v>28</v>
      </c>
      <c r="B239" s="20"/>
      <c r="C239" s="136"/>
      <c r="D239" s="136"/>
      <c r="E239" s="136"/>
      <c r="F239" s="101"/>
      <c r="G239" s="101"/>
      <c r="H239" s="101"/>
      <c r="I239" s="136"/>
      <c r="J239" s="136"/>
      <c r="K239" s="136"/>
    </row>
    <row r="240" spans="1:11" ht="16.5">
      <c r="A240" s="171" t="s">
        <v>114</v>
      </c>
      <c r="B240" s="20"/>
      <c r="C240" s="95">
        <v>0</v>
      </c>
      <c r="D240" s="95">
        <v>0</v>
      </c>
      <c r="E240" s="95">
        <v>0</v>
      </c>
      <c r="F240" s="54">
        <f>+F233/C233*100</f>
        <v>19.356086913384267</v>
      </c>
      <c r="G240" s="54">
        <f>+G233/D233*100</f>
        <v>74.77577615944806</v>
      </c>
      <c r="H240" s="54">
        <v>0</v>
      </c>
      <c r="I240" s="54">
        <f>J240+K240</f>
        <v>106.69998462248194</v>
      </c>
      <c r="J240" s="54">
        <f>+J233/G233*100</f>
        <v>106.69998462248194</v>
      </c>
      <c r="K240" s="54">
        <v>0</v>
      </c>
    </row>
    <row r="241" spans="1:11" ht="15.75">
      <c r="A241" s="120" t="s">
        <v>125</v>
      </c>
      <c r="B241" s="29">
        <v>1513220</v>
      </c>
      <c r="C241" s="136"/>
      <c r="D241" s="136"/>
      <c r="E241" s="136"/>
      <c r="F241" s="101"/>
      <c r="G241" s="101"/>
      <c r="H241" s="101"/>
      <c r="I241" s="136"/>
      <c r="J241" s="136"/>
      <c r="K241" s="136"/>
    </row>
    <row r="242" spans="1:11" ht="14.25">
      <c r="A242" s="179" t="s">
        <v>202</v>
      </c>
      <c r="B242" s="20"/>
      <c r="C242" s="136"/>
      <c r="D242" s="136"/>
      <c r="E242" s="136"/>
      <c r="F242" s="101"/>
      <c r="G242" s="101"/>
      <c r="H242" s="101"/>
      <c r="I242" s="136"/>
      <c r="J242" s="136"/>
      <c r="K242" s="136"/>
    </row>
    <row r="243" spans="1:11" ht="21" customHeight="1">
      <c r="A243" s="242" t="s">
        <v>126</v>
      </c>
      <c r="B243" s="242"/>
      <c r="C243" s="242"/>
      <c r="D243" s="242"/>
      <c r="E243" s="242"/>
      <c r="F243" s="242"/>
      <c r="G243" s="242"/>
      <c r="H243" s="242"/>
      <c r="I243" s="242"/>
      <c r="J243" s="242"/>
      <c r="K243" s="242"/>
    </row>
    <row r="244" spans="1:11" ht="22.5" customHeight="1">
      <c r="A244" s="243" t="s">
        <v>140</v>
      </c>
      <c r="B244" s="243"/>
      <c r="C244" s="243"/>
      <c r="D244" s="243"/>
      <c r="E244" s="243"/>
      <c r="F244" s="243"/>
      <c r="G244" s="243"/>
      <c r="H244" s="243"/>
      <c r="I244" s="243"/>
      <c r="J244" s="243"/>
      <c r="K244" s="243"/>
    </row>
    <row r="245" spans="1:11" ht="45" customHeight="1">
      <c r="A245" s="187" t="s">
        <v>127</v>
      </c>
      <c r="B245" s="20"/>
      <c r="C245" s="94">
        <f>D245+E245</f>
        <v>54417</v>
      </c>
      <c r="D245" s="94">
        <v>54417</v>
      </c>
      <c r="E245" s="94">
        <v>0</v>
      </c>
      <c r="F245" s="16">
        <f>G245+H245</f>
        <v>90000</v>
      </c>
      <c r="G245" s="16">
        <v>90000</v>
      </c>
      <c r="H245" s="16">
        <v>0</v>
      </c>
      <c r="I245" s="94">
        <f>J245+K245</f>
        <v>96030</v>
      </c>
      <c r="J245" s="94">
        <v>96030</v>
      </c>
      <c r="K245" s="94">
        <v>0</v>
      </c>
    </row>
    <row r="246" spans="1:11" ht="14.25">
      <c r="A246" s="151" t="s">
        <v>17</v>
      </c>
      <c r="B246" s="20"/>
      <c r="C246" s="136"/>
      <c r="D246" s="136"/>
      <c r="E246" s="136"/>
      <c r="F246" s="138"/>
      <c r="G246" s="138"/>
      <c r="H246" s="113"/>
      <c r="I246" s="137"/>
      <c r="J246" s="137"/>
      <c r="K246" s="137"/>
    </row>
    <row r="247" spans="1:11" ht="30">
      <c r="A247" s="189" t="s">
        <v>128</v>
      </c>
      <c r="B247" s="20"/>
      <c r="C247" s="148">
        <f>D247+E247</f>
        <v>42550</v>
      </c>
      <c r="D247" s="148">
        <v>42550</v>
      </c>
      <c r="E247" s="148">
        <v>0</v>
      </c>
      <c r="F247" s="67">
        <f>G247+H247</f>
        <v>0</v>
      </c>
      <c r="G247" s="67">
        <v>0</v>
      </c>
      <c r="H247" s="67">
        <v>0</v>
      </c>
      <c r="I247" s="148">
        <f>J247+K247</f>
        <v>0</v>
      </c>
      <c r="J247" s="148">
        <v>0</v>
      </c>
      <c r="K247" s="148">
        <v>0</v>
      </c>
    </row>
    <row r="248" spans="1:11" ht="30">
      <c r="A248" s="189" t="s">
        <v>129</v>
      </c>
      <c r="B248" s="20"/>
      <c r="C248" s="148">
        <f>D248+E248</f>
        <v>72423</v>
      </c>
      <c r="D248" s="148">
        <v>72423</v>
      </c>
      <c r="E248" s="148">
        <v>0</v>
      </c>
      <c r="F248" s="67">
        <f>G248+H248</f>
        <v>180000</v>
      </c>
      <c r="G248" s="67">
        <v>180000</v>
      </c>
      <c r="H248" s="67">
        <v>0</v>
      </c>
      <c r="I248" s="148">
        <f>J248+K248</f>
        <v>180000</v>
      </c>
      <c r="J248" s="148">
        <v>180000</v>
      </c>
      <c r="K248" s="148">
        <v>0</v>
      </c>
    </row>
    <row r="249" spans="1:11" ht="14.25">
      <c r="A249" s="155" t="s">
        <v>29</v>
      </c>
      <c r="B249" s="20"/>
      <c r="C249" s="137"/>
      <c r="D249" s="137"/>
      <c r="E249" s="137"/>
      <c r="F249" s="138"/>
      <c r="G249" s="138"/>
      <c r="H249" s="138"/>
      <c r="I249" s="137"/>
      <c r="J249" s="137"/>
      <c r="K249" s="137"/>
    </row>
    <row r="250" spans="1:11" ht="30">
      <c r="A250" s="189" t="s">
        <v>130</v>
      </c>
      <c r="B250" s="20"/>
      <c r="C250" s="93">
        <f>D250+E250</f>
        <v>0.25</v>
      </c>
      <c r="D250" s="93">
        <v>0.25</v>
      </c>
      <c r="E250" s="93">
        <v>0</v>
      </c>
      <c r="F250" s="26">
        <f>G250+H250</f>
        <v>0</v>
      </c>
      <c r="G250" s="26">
        <v>0</v>
      </c>
      <c r="H250" s="26">
        <v>0</v>
      </c>
      <c r="I250" s="93">
        <f>J250+K250</f>
        <v>0</v>
      </c>
      <c r="J250" s="93">
        <v>0</v>
      </c>
      <c r="K250" s="93">
        <v>0</v>
      </c>
    </row>
    <row r="251" spans="1:11" ht="30">
      <c r="A251" s="189" t="s">
        <v>131</v>
      </c>
      <c r="B251" s="20"/>
      <c r="C251" s="93">
        <f>D251+E251</f>
        <v>0.6</v>
      </c>
      <c r="D251" s="93">
        <v>0.6</v>
      </c>
      <c r="E251" s="93">
        <v>0</v>
      </c>
      <c r="F251" s="26">
        <f>G251+H251</f>
        <v>0.5</v>
      </c>
      <c r="G251" s="26">
        <f>+G245/G248</f>
        <v>0.5</v>
      </c>
      <c r="H251" s="26">
        <v>0</v>
      </c>
      <c r="I251" s="93">
        <f>J251+K251</f>
        <v>0.5335</v>
      </c>
      <c r="J251" s="26">
        <f>+J245/J248</f>
        <v>0.5335</v>
      </c>
      <c r="K251" s="93">
        <v>0</v>
      </c>
    </row>
    <row r="252" spans="1:11" ht="14.25">
      <c r="A252" s="155" t="s">
        <v>28</v>
      </c>
      <c r="B252" s="20"/>
      <c r="C252" s="137"/>
      <c r="D252" s="137"/>
      <c r="E252" s="137"/>
      <c r="F252" s="138"/>
      <c r="G252" s="138"/>
      <c r="H252" s="138"/>
      <c r="I252" s="137"/>
      <c r="J252" s="137"/>
      <c r="K252" s="137"/>
    </row>
    <row r="253" spans="1:11" ht="16.5">
      <c r="A253" s="171" t="s">
        <v>114</v>
      </c>
      <c r="B253" s="20"/>
      <c r="C253" s="190">
        <f>D253+E253</f>
        <v>0</v>
      </c>
      <c r="D253" s="191">
        <v>0</v>
      </c>
      <c r="E253" s="191">
        <v>0</v>
      </c>
      <c r="F253" s="37">
        <f>G253+H253</f>
        <v>165.38949225425878</v>
      </c>
      <c r="G253" s="37">
        <f>+G245/D245*100</f>
        <v>165.38949225425878</v>
      </c>
      <c r="H253" s="37">
        <v>0</v>
      </c>
      <c r="I253" s="191">
        <f>J253+K253</f>
        <v>106.69999999999999</v>
      </c>
      <c r="J253" s="37">
        <f>+J245/G245*100</f>
        <v>106.69999999999999</v>
      </c>
      <c r="K253" s="191">
        <v>0</v>
      </c>
    </row>
    <row r="254" spans="1:11" ht="18" customHeight="1">
      <c r="A254" s="217" t="s">
        <v>146</v>
      </c>
      <c r="B254" s="217"/>
      <c r="C254" s="217"/>
      <c r="D254" s="217"/>
      <c r="E254" s="217"/>
      <c r="F254" s="217"/>
      <c r="G254" s="217"/>
      <c r="H254" s="217"/>
      <c r="I254" s="217"/>
      <c r="J254" s="217"/>
      <c r="K254" s="217"/>
    </row>
    <row r="255" spans="1:11" ht="33" customHeight="1">
      <c r="A255" s="213" t="s">
        <v>206</v>
      </c>
      <c r="B255" s="213"/>
      <c r="C255" s="213"/>
      <c r="D255" s="213"/>
      <c r="E255" s="213"/>
      <c r="F255" s="213"/>
      <c r="G255" s="213"/>
      <c r="H255" s="213"/>
      <c r="I255" s="213"/>
      <c r="J255" s="213"/>
      <c r="K255" s="213"/>
    </row>
    <row r="256" spans="1:11" ht="16.5">
      <c r="A256" s="192" t="s">
        <v>8</v>
      </c>
      <c r="B256" s="125">
        <v>1513030</v>
      </c>
      <c r="C256" s="21">
        <f>D256+E256</f>
        <v>14301551</v>
      </c>
      <c r="D256" s="21">
        <f>D258+D270+D280+D289+D302</f>
        <v>14301551</v>
      </c>
      <c r="E256" s="21">
        <v>0</v>
      </c>
      <c r="F256" s="21">
        <f>G256+H256</f>
        <v>23630458</v>
      </c>
      <c r="G256" s="21">
        <f>G258+G270+G280+G289+G302</f>
        <v>23480458</v>
      </c>
      <c r="H256" s="21">
        <f>H258+H270+H280+H289+H302</f>
        <v>150000</v>
      </c>
      <c r="I256" s="16">
        <f>J256+K256</f>
        <v>160050</v>
      </c>
      <c r="J256" s="21">
        <f>J258+J270+J280+J289</f>
        <v>0</v>
      </c>
      <c r="K256" s="21">
        <f>K258+K270+K280+K289+K302</f>
        <v>160050</v>
      </c>
    </row>
    <row r="257" spans="1:11" ht="21.75" customHeight="1">
      <c r="A257" s="129" t="s">
        <v>147</v>
      </c>
      <c r="B257" s="121"/>
      <c r="C257" s="121"/>
      <c r="D257" s="121"/>
      <c r="E257" s="121"/>
      <c r="F257" s="144"/>
      <c r="G257" s="144"/>
      <c r="H257" s="144"/>
      <c r="I257" s="121"/>
      <c r="J257" s="121"/>
      <c r="K257" s="121"/>
    </row>
    <row r="258" spans="1:11" ht="28.5" customHeight="1">
      <c r="A258" s="193" t="s">
        <v>148</v>
      </c>
      <c r="B258" s="124"/>
      <c r="C258" s="16">
        <f>D258+E258</f>
        <v>3009742</v>
      </c>
      <c r="D258" s="27">
        <v>3009742</v>
      </c>
      <c r="E258" s="21">
        <v>0</v>
      </c>
      <c r="F258" s="21">
        <f>+G258</f>
        <v>5552643</v>
      </c>
      <c r="G258" s="27">
        <v>5552643</v>
      </c>
      <c r="H258" s="21">
        <v>0</v>
      </c>
      <c r="I258" s="16">
        <v>0</v>
      </c>
      <c r="J258" s="27">
        <v>0</v>
      </c>
      <c r="K258" s="26">
        <v>0</v>
      </c>
    </row>
    <row r="259" spans="1:11" s="14" customFormat="1" ht="18" customHeight="1">
      <c r="A259" s="69" t="s">
        <v>6</v>
      </c>
      <c r="B259" s="91"/>
      <c r="C259" s="130"/>
      <c r="D259" s="17"/>
      <c r="E259" s="17"/>
      <c r="F259" s="104"/>
      <c r="G259" s="104"/>
      <c r="H259" s="104"/>
      <c r="I259" s="17"/>
      <c r="J259" s="17"/>
      <c r="K259" s="17"/>
    </row>
    <row r="260" spans="1:11" s="14" customFormat="1" ht="15">
      <c r="A260" s="151" t="s">
        <v>7</v>
      </c>
      <c r="B260" s="91"/>
      <c r="C260" s="130"/>
      <c r="D260" s="17"/>
      <c r="E260" s="17"/>
      <c r="F260" s="104"/>
      <c r="G260" s="104"/>
      <c r="H260" s="104"/>
      <c r="I260" s="17"/>
      <c r="J260" s="17"/>
      <c r="K260" s="17"/>
    </row>
    <row r="261" spans="1:11" s="14" customFormat="1" ht="27.75" customHeight="1">
      <c r="A261" s="152" t="s">
        <v>149</v>
      </c>
      <c r="B261" s="91"/>
      <c r="C261" s="126">
        <v>65900</v>
      </c>
      <c r="D261" s="18">
        <v>65900</v>
      </c>
      <c r="E261" s="18">
        <v>0</v>
      </c>
      <c r="F261" s="18">
        <f>+G261</f>
        <v>60420</v>
      </c>
      <c r="G261" s="18">
        <v>60420</v>
      </c>
      <c r="H261" s="18">
        <v>0</v>
      </c>
      <c r="I261" s="18">
        <v>0</v>
      </c>
      <c r="J261" s="18">
        <v>0</v>
      </c>
      <c r="K261" s="18">
        <v>0</v>
      </c>
    </row>
    <row r="262" spans="1:11" s="14" customFormat="1" ht="27.75" customHeight="1">
      <c r="A262" s="152" t="s">
        <v>150</v>
      </c>
      <c r="B262" s="91"/>
      <c r="C262" s="126">
        <v>1</v>
      </c>
      <c r="D262" s="18">
        <v>1</v>
      </c>
      <c r="E262" s="18">
        <v>0</v>
      </c>
      <c r="F262" s="18">
        <f>+G262</f>
        <v>1</v>
      </c>
      <c r="G262" s="18">
        <v>1</v>
      </c>
      <c r="H262" s="18">
        <v>0</v>
      </c>
      <c r="I262" s="18">
        <v>0</v>
      </c>
      <c r="J262" s="18">
        <v>0</v>
      </c>
      <c r="K262" s="18">
        <v>0</v>
      </c>
    </row>
    <row r="263" spans="1:11" s="14" customFormat="1" ht="17.25" customHeight="1">
      <c r="A263" s="153" t="s">
        <v>29</v>
      </c>
      <c r="B263" s="91"/>
      <c r="C263" s="127"/>
      <c r="D263" s="19"/>
      <c r="E263" s="19"/>
      <c r="F263" s="105"/>
      <c r="G263" s="105"/>
      <c r="H263" s="105"/>
      <c r="I263" s="19"/>
      <c r="J263" s="19"/>
      <c r="K263" s="19"/>
    </row>
    <row r="264" spans="1:11" s="14" customFormat="1" ht="30">
      <c r="A264" s="154" t="s">
        <v>151</v>
      </c>
      <c r="B264" s="91"/>
      <c r="C264" s="16">
        <f>D264+E264</f>
        <v>429963.14285714284</v>
      </c>
      <c r="D264" s="26">
        <f>+D258/7</f>
        <v>429963.14285714284</v>
      </c>
      <c r="E264" s="26">
        <v>0</v>
      </c>
      <c r="F264" s="26">
        <f>G264+H264</f>
        <v>462720.25</v>
      </c>
      <c r="G264" s="26">
        <f>+G258/12</f>
        <v>462720.25</v>
      </c>
      <c r="H264" s="26">
        <v>0</v>
      </c>
      <c r="I264" s="26">
        <f>J264+K264</f>
        <v>0</v>
      </c>
      <c r="J264" s="27">
        <v>0</v>
      </c>
      <c r="K264" s="26">
        <v>0</v>
      </c>
    </row>
    <row r="265" spans="1:11" s="14" customFormat="1" ht="16.5">
      <c r="A265" s="155" t="s">
        <v>28</v>
      </c>
      <c r="B265" s="91"/>
      <c r="C265" s="16"/>
      <c r="D265" s="26"/>
      <c r="E265" s="26"/>
      <c r="F265" s="106"/>
      <c r="G265" s="107"/>
      <c r="H265" s="106"/>
      <c r="I265" s="26"/>
      <c r="J265" s="27"/>
      <c r="K265" s="26"/>
    </row>
    <row r="266" spans="1:15" s="143" customFormat="1" ht="26.25" customHeight="1">
      <c r="A266" s="9"/>
      <c r="B266" s="167"/>
      <c r="C266" s="33"/>
      <c r="D266" s="33"/>
      <c r="E266" s="33"/>
      <c r="F266" s="33"/>
      <c r="G266" s="33"/>
      <c r="H266" s="33"/>
      <c r="I266" s="214" t="s">
        <v>62</v>
      </c>
      <c r="J266" s="214"/>
      <c r="K266" s="214"/>
      <c r="L266" s="33"/>
      <c r="M266" s="142"/>
      <c r="N266" s="3"/>
      <c r="O266" s="142"/>
    </row>
    <row r="267" spans="1:15" s="143" customFormat="1" ht="14.25">
      <c r="A267" s="98">
        <v>1</v>
      </c>
      <c r="B267" s="35">
        <v>2</v>
      </c>
      <c r="C267" s="15">
        <v>3</v>
      </c>
      <c r="D267" s="15">
        <v>4</v>
      </c>
      <c r="E267" s="15">
        <v>5</v>
      </c>
      <c r="F267" s="15">
        <v>6</v>
      </c>
      <c r="G267" s="15">
        <v>7</v>
      </c>
      <c r="H267" s="15">
        <v>8</v>
      </c>
      <c r="I267" s="15">
        <v>9</v>
      </c>
      <c r="J267" s="15">
        <v>10</v>
      </c>
      <c r="K267" s="15">
        <v>11</v>
      </c>
      <c r="L267" s="8"/>
      <c r="M267" s="142"/>
      <c r="N267" s="3"/>
      <c r="O267" s="142"/>
    </row>
    <row r="268" spans="1:11" s="14" customFormat="1" ht="21.75" customHeight="1">
      <c r="A268" s="154" t="s">
        <v>27</v>
      </c>
      <c r="B268" s="91"/>
      <c r="C268" s="128">
        <f>+D268</f>
        <v>100</v>
      </c>
      <c r="D268" s="37">
        <v>100</v>
      </c>
      <c r="E268" s="37">
        <v>0</v>
      </c>
      <c r="F268" s="37">
        <f>G268+H268</f>
        <v>100</v>
      </c>
      <c r="G268" s="84">
        <v>100</v>
      </c>
      <c r="H268" s="37">
        <v>0</v>
      </c>
      <c r="I268" s="37">
        <f>J268+K268</f>
        <v>0</v>
      </c>
      <c r="J268" s="84">
        <v>0</v>
      </c>
      <c r="K268" s="37">
        <v>0</v>
      </c>
    </row>
    <row r="269" spans="1:11" ht="21.75" customHeight="1">
      <c r="A269" s="129" t="s">
        <v>152</v>
      </c>
      <c r="B269" s="129"/>
      <c r="C269" s="129"/>
      <c r="D269" s="129"/>
      <c r="E269" s="129"/>
      <c r="F269" s="145"/>
      <c r="G269" s="145"/>
      <c r="H269" s="145"/>
      <c r="I269" s="129"/>
      <c r="J269" s="129"/>
      <c r="K269" s="129"/>
    </row>
    <row r="270" spans="1:11" ht="30.75" customHeight="1">
      <c r="A270" s="193" t="s">
        <v>153</v>
      </c>
      <c r="B270" s="123"/>
      <c r="C270" s="16">
        <f>D270+E270</f>
        <v>9557658</v>
      </c>
      <c r="D270" s="16">
        <v>9557658</v>
      </c>
      <c r="E270" s="16">
        <v>0</v>
      </c>
      <c r="F270" s="134">
        <f>G270+H270</f>
        <v>16020644</v>
      </c>
      <c r="G270" s="134">
        <v>16020644</v>
      </c>
      <c r="H270" s="21">
        <v>0</v>
      </c>
      <c r="I270" s="21">
        <f>J270+K270</f>
        <v>0</v>
      </c>
      <c r="J270" s="21">
        <v>0</v>
      </c>
      <c r="K270" s="21">
        <v>0</v>
      </c>
    </row>
    <row r="271" spans="1:11" s="14" customFormat="1" ht="18" customHeight="1">
      <c r="A271" s="69" t="s">
        <v>6</v>
      </c>
      <c r="B271" s="91"/>
      <c r="C271" s="130"/>
      <c r="D271" s="17"/>
      <c r="E271" s="17"/>
      <c r="F271" s="104"/>
      <c r="G271" s="104"/>
      <c r="H271" s="104"/>
      <c r="I271" s="17"/>
      <c r="J271" s="17"/>
      <c r="K271" s="17"/>
    </row>
    <row r="272" spans="1:11" s="14" customFormat="1" ht="15">
      <c r="A272" s="151" t="s">
        <v>7</v>
      </c>
      <c r="B272" s="91"/>
      <c r="C272" s="130"/>
      <c r="D272" s="17"/>
      <c r="E272" s="17"/>
      <c r="F272" s="104"/>
      <c r="G272" s="104"/>
      <c r="H272" s="104"/>
      <c r="I272" s="17"/>
      <c r="J272" s="17"/>
      <c r="K272" s="17"/>
    </row>
    <row r="273" spans="1:11" s="14" customFormat="1" ht="27.75" customHeight="1">
      <c r="A273" s="152" t="s">
        <v>154</v>
      </c>
      <c r="B273" s="91"/>
      <c r="C273" s="126">
        <v>65900</v>
      </c>
      <c r="D273" s="18">
        <v>65900</v>
      </c>
      <c r="E273" s="18">
        <v>0</v>
      </c>
      <c r="F273" s="126">
        <f>+G273</f>
        <v>60420</v>
      </c>
      <c r="G273" s="18">
        <v>60420</v>
      </c>
      <c r="H273" s="18">
        <v>0</v>
      </c>
      <c r="I273" s="126">
        <v>0</v>
      </c>
      <c r="J273" s="18">
        <v>0</v>
      </c>
      <c r="K273" s="18">
        <v>0</v>
      </c>
    </row>
    <row r="274" spans="1:11" s="14" customFormat="1" ht="27.75" customHeight="1">
      <c r="A274" s="152" t="s">
        <v>150</v>
      </c>
      <c r="B274" s="91"/>
      <c r="C274" s="126">
        <v>1</v>
      </c>
      <c r="D274" s="18">
        <v>1</v>
      </c>
      <c r="E274" s="18">
        <v>0</v>
      </c>
      <c r="F274" s="126">
        <f>+G274</f>
        <v>1</v>
      </c>
      <c r="G274" s="18">
        <v>1</v>
      </c>
      <c r="H274" s="18">
        <v>0</v>
      </c>
      <c r="I274" s="126">
        <f>+J274</f>
        <v>0</v>
      </c>
      <c r="J274" s="18">
        <v>0</v>
      </c>
      <c r="K274" s="18">
        <v>0</v>
      </c>
    </row>
    <row r="275" spans="1:11" s="14" customFormat="1" ht="17.25" customHeight="1">
      <c r="A275" s="153" t="s">
        <v>29</v>
      </c>
      <c r="B275" s="91"/>
      <c r="C275" s="127"/>
      <c r="D275" s="19"/>
      <c r="E275" s="19"/>
      <c r="F275" s="146"/>
      <c r="G275" s="105"/>
      <c r="H275" s="105"/>
      <c r="I275" s="127"/>
      <c r="J275" s="19"/>
      <c r="K275" s="19"/>
    </row>
    <row r="276" spans="1:11" s="14" customFormat="1" ht="30">
      <c r="A276" s="154" t="s">
        <v>151</v>
      </c>
      <c r="B276" s="91"/>
      <c r="C276" s="16">
        <f>D276+E276</f>
        <v>1365379.7142857143</v>
      </c>
      <c r="D276" s="26">
        <f>D270/7</f>
        <v>1365379.7142857143</v>
      </c>
      <c r="E276" s="26">
        <v>0</v>
      </c>
      <c r="F276" s="16">
        <f>G276+H276</f>
        <v>1335053.6666666667</v>
      </c>
      <c r="G276" s="26">
        <f>G270/12</f>
        <v>1335053.6666666667</v>
      </c>
      <c r="H276" s="26">
        <v>0</v>
      </c>
      <c r="I276" s="16">
        <f>J276+K276</f>
        <v>0</v>
      </c>
      <c r="J276" s="27">
        <v>0</v>
      </c>
      <c r="K276" s="26">
        <v>0</v>
      </c>
    </row>
    <row r="277" spans="1:11" s="14" customFormat="1" ht="16.5">
      <c r="A277" s="155" t="s">
        <v>28</v>
      </c>
      <c r="B277" s="91"/>
      <c r="C277" s="16"/>
      <c r="D277" s="26"/>
      <c r="E277" s="26"/>
      <c r="F277" s="103"/>
      <c r="G277" s="107"/>
      <c r="H277" s="106"/>
      <c r="I277" s="16"/>
      <c r="J277" s="27"/>
      <c r="K277" s="26"/>
    </row>
    <row r="278" spans="1:11" s="14" customFormat="1" ht="18" customHeight="1">
      <c r="A278" s="154" t="s">
        <v>27</v>
      </c>
      <c r="B278" s="91"/>
      <c r="C278" s="128">
        <f>+D278</f>
        <v>100</v>
      </c>
      <c r="D278" s="37">
        <v>100</v>
      </c>
      <c r="E278" s="37">
        <v>0</v>
      </c>
      <c r="F278" s="128">
        <f>G278+H278</f>
        <v>100</v>
      </c>
      <c r="G278" s="84">
        <v>100</v>
      </c>
      <c r="H278" s="37">
        <v>0</v>
      </c>
      <c r="I278" s="128">
        <f>J278+K278</f>
        <v>0</v>
      </c>
      <c r="J278" s="84">
        <v>0</v>
      </c>
      <c r="K278" s="37">
        <v>0</v>
      </c>
    </row>
    <row r="279" spans="1:11" ht="21" customHeight="1">
      <c r="A279" s="129" t="s">
        <v>155</v>
      </c>
      <c r="B279" s="129"/>
      <c r="C279" s="129"/>
      <c r="D279" s="129"/>
      <c r="E279" s="129"/>
      <c r="F279" s="145"/>
      <c r="G279" s="145"/>
      <c r="H279" s="145"/>
      <c r="I279" s="129"/>
      <c r="J279" s="129"/>
      <c r="K279" s="129"/>
    </row>
    <row r="280" spans="1:11" ht="42" customHeight="1">
      <c r="A280" s="194" t="s">
        <v>156</v>
      </c>
      <c r="B280" s="123"/>
      <c r="C280" s="16">
        <f>D280+E280</f>
        <v>70400</v>
      </c>
      <c r="D280" s="16">
        <v>70400</v>
      </c>
      <c r="E280" s="16">
        <v>0</v>
      </c>
      <c r="F280" s="21">
        <f>+G280</f>
        <v>74666</v>
      </c>
      <c r="G280" s="21">
        <v>74666</v>
      </c>
      <c r="H280" s="21">
        <v>0</v>
      </c>
      <c r="I280" s="16">
        <v>0</v>
      </c>
      <c r="J280" s="21">
        <v>0</v>
      </c>
      <c r="K280" s="16">
        <v>0</v>
      </c>
    </row>
    <row r="281" spans="1:11" s="14" customFormat="1" ht="18" customHeight="1">
      <c r="A281" s="69" t="s">
        <v>6</v>
      </c>
      <c r="B281" s="91"/>
      <c r="C281" s="130"/>
      <c r="D281" s="17"/>
      <c r="E281" s="17"/>
      <c r="F281" s="17"/>
      <c r="G281" s="17"/>
      <c r="H281" s="17"/>
      <c r="I281" s="17"/>
      <c r="J281" s="17"/>
      <c r="K281" s="17"/>
    </row>
    <row r="282" spans="1:11" s="14" customFormat="1" ht="15">
      <c r="A282" s="151" t="s">
        <v>7</v>
      </c>
      <c r="B282" s="91"/>
      <c r="C282" s="130"/>
      <c r="D282" s="17"/>
      <c r="E282" s="17"/>
      <c r="F282" s="17"/>
      <c r="G282" s="17"/>
      <c r="H282" s="17"/>
      <c r="I282" s="17"/>
      <c r="J282" s="17"/>
      <c r="K282" s="17"/>
    </row>
    <row r="283" spans="1:11" s="14" customFormat="1" ht="15.75" customHeight="1">
      <c r="A283" s="152" t="s">
        <v>157</v>
      </c>
      <c r="B283" s="91"/>
      <c r="C283" s="126">
        <f>+D283</f>
        <v>180</v>
      </c>
      <c r="D283" s="18">
        <v>180</v>
      </c>
      <c r="E283" s="18">
        <v>0</v>
      </c>
      <c r="F283" s="126">
        <f>+G283</f>
        <v>180</v>
      </c>
      <c r="G283" s="18">
        <v>180</v>
      </c>
      <c r="H283" s="18">
        <v>0</v>
      </c>
      <c r="I283" s="126">
        <f>+J283</f>
        <v>0</v>
      </c>
      <c r="J283" s="18">
        <v>0</v>
      </c>
      <c r="K283" s="18">
        <v>0</v>
      </c>
    </row>
    <row r="284" spans="1:11" s="14" customFormat="1" ht="17.25" customHeight="1">
      <c r="A284" s="153" t="s">
        <v>29</v>
      </c>
      <c r="B284" s="91"/>
      <c r="C284" s="127"/>
      <c r="D284" s="19"/>
      <c r="E284" s="19"/>
      <c r="F284" s="127"/>
      <c r="G284" s="19"/>
      <c r="H284" s="19"/>
      <c r="I284" s="127"/>
      <c r="J284" s="19"/>
      <c r="K284" s="19"/>
    </row>
    <row r="285" spans="1:11" s="14" customFormat="1" ht="18.75" customHeight="1">
      <c r="A285" s="171" t="s">
        <v>158</v>
      </c>
      <c r="B285" s="91"/>
      <c r="C285" s="16">
        <f>+D285</f>
        <v>391.1111111111111</v>
      </c>
      <c r="D285" s="26">
        <f>+D280/D283</f>
        <v>391.1111111111111</v>
      </c>
      <c r="E285" s="26">
        <v>0</v>
      </c>
      <c r="F285" s="16">
        <f>+G285</f>
        <v>414.81111111111113</v>
      </c>
      <c r="G285" s="26">
        <f>+G280/G283</f>
        <v>414.81111111111113</v>
      </c>
      <c r="H285" s="26">
        <v>0</v>
      </c>
      <c r="I285" s="16">
        <f>+J285</f>
        <v>0</v>
      </c>
      <c r="J285" s="27">
        <v>0</v>
      </c>
      <c r="K285" s="26">
        <v>0</v>
      </c>
    </row>
    <row r="286" spans="1:11" s="14" customFormat="1" ht="16.5">
      <c r="A286" s="155" t="s">
        <v>28</v>
      </c>
      <c r="B286" s="91"/>
      <c r="C286" s="16"/>
      <c r="D286" s="26"/>
      <c r="E286" s="26"/>
      <c r="F286" s="16"/>
      <c r="G286" s="27"/>
      <c r="H286" s="26"/>
      <c r="I286" s="16"/>
      <c r="J286" s="27"/>
      <c r="K286" s="26"/>
    </row>
    <row r="287" spans="1:11" s="14" customFormat="1" ht="21.75" customHeight="1">
      <c r="A287" s="154" t="s">
        <v>159</v>
      </c>
      <c r="B287" s="91"/>
      <c r="C287" s="128">
        <f>+D287</f>
        <v>100</v>
      </c>
      <c r="D287" s="37">
        <v>100</v>
      </c>
      <c r="E287" s="37">
        <v>0</v>
      </c>
      <c r="F287" s="128">
        <f>G287+H287</f>
        <v>100</v>
      </c>
      <c r="G287" s="84">
        <v>100</v>
      </c>
      <c r="H287" s="37">
        <v>0</v>
      </c>
      <c r="I287" s="128">
        <f>J287+K287</f>
        <v>0</v>
      </c>
      <c r="J287" s="84">
        <v>0</v>
      </c>
      <c r="K287" s="37">
        <v>0</v>
      </c>
    </row>
    <row r="288" spans="1:11" ht="21" customHeight="1">
      <c r="A288" s="129" t="s">
        <v>160</v>
      </c>
      <c r="B288" s="129"/>
      <c r="C288" s="129"/>
      <c r="D288" s="129"/>
      <c r="E288" s="129"/>
      <c r="F288" s="145"/>
      <c r="G288" s="145"/>
      <c r="H288" s="145"/>
      <c r="I288" s="129"/>
      <c r="J288" s="129"/>
      <c r="K288" s="129"/>
    </row>
    <row r="289" spans="1:11" ht="30.75" customHeight="1">
      <c r="A289" s="178" t="s">
        <v>161</v>
      </c>
      <c r="B289" s="123"/>
      <c r="C289" s="16">
        <f>D289+E289</f>
        <v>1394632</v>
      </c>
      <c r="D289" s="16">
        <v>1394632</v>
      </c>
      <c r="E289" s="16">
        <v>0</v>
      </c>
      <c r="F289" s="21">
        <f>G289+H289</f>
        <v>1562305</v>
      </c>
      <c r="G289" s="21">
        <v>1562305</v>
      </c>
      <c r="H289" s="21">
        <v>0</v>
      </c>
      <c r="I289" s="16">
        <f>J289+K289</f>
        <v>0</v>
      </c>
      <c r="J289" s="21">
        <v>0</v>
      </c>
      <c r="K289" s="16">
        <v>0</v>
      </c>
    </row>
    <row r="290" spans="1:11" s="14" customFormat="1" ht="18" customHeight="1">
      <c r="A290" s="69" t="s">
        <v>6</v>
      </c>
      <c r="B290" s="91"/>
      <c r="C290" s="130"/>
      <c r="D290" s="17"/>
      <c r="E290" s="17"/>
      <c r="F290" s="104"/>
      <c r="G290" s="104"/>
      <c r="H290" s="104"/>
      <c r="I290" s="17"/>
      <c r="J290" s="17"/>
      <c r="K290" s="17"/>
    </row>
    <row r="291" spans="1:11" s="14" customFormat="1" ht="15">
      <c r="A291" s="151" t="s">
        <v>7</v>
      </c>
      <c r="B291" s="91"/>
      <c r="C291" s="130"/>
      <c r="D291" s="17"/>
      <c r="E291" s="17"/>
      <c r="F291" s="104"/>
      <c r="G291" s="104"/>
      <c r="H291" s="104"/>
      <c r="I291" s="17"/>
      <c r="J291" s="17"/>
      <c r="K291" s="17"/>
    </row>
    <row r="292" spans="1:11" s="14" customFormat="1" ht="34.5" customHeight="1">
      <c r="A292" s="152" t="s">
        <v>162</v>
      </c>
      <c r="B292" s="91"/>
      <c r="C292" s="131">
        <f>+D292</f>
        <v>6250</v>
      </c>
      <c r="D292" s="18">
        <v>6250</v>
      </c>
      <c r="E292" s="18">
        <v>0</v>
      </c>
      <c r="F292" s="126">
        <f>+G292</f>
        <v>6280</v>
      </c>
      <c r="G292" s="18">
        <v>6280</v>
      </c>
      <c r="H292" s="18">
        <v>0</v>
      </c>
      <c r="I292" s="126">
        <f>+J292</f>
        <v>0</v>
      </c>
      <c r="J292" s="18">
        <v>0</v>
      </c>
      <c r="K292" s="18">
        <v>0</v>
      </c>
    </row>
    <row r="293" spans="1:11" s="14" customFormat="1" ht="34.5" customHeight="1">
      <c r="A293" s="152" t="s">
        <v>163</v>
      </c>
      <c r="B293" s="91"/>
      <c r="C293" s="131">
        <f>+D293</f>
        <v>123</v>
      </c>
      <c r="D293" s="18">
        <v>123</v>
      </c>
      <c r="E293" s="18">
        <v>0</v>
      </c>
      <c r="F293" s="126">
        <f>+G293</f>
        <v>123</v>
      </c>
      <c r="G293" s="18">
        <v>123</v>
      </c>
      <c r="H293" s="18">
        <v>0</v>
      </c>
      <c r="I293" s="126">
        <v>0</v>
      </c>
      <c r="J293" s="18">
        <v>0</v>
      </c>
      <c r="K293" s="18">
        <v>0</v>
      </c>
    </row>
    <row r="294" spans="1:11" s="14" customFormat="1" ht="17.25" customHeight="1">
      <c r="A294" s="153" t="s">
        <v>29</v>
      </c>
      <c r="B294" s="91"/>
      <c r="C294" s="127"/>
      <c r="D294" s="19"/>
      <c r="E294" s="19"/>
      <c r="F294" s="146"/>
      <c r="G294" s="105"/>
      <c r="H294" s="105"/>
      <c r="I294" s="127"/>
      <c r="J294" s="19"/>
      <c r="K294" s="19"/>
    </row>
    <row r="295" spans="1:11" s="14" customFormat="1" ht="32.25" customHeight="1">
      <c r="A295" s="152" t="s">
        <v>164</v>
      </c>
      <c r="B295" s="91"/>
      <c r="C295" s="16">
        <f>D295</f>
        <v>114937.08</v>
      </c>
      <c r="D295" s="26">
        <f>1379244.96/12</f>
        <v>114937.08</v>
      </c>
      <c r="E295" s="26">
        <v>0</v>
      </c>
      <c r="F295" s="16">
        <f>+G295</f>
        <v>128909.8</v>
      </c>
      <c r="G295" s="26">
        <f>1546917.6/12</f>
        <v>128909.8</v>
      </c>
      <c r="H295" s="26">
        <v>0</v>
      </c>
      <c r="I295" s="16">
        <f>+J295</f>
        <v>0</v>
      </c>
      <c r="J295" s="27">
        <v>0</v>
      </c>
      <c r="K295" s="26">
        <v>0</v>
      </c>
    </row>
    <row r="296" spans="1:11" s="14" customFormat="1" ht="30" customHeight="1">
      <c r="A296" s="171" t="s">
        <v>165</v>
      </c>
      <c r="B296" s="91"/>
      <c r="C296" s="16">
        <f>+D296</f>
        <v>125.09918699186993</v>
      </c>
      <c r="D296" s="26">
        <f>15387.2/123</f>
        <v>125.09918699186993</v>
      </c>
      <c r="E296" s="26">
        <v>0</v>
      </c>
      <c r="F296" s="16">
        <f>+G296</f>
        <v>125.09918699186993</v>
      </c>
      <c r="G296" s="27">
        <f>15387.2/G293</f>
        <v>125.09918699186993</v>
      </c>
      <c r="H296" s="26">
        <v>0</v>
      </c>
      <c r="I296" s="16">
        <f>+J296</f>
        <v>0</v>
      </c>
      <c r="J296" s="27">
        <v>0</v>
      </c>
      <c r="K296" s="26">
        <v>0</v>
      </c>
    </row>
    <row r="297" spans="1:11" s="14" customFormat="1" ht="16.5">
      <c r="A297" s="155" t="s">
        <v>28</v>
      </c>
      <c r="B297" s="91"/>
      <c r="C297" s="16"/>
      <c r="D297" s="26"/>
      <c r="E297" s="26"/>
      <c r="F297" s="103"/>
      <c r="G297" s="107"/>
      <c r="H297" s="106"/>
      <c r="I297" s="16"/>
      <c r="J297" s="27"/>
      <c r="K297" s="26"/>
    </row>
    <row r="298" spans="1:11" s="14" customFormat="1" ht="21.75" customHeight="1">
      <c r="A298" s="154" t="s">
        <v>159</v>
      </c>
      <c r="B298" s="91"/>
      <c r="C298" s="128">
        <f>+D298</f>
        <v>100</v>
      </c>
      <c r="D298" s="37">
        <v>100</v>
      </c>
      <c r="E298" s="37">
        <v>0</v>
      </c>
      <c r="F298" s="128">
        <f>G298+H298</f>
        <v>100</v>
      </c>
      <c r="G298" s="84">
        <v>100</v>
      </c>
      <c r="H298" s="37">
        <v>0</v>
      </c>
      <c r="I298" s="128">
        <f>J298+K298</f>
        <v>0</v>
      </c>
      <c r="J298" s="84">
        <v>0</v>
      </c>
      <c r="K298" s="37">
        <v>0</v>
      </c>
    </row>
    <row r="299" spans="1:15" s="143" customFormat="1" ht="26.25" customHeight="1">
      <c r="A299" s="9"/>
      <c r="B299" s="167"/>
      <c r="C299" s="33"/>
      <c r="D299" s="33"/>
      <c r="E299" s="33"/>
      <c r="F299" s="33"/>
      <c r="G299" s="33"/>
      <c r="H299" s="33"/>
      <c r="I299" s="214" t="s">
        <v>62</v>
      </c>
      <c r="J299" s="214"/>
      <c r="K299" s="214"/>
      <c r="L299" s="33"/>
      <c r="M299" s="142"/>
      <c r="N299" s="3"/>
      <c r="O299" s="142"/>
    </row>
    <row r="300" spans="1:15" s="143" customFormat="1" ht="14.25">
      <c r="A300" s="98">
        <v>1</v>
      </c>
      <c r="B300" s="35">
        <v>2</v>
      </c>
      <c r="C300" s="15">
        <v>3</v>
      </c>
      <c r="D300" s="15">
        <v>4</v>
      </c>
      <c r="E300" s="15">
        <v>5</v>
      </c>
      <c r="F300" s="15">
        <v>6</v>
      </c>
      <c r="G300" s="15">
        <v>7</v>
      </c>
      <c r="H300" s="15">
        <v>8</v>
      </c>
      <c r="I300" s="15">
        <v>9</v>
      </c>
      <c r="J300" s="15">
        <v>10</v>
      </c>
      <c r="K300" s="15">
        <v>11</v>
      </c>
      <c r="L300" s="8"/>
      <c r="M300" s="142"/>
      <c r="N300" s="3"/>
      <c r="O300" s="142"/>
    </row>
    <row r="301" spans="1:11" s="14" customFormat="1" ht="21.75" customHeight="1">
      <c r="A301" s="129" t="s">
        <v>166</v>
      </c>
      <c r="B301" s="129"/>
      <c r="C301" s="129"/>
      <c r="D301" s="129"/>
      <c r="E301" s="129"/>
      <c r="F301" s="145"/>
      <c r="G301" s="145"/>
      <c r="H301" s="145"/>
      <c r="I301" s="129"/>
      <c r="J301" s="129"/>
      <c r="K301" s="129"/>
    </row>
    <row r="302" spans="1:11" s="14" customFormat="1" ht="121.5" customHeight="1">
      <c r="A302" s="194" t="s">
        <v>180</v>
      </c>
      <c r="B302" s="91"/>
      <c r="C302" s="132">
        <f>D302+E302</f>
        <v>269119</v>
      </c>
      <c r="D302" s="133">
        <f>D304+D305+D306</f>
        <v>269119</v>
      </c>
      <c r="E302" s="133">
        <f>E304+E305+E306</f>
        <v>0</v>
      </c>
      <c r="F302" s="134">
        <f aca="true" t="shared" si="8" ref="F302:F307">G302+H302</f>
        <v>420200</v>
      </c>
      <c r="G302" s="133">
        <f>G304+G305+G306+G307</f>
        <v>270200</v>
      </c>
      <c r="H302" s="133">
        <f>H304+H305+H306+H307</f>
        <v>150000</v>
      </c>
      <c r="I302" s="132">
        <f aca="true" t="shared" si="9" ref="I302:I307">J302+K302</f>
        <v>160050</v>
      </c>
      <c r="J302" s="133">
        <f>J304+J305+J306+J307</f>
        <v>0</v>
      </c>
      <c r="K302" s="133">
        <f>K304+K305+K306+K307</f>
        <v>160050</v>
      </c>
    </row>
    <row r="303" spans="1:11" s="14" customFormat="1" ht="16.5" customHeight="1">
      <c r="A303" s="151" t="s">
        <v>167</v>
      </c>
      <c r="B303" s="91"/>
      <c r="C303" s="128"/>
      <c r="D303" s="37"/>
      <c r="E303" s="37"/>
      <c r="F303" s="134">
        <f t="shared" si="8"/>
        <v>0</v>
      </c>
      <c r="G303" s="27">
        <v>0</v>
      </c>
      <c r="H303" s="26">
        <v>0</v>
      </c>
      <c r="I303" s="134">
        <f t="shared" si="9"/>
        <v>0</v>
      </c>
      <c r="J303" s="27">
        <v>0</v>
      </c>
      <c r="K303" s="26">
        <v>0</v>
      </c>
    </row>
    <row r="304" spans="1:11" s="14" customFormat="1" ht="20.25" customHeight="1">
      <c r="A304" s="183" t="s">
        <v>168</v>
      </c>
      <c r="B304" s="91"/>
      <c r="C304" s="128">
        <f>D304</f>
        <v>24982</v>
      </c>
      <c r="D304" s="26">
        <v>24982</v>
      </c>
      <c r="E304" s="26">
        <v>0</v>
      </c>
      <c r="F304" s="134">
        <f t="shared" si="8"/>
        <v>26400</v>
      </c>
      <c r="G304" s="27">
        <v>26400</v>
      </c>
      <c r="H304" s="26">
        <v>0</v>
      </c>
      <c r="I304" s="134">
        <f t="shared" si="9"/>
        <v>0</v>
      </c>
      <c r="J304" s="27">
        <v>0</v>
      </c>
      <c r="K304" s="26">
        <v>0</v>
      </c>
    </row>
    <row r="305" spans="1:11" s="14" customFormat="1" ht="24.75" customHeight="1">
      <c r="A305" s="195" t="s">
        <v>169</v>
      </c>
      <c r="B305" s="91"/>
      <c r="C305" s="128">
        <f>D305</f>
        <v>18566</v>
      </c>
      <c r="D305" s="26">
        <v>18566</v>
      </c>
      <c r="E305" s="26">
        <v>0</v>
      </c>
      <c r="F305" s="134">
        <f t="shared" si="8"/>
        <v>0</v>
      </c>
      <c r="G305" s="27">
        <v>0</v>
      </c>
      <c r="H305" s="26">
        <v>0</v>
      </c>
      <c r="I305" s="134">
        <f t="shared" si="9"/>
        <v>0</v>
      </c>
      <c r="J305" s="27">
        <v>0</v>
      </c>
      <c r="K305" s="26">
        <v>0</v>
      </c>
    </row>
    <row r="306" spans="1:11" s="14" customFormat="1" ht="30.75" customHeight="1">
      <c r="A306" s="124" t="s">
        <v>181</v>
      </c>
      <c r="B306" s="91"/>
      <c r="C306" s="128">
        <f>D306</f>
        <v>225571</v>
      </c>
      <c r="D306" s="26">
        <v>225571</v>
      </c>
      <c r="E306" s="26">
        <v>0</v>
      </c>
      <c r="F306" s="134">
        <f t="shared" si="8"/>
        <v>243800</v>
      </c>
      <c r="G306" s="27">
        <v>243800</v>
      </c>
      <c r="H306" s="26">
        <v>0</v>
      </c>
      <c r="I306" s="134">
        <f t="shared" si="9"/>
        <v>0</v>
      </c>
      <c r="J306" s="27">
        <v>0</v>
      </c>
      <c r="K306" s="26">
        <v>0</v>
      </c>
    </row>
    <row r="307" spans="1:11" s="14" customFormat="1" ht="21" customHeight="1">
      <c r="A307" s="196" t="s">
        <v>191</v>
      </c>
      <c r="B307" s="91"/>
      <c r="C307" s="128">
        <v>0</v>
      </c>
      <c r="D307" s="26">
        <v>0</v>
      </c>
      <c r="E307" s="26">
        <v>0</v>
      </c>
      <c r="F307" s="134">
        <f t="shared" si="8"/>
        <v>150000</v>
      </c>
      <c r="G307" s="27">
        <v>0</v>
      </c>
      <c r="H307" s="26">
        <v>150000</v>
      </c>
      <c r="I307" s="134">
        <f t="shared" si="9"/>
        <v>160050</v>
      </c>
      <c r="J307" s="27">
        <v>0</v>
      </c>
      <c r="K307" s="26">
        <v>160050</v>
      </c>
    </row>
    <row r="308" spans="1:11" s="14" customFormat="1" ht="21.75" customHeight="1">
      <c r="A308" s="155" t="s">
        <v>170</v>
      </c>
      <c r="B308" s="91"/>
      <c r="C308" s="128"/>
      <c r="D308" s="37"/>
      <c r="E308" s="37"/>
      <c r="F308" s="147"/>
      <c r="G308" s="110"/>
      <c r="H308" s="109"/>
      <c r="I308" s="128"/>
      <c r="J308" s="84"/>
      <c r="K308" s="37"/>
    </row>
    <row r="309" spans="1:11" s="14" customFormat="1" ht="21.75" customHeight="1">
      <c r="A309" s="197" t="s">
        <v>171</v>
      </c>
      <c r="B309" s="91"/>
      <c r="C309" s="131">
        <f>D309</f>
        <v>2</v>
      </c>
      <c r="D309" s="67">
        <v>2</v>
      </c>
      <c r="E309" s="67">
        <v>0</v>
      </c>
      <c r="F309" s="131">
        <f>G309</f>
        <v>2</v>
      </c>
      <c r="G309" s="135">
        <v>2</v>
      </c>
      <c r="H309" s="67">
        <v>0</v>
      </c>
      <c r="I309" s="131">
        <f>J309</f>
        <v>0</v>
      </c>
      <c r="J309" s="135">
        <v>0</v>
      </c>
      <c r="K309" s="67">
        <v>0</v>
      </c>
    </row>
    <row r="310" spans="1:11" s="14" customFormat="1" ht="34.5" customHeight="1">
      <c r="A310" s="197" t="s">
        <v>172</v>
      </c>
      <c r="B310" s="91"/>
      <c r="C310" s="131">
        <f>D310</f>
        <v>1</v>
      </c>
      <c r="D310" s="67">
        <v>1</v>
      </c>
      <c r="E310" s="67">
        <v>0</v>
      </c>
      <c r="F310" s="131">
        <f>G310</f>
        <v>0</v>
      </c>
      <c r="G310" s="135">
        <v>0</v>
      </c>
      <c r="H310" s="67">
        <v>0</v>
      </c>
      <c r="I310" s="131">
        <f>J310</f>
        <v>0</v>
      </c>
      <c r="J310" s="135">
        <v>0</v>
      </c>
      <c r="K310" s="67">
        <v>0</v>
      </c>
    </row>
    <row r="311" spans="1:11" s="14" customFormat="1" ht="39" customHeight="1">
      <c r="A311" s="197" t="s">
        <v>173</v>
      </c>
      <c r="B311" s="91"/>
      <c r="C311" s="131">
        <f>D311</f>
        <v>2116</v>
      </c>
      <c r="D311" s="67">
        <v>2116</v>
      </c>
      <c r="E311" s="67">
        <v>0</v>
      </c>
      <c r="F311" s="131">
        <f>G311</f>
        <v>3842</v>
      </c>
      <c r="G311" s="135">
        <v>3842</v>
      </c>
      <c r="H311" s="67">
        <v>0</v>
      </c>
      <c r="I311" s="131">
        <f>J311</f>
        <v>0</v>
      </c>
      <c r="J311" s="135">
        <v>0</v>
      </c>
      <c r="K311" s="67">
        <v>0</v>
      </c>
    </row>
    <row r="312" spans="1:11" s="14" customFormat="1" ht="33" customHeight="1">
      <c r="A312" s="188" t="s">
        <v>190</v>
      </c>
      <c r="B312" s="91"/>
      <c r="C312" s="131">
        <f>D312</f>
        <v>0</v>
      </c>
      <c r="D312" s="67">
        <v>0</v>
      </c>
      <c r="E312" s="67">
        <v>0</v>
      </c>
      <c r="F312" s="131">
        <f>G312+H312</f>
        <v>5</v>
      </c>
      <c r="G312" s="135">
        <v>0</v>
      </c>
      <c r="H312" s="67">
        <v>5</v>
      </c>
      <c r="I312" s="131">
        <f>J312+K312</f>
        <v>5</v>
      </c>
      <c r="J312" s="135">
        <v>0</v>
      </c>
      <c r="K312" s="67">
        <v>5</v>
      </c>
    </row>
    <row r="313" spans="1:11" s="14" customFormat="1" ht="21.75" customHeight="1">
      <c r="A313" s="155" t="s">
        <v>174</v>
      </c>
      <c r="B313" s="91"/>
      <c r="C313" s="128"/>
      <c r="D313" s="37"/>
      <c r="E313" s="37"/>
      <c r="F313" s="147"/>
      <c r="G313" s="110"/>
      <c r="H313" s="109"/>
      <c r="I313" s="128"/>
      <c r="J313" s="84"/>
      <c r="K313" s="37"/>
    </row>
    <row r="314" spans="1:11" s="14" customFormat="1" ht="21.75" customHeight="1">
      <c r="A314" s="198" t="s">
        <v>175</v>
      </c>
      <c r="B314" s="91"/>
      <c r="C314" s="16">
        <f>D314</f>
        <v>1040.9166666666667</v>
      </c>
      <c r="D314" s="26">
        <f>D304/D309/12</f>
        <v>1040.9166666666667</v>
      </c>
      <c r="E314" s="26">
        <v>0</v>
      </c>
      <c r="F314" s="16">
        <f>G314</f>
        <v>1100</v>
      </c>
      <c r="G314" s="27">
        <f>+G304/G309/12</f>
        <v>1100</v>
      </c>
      <c r="H314" s="26">
        <v>0</v>
      </c>
      <c r="I314" s="16">
        <f>J314</f>
        <v>0</v>
      </c>
      <c r="J314" s="27">
        <v>0</v>
      </c>
      <c r="K314" s="26">
        <v>0</v>
      </c>
    </row>
    <row r="315" spans="1:11" s="14" customFormat="1" ht="21.75" customHeight="1">
      <c r="A315" s="198" t="s">
        <v>176</v>
      </c>
      <c r="B315" s="91"/>
      <c r="C315" s="16">
        <f>D315</f>
        <v>18566</v>
      </c>
      <c r="D315" s="26">
        <f>D305/D310</f>
        <v>18566</v>
      </c>
      <c r="E315" s="26">
        <v>0</v>
      </c>
      <c r="F315" s="16">
        <f>G315</f>
        <v>0</v>
      </c>
      <c r="G315" s="27">
        <v>0</v>
      </c>
      <c r="H315" s="26">
        <v>0</v>
      </c>
      <c r="I315" s="16">
        <f>J315</f>
        <v>0</v>
      </c>
      <c r="J315" s="27">
        <v>0</v>
      </c>
      <c r="K315" s="26">
        <v>0</v>
      </c>
    </row>
    <row r="316" spans="1:11" s="14" customFormat="1" ht="50.25" customHeight="1">
      <c r="A316" s="197" t="s">
        <v>177</v>
      </c>
      <c r="B316" s="91"/>
      <c r="C316" s="16">
        <f>D316</f>
        <v>106.60255198487712</v>
      </c>
      <c r="D316" s="26">
        <f>D306/D311</f>
        <v>106.60255198487712</v>
      </c>
      <c r="E316" s="26">
        <v>0</v>
      </c>
      <c r="F316" s="16">
        <f>G316</f>
        <v>63.456533055700156</v>
      </c>
      <c r="G316" s="27">
        <f>+G306/G311</f>
        <v>63.456533055700156</v>
      </c>
      <c r="H316" s="26">
        <v>0</v>
      </c>
      <c r="I316" s="16">
        <f>J316</f>
        <v>0</v>
      </c>
      <c r="J316" s="27">
        <v>0</v>
      </c>
      <c r="K316" s="26">
        <v>0</v>
      </c>
    </row>
    <row r="317" spans="1:11" s="14" customFormat="1" ht="26.25" customHeight="1">
      <c r="A317" s="196" t="s">
        <v>193</v>
      </c>
      <c r="B317" s="91"/>
      <c r="C317" s="16">
        <f>D317</f>
        <v>0</v>
      </c>
      <c r="D317" s="26">
        <v>0</v>
      </c>
      <c r="E317" s="26">
        <v>0</v>
      </c>
      <c r="F317" s="16">
        <f>+G317+H317</f>
        <v>30000</v>
      </c>
      <c r="G317" s="27">
        <v>0</v>
      </c>
      <c r="H317" s="26">
        <f>+H307/H312</f>
        <v>30000</v>
      </c>
      <c r="I317" s="16">
        <f>J317+K317</f>
        <v>32010</v>
      </c>
      <c r="J317" s="27">
        <v>0</v>
      </c>
      <c r="K317" s="26">
        <f>+K307/K312</f>
        <v>32010</v>
      </c>
    </row>
    <row r="318" spans="1:11" s="14" customFormat="1" ht="18.75" customHeight="1">
      <c r="A318" s="155" t="s">
        <v>178</v>
      </c>
      <c r="B318" s="91"/>
      <c r="C318" s="128"/>
      <c r="D318" s="37"/>
      <c r="E318" s="37"/>
      <c r="F318" s="147"/>
      <c r="G318" s="110"/>
      <c r="H318" s="109"/>
      <c r="I318" s="128"/>
      <c r="J318" s="84"/>
      <c r="K318" s="37"/>
    </row>
    <row r="319" spans="1:11" s="14" customFormat="1" ht="34.5" customHeight="1">
      <c r="A319" s="189" t="s">
        <v>179</v>
      </c>
      <c r="B319" s="91"/>
      <c r="C319" s="128">
        <f>D319</f>
        <v>100</v>
      </c>
      <c r="D319" s="37">
        <v>100</v>
      </c>
      <c r="E319" s="37">
        <v>0</v>
      </c>
      <c r="F319" s="128">
        <f>G319</f>
        <v>100</v>
      </c>
      <c r="G319" s="84">
        <v>100</v>
      </c>
      <c r="H319" s="37">
        <v>0</v>
      </c>
      <c r="I319" s="128">
        <f>J319</f>
        <v>0</v>
      </c>
      <c r="J319" s="84">
        <v>0</v>
      </c>
      <c r="K319" s="37">
        <v>0</v>
      </c>
    </row>
    <row r="320" spans="1:11" s="14" customFormat="1" ht="36" customHeight="1">
      <c r="A320" s="189" t="s">
        <v>194</v>
      </c>
      <c r="B320" s="91"/>
      <c r="C320" s="128">
        <f>D320</f>
        <v>100</v>
      </c>
      <c r="D320" s="37">
        <v>100</v>
      </c>
      <c r="E320" s="37">
        <v>0</v>
      </c>
      <c r="F320" s="128">
        <f>G320</f>
        <v>100</v>
      </c>
      <c r="G320" s="84">
        <v>100</v>
      </c>
      <c r="H320" s="37">
        <v>0</v>
      </c>
      <c r="I320" s="128">
        <f>J320</f>
        <v>0</v>
      </c>
      <c r="J320" s="84">
        <v>0</v>
      </c>
      <c r="K320" s="37">
        <v>0</v>
      </c>
    </row>
    <row r="321" spans="1:11" s="14" customFormat="1" ht="23.25" customHeight="1">
      <c r="A321" s="200" t="s">
        <v>195</v>
      </c>
      <c r="B321" s="91"/>
      <c r="C321" s="128">
        <v>0</v>
      </c>
      <c r="D321" s="37">
        <v>0</v>
      </c>
      <c r="E321" s="37">
        <v>0</v>
      </c>
      <c r="F321" s="128">
        <f>+G321+H321</f>
        <v>100</v>
      </c>
      <c r="G321" s="84">
        <v>0</v>
      </c>
      <c r="H321" s="37">
        <v>100</v>
      </c>
      <c r="I321" s="128">
        <f>J321+K321</f>
        <v>100</v>
      </c>
      <c r="J321" s="84">
        <v>0</v>
      </c>
      <c r="K321" s="37">
        <v>100</v>
      </c>
    </row>
    <row r="322" spans="1:12" ht="18" customHeight="1">
      <c r="A322" s="129" t="s">
        <v>141</v>
      </c>
      <c r="B322" s="120">
        <v>1518800</v>
      </c>
      <c r="C322" s="121"/>
      <c r="D322" s="121"/>
      <c r="E322" s="121"/>
      <c r="F322" s="121"/>
      <c r="G322" s="121"/>
      <c r="H322" s="121"/>
      <c r="I322" s="121"/>
      <c r="J322" s="121"/>
      <c r="K322" s="121"/>
      <c r="L322" s="85"/>
    </row>
    <row r="323" spans="1:11" s="14" customFormat="1" ht="18.75" customHeight="1">
      <c r="A323" s="155" t="s">
        <v>142</v>
      </c>
      <c r="B323" s="91"/>
      <c r="C323" s="38"/>
      <c r="D323" s="38"/>
      <c r="E323" s="38"/>
      <c r="F323" s="38"/>
      <c r="G323" s="38"/>
      <c r="H323" s="38"/>
      <c r="I323" s="38"/>
      <c r="J323" s="38"/>
      <c r="K323" s="38"/>
    </row>
    <row r="324" spans="1:15" s="143" customFormat="1" ht="35.25" customHeight="1">
      <c r="A324" s="9"/>
      <c r="B324" s="167"/>
      <c r="C324" s="33"/>
      <c r="D324" s="33"/>
      <c r="E324" s="33"/>
      <c r="F324" s="33"/>
      <c r="G324" s="33"/>
      <c r="H324" s="33"/>
      <c r="I324" s="214" t="s">
        <v>62</v>
      </c>
      <c r="J324" s="214"/>
      <c r="K324" s="214"/>
      <c r="L324" s="33"/>
      <c r="M324" s="142"/>
      <c r="N324" s="3"/>
      <c r="O324" s="142"/>
    </row>
    <row r="325" spans="1:15" s="143" customFormat="1" ht="14.25">
      <c r="A325" s="98">
        <v>1</v>
      </c>
      <c r="B325" s="35">
        <v>2</v>
      </c>
      <c r="C325" s="15">
        <v>3</v>
      </c>
      <c r="D325" s="15">
        <v>4</v>
      </c>
      <c r="E325" s="15">
        <v>5</v>
      </c>
      <c r="F325" s="15">
        <v>6</v>
      </c>
      <c r="G325" s="15">
        <v>7</v>
      </c>
      <c r="H325" s="15">
        <v>8</v>
      </c>
      <c r="I325" s="15">
        <v>9</v>
      </c>
      <c r="J325" s="15">
        <v>10</v>
      </c>
      <c r="K325" s="15">
        <v>11</v>
      </c>
      <c r="L325" s="8"/>
      <c r="M325" s="142"/>
      <c r="N325" s="3"/>
      <c r="O325" s="142"/>
    </row>
    <row r="326" spans="1:12" ht="36" customHeight="1">
      <c r="A326" s="216" t="s">
        <v>184</v>
      </c>
      <c r="B326" s="216"/>
      <c r="C326" s="216"/>
      <c r="D326" s="216"/>
      <c r="E326" s="216"/>
      <c r="F326" s="216"/>
      <c r="G326" s="216"/>
      <c r="H326" s="216"/>
      <c r="I326" s="216"/>
      <c r="J326" s="216"/>
      <c r="K326" s="216"/>
      <c r="L326" s="201"/>
    </row>
    <row r="327" spans="1:12" ht="32.25" customHeight="1">
      <c r="A327" s="213" t="s">
        <v>144</v>
      </c>
      <c r="B327" s="213"/>
      <c r="C327" s="213"/>
      <c r="D327" s="213"/>
      <c r="E327" s="213"/>
      <c r="F327" s="213"/>
      <c r="G327" s="213"/>
      <c r="H327" s="213"/>
      <c r="I327" s="213"/>
      <c r="J327" s="213"/>
      <c r="K327" s="213"/>
      <c r="L327" s="202"/>
    </row>
    <row r="328" spans="1:12" ht="24" customHeight="1">
      <c r="A328" s="182" t="s">
        <v>8</v>
      </c>
      <c r="B328" s="122"/>
      <c r="C328" s="16">
        <f>C329+C330</f>
        <v>2160656</v>
      </c>
      <c r="D328" s="16">
        <f>D329+D330</f>
        <v>2160656</v>
      </c>
      <c r="E328" s="16">
        <f aca="true" t="shared" si="10" ref="E328:K328">E329+E330</f>
        <v>0</v>
      </c>
      <c r="F328" s="16">
        <f t="shared" si="10"/>
        <v>1160656</v>
      </c>
      <c r="G328" s="16">
        <f t="shared" si="10"/>
        <v>1160656</v>
      </c>
      <c r="H328" s="16">
        <f t="shared" si="10"/>
        <v>0</v>
      </c>
      <c r="I328" s="16">
        <f t="shared" si="10"/>
        <v>0</v>
      </c>
      <c r="J328" s="16">
        <f t="shared" si="10"/>
        <v>0</v>
      </c>
      <c r="K328" s="16">
        <f t="shared" si="10"/>
        <v>0</v>
      </c>
      <c r="L328" s="203"/>
    </row>
    <row r="329" spans="1:12" ht="62.25" customHeight="1">
      <c r="A329" s="199" t="s">
        <v>145</v>
      </c>
      <c r="B329" s="123"/>
      <c r="C329" s="16">
        <f>D329+E329</f>
        <v>1160656</v>
      </c>
      <c r="D329" s="26">
        <v>1160656</v>
      </c>
      <c r="E329" s="26">
        <v>0</v>
      </c>
      <c r="F329" s="16">
        <f>G329+H329</f>
        <v>1160656</v>
      </c>
      <c r="G329" s="26">
        <v>1160656</v>
      </c>
      <c r="H329" s="26">
        <v>0</v>
      </c>
      <c r="I329" s="16">
        <f>J329+K329</f>
        <v>0</v>
      </c>
      <c r="J329" s="26">
        <v>0</v>
      </c>
      <c r="K329" s="26">
        <v>0</v>
      </c>
      <c r="L329" s="85"/>
    </row>
    <row r="330" spans="1:12" ht="83.25" customHeight="1">
      <c r="A330" s="194" t="s">
        <v>143</v>
      </c>
      <c r="B330" s="123"/>
      <c r="C330" s="16">
        <f>D330+E330</f>
        <v>1000000</v>
      </c>
      <c r="D330" s="26">
        <v>1000000</v>
      </c>
      <c r="E330" s="26">
        <v>0</v>
      </c>
      <c r="F330" s="16">
        <f>G330+H330</f>
        <v>0</v>
      </c>
      <c r="G330" s="26">
        <v>0</v>
      </c>
      <c r="H330" s="26">
        <v>0</v>
      </c>
      <c r="I330" s="16">
        <f>J330+K330</f>
        <v>0</v>
      </c>
      <c r="J330" s="26">
        <v>0</v>
      </c>
      <c r="K330" s="26">
        <v>0</v>
      </c>
      <c r="L330" s="85"/>
    </row>
    <row r="335" spans="1:15" s="2" customFormat="1" ht="26.25" customHeight="1">
      <c r="A335" s="238" t="s">
        <v>198</v>
      </c>
      <c r="B335" s="238"/>
      <c r="C335" s="238"/>
      <c r="D335" s="86"/>
      <c r="E335" s="142"/>
      <c r="F335" s="99"/>
      <c r="G335" s="117"/>
      <c r="H335" s="239"/>
      <c r="I335" s="239"/>
      <c r="J335" s="142"/>
      <c r="K335" s="142"/>
      <c r="M335" s="14"/>
      <c r="O335" s="85"/>
    </row>
    <row r="336" spans="1:15" s="2" customFormat="1" ht="18.75">
      <c r="A336" s="168" t="s">
        <v>197</v>
      </c>
      <c r="B336" s="168"/>
      <c r="C336" s="169"/>
      <c r="D336" s="88"/>
      <c r="E336" s="88"/>
      <c r="F336" s="118"/>
      <c r="G336" s="99"/>
      <c r="H336" s="215" t="s">
        <v>199</v>
      </c>
      <c r="I336" s="215"/>
      <c r="J336" s="142"/>
      <c r="K336" s="142"/>
      <c r="M336" s="14"/>
      <c r="O336" s="85"/>
    </row>
    <row r="337" spans="1:15" s="2" customFormat="1" ht="16.5">
      <c r="A337" s="89"/>
      <c r="B337" s="87"/>
      <c r="C337" s="87"/>
      <c r="D337" s="88"/>
      <c r="E337" s="88"/>
      <c r="F337" s="118"/>
      <c r="G337" s="99"/>
      <c r="H337" s="99"/>
      <c r="I337" s="205"/>
      <c r="J337" s="142"/>
      <c r="K337" s="142"/>
      <c r="M337" s="14"/>
      <c r="O337" s="85"/>
    </row>
    <row r="338" spans="1:15" s="2" customFormat="1" ht="15">
      <c r="A338" s="90"/>
      <c r="B338" s="87"/>
      <c r="C338" s="87"/>
      <c r="D338" s="88"/>
      <c r="E338" s="88"/>
      <c r="F338" s="118"/>
      <c r="G338" s="99"/>
      <c r="H338" s="99"/>
      <c r="I338" s="142"/>
      <c r="J338" s="142"/>
      <c r="K338" s="142"/>
      <c r="M338" s="14"/>
      <c r="O338" s="85"/>
    </row>
    <row r="339" spans="3:15" s="2" customFormat="1" ht="12.75">
      <c r="C339" s="142"/>
      <c r="D339" s="142"/>
      <c r="E339" s="142"/>
      <c r="F339" s="116"/>
      <c r="G339" s="116"/>
      <c r="H339" s="116"/>
      <c r="I339" s="14"/>
      <c r="J339" s="14"/>
      <c r="K339" s="14"/>
      <c r="M339" s="14"/>
      <c r="O339" s="85"/>
    </row>
  </sheetData>
  <sheetProtection/>
  <mergeCells count="56">
    <mergeCell ref="A7:A10"/>
    <mergeCell ref="A335:C335"/>
    <mergeCell ref="H335:I335"/>
    <mergeCell ref="J9:K9"/>
    <mergeCell ref="C9:C10"/>
    <mergeCell ref="A229:K229"/>
    <mergeCell ref="A230:K230"/>
    <mergeCell ref="A243:K243"/>
    <mergeCell ref="A244:K244"/>
    <mergeCell ref="A81:K81"/>
    <mergeCell ref="M23:M24"/>
    <mergeCell ref="M29:M30"/>
    <mergeCell ref="C7:E8"/>
    <mergeCell ref="F7:H8"/>
    <mergeCell ref="F9:F10"/>
    <mergeCell ref="I9:I10"/>
    <mergeCell ref="A16:K16"/>
    <mergeCell ref="A15:K15"/>
    <mergeCell ref="D9:E9"/>
    <mergeCell ref="B7:B10"/>
    <mergeCell ref="A181:K181"/>
    <mergeCell ref="H1:J1"/>
    <mergeCell ref="H3:J3"/>
    <mergeCell ref="A5:K5"/>
    <mergeCell ref="G9:H9"/>
    <mergeCell ref="I7:K8"/>
    <mergeCell ref="H2:K2"/>
    <mergeCell ref="A153:K153"/>
    <mergeCell ref="A168:K168"/>
    <mergeCell ref="A123:K123"/>
    <mergeCell ref="A17:A19"/>
    <mergeCell ref="A169:K169"/>
    <mergeCell ref="A154:K154"/>
    <mergeCell ref="A94:K94"/>
    <mergeCell ref="A95:K95"/>
    <mergeCell ref="A28:A30"/>
    <mergeCell ref="A80:K80"/>
    <mergeCell ref="I39:K39"/>
    <mergeCell ref="A124:K124"/>
    <mergeCell ref="I68:K68"/>
    <mergeCell ref="A327:K327"/>
    <mergeCell ref="A254:K254"/>
    <mergeCell ref="A182:K182"/>
    <mergeCell ref="A205:K205"/>
    <mergeCell ref="I196:K196"/>
    <mergeCell ref="A206:K206"/>
    <mergeCell ref="A255:K255"/>
    <mergeCell ref="I324:K324"/>
    <mergeCell ref="I101:K101"/>
    <mergeCell ref="I131:K131"/>
    <mergeCell ref="I164:K164"/>
    <mergeCell ref="H336:I336"/>
    <mergeCell ref="I231:K231"/>
    <mergeCell ref="I266:K266"/>
    <mergeCell ref="I299:K299"/>
    <mergeCell ref="A326:K326"/>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9" r:id="rId1"/>
  <rowBreaks count="4" manualBreakCount="4">
    <brk id="130" max="10" man="1"/>
    <brk id="195" max="10" man="1"/>
    <brk id="298" max="10" man="1"/>
    <brk id="323" max="10" man="1"/>
  </rowBreaks>
</worksheet>
</file>

<file path=xl/worksheets/sheet2.xml><?xml version="1.0" encoding="utf-8"?>
<worksheet xmlns="http://schemas.openxmlformats.org/spreadsheetml/2006/main" xmlns:r="http://schemas.openxmlformats.org/officeDocument/2006/relationships">
  <dimension ref="A1:O343"/>
  <sheetViews>
    <sheetView zoomScaleSheetLayoutView="7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7" sqref="A7:A10"/>
    </sheetView>
  </sheetViews>
  <sheetFormatPr defaultColWidth="9.140625" defaultRowHeight="12.75"/>
  <cols>
    <col min="1" max="1" width="62.7109375" style="0" customWidth="1"/>
    <col min="2" max="2" width="14.7109375" style="2" customWidth="1"/>
    <col min="3" max="3" width="16.140625" style="141" customWidth="1"/>
    <col min="4" max="4" width="16.57421875" style="141" customWidth="1"/>
    <col min="5" max="5" width="14.140625" style="141" customWidth="1"/>
    <col min="6" max="6" width="17.421875" style="99" customWidth="1"/>
    <col min="7" max="7" width="16.421875" style="99" customWidth="1"/>
    <col min="8" max="8" width="13.7109375" style="99" customWidth="1"/>
    <col min="9" max="10" width="14.57421875" style="141" customWidth="1"/>
    <col min="11" max="11" width="14.421875" style="141" customWidth="1"/>
    <col min="12" max="12" width="7.140625" style="2" customWidth="1"/>
    <col min="13" max="13" width="4.00390625" style="2" customWidth="1"/>
    <col min="14" max="14" width="4.57421875" style="3" customWidth="1"/>
    <col min="15" max="15" width="12.7109375" style="2" bestFit="1" customWidth="1"/>
  </cols>
  <sheetData>
    <row r="1" spans="8:11" ht="20.25" customHeight="1">
      <c r="H1" s="229" t="s">
        <v>61</v>
      </c>
      <c r="I1" s="229"/>
      <c r="J1" s="229"/>
      <c r="K1" s="6"/>
    </row>
    <row r="2" spans="1:12" ht="42" customHeight="1">
      <c r="A2" s="7"/>
      <c r="H2" s="233" t="s">
        <v>204</v>
      </c>
      <c r="I2" s="233"/>
      <c r="J2" s="233"/>
      <c r="K2" s="233"/>
      <c r="L2" s="11"/>
    </row>
    <row r="3" spans="1:10" ht="15.75">
      <c r="A3" s="9"/>
      <c r="H3" s="230"/>
      <c r="I3" s="230"/>
      <c r="J3" s="230"/>
    </row>
    <row r="4" spans="8:10" ht="15.75">
      <c r="H4" s="100"/>
      <c r="I4" s="204"/>
      <c r="J4" s="204"/>
    </row>
    <row r="5" spans="1:12" ht="30.75" customHeight="1">
      <c r="A5" s="231" t="s">
        <v>203</v>
      </c>
      <c r="B5" s="231"/>
      <c r="C5" s="231"/>
      <c r="D5" s="231"/>
      <c r="E5" s="231"/>
      <c r="F5" s="231"/>
      <c r="G5" s="231"/>
      <c r="H5" s="231"/>
      <c r="I5" s="231"/>
      <c r="J5" s="231"/>
      <c r="K5" s="231"/>
      <c r="L5" s="12"/>
    </row>
    <row r="6" ht="12.75">
      <c r="A6" s="1"/>
    </row>
    <row r="7" spans="1:14" s="2" customFormat="1" ht="32.25" customHeight="1">
      <c r="A7" s="221" t="s">
        <v>0</v>
      </c>
      <c r="B7" s="221" t="s">
        <v>52</v>
      </c>
      <c r="C7" s="221" t="s">
        <v>84</v>
      </c>
      <c r="D7" s="221"/>
      <c r="E7" s="221"/>
      <c r="F7" s="221" t="s">
        <v>87</v>
      </c>
      <c r="G7" s="221"/>
      <c r="H7" s="221"/>
      <c r="I7" s="221" t="s">
        <v>85</v>
      </c>
      <c r="J7" s="221"/>
      <c r="K7" s="221"/>
      <c r="L7" s="10"/>
      <c r="N7" s="3"/>
    </row>
    <row r="8" spans="1:14" s="2" customFormat="1" ht="15" customHeight="1">
      <c r="A8" s="221"/>
      <c r="B8" s="221"/>
      <c r="C8" s="221"/>
      <c r="D8" s="221"/>
      <c r="E8" s="221"/>
      <c r="F8" s="221"/>
      <c r="G8" s="221"/>
      <c r="H8" s="221"/>
      <c r="I8" s="221"/>
      <c r="J8" s="221"/>
      <c r="K8" s="221"/>
      <c r="L8" s="10"/>
      <c r="N8" s="3"/>
    </row>
    <row r="9" spans="1:14" s="2" customFormat="1" ht="18.75" customHeight="1">
      <c r="A9" s="221"/>
      <c r="B9" s="221"/>
      <c r="C9" s="232" t="s">
        <v>1</v>
      </c>
      <c r="D9" s="232" t="s">
        <v>2</v>
      </c>
      <c r="E9" s="232"/>
      <c r="F9" s="232" t="s">
        <v>1</v>
      </c>
      <c r="G9" s="232" t="s">
        <v>2</v>
      </c>
      <c r="H9" s="232"/>
      <c r="I9" s="232" t="s">
        <v>1</v>
      </c>
      <c r="J9" s="232" t="s">
        <v>2</v>
      </c>
      <c r="K9" s="232"/>
      <c r="L9" s="8"/>
      <c r="N9" s="3"/>
    </row>
    <row r="10" spans="1:14" s="2" customFormat="1" ht="28.5">
      <c r="A10" s="221"/>
      <c r="B10" s="221"/>
      <c r="C10" s="232"/>
      <c r="D10" s="15" t="s">
        <v>3</v>
      </c>
      <c r="E10" s="15" t="s">
        <v>4</v>
      </c>
      <c r="F10" s="232"/>
      <c r="G10" s="15" t="s">
        <v>3</v>
      </c>
      <c r="H10" s="15" t="s">
        <v>4</v>
      </c>
      <c r="I10" s="232"/>
      <c r="J10" s="15" t="s">
        <v>3</v>
      </c>
      <c r="K10" s="15" t="s">
        <v>4</v>
      </c>
      <c r="L10" s="8"/>
      <c r="N10" s="3"/>
    </row>
    <row r="11" spans="1:14" s="2" customFormat="1" ht="15.75" customHeight="1">
      <c r="A11" s="98">
        <v>1</v>
      </c>
      <c r="B11" s="35">
        <v>2</v>
      </c>
      <c r="C11" s="15">
        <v>3</v>
      </c>
      <c r="D11" s="15">
        <v>4</v>
      </c>
      <c r="E11" s="15">
        <v>5</v>
      </c>
      <c r="F11" s="15">
        <v>6</v>
      </c>
      <c r="G11" s="15">
        <v>7</v>
      </c>
      <c r="H11" s="15">
        <v>8</v>
      </c>
      <c r="I11" s="15">
        <v>9</v>
      </c>
      <c r="J11" s="15">
        <v>10</v>
      </c>
      <c r="K11" s="15">
        <v>11</v>
      </c>
      <c r="L11" s="8"/>
      <c r="N11" s="3"/>
    </row>
    <row r="12" spans="1:15" s="2" customFormat="1" ht="29.25" customHeight="1">
      <c r="A12" s="149" t="s">
        <v>5</v>
      </c>
      <c r="B12" s="69"/>
      <c r="C12" s="73">
        <f>D12+E12</f>
        <v>31013005</v>
      </c>
      <c r="D12" s="73">
        <f>D17+D82+D96+D125+D155+D170+D183+D207+D233+D245+D256+D332</f>
        <v>30266005</v>
      </c>
      <c r="E12" s="73">
        <f>E17+E82+E96+E125+E155+E170+E183+E207+E233+E245+E256+E332</f>
        <v>747000</v>
      </c>
      <c r="F12" s="73">
        <f>G12+H12</f>
        <v>32377029</v>
      </c>
      <c r="G12" s="73">
        <f>G17+G82+G96+G125+G155+G170+G183+G207+G233+G245+G256+G332</f>
        <v>32088029</v>
      </c>
      <c r="H12" s="73">
        <f>H17+H82+H96+H125+H155+H170+H183+H207+H233+H245+H256+H332</f>
        <v>289000</v>
      </c>
      <c r="I12" s="73">
        <f>J12+K12</f>
        <v>7942655</v>
      </c>
      <c r="J12" s="73">
        <f>J17+J82+J96+J125+J155+J170+J183+J207+J233+J245+J256+J332</f>
        <v>7634292</v>
      </c>
      <c r="K12" s="73">
        <f>K17+K82+K96+K125+K155+K170+K183+K207+K233+K245+K256+K332</f>
        <v>308363</v>
      </c>
      <c r="L12" s="82"/>
      <c r="N12" s="3"/>
      <c r="O12" s="83"/>
    </row>
    <row r="13" spans="1:14" s="2" customFormat="1" ht="17.25" customHeight="1">
      <c r="A13" s="125" t="s">
        <v>13</v>
      </c>
      <c r="B13" s="20"/>
      <c r="C13" s="38"/>
      <c r="D13" s="38"/>
      <c r="E13" s="38"/>
      <c r="F13" s="102"/>
      <c r="G13" s="102"/>
      <c r="H13" s="102"/>
      <c r="I13" s="38"/>
      <c r="J13" s="38"/>
      <c r="K13" s="38"/>
      <c r="L13" s="39"/>
      <c r="N13" s="3"/>
    </row>
    <row r="14" spans="1:14" s="2" customFormat="1" ht="33" customHeight="1">
      <c r="A14" s="150" t="s">
        <v>200</v>
      </c>
      <c r="B14" s="20"/>
      <c r="C14" s="38"/>
      <c r="D14" s="38"/>
      <c r="E14" s="38"/>
      <c r="F14" s="102"/>
      <c r="G14" s="102"/>
      <c r="H14" s="102"/>
      <c r="I14" s="38"/>
      <c r="J14" s="38"/>
      <c r="K14" s="38"/>
      <c r="L14" s="39"/>
      <c r="N14" s="3"/>
    </row>
    <row r="15" spans="1:14" s="2" customFormat="1" ht="15.75" customHeight="1">
      <c r="A15" s="237" t="s">
        <v>9</v>
      </c>
      <c r="B15" s="237"/>
      <c r="C15" s="237"/>
      <c r="D15" s="237"/>
      <c r="E15" s="237"/>
      <c r="F15" s="237"/>
      <c r="G15" s="237"/>
      <c r="H15" s="237"/>
      <c r="I15" s="237"/>
      <c r="J15" s="237"/>
      <c r="K15" s="237"/>
      <c r="L15" s="40"/>
      <c r="N15" s="3"/>
    </row>
    <row r="16" spans="1:14" s="2" customFormat="1" ht="17.25" customHeight="1">
      <c r="A16" s="236" t="s">
        <v>48</v>
      </c>
      <c r="B16" s="236"/>
      <c r="C16" s="236"/>
      <c r="D16" s="236"/>
      <c r="E16" s="236"/>
      <c r="F16" s="236"/>
      <c r="G16" s="236"/>
      <c r="H16" s="236"/>
      <c r="I16" s="236"/>
      <c r="J16" s="236"/>
      <c r="K16" s="236"/>
      <c r="L16" s="41"/>
      <c r="N16" s="3"/>
    </row>
    <row r="17" spans="1:14" s="43" customFormat="1" ht="23.25" customHeight="1">
      <c r="A17" s="221" t="s">
        <v>8</v>
      </c>
      <c r="B17" s="91" t="s">
        <v>37</v>
      </c>
      <c r="C17" s="21">
        <f>D17</f>
        <v>6087208</v>
      </c>
      <c r="D17" s="21">
        <f>+D18+D19</f>
        <v>6087208</v>
      </c>
      <c r="E17" s="21">
        <v>0</v>
      </c>
      <c r="F17" s="21">
        <f>G17</f>
        <v>2987126</v>
      </c>
      <c r="G17" s="21">
        <f>+G18+G19</f>
        <v>2987126</v>
      </c>
      <c r="H17" s="21">
        <v>0</v>
      </c>
      <c r="I17" s="21">
        <f>J17</f>
        <v>3187263</v>
      </c>
      <c r="J17" s="21">
        <f>+J18+J19</f>
        <v>3187263</v>
      </c>
      <c r="K17" s="21">
        <v>0</v>
      </c>
      <c r="L17" s="42"/>
      <c r="N17" s="44"/>
    </row>
    <row r="18" spans="1:14" s="43" customFormat="1" ht="23.25" customHeight="1">
      <c r="A18" s="221"/>
      <c r="B18" s="29">
        <v>1513400</v>
      </c>
      <c r="C18" s="21">
        <f>D18</f>
        <v>5853208</v>
      </c>
      <c r="D18" s="21">
        <f>+D20+D29+D41+D57</f>
        <v>5853208</v>
      </c>
      <c r="E18" s="21">
        <v>0</v>
      </c>
      <c r="F18" s="21">
        <f>G18</f>
        <v>2819272</v>
      </c>
      <c r="G18" s="21">
        <f>+G20+G29+G41+G49+G57+G70</f>
        <v>2819272</v>
      </c>
      <c r="H18" s="21">
        <v>0</v>
      </c>
      <c r="I18" s="21">
        <f>J18</f>
        <v>3008163</v>
      </c>
      <c r="J18" s="21">
        <f>+J20+J29+J41+J49+J57+J70</f>
        <v>3008163</v>
      </c>
      <c r="K18" s="21">
        <v>0</v>
      </c>
      <c r="L18" s="42"/>
      <c r="N18" s="44"/>
    </row>
    <row r="19" spans="1:14" s="43" customFormat="1" ht="23.25" customHeight="1">
      <c r="A19" s="221"/>
      <c r="B19" s="30" t="s">
        <v>63</v>
      </c>
      <c r="C19" s="21">
        <f>D19</f>
        <v>234000</v>
      </c>
      <c r="D19" s="21">
        <f>+D30+D49</f>
        <v>234000</v>
      </c>
      <c r="E19" s="21">
        <v>0</v>
      </c>
      <c r="F19" s="21">
        <f>G19</f>
        <v>167854</v>
      </c>
      <c r="G19" s="21">
        <f>+G30+G49</f>
        <v>167854</v>
      </c>
      <c r="H19" s="21">
        <v>0</v>
      </c>
      <c r="I19" s="21">
        <f>J19</f>
        <v>179100</v>
      </c>
      <c r="J19" s="21">
        <f>+J30+J49</f>
        <v>179100</v>
      </c>
      <c r="K19" s="21">
        <v>0</v>
      </c>
      <c r="L19" s="42"/>
      <c r="N19" s="44"/>
    </row>
    <row r="20" spans="1:12" ht="31.5" customHeight="1">
      <c r="A20" s="151" t="s">
        <v>43</v>
      </c>
      <c r="B20" s="29">
        <v>1513400</v>
      </c>
      <c r="C20" s="16">
        <f>D20</f>
        <v>5455129</v>
      </c>
      <c r="D20" s="16">
        <f>4129368+96460+19941+1149360+60000</f>
        <v>5455129</v>
      </c>
      <c r="E20" s="16">
        <v>0</v>
      </c>
      <c r="F20" s="21">
        <f>G20</f>
        <v>2328549</v>
      </c>
      <c r="G20" s="21">
        <v>2328549</v>
      </c>
      <c r="H20" s="21">
        <v>0</v>
      </c>
      <c r="I20" s="21">
        <f>J20</f>
        <v>2484562</v>
      </c>
      <c r="J20" s="21">
        <v>2484562</v>
      </c>
      <c r="K20" s="21">
        <v>0</v>
      </c>
      <c r="L20" s="22"/>
    </row>
    <row r="21" spans="1:12" ht="18" customHeight="1">
      <c r="A21" s="69" t="s">
        <v>6</v>
      </c>
      <c r="B21" s="20"/>
      <c r="C21" s="17"/>
      <c r="D21" s="17"/>
      <c r="E21" s="17"/>
      <c r="F21" s="104"/>
      <c r="G21" s="104"/>
      <c r="H21" s="104"/>
      <c r="I21" s="17"/>
      <c r="J21" s="17"/>
      <c r="K21" s="17"/>
      <c r="L21" s="23"/>
    </row>
    <row r="22" spans="1:12" ht="15">
      <c r="A22" s="151" t="s">
        <v>7</v>
      </c>
      <c r="B22" s="20"/>
      <c r="C22" s="17"/>
      <c r="D22" s="17"/>
      <c r="E22" s="17"/>
      <c r="F22" s="104"/>
      <c r="G22" s="104"/>
      <c r="H22" s="104"/>
      <c r="I22" s="17"/>
      <c r="J22" s="17"/>
      <c r="K22" s="17"/>
      <c r="L22" s="23"/>
    </row>
    <row r="23" spans="1:13" ht="18" customHeight="1">
      <c r="A23" s="152" t="s">
        <v>20</v>
      </c>
      <c r="B23" s="20"/>
      <c r="C23" s="18">
        <f>D23+E23</f>
        <v>1397</v>
      </c>
      <c r="D23" s="18">
        <f>1331+14+26+24+2</f>
        <v>1397</v>
      </c>
      <c r="E23" s="18">
        <v>0</v>
      </c>
      <c r="F23" s="18">
        <f>G23+H23</f>
        <v>630</v>
      </c>
      <c r="G23" s="18">
        <v>630</v>
      </c>
      <c r="H23" s="18">
        <v>0</v>
      </c>
      <c r="I23" s="18">
        <f>J23+K23</f>
        <v>630</v>
      </c>
      <c r="J23" s="18">
        <v>630</v>
      </c>
      <c r="K23" s="18">
        <v>0</v>
      </c>
      <c r="L23" s="24"/>
      <c r="M23" s="235"/>
    </row>
    <row r="24" spans="1:13" ht="17.25" customHeight="1">
      <c r="A24" s="153" t="s">
        <v>29</v>
      </c>
      <c r="B24" s="20"/>
      <c r="C24" s="19"/>
      <c r="D24" s="19"/>
      <c r="E24" s="19"/>
      <c r="F24" s="19"/>
      <c r="G24" s="19"/>
      <c r="H24" s="19"/>
      <c r="I24" s="19"/>
      <c r="J24" s="19"/>
      <c r="K24" s="19"/>
      <c r="L24" s="23"/>
      <c r="M24" s="235"/>
    </row>
    <row r="25" spans="1:12" ht="16.5">
      <c r="A25" s="154" t="s">
        <v>23</v>
      </c>
      <c r="B25" s="20"/>
      <c r="C25" s="26">
        <f>D25+E25</f>
        <v>3904.8883321403005</v>
      </c>
      <c r="D25" s="26">
        <f>D20/D23</f>
        <v>3904.8883321403005</v>
      </c>
      <c r="E25" s="26">
        <v>0</v>
      </c>
      <c r="F25" s="26">
        <f>G25+H25</f>
        <v>3696.109523809524</v>
      </c>
      <c r="G25" s="27">
        <f>G20/G23</f>
        <v>3696.109523809524</v>
      </c>
      <c r="H25" s="26">
        <v>0</v>
      </c>
      <c r="I25" s="26">
        <f>J25+K25</f>
        <v>3943.7492063492064</v>
      </c>
      <c r="J25" s="27">
        <f>J20/J23</f>
        <v>3943.7492063492064</v>
      </c>
      <c r="K25" s="26">
        <v>0</v>
      </c>
      <c r="L25" s="13"/>
    </row>
    <row r="26" spans="1:12" ht="16.5">
      <c r="A26" s="155" t="s">
        <v>28</v>
      </c>
      <c r="B26" s="20"/>
      <c r="C26" s="26"/>
      <c r="D26" s="26"/>
      <c r="E26" s="26"/>
      <c r="F26" s="106"/>
      <c r="G26" s="107"/>
      <c r="H26" s="26"/>
      <c r="I26" s="26"/>
      <c r="J26" s="27"/>
      <c r="K26" s="26"/>
      <c r="L26" s="13"/>
    </row>
    <row r="27" spans="1:12" ht="38.25" customHeight="1">
      <c r="A27" s="154" t="s">
        <v>54</v>
      </c>
      <c r="B27" s="20"/>
      <c r="C27" s="37">
        <f>D27+E27</f>
        <v>159.16286688288574</v>
      </c>
      <c r="D27" s="37">
        <f>D20/3427388*100</f>
        <v>159.16286688288574</v>
      </c>
      <c r="E27" s="37">
        <v>0</v>
      </c>
      <c r="F27" s="37">
        <f>G27+H27</f>
        <v>42.68549836310012</v>
      </c>
      <c r="G27" s="84">
        <f>G20/D20*100</f>
        <v>42.68549836310012</v>
      </c>
      <c r="H27" s="37">
        <v>0</v>
      </c>
      <c r="I27" s="37">
        <f>J27+K27</f>
        <v>106.70000931910818</v>
      </c>
      <c r="J27" s="84">
        <f>J20/G20*100</f>
        <v>106.70000931910818</v>
      </c>
      <c r="K27" s="37">
        <v>0</v>
      </c>
      <c r="L27" s="13"/>
    </row>
    <row r="28" spans="1:12" ht="22.5" customHeight="1">
      <c r="A28" s="226" t="s">
        <v>49</v>
      </c>
      <c r="B28" s="20" t="s">
        <v>37</v>
      </c>
      <c r="C28" s="16">
        <f aca="true" t="shared" si="0" ref="C28:K28">C29+C30</f>
        <v>395892</v>
      </c>
      <c r="D28" s="16">
        <f t="shared" si="0"/>
        <v>395892</v>
      </c>
      <c r="E28" s="16">
        <f t="shared" si="0"/>
        <v>0</v>
      </c>
      <c r="F28" s="16">
        <f t="shared" si="0"/>
        <v>514600</v>
      </c>
      <c r="G28" s="16">
        <f t="shared" si="0"/>
        <v>514600</v>
      </c>
      <c r="H28" s="16">
        <f t="shared" si="0"/>
        <v>0</v>
      </c>
      <c r="I28" s="16">
        <f t="shared" si="0"/>
        <v>549078</v>
      </c>
      <c r="J28" s="16">
        <f t="shared" si="0"/>
        <v>549078</v>
      </c>
      <c r="K28" s="16">
        <f t="shared" si="0"/>
        <v>0</v>
      </c>
      <c r="L28" s="28"/>
    </row>
    <row r="29" spans="1:13" ht="22.5" customHeight="1">
      <c r="A29" s="226"/>
      <c r="B29" s="29">
        <v>1513400</v>
      </c>
      <c r="C29" s="16">
        <f>D29+E29</f>
        <v>258939</v>
      </c>
      <c r="D29" s="16">
        <f>168069+90870</f>
        <v>258939</v>
      </c>
      <c r="E29" s="16">
        <v>0</v>
      </c>
      <c r="F29" s="16">
        <f>G29+H29</f>
        <v>346746</v>
      </c>
      <c r="G29" s="21">
        <v>346746</v>
      </c>
      <c r="H29" s="21">
        <v>0</v>
      </c>
      <c r="I29" s="16">
        <f>J29+K29</f>
        <v>369978</v>
      </c>
      <c r="J29" s="21">
        <v>369978</v>
      </c>
      <c r="K29" s="21">
        <v>0</v>
      </c>
      <c r="L29" s="22"/>
      <c r="M29" s="235"/>
    </row>
    <row r="30" spans="1:13" ht="22.5" customHeight="1">
      <c r="A30" s="226"/>
      <c r="B30" s="30" t="s">
        <v>63</v>
      </c>
      <c r="C30" s="16">
        <f>D30+E30</f>
        <v>136953</v>
      </c>
      <c r="D30" s="16">
        <f>103404+10688+12000+10861</f>
        <v>136953</v>
      </c>
      <c r="E30" s="16">
        <v>0</v>
      </c>
      <c r="F30" s="16">
        <f>G30+H30</f>
        <v>167854</v>
      </c>
      <c r="G30" s="21">
        <v>167854</v>
      </c>
      <c r="H30" s="16">
        <v>0</v>
      </c>
      <c r="I30" s="16">
        <f>J30+K30</f>
        <v>179100</v>
      </c>
      <c r="J30" s="21">
        <v>179100</v>
      </c>
      <c r="K30" s="16">
        <v>0</v>
      </c>
      <c r="L30" s="28"/>
      <c r="M30" s="235"/>
    </row>
    <row r="31" spans="1:12" ht="16.5">
      <c r="A31" s="69" t="s">
        <v>6</v>
      </c>
      <c r="B31" s="20"/>
      <c r="C31" s="19"/>
      <c r="D31" s="19"/>
      <c r="E31" s="19"/>
      <c r="F31" s="105"/>
      <c r="G31" s="105"/>
      <c r="H31" s="105"/>
      <c r="I31" s="19"/>
      <c r="J31" s="19"/>
      <c r="K31" s="19"/>
      <c r="L31" s="23"/>
    </row>
    <row r="32" spans="1:12" ht="16.5">
      <c r="A32" s="151" t="s">
        <v>7</v>
      </c>
      <c r="B32" s="20"/>
      <c r="C32" s="19"/>
      <c r="D32" s="19"/>
      <c r="E32" s="19"/>
      <c r="F32" s="105"/>
      <c r="G32" s="105"/>
      <c r="H32" s="105"/>
      <c r="I32" s="19"/>
      <c r="J32" s="19"/>
      <c r="K32" s="19"/>
      <c r="L32" s="23"/>
    </row>
    <row r="33" spans="1:12" ht="17.25" customHeight="1">
      <c r="A33" s="152" t="s">
        <v>21</v>
      </c>
      <c r="B33" s="20"/>
      <c r="C33" s="18">
        <f>D33+E33</f>
        <v>181</v>
      </c>
      <c r="D33" s="18">
        <v>181</v>
      </c>
      <c r="E33" s="18">
        <v>0</v>
      </c>
      <c r="F33" s="18">
        <f>G33+H33</f>
        <v>200</v>
      </c>
      <c r="G33" s="18">
        <v>200</v>
      </c>
      <c r="H33" s="18">
        <v>0</v>
      </c>
      <c r="I33" s="18">
        <f>J33+K33</f>
        <v>200</v>
      </c>
      <c r="J33" s="18">
        <v>200</v>
      </c>
      <c r="K33" s="18">
        <v>0</v>
      </c>
      <c r="L33" s="24"/>
    </row>
    <row r="34" spans="1:12" ht="18.75" customHeight="1">
      <c r="A34" s="153" t="s">
        <v>29</v>
      </c>
      <c r="B34" s="20"/>
      <c r="C34" s="19"/>
      <c r="D34" s="19"/>
      <c r="E34" s="19"/>
      <c r="F34" s="19"/>
      <c r="G34" s="19"/>
      <c r="H34" s="19"/>
      <c r="I34" s="19"/>
      <c r="J34" s="19"/>
      <c r="K34" s="19"/>
      <c r="L34" s="23"/>
    </row>
    <row r="35" spans="1:12" ht="15.75" customHeight="1">
      <c r="A35" s="157" t="s">
        <v>24</v>
      </c>
      <c r="B35" s="20"/>
      <c r="C35" s="26">
        <f>D35+E35</f>
        <v>2187.24861878453</v>
      </c>
      <c r="D35" s="26">
        <f>D28/D33</f>
        <v>2187.24861878453</v>
      </c>
      <c r="E35" s="26">
        <v>0</v>
      </c>
      <c r="F35" s="26">
        <f>G35+H35</f>
        <v>2573</v>
      </c>
      <c r="G35" s="27">
        <f>G28/G33</f>
        <v>2573</v>
      </c>
      <c r="H35" s="27">
        <v>0</v>
      </c>
      <c r="I35" s="31">
        <f>J35+K35</f>
        <v>2745.39</v>
      </c>
      <c r="J35" s="27">
        <f>J28/J33</f>
        <v>2745.39</v>
      </c>
      <c r="K35" s="27">
        <v>0</v>
      </c>
      <c r="L35" s="32"/>
    </row>
    <row r="36" spans="1:12" ht="16.5">
      <c r="A36" s="155" t="s">
        <v>28</v>
      </c>
      <c r="B36" s="20"/>
      <c r="C36" s="26"/>
      <c r="D36" s="26"/>
      <c r="E36" s="26"/>
      <c r="F36" s="26"/>
      <c r="G36" s="27"/>
      <c r="H36" s="27"/>
      <c r="I36" s="26"/>
      <c r="J36" s="27"/>
      <c r="K36" s="27"/>
      <c r="L36" s="32"/>
    </row>
    <row r="37" spans="1:12" ht="31.5" customHeight="1">
      <c r="A37" s="154" t="s">
        <v>54</v>
      </c>
      <c r="B37" s="20"/>
      <c r="C37" s="37">
        <f>C28/364840*100</f>
        <v>108.51112816577128</v>
      </c>
      <c r="D37" s="37">
        <f>D28/324840*100</f>
        <v>121.87292205393425</v>
      </c>
      <c r="E37" s="37">
        <v>0</v>
      </c>
      <c r="F37" s="37">
        <f>F28/C28*100</f>
        <v>129.98494538914653</v>
      </c>
      <c r="G37" s="84">
        <f>G28/D28*100</f>
        <v>129.98494538914653</v>
      </c>
      <c r="H37" s="84">
        <v>0</v>
      </c>
      <c r="I37" s="37">
        <f>I28/F28*100</f>
        <v>106.69996113486202</v>
      </c>
      <c r="J37" s="84">
        <f>J28/G28*100</f>
        <v>106.69996113486202</v>
      </c>
      <c r="K37" s="84">
        <v>0</v>
      </c>
      <c r="L37" s="32"/>
    </row>
    <row r="38" spans="1:12" ht="19.5" customHeight="1">
      <c r="A38" s="5"/>
      <c r="B38" s="4"/>
      <c r="C38" s="13"/>
      <c r="D38" s="13"/>
      <c r="E38" s="13"/>
      <c r="F38" s="108"/>
      <c r="G38" s="108"/>
      <c r="H38" s="108"/>
      <c r="I38" s="13"/>
      <c r="J38" s="13"/>
      <c r="K38" s="13"/>
      <c r="L38" s="13"/>
    </row>
    <row r="39" spans="1:15" s="141" customFormat="1" ht="26.25" customHeight="1">
      <c r="A39" s="9"/>
      <c r="B39" s="206"/>
      <c r="C39" s="33"/>
      <c r="D39" s="33"/>
      <c r="E39" s="33"/>
      <c r="F39" s="33"/>
      <c r="G39" s="33"/>
      <c r="H39" s="33"/>
      <c r="I39" s="214" t="s">
        <v>62</v>
      </c>
      <c r="J39" s="214"/>
      <c r="K39" s="214"/>
      <c r="L39" s="33"/>
      <c r="M39" s="207"/>
      <c r="N39" s="3"/>
      <c r="O39" s="207"/>
    </row>
    <row r="40" spans="1:15" s="141" customFormat="1" ht="14.25">
      <c r="A40" s="98">
        <v>1</v>
      </c>
      <c r="B40" s="35">
        <v>2</v>
      </c>
      <c r="C40" s="15">
        <v>3</v>
      </c>
      <c r="D40" s="15">
        <v>4</v>
      </c>
      <c r="E40" s="15">
        <v>5</v>
      </c>
      <c r="F40" s="15">
        <v>6</v>
      </c>
      <c r="G40" s="15">
        <v>7</v>
      </c>
      <c r="H40" s="15">
        <v>8</v>
      </c>
      <c r="I40" s="15">
        <v>9</v>
      </c>
      <c r="J40" s="15">
        <v>10</v>
      </c>
      <c r="K40" s="15">
        <v>11</v>
      </c>
      <c r="L40" s="8"/>
      <c r="M40" s="207"/>
      <c r="N40" s="3"/>
      <c r="O40" s="207"/>
    </row>
    <row r="41" spans="1:12" ht="43.5" customHeight="1">
      <c r="A41" s="156" t="s">
        <v>104</v>
      </c>
      <c r="B41" s="45">
        <v>1513400</v>
      </c>
      <c r="C41" s="16">
        <f>D41+E41</f>
        <v>124140</v>
      </c>
      <c r="D41" s="16">
        <v>124140</v>
      </c>
      <c r="E41" s="16">
        <v>0</v>
      </c>
      <c r="F41" s="16">
        <f>G41+H41</f>
        <v>134600</v>
      </c>
      <c r="G41" s="21">
        <v>134600</v>
      </c>
      <c r="H41" s="16">
        <v>0</v>
      </c>
      <c r="I41" s="16">
        <f>J41+K41</f>
        <v>143618</v>
      </c>
      <c r="J41" s="21">
        <v>143618</v>
      </c>
      <c r="K41" s="16">
        <v>0</v>
      </c>
      <c r="L41" s="28"/>
    </row>
    <row r="42" spans="1:12" ht="15">
      <c r="A42" s="69" t="s">
        <v>6</v>
      </c>
      <c r="B42" s="20"/>
      <c r="C42" s="17"/>
      <c r="D42" s="17"/>
      <c r="E42" s="17"/>
      <c r="F42" s="17"/>
      <c r="G42" s="17"/>
      <c r="H42" s="17"/>
      <c r="I42" s="17"/>
      <c r="J42" s="17"/>
      <c r="K42" s="17"/>
      <c r="L42" s="23"/>
    </row>
    <row r="43" spans="1:12" ht="15">
      <c r="A43" s="151" t="s">
        <v>7</v>
      </c>
      <c r="B43" s="20"/>
      <c r="C43" s="17"/>
      <c r="D43" s="17"/>
      <c r="E43" s="17"/>
      <c r="F43" s="17"/>
      <c r="G43" s="17"/>
      <c r="H43" s="17"/>
      <c r="I43" s="17"/>
      <c r="J43" s="17"/>
      <c r="K43" s="17"/>
      <c r="L43" s="23"/>
    </row>
    <row r="44" spans="1:12" ht="29.25" customHeight="1">
      <c r="A44" s="158" t="s">
        <v>22</v>
      </c>
      <c r="B44" s="20"/>
      <c r="C44" s="18">
        <f>D44+E44</f>
        <v>572</v>
      </c>
      <c r="D44" s="18">
        <v>572</v>
      </c>
      <c r="E44" s="18">
        <v>0</v>
      </c>
      <c r="F44" s="18">
        <f>G44+H44</f>
        <v>504</v>
      </c>
      <c r="G44" s="18">
        <v>504</v>
      </c>
      <c r="H44" s="18">
        <v>0</v>
      </c>
      <c r="I44" s="18">
        <f>J44+K44</f>
        <v>504</v>
      </c>
      <c r="J44" s="18">
        <v>504</v>
      </c>
      <c r="K44" s="18">
        <v>0</v>
      </c>
      <c r="L44" s="24"/>
    </row>
    <row r="45" spans="1:12" ht="15">
      <c r="A45" s="153" t="s">
        <v>29</v>
      </c>
      <c r="B45" s="20"/>
      <c r="C45" s="34"/>
      <c r="D45" s="34"/>
      <c r="E45" s="34"/>
      <c r="F45" s="34"/>
      <c r="G45" s="34"/>
      <c r="H45" s="34"/>
      <c r="I45" s="34"/>
      <c r="J45" s="34"/>
      <c r="K45" s="34"/>
      <c r="L45" s="13"/>
    </row>
    <row r="46" spans="1:12" ht="18" customHeight="1">
      <c r="A46" s="154" t="s">
        <v>25</v>
      </c>
      <c r="B46" s="20"/>
      <c r="C46" s="26">
        <f>D46+E46</f>
        <v>217.02797202797203</v>
      </c>
      <c r="D46" s="26">
        <f>D41/D44</f>
        <v>217.02797202797203</v>
      </c>
      <c r="E46" s="26">
        <v>0</v>
      </c>
      <c r="F46" s="26">
        <f>G46+H46</f>
        <v>267.06349206349205</v>
      </c>
      <c r="G46" s="27">
        <f>G41/G44</f>
        <v>267.06349206349205</v>
      </c>
      <c r="H46" s="26">
        <v>0</v>
      </c>
      <c r="I46" s="26">
        <f>J46+K46</f>
        <v>284.9563492063492</v>
      </c>
      <c r="J46" s="27">
        <f>J41/J44</f>
        <v>284.9563492063492</v>
      </c>
      <c r="K46" s="26">
        <v>0</v>
      </c>
      <c r="L46" s="13"/>
    </row>
    <row r="47" spans="1:12" ht="18" customHeight="1">
      <c r="A47" s="155" t="s">
        <v>28</v>
      </c>
      <c r="B47" s="20"/>
      <c r="C47" s="26"/>
      <c r="D47" s="26"/>
      <c r="E47" s="26"/>
      <c r="F47" s="26"/>
      <c r="G47" s="27"/>
      <c r="H47" s="26"/>
      <c r="I47" s="26"/>
      <c r="J47" s="27"/>
      <c r="K47" s="26"/>
      <c r="L47" s="13"/>
    </row>
    <row r="48" spans="1:12" ht="33" customHeight="1">
      <c r="A48" s="159" t="s">
        <v>54</v>
      </c>
      <c r="B48" s="20"/>
      <c r="C48" s="37">
        <f>D48+E48</f>
        <v>111.23655913978494</v>
      </c>
      <c r="D48" s="37">
        <f>D41/111600*100</f>
        <v>111.23655913978494</v>
      </c>
      <c r="E48" s="37">
        <v>0</v>
      </c>
      <c r="F48" s="37">
        <f>F41/C41*100</f>
        <v>108.42597067826647</v>
      </c>
      <c r="G48" s="84">
        <f>G41/D41*100</f>
        <v>108.42597067826647</v>
      </c>
      <c r="H48" s="37">
        <v>0</v>
      </c>
      <c r="I48" s="37">
        <f>I41/F41*100</f>
        <v>106.69985141158989</v>
      </c>
      <c r="J48" s="84">
        <f>J41/G41*100</f>
        <v>106.69985141158989</v>
      </c>
      <c r="K48" s="37">
        <v>0</v>
      </c>
      <c r="L48" s="13"/>
    </row>
    <row r="49" spans="1:12" ht="117" customHeight="1">
      <c r="A49" s="156" t="s">
        <v>136</v>
      </c>
      <c r="B49" s="119" t="s">
        <v>63</v>
      </c>
      <c r="C49" s="16">
        <f>D49+E49</f>
        <v>97047</v>
      </c>
      <c r="D49" s="16">
        <v>97047</v>
      </c>
      <c r="E49" s="16">
        <v>0</v>
      </c>
      <c r="F49" s="16">
        <f>G49+H49</f>
        <v>0</v>
      </c>
      <c r="G49" s="21">
        <v>0</v>
      </c>
      <c r="H49" s="16">
        <v>0</v>
      </c>
      <c r="I49" s="16">
        <f>J49+K49</f>
        <v>0</v>
      </c>
      <c r="J49" s="21">
        <f>G49*1.043</f>
        <v>0</v>
      </c>
      <c r="K49" s="16">
        <v>0</v>
      </c>
      <c r="L49" s="28"/>
    </row>
    <row r="50" spans="1:12" ht="19.5" customHeight="1">
      <c r="A50" s="69" t="s">
        <v>6</v>
      </c>
      <c r="B50" s="20"/>
      <c r="C50" s="34"/>
      <c r="D50" s="34"/>
      <c r="E50" s="34"/>
      <c r="F50" s="111"/>
      <c r="G50" s="111"/>
      <c r="H50" s="111"/>
      <c r="I50" s="34"/>
      <c r="J50" s="34"/>
      <c r="K50" s="34"/>
      <c r="L50" s="22"/>
    </row>
    <row r="51" spans="1:12" ht="14.25">
      <c r="A51" s="160" t="s">
        <v>7</v>
      </c>
      <c r="B51" s="35"/>
      <c r="C51" s="15"/>
      <c r="D51" s="15"/>
      <c r="E51" s="15"/>
      <c r="F51" s="112"/>
      <c r="G51" s="112"/>
      <c r="H51" s="112"/>
      <c r="I51" s="15"/>
      <c r="J51" s="15"/>
      <c r="K51" s="15"/>
      <c r="L51" s="22"/>
    </row>
    <row r="52" spans="1:12" ht="75" customHeight="1">
      <c r="A52" s="161" t="s">
        <v>137</v>
      </c>
      <c r="B52" s="35"/>
      <c r="C52" s="36">
        <f>D52+E52</f>
        <v>9</v>
      </c>
      <c r="D52" s="36">
        <v>9</v>
      </c>
      <c r="E52" s="36">
        <v>0</v>
      </c>
      <c r="F52" s="36">
        <f>H52+G52</f>
        <v>0</v>
      </c>
      <c r="G52" s="36">
        <v>0</v>
      </c>
      <c r="H52" s="36">
        <v>0</v>
      </c>
      <c r="I52" s="36">
        <f>J52+K52</f>
        <v>0</v>
      </c>
      <c r="J52" s="36">
        <v>0</v>
      </c>
      <c r="K52" s="36">
        <v>0</v>
      </c>
      <c r="L52" s="22"/>
    </row>
    <row r="53" spans="1:12" ht="15" customHeight="1">
      <c r="A53" s="153" t="s">
        <v>29</v>
      </c>
      <c r="B53" s="20"/>
      <c r="C53" s="34"/>
      <c r="D53" s="34"/>
      <c r="E53" s="34"/>
      <c r="F53" s="34"/>
      <c r="G53" s="34"/>
      <c r="H53" s="34"/>
      <c r="I53" s="34"/>
      <c r="J53" s="34"/>
      <c r="K53" s="34"/>
      <c r="L53" s="13"/>
    </row>
    <row r="54" spans="1:12" ht="21" customHeight="1">
      <c r="A54" s="162" t="s">
        <v>69</v>
      </c>
      <c r="B54" s="20"/>
      <c r="C54" s="26">
        <f>D54+E54</f>
        <v>10783</v>
      </c>
      <c r="D54" s="26">
        <f>D49/D52</f>
        <v>10783</v>
      </c>
      <c r="E54" s="26">
        <v>0</v>
      </c>
      <c r="F54" s="26">
        <f>G54+H54</f>
        <v>0</v>
      </c>
      <c r="G54" s="27">
        <v>0</v>
      </c>
      <c r="H54" s="26">
        <v>0</v>
      </c>
      <c r="I54" s="26">
        <f>J54+K54</f>
        <v>0</v>
      </c>
      <c r="J54" s="27">
        <f>G54*1.043</f>
        <v>0</v>
      </c>
      <c r="K54" s="26">
        <v>0</v>
      </c>
      <c r="L54" s="13"/>
    </row>
    <row r="55" spans="1:12" ht="19.5" customHeight="1">
      <c r="A55" s="155" t="s">
        <v>28</v>
      </c>
      <c r="B55" s="20"/>
      <c r="C55" s="26"/>
      <c r="D55" s="26"/>
      <c r="E55" s="26"/>
      <c r="F55" s="26"/>
      <c r="G55" s="26"/>
      <c r="H55" s="26"/>
      <c r="I55" s="26"/>
      <c r="J55" s="26"/>
      <c r="K55" s="26"/>
      <c r="L55" s="13"/>
    </row>
    <row r="56" spans="1:12" ht="29.25" customHeight="1">
      <c r="A56" s="159" t="s">
        <v>54</v>
      </c>
      <c r="B56" s="20"/>
      <c r="C56" s="37">
        <f>+D56+E56</f>
        <v>105.5</v>
      </c>
      <c r="D56" s="37">
        <v>105.5</v>
      </c>
      <c r="E56" s="37">
        <v>0</v>
      </c>
      <c r="F56" s="37">
        <v>0</v>
      </c>
      <c r="G56" s="37">
        <v>0</v>
      </c>
      <c r="H56" s="37">
        <v>0</v>
      </c>
      <c r="I56" s="37">
        <v>0</v>
      </c>
      <c r="J56" s="37">
        <v>0</v>
      </c>
      <c r="K56" s="37">
        <v>0</v>
      </c>
      <c r="L56" s="13"/>
    </row>
    <row r="57" spans="1:12" ht="61.5" customHeight="1">
      <c r="A57" s="163" t="s">
        <v>103</v>
      </c>
      <c r="B57" s="45">
        <v>1513400</v>
      </c>
      <c r="C57" s="16">
        <f>D57+E57</f>
        <v>15000</v>
      </c>
      <c r="D57" s="16">
        <v>15000</v>
      </c>
      <c r="E57" s="16">
        <v>0</v>
      </c>
      <c r="F57" s="16">
        <f>G57+H57</f>
        <v>0</v>
      </c>
      <c r="G57" s="16">
        <v>0</v>
      </c>
      <c r="H57" s="16">
        <v>0</v>
      </c>
      <c r="I57" s="16">
        <f>J57+K57</f>
        <v>0</v>
      </c>
      <c r="J57" s="16">
        <v>0</v>
      </c>
      <c r="K57" s="16">
        <v>0</v>
      </c>
      <c r="L57" s="13"/>
    </row>
    <row r="58" spans="1:12" ht="17.25" customHeight="1">
      <c r="A58" s="124" t="s">
        <v>6</v>
      </c>
      <c r="B58" s="20"/>
      <c r="C58" s="37"/>
      <c r="D58" s="37"/>
      <c r="E58" s="37"/>
      <c r="F58" s="37"/>
      <c r="G58" s="37"/>
      <c r="H58" s="37"/>
      <c r="I58" s="37"/>
      <c r="J58" s="37"/>
      <c r="K58" s="37"/>
      <c r="L58" s="13"/>
    </row>
    <row r="59" spans="1:12" ht="17.25" customHeight="1">
      <c r="A59" s="155" t="s">
        <v>94</v>
      </c>
      <c r="B59" s="20"/>
      <c r="C59" s="37"/>
      <c r="D59" s="37"/>
      <c r="E59" s="37"/>
      <c r="F59" s="37"/>
      <c r="G59" s="37"/>
      <c r="H59" s="37"/>
      <c r="I59" s="37"/>
      <c r="J59" s="37"/>
      <c r="K59" s="37"/>
      <c r="L59" s="13"/>
    </row>
    <row r="60" spans="1:12" ht="17.25" customHeight="1">
      <c r="A60" s="154" t="s">
        <v>95</v>
      </c>
      <c r="B60" s="20"/>
      <c r="C60" s="67">
        <f>D60+E60</f>
        <v>1</v>
      </c>
      <c r="D60" s="67">
        <v>1</v>
      </c>
      <c r="E60" s="67">
        <v>0</v>
      </c>
      <c r="F60" s="67">
        <f>G60+H60</f>
        <v>0</v>
      </c>
      <c r="G60" s="67">
        <v>0</v>
      </c>
      <c r="H60" s="67">
        <v>0</v>
      </c>
      <c r="I60" s="67">
        <f>J60+K60</f>
        <v>0</v>
      </c>
      <c r="J60" s="67">
        <v>0</v>
      </c>
      <c r="K60" s="67">
        <v>0</v>
      </c>
      <c r="L60" s="13"/>
    </row>
    <row r="61" spans="1:12" ht="17.25" customHeight="1">
      <c r="A61" s="154" t="s">
        <v>96</v>
      </c>
      <c r="B61" s="20"/>
      <c r="C61" s="67">
        <f>D61+E61</f>
        <v>4</v>
      </c>
      <c r="D61" s="67">
        <v>4</v>
      </c>
      <c r="E61" s="67">
        <v>0</v>
      </c>
      <c r="F61" s="67">
        <f>G61+H61</f>
        <v>0</v>
      </c>
      <c r="G61" s="67">
        <v>0</v>
      </c>
      <c r="H61" s="67">
        <v>0</v>
      </c>
      <c r="I61" s="67">
        <f>J61+K61</f>
        <v>0</v>
      </c>
      <c r="J61" s="67">
        <v>0</v>
      </c>
      <c r="K61" s="67">
        <v>0</v>
      </c>
      <c r="L61" s="13"/>
    </row>
    <row r="62" spans="1:12" ht="19.5" customHeight="1">
      <c r="A62" s="164" t="s">
        <v>7</v>
      </c>
      <c r="B62" s="20"/>
      <c r="C62" s="37"/>
      <c r="D62" s="37"/>
      <c r="E62" s="37"/>
      <c r="F62" s="37"/>
      <c r="G62" s="37"/>
      <c r="H62" s="37"/>
      <c r="I62" s="37"/>
      <c r="J62" s="37"/>
      <c r="K62" s="37"/>
      <c r="L62" s="13"/>
    </row>
    <row r="63" spans="1:12" ht="19.5" customHeight="1">
      <c r="A63" s="154" t="s">
        <v>97</v>
      </c>
      <c r="B63" s="20"/>
      <c r="C63" s="67">
        <f>D63+E63</f>
        <v>50</v>
      </c>
      <c r="D63" s="67">
        <v>50</v>
      </c>
      <c r="E63" s="67">
        <v>0</v>
      </c>
      <c r="F63" s="67">
        <f>G63+H63</f>
        <v>0</v>
      </c>
      <c r="G63" s="67">
        <v>0</v>
      </c>
      <c r="H63" s="67">
        <v>0</v>
      </c>
      <c r="I63" s="67">
        <f>J63+K63</f>
        <v>0</v>
      </c>
      <c r="J63" s="67">
        <v>0</v>
      </c>
      <c r="K63" s="67">
        <v>0</v>
      </c>
      <c r="L63" s="13"/>
    </row>
    <row r="64" spans="1:12" ht="17.25" customHeight="1">
      <c r="A64" s="153" t="s">
        <v>29</v>
      </c>
      <c r="B64" s="20"/>
      <c r="C64" s="37"/>
      <c r="D64" s="37"/>
      <c r="E64" s="37"/>
      <c r="F64" s="37"/>
      <c r="G64" s="37"/>
      <c r="H64" s="37"/>
      <c r="I64" s="37"/>
      <c r="J64" s="37"/>
      <c r="K64" s="37"/>
      <c r="L64" s="13"/>
    </row>
    <row r="65" spans="1:12" ht="19.5" customHeight="1">
      <c r="A65" s="154" t="s">
        <v>98</v>
      </c>
      <c r="B65" s="20"/>
      <c r="C65" s="37">
        <f>D65+E65</f>
        <v>300</v>
      </c>
      <c r="D65" s="37">
        <v>300</v>
      </c>
      <c r="E65" s="37">
        <v>0</v>
      </c>
      <c r="F65" s="37">
        <f>G65+H65</f>
        <v>0</v>
      </c>
      <c r="G65" s="37">
        <v>0</v>
      </c>
      <c r="H65" s="37">
        <v>0</v>
      </c>
      <c r="I65" s="37">
        <f>J65+K65</f>
        <v>0</v>
      </c>
      <c r="J65" s="37">
        <v>0</v>
      </c>
      <c r="K65" s="37">
        <v>0</v>
      </c>
      <c r="L65" s="13"/>
    </row>
    <row r="66" spans="1:12" ht="19.5" customHeight="1">
      <c r="A66" s="155" t="s">
        <v>28</v>
      </c>
      <c r="B66" s="20"/>
      <c r="C66" s="37"/>
      <c r="D66" s="37"/>
      <c r="E66" s="37"/>
      <c r="F66" s="37"/>
      <c r="G66" s="37"/>
      <c r="H66" s="37"/>
      <c r="I66" s="37"/>
      <c r="J66" s="37"/>
      <c r="K66" s="37"/>
      <c r="L66" s="13"/>
    </row>
    <row r="67" spans="1:12" ht="29.25" customHeight="1">
      <c r="A67" s="154" t="s">
        <v>99</v>
      </c>
      <c r="B67" s="20"/>
      <c r="C67" s="37">
        <f>D67+E67</f>
        <v>100</v>
      </c>
      <c r="D67" s="37">
        <v>100</v>
      </c>
      <c r="E67" s="37">
        <v>0</v>
      </c>
      <c r="F67" s="37">
        <f>G67+H67</f>
        <v>0</v>
      </c>
      <c r="G67" s="37">
        <v>0</v>
      </c>
      <c r="H67" s="37">
        <v>0</v>
      </c>
      <c r="I67" s="37">
        <f>J67+K67</f>
        <v>0</v>
      </c>
      <c r="J67" s="37">
        <v>0</v>
      </c>
      <c r="K67" s="37">
        <v>0</v>
      </c>
      <c r="L67" s="13"/>
    </row>
    <row r="68" spans="1:15" s="141" customFormat="1" ht="26.25" customHeight="1">
      <c r="A68" s="9"/>
      <c r="B68" s="206"/>
      <c r="C68" s="33"/>
      <c r="D68" s="33"/>
      <c r="E68" s="33"/>
      <c r="F68" s="33"/>
      <c r="G68" s="33"/>
      <c r="H68" s="33"/>
      <c r="I68" s="214" t="s">
        <v>62</v>
      </c>
      <c r="J68" s="214"/>
      <c r="K68" s="214"/>
      <c r="L68" s="33"/>
      <c r="M68" s="207"/>
      <c r="N68" s="3"/>
      <c r="O68" s="207"/>
    </row>
    <row r="69" spans="1:15" s="141" customFormat="1" ht="14.25">
      <c r="A69" s="98">
        <v>1</v>
      </c>
      <c r="B69" s="35">
        <v>2</v>
      </c>
      <c r="C69" s="15">
        <v>3</v>
      </c>
      <c r="D69" s="15">
        <v>4</v>
      </c>
      <c r="E69" s="15">
        <v>5</v>
      </c>
      <c r="F69" s="15">
        <v>6</v>
      </c>
      <c r="G69" s="15">
        <v>7</v>
      </c>
      <c r="H69" s="15">
        <v>8</v>
      </c>
      <c r="I69" s="15">
        <v>9</v>
      </c>
      <c r="J69" s="15">
        <v>10</v>
      </c>
      <c r="K69" s="15">
        <v>11</v>
      </c>
      <c r="L69" s="8"/>
      <c r="M69" s="207"/>
      <c r="N69" s="3"/>
      <c r="O69" s="207"/>
    </row>
    <row r="70" spans="1:12" ht="48" customHeight="1">
      <c r="A70" s="165" t="s">
        <v>186</v>
      </c>
      <c r="B70" s="29"/>
      <c r="C70" s="16">
        <f>D70+E70</f>
        <v>0</v>
      </c>
      <c r="D70" s="16">
        <v>0</v>
      </c>
      <c r="E70" s="16">
        <v>0</v>
      </c>
      <c r="F70" s="16">
        <f>G70+H70</f>
        <v>9377</v>
      </c>
      <c r="G70" s="21">
        <v>9377</v>
      </c>
      <c r="H70" s="16">
        <v>0</v>
      </c>
      <c r="I70" s="16">
        <f>J70+K70</f>
        <v>10005</v>
      </c>
      <c r="J70" s="21">
        <v>10005</v>
      </c>
      <c r="K70" s="16">
        <v>0</v>
      </c>
      <c r="L70" s="28"/>
    </row>
    <row r="71" spans="1:12" ht="19.5" customHeight="1">
      <c r="A71" s="69" t="s">
        <v>6</v>
      </c>
      <c r="B71" s="20"/>
      <c r="C71" s="34"/>
      <c r="D71" s="34"/>
      <c r="E71" s="34"/>
      <c r="F71" s="34"/>
      <c r="G71" s="34"/>
      <c r="H71" s="34"/>
      <c r="I71" s="34"/>
      <c r="J71" s="34"/>
      <c r="K71" s="34"/>
      <c r="L71" s="13"/>
    </row>
    <row r="72" spans="1:12" ht="16.5">
      <c r="A72" s="155" t="s">
        <v>58</v>
      </c>
      <c r="B72" s="20"/>
      <c r="C72" s="19"/>
      <c r="D72" s="19"/>
      <c r="E72" s="19"/>
      <c r="F72" s="105"/>
      <c r="G72" s="105"/>
      <c r="H72" s="105"/>
      <c r="I72" s="19"/>
      <c r="J72" s="19"/>
      <c r="K72" s="19"/>
      <c r="L72" s="23"/>
    </row>
    <row r="73" spans="1:12" ht="30">
      <c r="A73" s="154" t="s">
        <v>187</v>
      </c>
      <c r="B73" s="20"/>
      <c r="C73" s="18">
        <v>0</v>
      </c>
      <c r="D73" s="18">
        <v>0</v>
      </c>
      <c r="E73" s="18">
        <v>0</v>
      </c>
      <c r="F73" s="18">
        <f>G73+H73</f>
        <v>1</v>
      </c>
      <c r="G73" s="18">
        <v>1</v>
      </c>
      <c r="H73" s="18">
        <v>0</v>
      </c>
      <c r="I73" s="18">
        <f>J73+K73</f>
        <v>1</v>
      </c>
      <c r="J73" s="18">
        <v>1</v>
      </c>
      <c r="K73" s="18">
        <v>0</v>
      </c>
      <c r="L73" s="23"/>
    </row>
    <row r="74" spans="1:12" ht="15" customHeight="1">
      <c r="A74" s="153" t="s">
        <v>29</v>
      </c>
      <c r="B74" s="20"/>
      <c r="C74" s="34"/>
      <c r="D74" s="34"/>
      <c r="E74" s="34"/>
      <c r="F74" s="34"/>
      <c r="G74" s="34"/>
      <c r="H74" s="34"/>
      <c r="I74" s="34"/>
      <c r="J74" s="34"/>
      <c r="K74" s="34"/>
      <c r="L74" s="13"/>
    </row>
    <row r="75" spans="1:12" ht="29.25" customHeight="1">
      <c r="A75" s="157" t="s">
        <v>185</v>
      </c>
      <c r="B75" s="20"/>
      <c r="C75" s="26">
        <f>D75+E75</f>
        <v>0</v>
      </c>
      <c r="D75" s="26">
        <v>0</v>
      </c>
      <c r="E75" s="26">
        <v>0</v>
      </c>
      <c r="F75" s="26">
        <f>G75+H75</f>
        <v>9377</v>
      </c>
      <c r="G75" s="27">
        <f>+G70/G73</f>
        <v>9377</v>
      </c>
      <c r="H75" s="26">
        <v>0</v>
      </c>
      <c r="I75" s="26">
        <f>J75+K75</f>
        <v>10005</v>
      </c>
      <c r="J75" s="27">
        <f>+J70/J73</f>
        <v>10005</v>
      </c>
      <c r="K75" s="26">
        <v>0</v>
      </c>
      <c r="L75" s="13"/>
    </row>
    <row r="76" spans="1:12" ht="19.5" customHeight="1">
      <c r="A76" s="155" t="s">
        <v>28</v>
      </c>
      <c r="B76" s="20"/>
      <c r="C76" s="26"/>
      <c r="D76" s="26"/>
      <c r="E76" s="26"/>
      <c r="F76" s="26"/>
      <c r="G76" s="26"/>
      <c r="H76" s="26"/>
      <c r="I76" s="26"/>
      <c r="J76" s="26"/>
      <c r="K76" s="26"/>
      <c r="L76" s="13"/>
    </row>
    <row r="77" spans="1:12" ht="29.25" customHeight="1">
      <c r="A77" s="154" t="s">
        <v>54</v>
      </c>
      <c r="B77" s="20"/>
      <c r="C77" s="37">
        <v>0</v>
      </c>
      <c r="D77" s="37">
        <v>0</v>
      </c>
      <c r="E77" s="37">
        <v>0</v>
      </c>
      <c r="F77" s="37">
        <v>0</v>
      </c>
      <c r="G77" s="37">
        <v>0</v>
      </c>
      <c r="H77" s="37">
        <v>0</v>
      </c>
      <c r="I77" s="37">
        <f>+J77+K77</f>
        <v>106.69723792257653</v>
      </c>
      <c r="J77" s="84">
        <f>J70/G70*100</f>
        <v>106.69723792257653</v>
      </c>
      <c r="K77" s="37">
        <v>0</v>
      </c>
      <c r="L77" s="13"/>
    </row>
    <row r="78" spans="1:12" ht="15.75" customHeight="1">
      <c r="A78" s="166" t="s">
        <v>11</v>
      </c>
      <c r="B78" s="45">
        <v>1513200</v>
      </c>
      <c r="C78" s="34"/>
      <c r="D78" s="34"/>
      <c r="E78" s="34"/>
      <c r="F78" s="111"/>
      <c r="G78" s="111"/>
      <c r="H78" s="111"/>
      <c r="I78" s="34"/>
      <c r="J78" s="34"/>
      <c r="K78" s="34"/>
      <c r="L78" s="13"/>
    </row>
    <row r="79" spans="1:12" ht="22.5" customHeight="1">
      <c r="A79" s="150" t="s">
        <v>201</v>
      </c>
      <c r="B79" s="20"/>
      <c r="C79" s="34"/>
      <c r="D79" s="34"/>
      <c r="E79" s="34"/>
      <c r="F79" s="111"/>
      <c r="G79" s="111"/>
      <c r="H79" s="111"/>
      <c r="I79" s="34"/>
      <c r="J79" s="34"/>
      <c r="K79" s="34"/>
      <c r="L79" s="13"/>
    </row>
    <row r="80" spans="1:12" ht="18.75" customHeight="1">
      <c r="A80" s="227" t="s">
        <v>30</v>
      </c>
      <c r="B80" s="227"/>
      <c r="C80" s="227"/>
      <c r="D80" s="227"/>
      <c r="E80" s="227"/>
      <c r="F80" s="227"/>
      <c r="G80" s="227"/>
      <c r="H80" s="227"/>
      <c r="I80" s="227"/>
      <c r="J80" s="227"/>
      <c r="K80" s="227"/>
      <c r="L80" s="46"/>
    </row>
    <row r="81" spans="1:12" ht="21.75" customHeight="1">
      <c r="A81" s="222" t="s">
        <v>38</v>
      </c>
      <c r="B81" s="222"/>
      <c r="C81" s="222"/>
      <c r="D81" s="222"/>
      <c r="E81" s="222"/>
      <c r="F81" s="222"/>
      <c r="G81" s="222"/>
      <c r="H81" s="222"/>
      <c r="I81" s="222"/>
      <c r="J81" s="222"/>
      <c r="K81" s="222"/>
      <c r="L81" s="47"/>
    </row>
    <row r="82" spans="1:12" ht="45.75" customHeight="1">
      <c r="A82" s="156" t="s">
        <v>44</v>
      </c>
      <c r="B82" s="20"/>
      <c r="C82" s="16">
        <f>E82+D82</f>
        <v>831800</v>
      </c>
      <c r="D82" s="16">
        <f>798900+32900</f>
        <v>831800</v>
      </c>
      <c r="E82" s="16">
        <v>0</v>
      </c>
      <c r="F82" s="16">
        <f>H82+G82</f>
        <v>863275</v>
      </c>
      <c r="G82" s="21">
        <v>863275</v>
      </c>
      <c r="H82" s="21">
        <f>E82*1.05</f>
        <v>0</v>
      </c>
      <c r="I82" s="16">
        <f>K82+J82</f>
        <v>921114</v>
      </c>
      <c r="J82" s="21">
        <v>921114</v>
      </c>
      <c r="K82" s="21">
        <f>H82*1.043</f>
        <v>0</v>
      </c>
      <c r="L82" s="48"/>
    </row>
    <row r="83" spans="1:12" ht="16.5">
      <c r="A83" s="157" t="s">
        <v>6</v>
      </c>
      <c r="B83" s="20"/>
      <c r="C83" s="19"/>
      <c r="D83" s="19"/>
      <c r="E83" s="19"/>
      <c r="F83" s="19"/>
      <c r="G83" s="19"/>
      <c r="H83" s="19"/>
      <c r="I83" s="19"/>
      <c r="J83" s="19"/>
      <c r="K83" s="19"/>
      <c r="L83" s="23"/>
    </row>
    <row r="84" spans="1:12" ht="16.5">
      <c r="A84" s="155" t="s">
        <v>58</v>
      </c>
      <c r="B84" s="20"/>
      <c r="C84" s="19"/>
      <c r="D84" s="19"/>
      <c r="E84" s="19"/>
      <c r="F84" s="19"/>
      <c r="G84" s="19"/>
      <c r="H84" s="19"/>
      <c r="I84" s="19"/>
      <c r="J84" s="19"/>
      <c r="K84" s="19"/>
      <c r="L84" s="23"/>
    </row>
    <row r="85" spans="1:12" ht="30">
      <c r="A85" s="154" t="s">
        <v>10</v>
      </c>
      <c r="B85" s="20"/>
      <c r="C85" s="18">
        <f>D85+E85</f>
        <v>4</v>
      </c>
      <c r="D85" s="18">
        <v>4</v>
      </c>
      <c r="E85" s="18">
        <v>0</v>
      </c>
      <c r="F85" s="18">
        <f>G85+H85</f>
        <v>4</v>
      </c>
      <c r="G85" s="18">
        <v>4</v>
      </c>
      <c r="H85" s="18">
        <v>0</v>
      </c>
      <c r="I85" s="18">
        <f>J85+K85</f>
        <v>4</v>
      </c>
      <c r="J85" s="18">
        <v>4</v>
      </c>
      <c r="K85" s="18">
        <v>0</v>
      </c>
      <c r="L85" s="23"/>
    </row>
    <row r="86" spans="1:12" ht="16.5">
      <c r="A86" s="160" t="s">
        <v>7</v>
      </c>
      <c r="B86" s="20"/>
      <c r="C86" s="19"/>
      <c r="D86" s="19"/>
      <c r="E86" s="19"/>
      <c r="F86" s="19"/>
      <c r="G86" s="19"/>
      <c r="H86" s="19"/>
      <c r="I86" s="19"/>
      <c r="J86" s="19"/>
      <c r="K86" s="19"/>
      <c r="L86" s="23"/>
    </row>
    <row r="87" spans="1:14" s="2" customFormat="1" ht="30" customHeight="1">
      <c r="A87" s="154" t="s">
        <v>57</v>
      </c>
      <c r="B87" s="20"/>
      <c r="C87" s="18">
        <f>D87+E87</f>
        <v>35</v>
      </c>
      <c r="D87" s="18">
        <v>35</v>
      </c>
      <c r="E87" s="18">
        <v>0</v>
      </c>
      <c r="F87" s="18">
        <f>G87+H87</f>
        <v>35</v>
      </c>
      <c r="G87" s="18">
        <v>35</v>
      </c>
      <c r="H87" s="18">
        <v>0</v>
      </c>
      <c r="I87" s="18">
        <f>J87+K87</f>
        <v>35</v>
      </c>
      <c r="J87" s="18">
        <v>35</v>
      </c>
      <c r="K87" s="18">
        <v>0</v>
      </c>
      <c r="L87" s="24"/>
      <c r="N87" s="3"/>
    </row>
    <row r="88" spans="1:14" s="2" customFormat="1" ht="16.5">
      <c r="A88" s="155" t="s">
        <v>29</v>
      </c>
      <c r="B88" s="20"/>
      <c r="C88" s="19"/>
      <c r="D88" s="19"/>
      <c r="E88" s="19"/>
      <c r="F88" s="105"/>
      <c r="G88" s="105"/>
      <c r="H88" s="105"/>
      <c r="I88" s="19"/>
      <c r="J88" s="19"/>
      <c r="K88" s="19"/>
      <c r="L88" s="23"/>
      <c r="N88" s="3"/>
    </row>
    <row r="89" spans="1:14" s="2" customFormat="1" ht="47.25" customHeight="1">
      <c r="A89" s="171" t="s">
        <v>59</v>
      </c>
      <c r="B89" s="20"/>
      <c r="C89" s="26">
        <f>D89+E89</f>
        <v>4.3</v>
      </c>
      <c r="D89" s="26">
        <v>4.3</v>
      </c>
      <c r="E89" s="26">
        <v>0</v>
      </c>
      <c r="F89" s="26">
        <f>G89+H89</f>
        <v>4.5</v>
      </c>
      <c r="G89" s="27">
        <v>4.5</v>
      </c>
      <c r="H89" s="26">
        <v>0</v>
      </c>
      <c r="I89" s="26">
        <f>J89+K89</f>
        <v>4.7</v>
      </c>
      <c r="J89" s="27">
        <v>4.7</v>
      </c>
      <c r="K89" s="26">
        <v>0</v>
      </c>
      <c r="L89" s="22"/>
      <c r="N89" s="3"/>
    </row>
    <row r="90" spans="1:14" s="2" customFormat="1" ht="17.25" customHeight="1">
      <c r="A90" s="150" t="s">
        <v>28</v>
      </c>
      <c r="B90" s="20"/>
      <c r="C90" s="19"/>
      <c r="D90" s="19"/>
      <c r="E90" s="19"/>
      <c r="F90" s="19"/>
      <c r="G90" s="19"/>
      <c r="H90" s="19"/>
      <c r="I90" s="19"/>
      <c r="J90" s="19"/>
      <c r="K90" s="19"/>
      <c r="L90" s="23"/>
      <c r="N90" s="3"/>
    </row>
    <row r="91" spans="1:14" s="2" customFormat="1" ht="49.5" customHeight="1">
      <c r="A91" s="162" t="s">
        <v>60</v>
      </c>
      <c r="B91" s="20"/>
      <c r="C91" s="37">
        <f>D91+E91</f>
        <v>100</v>
      </c>
      <c r="D91" s="37">
        <v>100</v>
      </c>
      <c r="E91" s="37">
        <v>0</v>
      </c>
      <c r="F91" s="37">
        <f>G91+H91</f>
        <v>100</v>
      </c>
      <c r="G91" s="37">
        <f>G87/D87*100</f>
        <v>100</v>
      </c>
      <c r="H91" s="37">
        <v>0</v>
      </c>
      <c r="I91" s="37">
        <f>J91+K91</f>
        <v>100</v>
      </c>
      <c r="J91" s="37">
        <f>J87/G87*100</f>
        <v>100</v>
      </c>
      <c r="K91" s="37">
        <v>0</v>
      </c>
      <c r="L91" s="13"/>
      <c r="M91" s="25"/>
      <c r="N91" s="3"/>
    </row>
    <row r="92" spans="1:14" s="2" customFormat="1" ht="18.75" customHeight="1">
      <c r="A92" s="125" t="s">
        <v>12</v>
      </c>
      <c r="B92" s="29">
        <v>1513190</v>
      </c>
      <c r="C92" s="17"/>
      <c r="D92" s="17"/>
      <c r="E92" s="17"/>
      <c r="F92" s="104"/>
      <c r="G92" s="104"/>
      <c r="H92" s="104"/>
      <c r="I92" s="17"/>
      <c r="J92" s="17"/>
      <c r="K92" s="17"/>
      <c r="L92" s="23"/>
      <c r="N92" s="3"/>
    </row>
    <row r="93" spans="1:14" s="2" customFormat="1" ht="15">
      <c r="A93" s="150" t="s">
        <v>202</v>
      </c>
      <c r="B93" s="20"/>
      <c r="C93" s="17"/>
      <c r="D93" s="17"/>
      <c r="E93" s="17"/>
      <c r="F93" s="104"/>
      <c r="G93" s="104"/>
      <c r="H93" s="104"/>
      <c r="I93" s="17"/>
      <c r="J93" s="17"/>
      <c r="K93" s="17"/>
      <c r="L93" s="23"/>
      <c r="N93" s="3"/>
    </row>
    <row r="94" spans="1:15" s="2" customFormat="1" ht="39.75" customHeight="1">
      <c r="A94" s="224" t="s">
        <v>46</v>
      </c>
      <c r="B94" s="224"/>
      <c r="C94" s="224"/>
      <c r="D94" s="224"/>
      <c r="E94" s="224"/>
      <c r="F94" s="224"/>
      <c r="G94" s="224"/>
      <c r="H94" s="224"/>
      <c r="I94" s="224"/>
      <c r="J94" s="224"/>
      <c r="K94" s="224"/>
      <c r="L94" s="22"/>
      <c r="M94" s="49"/>
      <c r="N94" s="50"/>
      <c r="O94" s="3"/>
    </row>
    <row r="95" spans="1:14" s="2" customFormat="1" ht="30.75" customHeight="1">
      <c r="A95" s="225" t="s">
        <v>45</v>
      </c>
      <c r="B95" s="225"/>
      <c r="C95" s="225"/>
      <c r="D95" s="225"/>
      <c r="E95" s="225"/>
      <c r="F95" s="225"/>
      <c r="G95" s="225"/>
      <c r="H95" s="225"/>
      <c r="I95" s="225"/>
      <c r="J95" s="225"/>
      <c r="K95" s="225"/>
      <c r="L95" s="47"/>
      <c r="N95" s="3"/>
    </row>
    <row r="96" spans="1:14" s="2" customFormat="1" ht="31.5" customHeight="1">
      <c r="A96" s="172" t="s">
        <v>50</v>
      </c>
      <c r="B96" s="20"/>
      <c r="C96" s="16">
        <f>E96+D96</f>
        <v>2482439</v>
      </c>
      <c r="D96" s="16">
        <f>2446698+35741</f>
        <v>2482439</v>
      </c>
      <c r="E96" s="16">
        <v>0</v>
      </c>
      <c r="F96" s="16">
        <f>H96+G96</f>
        <v>1654370</v>
      </c>
      <c r="G96" s="21">
        <v>1654370</v>
      </c>
      <c r="H96" s="21">
        <f>E96*1.05</f>
        <v>0</v>
      </c>
      <c r="I96" s="16">
        <f>K96+J96</f>
        <v>1765212</v>
      </c>
      <c r="J96" s="21">
        <v>1765212</v>
      </c>
      <c r="K96" s="21">
        <f>H96*1.043</f>
        <v>0</v>
      </c>
      <c r="L96" s="48"/>
      <c r="N96" s="3"/>
    </row>
    <row r="97" spans="1:12" ht="16.5">
      <c r="A97" s="157" t="s">
        <v>6</v>
      </c>
      <c r="B97" s="20"/>
      <c r="C97" s="19"/>
      <c r="D97" s="19"/>
      <c r="E97" s="19"/>
      <c r="F97" s="105"/>
      <c r="G97" s="105"/>
      <c r="H97" s="105"/>
      <c r="I97" s="19"/>
      <c r="J97" s="19"/>
      <c r="K97" s="19"/>
      <c r="L97" s="23"/>
    </row>
    <row r="98" spans="1:12" ht="16.5">
      <c r="A98" s="150" t="s">
        <v>7</v>
      </c>
      <c r="B98" s="20"/>
      <c r="C98" s="19"/>
      <c r="D98" s="19"/>
      <c r="E98" s="19"/>
      <c r="F98" s="105"/>
      <c r="G98" s="105"/>
      <c r="H98" s="105"/>
      <c r="I98" s="19"/>
      <c r="J98" s="19"/>
      <c r="K98" s="19"/>
      <c r="L98" s="23"/>
    </row>
    <row r="99" spans="1:12" ht="16.5" customHeight="1">
      <c r="A99" s="154" t="s">
        <v>31</v>
      </c>
      <c r="B99" s="51"/>
      <c r="C99" s="18">
        <f>D99+E99</f>
        <v>2169</v>
      </c>
      <c r="D99" s="18">
        <f>+D100+D103+D104+D105+D106+D107+D108</f>
        <v>2169</v>
      </c>
      <c r="E99" s="18">
        <v>0</v>
      </c>
      <c r="F99" s="18">
        <f>G99+H99</f>
        <v>1178</v>
      </c>
      <c r="G99" s="18">
        <f>G100+G103+G104+G105+G106+G107+G108</f>
        <v>1178</v>
      </c>
      <c r="H99" s="18">
        <v>0</v>
      </c>
      <c r="I99" s="18">
        <f>J99+K99</f>
        <v>1178</v>
      </c>
      <c r="J99" s="18">
        <f>J100+J103+J104+J105+J106+J107+J108</f>
        <v>1178</v>
      </c>
      <c r="K99" s="18">
        <v>0</v>
      </c>
      <c r="L99" s="24"/>
    </row>
    <row r="100" spans="1:12" ht="16.5" customHeight="1">
      <c r="A100" s="154" t="s">
        <v>41</v>
      </c>
      <c r="B100" s="20"/>
      <c r="C100" s="52">
        <f>D100+E100</f>
        <v>1</v>
      </c>
      <c r="D100" s="52">
        <v>1</v>
      </c>
      <c r="E100" s="52">
        <v>0</v>
      </c>
      <c r="F100" s="52">
        <f>G100+H100</f>
        <v>1</v>
      </c>
      <c r="G100" s="52">
        <f>D100</f>
        <v>1</v>
      </c>
      <c r="H100" s="52">
        <v>0</v>
      </c>
      <c r="I100" s="52">
        <f>J100+K100</f>
        <v>1</v>
      </c>
      <c r="J100" s="52">
        <f>G100</f>
        <v>1</v>
      </c>
      <c r="K100" s="52">
        <v>0</v>
      </c>
      <c r="L100" s="39"/>
    </row>
    <row r="101" spans="1:15" s="141" customFormat="1" ht="26.25" customHeight="1">
      <c r="A101" s="9"/>
      <c r="B101" s="206"/>
      <c r="C101" s="33"/>
      <c r="D101" s="33"/>
      <c r="E101" s="33"/>
      <c r="F101" s="33"/>
      <c r="G101" s="33"/>
      <c r="H101" s="33"/>
      <c r="I101" s="214" t="s">
        <v>62</v>
      </c>
      <c r="J101" s="214"/>
      <c r="K101" s="214"/>
      <c r="L101" s="33"/>
      <c r="M101" s="207"/>
      <c r="N101" s="3"/>
      <c r="O101" s="207"/>
    </row>
    <row r="102" spans="1:15" s="141" customFormat="1" ht="14.25">
      <c r="A102" s="98">
        <v>1</v>
      </c>
      <c r="B102" s="35">
        <v>2</v>
      </c>
      <c r="C102" s="15">
        <v>3</v>
      </c>
      <c r="D102" s="15">
        <v>4</v>
      </c>
      <c r="E102" s="15">
        <v>5</v>
      </c>
      <c r="F102" s="15">
        <v>6</v>
      </c>
      <c r="G102" s="15">
        <v>7</v>
      </c>
      <c r="H102" s="15">
        <v>8</v>
      </c>
      <c r="I102" s="15">
        <v>9</v>
      </c>
      <c r="J102" s="15">
        <v>10</v>
      </c>
      <c r="K102" s="15">
        <v>11</v>
      </c>
      <c r="L102" s="8"/>
      <c r="M102" s="207"/>
      <c r="N102" s="3"/>
      <c r="O102" s="207"/>
    </row>
    <row r="103" spans="1:12" ht="14.25" customHeight="1">
      <c r="A103" s="154" t="s">
        <v>42</v>
      </c>
      <c r="B103" s="20"/>
      <c r="C103" s="52">
        <f aca="true" t="shared" si="1" ref="C103:C108">D103+E103</f>
        <v>665</v>
      </c>
      <c r="D103" s="52">
        <v>665</v>
      </c>
      <c r="E103" s="52">
        <v>0</v>
      </c>
      <c r="F103" s="52">
        <f aca="true" t="shared" si="2" ref="F103:F108">G103+H103</f>
        <v>657</v>
      </c>
      <c r="G103" s="52">
        <v>657</v>
      </c>
      <c r="H103" s="52">
        <v>0</v>
      </c>
      <c r="I103" s="52">
        <f aca="true" t="shared" si="3" ref="I103:I108">J103+K103</f>
        <v>657</v>
      </c>
      <c r="J103" s="52">
        <v>657</v>
      </c>
      <c r="K103" s="52">
        <v>0</v>
      </c>
      <c r="L103" s="39"/>
    </row>
    <row r="104" spans="1:12" ht="30.75" customHeight="1">
      <c r="A104" s="159" t="s">
        <v>39</v>
      </c>
      <c r="B104" s="20"/>
      <c r="C104" s="52">
        <f t="shared" si="1"/>
        <v>167</v>
      </c>
      <c r="D104" s="52">
        <v>167</v>
      </c>
      <c r="E104" s="52">
        <v>0</v>
      </c>
      <c r="F104" s="52">
        <f t="shared" si="2"/>
        <v>189</v>
      </c>
      <c r="G104" s="52">
        <v>189</v>
      </c>
      <c r="H104" s="52">
        <v>0</v>
      </c>
      <c r="I104" s="52">
        <f t="shared" si="3"/>
        <v>189</v>
      </c>
      <c r="J104" s="52">
        <v>189</v>
      </c>
      <c r="K104" s="52">
        <v>0</v>
      </c>
      <c r="L104" s="39"/>
    </row>
    <row r="105" spans="1:12" ht="31.5" customHeight="1">
      <c r="A105" s="159" t="s">
        <v>40</v>
      </c>
      <c r="B105" s="20"/>
      <c r="C105" s="52">
        <f t="shared" si="1"/>
        <v>92</v>
      </c>
      <c r="D105" s="52">
        <f>83+9</f>
        <v>92</v>
      </c>
      <c r="E105" s="52">
        <v>0</v>
      </c>
      <c r="F105" s="52">
        <f t="shared" si="2"/>
        <v>99</v>
      </c>
      <c r="G105" s="52">
        <v>99</v>
      </c>
      <c r="H105" s="52">
        <v>0</v>
      </c>
      <c r="I105" s="52">
        <f t="shared" si="3"/>
        <v>99</v>
      </c>
      <c r="J105" s="52">
        <v>99</v>
      </c>
      <c r="K105" s="52">
        <v>0</v>
      </c>
      <c r="L105" s="39"/>
    </row>
    <row r="106" spans="1:12" ht="33" customHeight="1">
      <c r="A106" s="159" t="s">
        <v>182</v>
      </c>
      <c r="B106" s="20"/>
      <c r="C106" s="52">
        <f t="shared" si="1"/>
        <v>235</v>
      </c>
      <c r="D106" s="52">
        <v>235</v>
      </c>
      <c r="E106" s="52">
        <v>0</v>
      </c>
      <c r="F106" s="52">
        <f t="shared" si="2"/>
        <v>232</v>
      </c>
      <c r="G106" s="52">
        <v>232</v>
      </c>
      <c r="H106" s="52">
        <v>0</v>
      </c>
      <c r="I106" s="52">
        <f t="shared" si="3"/>
        <v>232</v>
      </c>
      <c r="J106" s="52">
        <v>232</v>
      </c>
      <c r="K106" s="52">
        <v>0</v>
      </c>
      <c r="L106" s="39"/>
    </row>
    <row r="107" spans="1:12" ht="32.25" customHeight="1">
      <c r="A107" s="173" t="s">
        <v>132</v>
      </c>
      <c r="B107" s="20"/>
      <c r="C107" s="18">
        <f t="shared" si="1"/>
        <v>1000</v>
      </c>
      <c r="D107" s="18">
        <v>1000</v>
      </c>
      <c r="E107" s="18">
        <v>0</v>
      </c>
      <c r="F107" s="18">
        <f t="shared" si="2"/>
        <v>0</v>
      </c>
      <c r="G107" s="18">
        <v>0</v>
      </c>
      <c r="H107" s="18">
        <v>0</v>
      </c>
      <c r="I107" s="18">
        <f t="shared" si="3"/>
        <v>0</v>
      </c>
      <c r="J107" s="18">
        <v>0</v>
      </c>
      <c r="K107" s="18">
        <v>0</v>
      </c>
      <c r="L107" s="22"/>
    </row>
    <row r="108" spans="1:12" ht="32.25" customHeight="1">
      <c r="A108" s="173" t="s">
        <v>133</v>
      </c>
      <c r="B108" s="20"/>
      <c r="C108" s="18">
        <f t="shared" si="1"/>
        <v>9</v>
      </c>
      <c r="D108" s="18">
        <v>9</v>
      </c>
      <c r="E108" s="18">
        <v>0</v>
      </c>
      <c r="F108" s="18">
        <f t="shared" si="2"/>
        <v>0</v>
      </c>
      <c r="G108" s="18">
        <v>0</v>
      </c>
      <c r="H108" s="18">
        <v>0</v>
      </c>
      <c r="I108" s="18">
        <f t="shared" si="3"/>
        <v>0</v>
      </c>
      <c r="J108" s="18">
        <v>0</v>
      </c>
      <c r="K108" s="18">
        <v>0</v>
      </c>
      <c r="L108" s="22"/>
    </row>
    <row r="109" spans="1:12" ht="15">
      <c r="A109" s="155" t="s">
        <v>29</v>
      </c>
      <c r="B109" s="20"/>
      <c r="C109" s="34"/>
      <c r="D109" s="34"/>
      <c r="E109" s="34"/>
      <c r="F109" s="111"/>
      <c r="G109" s="111"/>
      <c r="H109" s="111"/>
      <c r="I109" s="34"/>
      <c r="J109" s="34"/>
      <c r="K109" s="34"/>
      <c r="L109" s="13"/>
    </row>
    <row r="110" spans="1:12" ht="43.5" customHeight="1">
      <c r="A110" s="162" t="s">
        <v>105</v>
      </c>
      <c r="B110" s="20"/>
      <c r="C110" s="26">
        <f aca="true" t="shared" si="4" ref="C110:C117">D110+E110</f>
        <v>1144.5085292761642</v>
      </c>
      <c r="D110" s="26">
        <f>D96/D99</f>
        <v>1144.5085292761642</v>
      </c>
      <c r="E110" s="26">
        <v>0</v>
      </c>
      <c r="F110" s="26">
        <f aca="true" t="shared" si="5" ref="F110:F117">G110+H110</f>
        <v>1404.3887945670629</v>
      </c>
      <c r="G110" s="26">
        <f>G96/G99</f>
        <v>1404.3887945670629</v>
      </c>
      <c r="H110" s="26">
        <v>0</v>
      </c>
      <c r="I110" s="26">
        <f aca="true" t="shared" si="6" ref="I110:I117">J110+K110</f>
        <v>1498.4821731748727</v>
      </c>
      <c r="J110" s="26">
        <f>J96/J99</f>
        <v>1498.4821731748727</v>
      </c>
      <c r="K110" s="26">
        <v>0</v>
      </c>
      <c r="L110" s="13"/>
    </row>
    <row r="111" spans="1:12" ht="20.25" customHeight="1">
      <c r="A111" s="162" t="s">
        <v>115</v>
      </c>
      <c r="B111" s="20"/>
      <c r="C111" s="31">
        <f t="shared" si="4"/>
        <v>10338</v>
      </c>
      <c r="D111" s="31">
        <v>10338</v>
      </c>
      <c r="E111" s="31">
        <v>0</v>
      </c>
      <c r="F111" s="31">
        <f t="shared" si="5"/>
        <v>16488</v>
      </c>
      <c r="G111" s="31">
        <f>16488/G100</f>
        <v>16488</v>
      </c>
      <c r="H111" s="31">
        <v>0</v>
      </c>
      <c r="I111" s="31">
        <f t="shared" si="6"/>
        <v>17593</v>
      </c>
      <c r="J111" s="31">
        <f>17593/J100</f>
        <v>17593</v>
      </c>
      <c r="K111" s="31">
        <v>0</v>
      </c>
      <c r="L111" s="53"/>
    </row>
    <row r="112" spans="1:12" ht="18.75" customHeight="1">
      <c r="A112" s="162" t="s">
        <v>116</v>
      </c>
      <c r="B112" s="20"/>
      <c r="C112" s="31">
        <f t="shared" si="4"/>
        <v>1162.0511278195488</v>
      </c>
      <c r="D112" s="31">
        <v>1162.0511278195488</v>
      </c>
      <c r="E112" s="31">
        <v>0</v>
      </c>
      <c r="F112" s="31">
        <f t="shared" si="5"/>
        <v>1014.2283105022831</v>
      </c>
      <c r="G112" s="31">
        <f>666348/G103</f>
        <v>1014.2283105022831</v>
      </c>
      <c r="H112" s="31">
        <v>0</v>
      </c>
      <c r="I112" s="31">
        <f t="shared" si="6"/>
        <v>1082.1811263318114</v>
      </c>
      <c r="J112" s="31">
        <f>710993/J103</f>
        <v>1082.1811263318114</v>
      </c>
      <c r="K112" s="31">
        <v>0</v>
      </c>
      <c r="L112" s="53"/>
    </row>
    <row r="113" spans="1:12" ht="24.75" customHeight="1">
      <c r="A113" s="157" t="s">
        <v>118</v>
      </c>
      <c r="B113" s="20"/>
      <c r="C113" s="31">
        <f t="shared" si="4"/>
        <v>2596.2694610778444</v>
      </c>
      <c r="D113" s="31">
        <v>2596.2694610778444</v>
      </c>
      <c r="E113" s="31">
        <v>0</v>
      </c>
      <c r="F113" s="31">
        <f t="shared" si="5"/>
        <v>1731.3756613756614</v>
      </c>
      <c r="G113" s="31">
        <f>327230/G104</f>
        <v>1731.3756613756614</v>
      </c>
      <c r="H113" s="31">
        <v>0</v>
      </c>
      <c r="I113" s="31">
        <f t="shared" si="6"/>
        <v>1847.3756613756614</v>
      </c>
      <c r="J113" s="31">
        <f>349154/J104</f>
        <v>1847.3756613756614</v>
      </c>
      <c r="K113" s="31">
        <v>0</v>
      </c>
      <c r="L113" s="53"/>
    </row>
    <row r="114" spans="1:12" ht="24.75" customHeight="1">
      <c r="A114" s="162" t="s">
        <v>117</v>
      </c>
      <c r="B114" s="20"/>
      <c r="C114" s="31">
        <f t="shared" si="4"/>
        <v>1642.5434782608695</v>
      </c>
      <c r="D114" s="31">
        <v>1642.5434782608695</v>
      </c>
      <c r="E114" s="31">
        <v>0</v>
      </c>
      <c r="F114" s="31">
        <f t="shared" si="5"/>
        <v>2328.4242424242425</v>
      </c>
      <c r="G114" s="31">
        <f>230514/G105</f>
        <v>2328.4242424242425</v>
      </c>
      <c r="H114" s="31">
        <v>0</v>
      </c>
      <c r="I114" s="31">
        <f t="shared" si="6"/>
        <v>2484.4242424242425</v>
      </c>
      <c r="J114" s="31">
        <f>245958/J105</f>
        <v>2484.4242424242425</v>
      </c>
      <c r="K114" s="31">
        <v>0</v>
      </c>
      <c r="L114" s="53"/>
    </row>
    <row r="115" spans="1:12" ht="36.75" customHeight="1">
      <c r="A115" s="162" t="s">
        <v>183</v>
      </c>
      <c r="B115" s="20"/>
      <c r="C115" s="31">
        <f t="shared" si="4"/>
        <v>2407.268085106383</v>
      </c>
      <c r="D115" s="31">
        <v>2407.268085106383</v>
      </c>
      <c r="E115" s="31">
        <v>0</v>
      </c>
      <c r="F115" s="31">
        <f t="shared" si="5"/>
        <v>1783.5775862068965</v>
      </c>
      <c r="G115" s="31">
        <f>413790/G106</f>
        <v>1783.5775862068965</v>
      </c>
      <c r="H115" s="31">
        <v>0</v>
      </c>
      <c r="I115" s="31">
        <f t="shared" si="6"/>
        <v>1903.0775862068965</v>
      </c>
      <c r="J115" s="31">
        <f>441514/J106</f>
        <v>1903.0775862068965</v>
      </c>
      <c r="K115" s="31">
        <v>0</v>
      </c>
      <c r="L115" s="53"/>
    </row>
    <row r="116" spans="1:12" ht="37.5" customHeight="1">
      <c r="A116" s="162" t="s">
        <v>106</v>
      </c>
      <c r="B116" s="20"/>
      <c r="C116" s="31">
        <f t="shared" si="4"/>
        <v>513.197</v>
      </c>
      <c r="D116" s="31">
        <v>513.197</v>
      </c>
      <c r="E116" s="31">
        <v>0</v>
      </c>
      <c r="F116" s="31">
        <f t="shared" si="5"/>
        <v>0</v>
      </c>
      <c r="G116" s="31">
        <v>0</v>
      </c>
      <c r="H116" s="31">
        <v>0</v>
      </c>
      <c r="I116" s="31">
        <f t="shared" si="6"/>
        <v>0</v>
      </c>
      <c r="J116" s="31">
        <v>0</v>
      </c>
      <c r="K116" s="31">
        <v>0</v>
      </c>
      <c r="L116" s="53"/>
    </row>
    <row r="117" spans="1:12" ht="32.25" customHeight="1">
      <c r="A117" s="162" t="s">
        <v>134</v>
      </c>
      <c r="B117" s="20"/>
      <c r="C117" s="31">
        <f t="shared" si="4"/>
        <v>3971.222222222222</v>
      </c>
      <c r="D117" s="31">
        <v>3971.222222222222</v>
      </c>
      <c r="E117" s="31">
        <v>0</v>
      </c>
      <c r="F117" s="31">
        <f t="shared" si="5"/>
        <v>0</v>
      </c>
      <c r="G117" s="31">
        <v>0</v>
      </c>
      <c r="H117" s="31">
        <v>0</v>
      </c>
      <c r="I117" s="31">
        <f t="shared" si="6"/>
        <v>0</v>
      </c>
      <c r="J117" s="31">
        <v>0</v>
      </c>
      <c r="K117" s="31">
        <v>0</v>
      </c>
      <c r="L117" s="53"/>
    </row>
    <row r="118" spans="1:12" ht="17.25" customHeight="1">
      <c r="A118" s="155" t="s">
        <v>32</v>
      </c>
      <c r="B118" s="20"/>
      <c r="C118" s="26"/>
      <c r="D118" s="26"/>
      <c r="E118" s="26"/>
      <c r="F118" s="106"/>
      <c r="G118" s="26"/>
      <c r="H118" s="26"/>
      <c r="I118" s="26"/>
      <c r="J118" s="26"/>
      <c r="K118" s="26"/>
      <c r="L118" s="13"/>
    </row>
    <row r="119" spans="1:12" ht="19.5" customHeight="1">
      <c r="A119" s="170" t="s">
        <v>47</v>
      </c>
      <c r="B119" s="20"/>
      <c r="C119" s="26">
        <f>D119+E119</f>
        <v>100</v>
      </c>
      <c r="D119" s="26">
        <v>100</v>
      </c>
      <c r="E119" s="26">
        <v>0</v>
      </c>
      <c r="F119" s="26">
        <f>G119+H119</f>
        <v>100</v>
      </c>
      <c r="G119" s="26">
        <v>100</v>
      </c>
      <c r="H119" s="26">
        <v>0</v>
      </c>
      <c r="I119" s="26">
        <f>J119+K119</f>
        <v>100</v>
      </c>
      <c r="J119" s="26">
        <v>100</v>
      </c>
      <c r="K119" s="26">
        <v>0</v>
      </c>
      <c r="L119" s="13"/>
    </row>
    <row r="120" spans="1:12" ht="27.75" customHeight="1">
      <c r="A120" s="174" t="s">
        <v>55</v>
      </c>
      <c r="B120" s="20"/>
      <c r="C120" s="54">
        <f>D120+E120</f>
        <v>165.54029813323302</v>
      </c>
      <c r="D120" s="54">
        <v>165.54029813323302</v>
      </c>
      <c r="E120" s="54">
        <v>0</v>
      </c>
      <c r="F120" s="84">
        <f>F96/C96*100</f>
        <v>66.64292657342234</v>
      </c>
      <c r="G120" s="84">
        <f>G96/D96*100</f>
        <v>66.64292657342234</v>
      </c>
      <c r="H120" s="37">
        <v>0</v>
      </c>
      <c r="I120" s="84">
        <f>+I96/F96*100</f>
        <v>106.6999522476834</v>
      </c>
      <c r="J120" s="84">
        <f>+J96/G96*100</f>
        <v>106.6999522476834</v>
      </c>
      <c r="K120" s="54">
        <v>0</v>
      </c>
      <c r="L120" s="53"/>
    </row>
    <row r="121" spans="1:12" ht="15.75">
      <c r="A121" s="125" t="s">
        <v>14</v>
      </c>
      <c r="B121" s="29">
        <v>1513200</v>
      </c>
      <c r="C121" s="17"/>
      <c r="D121" s="17"/>
      <c r="E121" s="17"/>
      <c r="F121" s="104"/>
      <c r="G121" s="104"/>
      <c r="H121" s="104"/>
      <c r="I121" s="17"/>
      <c r="J121" s="17"/>
      <c r="K121" s="17"/>
      <c r="L121" s="23"/>
    </row>
    <row r="122" spans="1:13" ht="22.5" customHeight="1">
      <c r="A122" s="150" t="s">
        <v>202</v>
      </c>
      <c r="B122" s="20"/>
      <c r="C122" s="17"/>
      <c r="D122" s="17"/>
      <c r="E122" s="17"/>
      <c r="F122" s="104"/>
      <c r="G122" s="104"/>
      <c r="H122" s="104"/>
      <c r="I122" s="17"/>
      <c r="J122" s="17"/>
      <c r="K122" s="17"/>
      <c r="L122" s="23"/>
      <c r="M122" s="25"/>
    </row>
    <row r="123" spans="1:12" ht="20.25" customHeight="1">
      <c r="A123" s="234" t="s">
        <v>18</v>
      </c>
      <c r="B123" s="234"/>
      <c r="C123" s="234"/>
      <c r="D123" s="234"/>
      <c r="E123" s="234"/>
      <c r="F123" s="234"/>
      <c r="G123" s="234"/>
      <c r="H123" s="234"/>
      <c r="I123" s="234"/>
      <c r="J123" s="234"/>
      <c r="K123" s="234"/>
      <c r="L123" s="22"/>
    </row>
    <row r="124" spans="1:12" ht="21" customHeight="1">
      <c r="A124" s="228" t="s">
        <v>15</v>
      </c>
      <c r="B124" s="228"/>
      <c r="C124" s="228"/>
      <c r="D124" s="228"/>
      <c r="E124" s="228"/>
      <c r="F124" s="228"/>
      <c r="G124" s="228"/>
      <c r="H124" s="228"/>
      <c r="I124" s="228"/>
      <c r="J124" s="228"/>
      <c r="K124" s="228"/>
      <c r="L124" s="56"/>
    </row>
    <row r="125" spans="1:12" ht="19.5" customHeight="1">
      <c r="A125" s="175" t="s">
        <v>8</v>
      </c>
      <c r="B125" s="55"/>
      <c r="C125" s="21">
        <f>D125+E125</f>
        <v>1693805</v>
      </c>
      <c r="D125" s="21">
        <f>+D126+D143</f>
        <v>1693805</v>
      </c>
      <c r="E125" s="21">
        <f>E126+0</f>
        <v>0</v>
      </c>
      <c r="F125" s="58">
        <f aca="true" t="shared" si="7" ref="F125:K125">F126+F143</f>
        <v>574354</v>
      </c>
      <c r="G125" s="58">
        <f t="shared" si="7"/>
        <v>574354</v>
      </c>
      <c r="H125" s="58">
        <f t="shared" si="7"/>
        <v>0</v>
      </c>
      <c r="I125" s="58">
        <f t="shared" si="7"/>
        <v>612835</v>
      </c>
      <c r="J125" s="58">
        <f t="shared" si="7"/>
        <v>612835</v>
      </c>
      <c r="K125" s="58">
        <f t="shared" si="7"/>
        <v>0</v>
      </c>
      <c r="L125" s="59"/>
    </row>
    <row r="126" spans="1:13" ht="33" customHeight="1">
      <c r="A126" s="155" t="s">
        <v>68</v>
      </c>
      <c r="B126" s="20"/>
      <c r="C126" s="16">
        <f>E126+D126</f>
        <v>439789</v>
      </c>
      <c r="D126" s="16">
        <f>453296-13507</f>
        <v>439789</v>
      </c>
      <c r="E126" s="16">
        <v>0</v>
      </c>
      <c r="F126" s="16">
        <f>H126+G126</f>
        <v>123224</v>
      </c>
      <c r="G126" s="21">
        <v>123224</v>
      </c>
      <c r="H126" s="21">
        <f>E126*1.05</f>
        <v>0</v>
      </c>
      <c r="I126" s="16">
        <f>K126+J126</f>
        <v>131480</v>
      </c>
      <c r="J126" s="21">
        <v>131480</v>
      </c>
      <c r="K126" s="21">
        <f>H126*1.043</f>
        <v>0</v>
      </c>
      <c r="L126" s="48"/>
      <c r="M126" s="57"/>
    </row>
    <row r="127" spans="1:12" ht="18" customHeight="1">
      <c r="A127" s="154" t="s">
        <v>16</v>
      </c>
      <c r="B127" s="20"/>
      <c r="C127" s="19"/>
      <c r="D127" s="19"/>
      <c r="E127" s="19"/>
      <c r="F127" s="105"/>
      <c r="G127" s="105"/>
      <c r="H127" s="105"/>
      <c r="I127" s="19"/>
      <c r="J127" s="19"/>
      <c r="K127" s="19"/>
      <c r="L127" s="23"/>
    </row>
    <row r="128" spans="1:12" ht="16.5">
      <c r="A128" s="155" t="s">
        <v>17</v>
      </c>
      <c r="B128" s="20"/>
      <c r="C128" s="19"/>
      <c r="D128" s="19"/>
      <c r="E128" s="19"/>
      <c r="F128" s="105"/>
      <c r="G128" s="105"/>
      <c r="H128" s="105"/>
      <c r="I128" s="19"/>
      <c r="J128" s="19"/>
      <c r="K128" s="19"/>
      <c r="L128" s="22"/>
    </row>
    <row r="129" spans="1:15" s="2" customFormat="1" ht="19.5" customHeight="1">
      <c r="A129" s="154" t="s">
        <v>31</v>
      </c>
      <c r="B129" s="20"/>
      <c r="C129" s="18">
        <f>D129+E129</f>
        <v>84</v>
      </c>
      <c r="D129" s="18">
        <f>D130+D133+D134</f>
        <v>84</v>
      </c>
      <c r="E129" s="18">
        <v>0</v>
      </c>
      <c r="F129" s="18">
        <f>G129+H129</f>
        <v>19</v>
      </c>
      <c r="G129" s="18">
        <f>G130+G133+G134</f>
        <v>19</v>
      </c>
      <c r="H129" s="18">
        <v>0</v>
      </c>
      <c r="I129" s="18">
        <f>J129+K129</f>
        <v>19</v>
      </c>
      <c r="J129" s="18">
        <f>J130+J133+J134</f>
        <v>19</v>
      </c>
      <c r="K129" s="18">
        <v>0</v>
      </c>
      <c r="L129" s="22"/>
      <c r="M129" s="24"/>
      <c r="O129" s="3"/>
    </row>
    <row r="130" spans="1:14" s="2" customFormat="1" ht="52.5" customHeight="1">
      <c r="A130" s="176" t="s">
        <v>70</v>
      </c>
      <c r="B130" s="20"/>
      <c r="C130" s="18">
        <f>D130+E130</f>
        <v>16</v>
      </c>
      <c r="D130" s="18">
        <v>16</v>
      </c>
      <c r="E130" s="18">
        <v>0</v>
      </c>
      <c r="F130" s="18">
        <f>G130+H130</f>
        <v>17</v>
      </c>
      <c r="G130" s="18">
        <v>17</v>
      </c>
      <c r="H130" s="18">
        <v>0</v>
      </c>
      <c r="I130" s="18">
        <f>J130+K130</f>
        <v>17</v>
      </c>
      <c r="J130" s="18">
        <v>17</v>
      </c>
      <c r="K130" s="18">
        <v>0</v>
      </c>
      <c r="L130" s="24"/>
      <c r="N130" s="3"/>
    </row>
    <row r="131" spans="1:15" s="141" customFormat="1" ht="26.25" customHeight="1">
      <c r="A131" s="9"/>
      <c r="B131" s="206"/>
      <c r="C131" s="33"/>
      <c r="D131" s="33"/>
      <c r="E131" s="33"/>
      <c r="F131" s="33"/>
      <c r="G131" s="33"/>
      <c r="H131" s="33"/>
      <c r="I131" s="214" t="s">
        <v>62</v>
      </c>
      <c r="J131" s="214"/>
      <c r="K131" s="214"/>
      <c r="L131" s="33"/>
      <c r="M131" s="207"/>
      <c r="N131" s="3"/>
      <c r="O131" s="207"/>
    </row>
    <row r="132" spans="1:15" s="141" customFormat="1" ht="14.25">
      <c r="A132" s="98">
        <v>1</v>
      </c>
      <c r="B132" s="35">
        <v>2</v>
      </c>
      <c r="C132" s="15">
        <v>3</v>
      </c>
      <c r="D132" s="15">
        <v>4</v>
      </c>
      <c r="E132" s="15">
        <v>5</v>
      </c>
      <c r="F132" s="15">
        <v>6</v>
      </c>
      <c r="G132" s="15">
        <v>7</v>
      </c>
      <c r="H132" s="15">
        <v>8</v>
      </c>
      <c r="I132" s="15">
        <v>9</v>
      </c>
      <c r="J132" s="15">
        <v>10</v>
      </c>
      <c r="K132" s="15">
        <v>11</v>
      </c>
      <c r="L132" s="8"/>
      <c r="M132" s="207"/>
      <c r="N132" s="3"/>
      <c r="O132" s="207"/>
    </row>
    <row r="133" spans="1:14" s="2" customFormat="1" ht="52.5" customHeight="1">
      <c r="A133" s="176" t="s">
        <v>71</v>
      </c>
      <c r="B133" s="20"/>
      <c r="C133" s="18">
        <f>D133+E133</f>
        <v>66</v>
      </c>
      <c r="D133" s="18">
        <v>66</v>
      </c>
      <c r="E133" s="18">
        <v>0</v>
      </c>
      <c r="F133" s="18">
        <f>G133+H133</f>
        <v>0</v>
      </c>
      <c r="G133" s="18">
        <v>0</v>
      </c>
      <c r="H133" s="18">
        <v>0</v>
      </c>
      <c r="I133" s="18">
        <f>J133+K133</f>
        <v>0</v>
      </c>
      <c r="J133" s="18">
        <v>0</v>
      </c>
      <c r="K133" s="18">
        <v>0</v>
      </c>
      <c r="L133" s="24"/>
      <c r="N133" s="3"/>
    </row>
    <row r="134" spans="1:14" s="2" customFormat="1" ht="34.5" customHeight="1">
      <c r="A134" s="176" t="s">
        <v>138</v>
      </c>
      <c r="B134" s="20"/>
      <c r="C134" s="18">
        <f>D134+E134</f>
        <v>2</v>
      </c>
      <c r="D134" s="18">
        <v>2</v>
      </c>
      <c r="E134" s="18">
        <v>0</v>
      </c>
      <c r="F134" s="18">
        <f>G134+H134</f>
        <v>2</v>
      </c>
      <c r="G134" s="18">
        <v>2</v>
      </c>
      <c r="H134" s="18">
        <v>0</v>
      </c>
      <c r="I134" s="18">
        <f>J134+K134</f>
        <v>2</v>
      </c>
      <c r="J134" s="18">
        <v>2</v>
      </c>
      <c r="K134" s="18">
        <v>0</v>
      </c>
      <c r="L134" s="24"/>
      <c r="N134" s="3"/>
    </row>
    <row r="135" spans="1:14" s="2" customFormat="1" ht="16.5">
      <c r="A135" s="155" t="s">
        <v>29</v>
      </c>
      <c r="B135" s="20"/>
      <c r="C135" s="19"/>
      <c r="D135" s="19"/>
      <c r="E135" s="19"/>
      <c r="F135" s="105"/>
      <c r="G135" s="105"/>
      <c r="H135" s="105"/>
      <c r="I135" s="19"/>
      <c r="J135" s="19"/>
      <c r="K135" s="19"/>
      <c r="L135" s="23"/>
      <c r="N135" s="3"/>
    </row>
    <row r="136" spans="1:14" s="2" customFormat="1" ht="30.75" customHeight="1">
      <c r="A136" s="162" t="s">
        <v>107</v>
      </c>
      <c r="B136" s="20"/>
      <c r="C136" s="26">
        <f>D136+E136</f>
        <v>5235.583333333333</v>
      </c>
      <c r="D136" s="26">
        <f>D126/D129</f>
        <v>5235.583333333333</v>
      </c>
      <c r="E136" s="26">
        <v>0</v>
      </c>
      <c r="F136" s="26">
        <f>G136+H136</f>
        <v>6485.473684210527</v>
      </c>
      <c r="G136" s="27">
        <f>G126/G129</f>
        <v>6485.473684210527</v>
      </c>
      <c r="H136" s="26">
        <v>0</v>
      </c>
      <c r="I136" s="26">
        <f>J136+K136</f>
        <v>6920</v>
      </c>
      <c r="J136" s="27">
        <f>J126/J129</f>
        <v>6920</v>
      </c>
      <c r="K136" s="26">
        <v>0</v>
      </c>
      <c r="L136" s="22"/>
      <c r="N136" s="3"/>
    </row>
    <row r="137" spans="1:14" s="2" customFormat="1" ht="33.75" customHeight="1">
      <c r="A137" s="162" t="s">
        <v>108</v>
      </c>
      <c r="B137" s="20"/>
      <c r="C137" s="26">
        <f>D137+E137</f>
        <v>8303.125</v>
      </c>
      <c r="D137" s="26">
        <f>132850/D130</f>
        <v>8303.125</v>
      </c>
      <c r="E137" s="26">
        <v>0</v>
      </c>
      <c r="F137" s="26">
        <f>G137+H137</f>
        <v>6777.941176470588</v>
      </c>
      <c r="G137" s="27">
        <f>115225/G130</f>
        <v>6777.941176470588</v>
      </c>
      <c r="H137" s="26">
        <v>0</v>
      </c>
      <c r="I137" s="26">
        <f>J137+K137</f>
        <v>7232.058823529412</v>
      </c>
      <c r="J137" s="27">
        <f>122945/J130</f>
        <v>7232.058823529412</v>
      </c>
      <c r="K137" s="26">
        <v>0</v>
      </c>
      <c r="L137" s="13"/>
      <c r="N137" s="3"/>
    </row>
    <row r="138" spans="1:14" s="2" customFormat="1" ht="33.75" customHeight="1">
      <c r="A138" s="162" t="s">
        <v>119</v>
      </c>
      <c r="B138" s="20"/>
      <c r="C138" s="26">
        <f>D138+E138</f>
        <v>4418.378787878788</v>
      </c>
      <c r="D138" s="26">
        <f>291613/D133</f>
        <v>4418.378787878788</v>
      </c>
      <c r="E138" s="26">
        <v>0</v>
      </c>
      <c r="F138" s="26">
        <f>G138+H138</f>
        <v>0</v>
      </c>
      <c r="G138" s="27">
        <v>0</v>
      </c>
      <c r="H138" s="26">
        <v>0</v>
      </c>
      <c r="I138" s="26">
        <f>J138+K138</f>
        <v>0</v>
      </c>
      <c r="J138" s="27">
        <v>0</v>
      </c>
      <c r="K138" s="26">
        <v>0</v>
      </c>
      <c r="L138" s="13"/>
      <c r="N138" s="3"/>
    </row>
    <row r="139" spans="1:12" ht="30.75" customHeight="1">
      <c r="A139" s="177" t="s">
        <v>139</v>
      </c>
      <c r="B139" s="20"/>
      <c r="C139" s="26">
        <f>D139+E139</f>
        <v>7663</v>
      </c>
      <c r="D139" s="26">
        <f>15326/D134</f>
        <v>7663</v>
      </c>
      <c r="E139" s="26">
        <v>0</v>
      </c>
      <c r="F139" s="26">
        <f>G139+H139</f>
        <v>3999.5</v>
      </c>
      <c r="G139" s="27">
        <f>7999/G134</f>
        <v>3999.5</v>
      </c>
      <c r="H139" s="26">
        <v>0</v>
      </c>
      <c r="I139" s="26">
        <f>J139+K139</f>
        <v>4267.5</v>
      </c>
      <c r="J139" s="27">
        <f>8535/J134</f>
        <v>4267.5</v>
      </c>
      <c r="K139" s="26">
        <v>0</v>
      </c>
      <c r="L139" s="13"/>
    </row>
    <row r="140" spans="1:12" ht="15" customHeight="1">
      <c r="A140" s="155" t="s">
        <v>28</v>
      </c>
      <c r="B140" s="20"/>
      <c r="C140" s="19"/>
      <c r="D140" s="19"/>
      <c r="E140" s="19"/>
      <c r="F140" s="105"/>
      <c r="G140" s="105"/>
      <c r="H140" s="105"/>
      <c r="I140" s="19"/>
      <c r="J140" s="19"/>
      <c r="K140" s="19"/>
      <c r="L140" s="23"/>
    </row>
    <row r="141" spans="1:12" ht="17.25" customHeight="1">
      <c r="A141" s="174" t="s">
        <v>47</v>
      </c>
      <c r="B141" s="20"/>
      <c r="C141" s="26">
        <f>D141+E141</f>
        <v>100</v>
      </c>
      <c r="D141" s="26">
        <v>100</v>
      </c>
      <c r="E141" s="26">
        <v>0</v>
      </c>
      <c r="F141" s="26">
        <f>G141+H141</f>
        <v>100</v>
      </c>
      <c r="G141" s="26">
        <v>100</v>
      </c>
      <c r="H141" s="26">
        <v>0</v>
      </c>
      <c r="I141" s="26">
        <f>J141+K141</f>
        <v>100</v>
      </c>
      <c r="J141" s="26">
        <v>100</v>
      </c>
      <c r="K141" s="26">
        <v>0</v>
      </c>
      <c r="L141" s="13"/>
    </row>
    <row r="142" spans="1:12" ht="28.5" customHeight="1">
      <c r="A142" s="171" t="s">
        <v>56</v>
      </c>
      <c r="B142" s="20"/>
      <c r="C142" s="26">
        <f>D142+E142</f>
        <v>148.46751896400974</v>
      </c>
      <c r="D142" s="26">
        <f>D126/296219*100</f>
        <v>148.46751896400974</v>
      </c>
      <c r="E142" s="26">
        <v>0</v>
      </c>
      <c r="F142" s="26">
        <f>G142+H142</f>
        <v>28.01889087721612</v>
      </c>
      <c r="G142" s="26">
        <f>G126/D126*100</f>
        <v>28.01889087721612</v>
      </c>
      <c r="H142" s="26">
        <v>0</v>
      </c>
      <c r="I142" s="26">
        <f>J142+K142</f>
        <v>106.69999350775822</v>
      </c>
      <c r="J142" s="26">
        <f>J126/G126*100</f>
        <v>106.69999350775822</v>
      </c>
      <c r="K142" s="26">
        <v>0</v>
      </c>
      <c r="L142" s="13"/>
    </row>
    <row r="143" spans="1:12" ht="33" customHeight="1">
      <c r="A143" s="178" t="s">
        <v>51</v>
      </c>
      <c r="B143" s="20"/>
      <c r="C143" s="16">
        <f>E143+D143</f>
        <v>1254016</v>
      </c>
      <c r="D143" s="16">
        <f>1122016+100000+32000</f>
        <v>1254016</v>
      </c>
      <c r="E143" s="16">
        <v>0</v>
      </c>
      <c r="F143" s="16">
        <f>H143+G143</f>
        <v>451130</v>
      </c>
      <c r="G143" s="21">
        <v>451130</v>
      </c>
      <c r="H143" s="21">
        <f>E143*1.05</f>
        <v>0</v>
      </c>
      <c r="I143" s="16">
        <f>K143+J143</f>
        <v>481355</v>
      </c>
      <c r="J143" s="21">
        <v>481355</v>
      </c>
      <c r="K143" s="21">
        <f>H143*1.043</f>
        <v>0</v>
      </c>
      <c r="L143" s="48"/>
    </row>
    <row r="144" spans="1:12" ht="17.25" customHeight="1">
      <c r="A144" s="154" t="s">
        <v>16</v>
      </c>
      <c r="B144" s="20"/>
      <c r="C144" s="17"/>
      <c r="D144" s="17"/>
      <c r="E144" s="17"/>
      <c r="F144" s="104"/>
      <c r="G144" s="104"/>
      <c r="H144" s="104"/>
      <c r="I144" s="17"/>
      <c r="J144" s="17"/>
      <c r="K144" s="17"/>
      <c r="L144" s="23"/>
    </row>
    <row r="145" spans="1:12" ht="15" customHeight="1">
      <c r="A145" s="155" t="s">
        <v>17</v>
      </c>
      <c r="B145" s="20"/>
      <c r="C145" s="17"/>
      <c r="D145" s="17"/>
      <c r="E145" s="17"/>
      <c r="F145" s="104"/>
      <c r="G145" s="104"/>
      <c r="H145" s="104"/>
      <c r="I145" s="17"/>
      <c r="J145" s="17"/>
      <c r="K145" s="17"/>
      <c r="L145" s="23"/>
    </row>
    <row r="146" spans="1:12" ht="23.25" customHeight="1">
      <c r="A146" s="154" t="s">
        <v>33</v>
      </c>
      <c r="B146" s="20"/>
      <c r="C146" s="18">
        <f>D146+E146</f>
        <v>523</v>
      </c>
      <c r="D146" s="18">
        <f>489+2+32</f>
        <v>523</v>
      </c>
      <c r="E146" s="18">
        <v>0</v>
      </c>
      <c r="F146" s="18">
        <f>G146+H146</f>
        <v>271</v>
      </c>
      <c r="G146" s="18">
        <v>271</v>
      </c>
      <c r="H146" s="18">
        <v>0</v>
      </c>
      <c r="I146" s="18">
        <f>J146+K146</f>
        <v>271</v>
      </c>
      <c r="J146" s="18">
        <v>271</v>
      </c>
      <c r="K146" s="18">
        <v>0</v>
      </c>
      <c r="L146" s="24"/>
    </row>
    <row r="147" spans="1:12" ht="19.5" customHeight="1">
      <c r="A147" s="155" t="s">
        <v>29</v>
      </c>
      <c r="B147" s="20"/>
      <c r="C147" s="19"/>
      <c r="D147" s="19"/>
      <c r="E147" s="19"/>
      <c r="F147" s="105"/>
      <c r="G147" s="105"/>
      <c r="H147" s="105"/>
      <c r="I147" s="19"/>
      <c r="J147" s="19"/>
      <c r="K147" s="19"/>
      <c r="L147" s="23"/>
    </row>
    <row r="148" spans="1:12" ht="21" customHeight="1">
      <c r="A148" s="157" t="s">
        <v>34</v>
      </c>
      <c r="B148" s="20"/>
      <c r="C148" s="26">
        <f>D148+E148</f>
        <v>2397.736137667304</v>
      </c>
      <c r="D148" s="26">
        <f>D143/D146</f>
        <v>2397.736137667304</v>
      </c>
      <c r="E148" s="26">
        <v>0</v>
      </c>
      <c r="F148" s="26">
        <f>G148+H148</f>
        <v>1664.6863468634685</v>
      </c>
      <c r="G148" s="27">
        <f>G143/G146</f>
        <v>1664.6863468634685</v>
      </c>
      <c r="H148" s="26">
        <v>0</v>
      </c>
      <c r="I148" s="26">
        <f>J148+K148</f>
        <v>1776.2177121771217</v>
      </c>
      <c r="J148" s="27">
        <f>J143/J146</f>
        <v>1776.2177121771217</v>
      </c>
      <c r="K148" s="26">
        <v>0</v>
      </c>
      <c r="L148" s="13"/>
    </row>
    <row r="149" spans="1:12" ht="18.75" customHeight="1">
      <c r="A149" s="155" t="s">
        <v>28</v>
      </c>
      <c r="B149" s="20"/>
      <c r="C149" s="17"/>
      <c r="D149" s="17"/>
      <c r="E149" s="17"/>
      <c r="F149" s="17"/>
      <c r="G149" s="17"/>
      <c r="H149" s="17"/>
      <c r="I149" s="17"/>
      <c r="J149" s="17"/>
      <c r="K149" s="17"/>
      <c r="L149" s="23"/>
    </row>
    <row r="150" spans="1:12" ht="33.75" customHeight="1">
      <c r="A150" s="174" t="s">
        <v>56</v>
      </c>
      <c r="B150" s="20"/>
      <c r="C150" s="37">
        <f>D150+E150</f>
        <v>631.0085944890607</v>
      </c>
      <c r="D150" s="37">
        <f>D143/198732*100</f>
        <v>631.0085944890607</v>
      </c>
      <c r="E150" s="37">
        <v>0</v>
      </c>
      <c r="F150" s="37">
        <f>G150+H150</f>
        <v>35.97482009798918</v>
      </c>
      <c r="G150" s="37">
        <f>G143/D143*100</f>
        <v>35.97482009798918</v>
      </c>
      <c r="H150" s="37">
        <v>0</v>
      </c>
      <c r="I150" s="37">
        <f>J150+K150</f>
        <v>106.69984261742735</v>
      </c>
      <c r="J150" s="37">
        <f>J143/G143*100</f>
        <v>106.69984261742735</v>
      </c>
      <c r="K150" s="37">
        <v>0</v>
      </c>
      <c r="L150" s="13"/>
    </row>
    <row r="151" spans="1:12" ht="18.75" customHeight="1">
      <c r="A151" s="125" t="s">
        <v>19</v>
      </c>
      <c r="B151" s="29">
        <v>1513030</v>
      </c>
      <c r="C151" s="208"/>
      <c r="D151" s="208"/>
      <c r="E151" s="208"/>
      <c r="F151" s="101"/>
      <c r="G151" s="101"/>
      <c r="H151" s="101"/>
      <c r="I151" s="208"/>
      <c r="J151" s="208"/>
      <c r="K151" s="208"/>
      <c r="L151" s="4"/>
    </row>
    <row r="152" spans="1:12" ht="21" customHeight="1">
      <c r="A152" s="179" t="s">
        <v>202</v>
      </c>
      <c r="B152" s="20"/>
      <c r="C152" s="208"/>
      <c r="D152" s="208"/>
      <c r="E152" s="208"/>
      <c r="F152" s="101"/>
      <c r="G152" s="101"/>
      <c r="H152" s="101"/>
      <c r="I152" s="208"/>
      <c r="J152" s="208"/>
      <c r="K152" s="208"/>
      <c r="L152" s="4"/>
    </row>
    <row r="153" spans="1:12" ht="18.75" customHeight="1">
      <c r="A153" s="234" t="s">
        <v>90</v>
      </c>
      <c r="B153" s="234"/>
      <c r="C153" s="234"/>
      <c r="D153" s="234"/>
      <c r="E153" s="234"/>
      <c r="F153" s="234"/>
      <c r="G153" s="234"/>
      <c r="H153" s="234"/>
      <c r="I153" s="234"/>
      <c r="J153" s="234"/>
      <c r="K153" s="234"/>
      <c r="L153" s="60"/>
    </row>
    <row r="154" spans="1:12" ht="20.25" customHeight="1">
      <c r="A154" s="223" t="s">
        <v>35</v>
      </c>
      <c r="B154" s="223"/>
      <c r="C154" s="223"/>
      <c r="D154" s="223"/>
      <c r="E154" s="223"/>
      <c r="F154" s="223"/>
      <c r="G154" s="223"/>
      <c r="H154" s="223"/>
      <c r="I154" s="223"/>
      <c r="J154" s="223"/>
      <c r="K154" s="223"/>
      <c r="L154" s="61"/>
    </row>
    <row r="155" spans="1:15" s="2" customFormat="1" ht="43.5" customHeight="1">
      <c r="A155" s="156" t="s">
        <v>36</v>
      </c>
      <c r="B155" s="20"/>
      <c r="C155" s="16">
        <f>E155+D155</f>
        <v>256500</v>
      </c>
      <c r="D155" s="16">
        <v>256500</v>
      </c>
      <c r="E155" s="16">
        <v>0</v>
      </c>
      <c r="F155" s="16">
        <f>H155+G155</f>
        <v>250200</v>
      </c>
      <c r="G155" s="21">
        <v>250200</v>
      </c>
      <c r="H155" s="21">
        <f>E155*1.05</f>
        <v>0</v>
      </c>
      <c r="I155" s="16">
        <f>K155+J155</f>
        <v>266963</v>
      </c>
      <c r="J155" s="21">
        <v>266963</v>
      </c>
      <c r="K155" s="21">
        <f>H155*1.05</f>
        <v>0</v>
      </c>
      <c r="L155" s="22"/>
      <c r="M155" s="48"/>
      <c r="O155" s="3"/>
    </row>
    <row r="156" spans="1:14" s="2" customFormat="1" ht="15">
      <c r="A156" s="170" t="s">
        <v>6</v>
      </c>
      <c r="B156" s="20"/>
      <c r="C156" s="209"/>
      <c r="D156" s="209"/>
      <c r="E156" s="209"/>
      <c r="F156" s="113"/>
      <c r="G156" s="113"/>
      <c r="H156" s="113"/>
      <c r="I156" s="209"/>
      <c r="J156" s="209"/>
      <c r="K156" s="209"/>
      <c r="L156" s="62"/>
      <c r="N156" s="3"/>
    </row>
    <row r="157" spans="1:14" s="2" customFormat="1" ht="14.25">
      <c r="A157" s="155" t="s">
        <v>17</v>
      </c>
      <c r="B157" s="20"/>
      <c r="C157" s="210"/>
      <c r="D157" s="210"/>
      <c r="E157" s="210"/>
      <c r="F157" s="114"/>
      <c r="G157" s="114"/>
      <c r="H157" s="114"/>
      <c r="I157" s="210"/>
      <c r="J157" s="210"/>
      <c r="K157" s="210"/>
      <c r="L157" s="63"/>
      <c r="N157" s="3"/>
    </row>
    <row r="158" spans="1:14" s="2" customFormat="1" ht="30.75" customHeight="1">
      <c r="A158" s="159" t="s">
        <v>67</v>
      </c>
      <c r="B158" s="20"/>
      <c r="C158" s="18">
        <f>D158+E158</f>
        <v>1</v>
      </c>
      <c r="D158" s="18">
        <v>1</v>
      </c>
      <c r="E158" s="18">
        <v>0</v>
      </c>
      <c r="F158" s="18">
        <f>G158+H158</f>
        <v>1</v>
      </c>
      <c r="G158" s="18">
        <f>D158</f>
        <v>1</v>
      </c>
      <c r="H158" s="18">
        <v>0</v>
      </c>
      <c r="I158" s="18">
        <f>J158+K158</f>
        <v>1</v>
      </c>
      <c r="J158" s="18">
        <f>D158</f>
        <v>1</v>
      </c>
      <c r="K158" s="18">
        <v>0</v>
      </c>
      <c r="L158" s="64"/>
      <c r="N158" s="3"/>
    </row>
    <row r="159" spans="1:14" s="2" customFormat="1" ht="31.5" customHeight="1">
      <c r="A159" s="159" t="s">
        <v>26</v>
      </c>
      <c r="B159" s="20"/>
      <c r="C159" s="18">
        <f>D159+E159</f>
        <v>285</v>
      </c>
      <c r="D159" s="18">
        <v>285</v>
      </c>
      <c r="E159" s="18">
        <v>0</v>
      </c>
      <c r="F159" s="18">
        <f>G159+H159</f>
        <v>278</v>
      </c>
      <c r="G159" s="18">
        <v>278</v>
      </c>
      <c r="H159" s="18">
        <v>0</v>
      </c>
      <c r="I159" s="18">
        <f>J159+K159</f>
        <v>278</v>
      </c>
      <c r="J159" s="18">
        <v>278</v>
      </c>
      <c r="K159" s="18">
        <v>0</v>
      </c>
      <c r="L159" s="64"/>
      <c r="N159" s="3"/>
    </row>
    <row r="160" spans="1:14" s="2" customFormat="1" ht="16.5">
      <c r="A160" s="155" t="s">
        <v>29</v>
      </c>
      <c r="B160" s="20"/>
      <c r="C160" s="26"/>
      <c r="D160" s="26"/>
      <c r="E160" s="26"/>
      <c r="F160" s="26"/>
      <c r="G160" s="26"/>
      <c r="H160" s="26"/>
      <c r="I160" s="26"/>
      <c r="J160" s="26"/>
      <c r="K160" s="26"/>
      <c r="L160" s="63"/>
      <c r="N160" s="3"/>
    </row>
    <row r="161" spans="1:12" ht="30" customHeight="1">
      <c r="A161" s="171" t="s">
        <v>86</v>
      </c>
      <c r="B161" s="20"/>
      <c r="C161" s="26">
        <f>D161+E161</f>
        <v>75</v>
      </c>
      <c r="D161" s="26">
        <v>75</v>
      </c>
      <c r="E161" s="26">
        <v>0</v>
      </c>
      <c r="F161" s="26">
        <f>G161+H161</f>
        <v>75</v>
      </c>
      <c r="G161" s="27">
        <f>G155/G159/12</f>
        <v>75</v>
      </c>
      <c r="H161" s="26">
        <v>0</v>
      </c>
      <c r="I161" s="26">
        <f>J161+K161</f>
        <v>80.02488009592327</v>
      </c>
      <c r="J161" s="27">
        <f>J155/J159/12</f>
        <v>80.02488009592327</v>
      </c>
      <c r="K161" s="26">
        <v>0</v>
      </c>
      <c r="L161" s="63"/>
    </row>
    <row r="162" spans="1:12" ht="19.5" customHeight="1">
      <c r="A162" s="155" t="s">
        <v>28</v>
      </c>
      <c r="B162" s="20"/>
      <c r="C162" s="26"/>
      <c r="D162" s="26"/>
      <c r="E162" s="26"/>
      <c r="F162" s="26"/>
      <c r="G162" s="26"/>
      <c r="H162" s="26"/>
      <c r="I162" s="26"/>
      <c r="J162" s="26"/>
      <c r="K162" s="26"/>
      <c r="L162" s="63"/>
    </row>
    <row r="163" spans="1:12" ht="21.75" customHeight="1">
      <c r="A163" s="170" t="s">
        <v>27</v>
      </c>
      <c r="B163" s="20"/>
      <c r="C163" s="37">
        <f>D163+E163</f>
        <v>100</v>
      </c>
      <c r="D163" s="37">
        <v>100</v>
      </c>
      <c r="E163" s="37">
        <v>0</v>
      </c>
      <c r="F163" s="37">
        <f>G163+H163</f>
        <v>100</v>
      </c>
      <c r="G163" s="37">
        <v>100</v>
      </c>
      <c r="H163" s="37">
        <v>0</v>
      </c>
      <c r="I163" s="37">
        <f>J163+K163</f>
        <v>100</v>
      </c>
      <c r="J163" s="37">
        <v>100</v>
      </c>
      <c r="K163" s="37">
        <v>0</v>
      </c>
      <c r="L163" s="63"/>
    </row>
    <row r="164" spans="1:15" s="141" customFormat="1" ht="26.25" customHeight="1">
      <c r="A164" s="9"/>
      <c r="B164" s="206"/>
      <c r="C164" s="33"/>
      <c r="D164" s="33"/>
      <c r="E164" s="33"/>
      <c r="F164" s="33"/>
      <c r="G164" s="33"/>
      <c r="H164" s="33"/>
      <c r="I164" s="214" t="s">
        <v>62</v>
      </c>
      <c r="J164" s="214"/>
      <c r="K164" s="214"/>
      <c r="L164" s="33"/>
      <c r="M164" s="207"/>
      <c r="N164" s="3"/>
      <c r="O164" s="207"/>
    </row>
    <row r="165" spans="1:15" s="141" customFormat="1" ht="14.25">
      <c r="A165" s="98">
        <v>1</v>
      </c>
      <c r="B165" s="35">
        <v>2</v>
      </c>
      <c r="C165" s="15">
        <v>3</v>
      </c>
      <c r="D165" s="15">
        <v>4</v>
      </c>
      <c r="E165" s="15">
        <v>5</v>
      </c>
      <c r="F165" s="15">
        <v>6</v>
      </c>
      <c r="G165" s="15">
        <v>7</v>
      </c>
      <c r="H165" s="15">
        <v>8</v>
      </c>
      <c r="I165" s="15">
        <v>9</v>
      </c>
      <c r="J165" s="15">
        <v>10</v>
      </c>
      <c r="K165" s="15">
        <v>11</v>
      </c>
      <c r="L165" s="8"/>
      <c r="M165" s="207"/>
      <c r="N165" s="3"/>
      <c r="O165" s="207"/>
    </row>
    <row r="166" spans="1:12" ht="18" customHeight="1">
      <c r="A166" s="125" t="s">
        <v>53</v>
      </c>
      <c r="B166" s="29">
        <v>1513050</v>
      </c>
      <c r="C166" s="210"/>
      <c r="D166" s="210"/>
      <c r="E166" s="210"/>
      <c r="F166" s="114"/>
      <c r="G166" s="114"/>
      <c r="H166" s="114"/>
      <c r="I166" s="210"/>
      <c r="J166" s="210"/>
      <c r="K166" s="210"/>
      <c r="L166" s="63"/>
    </row>
    <row r="167" spans="1:12" ht="18" customHeight="1">
      <c r="A167" s="179" t="s">
        <v>202</v>
      </c>
      <c r="B167" s="20"/>
      <c r="C167" s="210"/>
      <c r="D167" s="210"/>
      <c r="E167" s="210"/>
      <c r="F167" s="114"/>
      <c r="G167" s="114"/>
      <c r="H167" s="114"/>
      <c r="I167" s="210"/>
      <c r="J167" s="210"/>
      <c r="K167" s="210"/>
      <c r="L167" s="63"/>
    </row>
    <row r="168" spans="1:13" ht="21" customHeight="1">
      <c r="A168" s="224" t="s">
        <v>91</v>
      </c>
      <c r="B168" s="224"/>
      <c r="C168" s="224"/>
      <c r="D168" s="224"/>
      <c r="E168" s="224"/>
      <c r="F168" s="224"/>
      <c r="G168" s="224"/>
      <c r="H168" s="224"/>
      <c r="I168" s="224"/>
      <c r="J168" s="224"/>
      <c r="K168" s="224"/>
      <c r="L168" s="65"/>
      <c r="M168" s="4"/>
    </row>
    <row r="169" spans="1:13" ht="23.25" customHeight="1">
      <c r="A169" s="222" t="s">
        <v>88</v>
      </c>
      <c r="B169" s="222"/>
      <c r="C169" s="222"/>
      <c r="D169" s="222"/>
      <c r="E169" s="222"/>
      <c r="F169" s="222"/>
      <c r="G169" s="222"/>
      <c r="H169" s="222"/>
      <c r="I169" s="222"/>
      <c r="J169" s="222"/>
      <c r="K169" s="222"/>
      <c r="L169" s="66"/>
      <c r="M169" s="4"/>
    </row>
    <row r="170" spans="1:12" ht="54.75" customHeight="1">
      <c r="A170" s="156" t="s">
        <v>89</v>
      </c>
      <c r="B170" s="20"/>
      <c r="C170" s="16">
        <f>D170+E170</f>
        <v>500000</v>
      </c>
      <c r="D170" s="16">
        <v>500000</v>
      </c>
      <c r="E170" s="16">
        <v>0</v>
      </c>
      <c r="F170" s="16">
        <f>G170+H170</f>
        <v>540500</v>
      </c>
      <c r="G170" s="21">
        <v>540500</v>
      </c>
      <c r="H170" s="16">
        <v>0</v>
      </c>
      <c r="I170" s="16">
        <f>J170+K170</f>
        <v>576714</v>
      </c>
      <c r="J170" s="21">
        <v>576714</v>
      </c>
      <c r="K170" s="16">
        <v>0</v>
      </c>
      <c r="L170" s="63"/>
    </row>
    <row r="171" spans="1:12" ht="15" customHeight="1">
      <c r="A171" s="170" t="s">
        <v>6</v>
      </c>
      <c r="B171" s="20"/>
      <c r="C171" s="26"/>
      <c r="D171" s="26"/>
      <c r="E171" s="26"/>
      <c r="F171" s="106"/>
      <c r="G171" s="106"/>
      <c r="H171" s="106"/>
      <c r="I171" s="26"/>
      <c r="J171" s="26"/>
      <c r="K171" s="26"/>
      <c r="L171" s="63"/>
    </row>
    <row r="172" spans="1:12" ht="15" customHeight="1">
      <c r="A172" s="155" t="s">
        <v>17</v>
      </c>
      <c r="B172" s="20"/>
      <c r="C172" s="26"/>
      <c r="D172" s="26"/>
      <c r="E172" s="26"/>
      <c r="F172" s="106"/>
      <c r="G172" s="106"/>
      <c r="H172" s="106"/>
      <c r="I172" s="26"/>
      <c r="J172" s="26"/>
      <c r="K172" s="26"/>
      <c r="L172" s="63"/>
    </row>
    <row r="173" spans="1:12" ht="24" customHeight="1">
      <c r="A173" s="171" t="s">
        <v>64</v>
      </c>
      <c r="B173" s="20"/>
      <c r="C173" s="67">
        <f>D173+E173</f>
        <v>2719</v>
      </c>
      <c r="D173" s="67">
        <v>2719</v>
      </c>
      <c r="E173" s="67">
        <v>0</v>
      </c>
      <c r="F173" s="67">
        <f>G173+H173</f>
        <v>2294</v>
      </c>
      <c r="G173" s="67">
        <v>2294</v>
      </c>
      <c r="H173" s="67">
        <v>0</v>
      </c>
      <c r="I173" s="67">
        <f>J173+K173</f>
        <v>2294</v>
      </c>
      <c r="J173" s="67">
        <v>2294</v>
      </c>
      <c r="K173" s="67">
        <v>0</v>
      </c>
      <c r="L173" s="22"/>
    </row>
    <row r="174" spans="1:12" ht="16.5" customHeight="1">
      <c r="A174" s="155" t="s">
        <v>29</v>
      </c>
      <c r="B174" s="20"/>
      <c r="C174" s="26"/>
      <c r="D174" s="26"/>
      <c r="E174" s="26"/>
      <c r="F174" s="106"/>
      <c r="G174" s="106"/>
      <c r="H174" s="106"/>
      <c r="I174" s="26"/>
      <c r="J174" s="26"/>
      <c r="K174" s="26"/>
      <c r="L174" s="63"/>
    </row>
    <row r="175" spans="1:12" ht="30" customHeight="1">
      <c r="A175" s="171" t="s">
        <v>65</v>
      </c>
      <c r="B175" s="20"/>
      <c r="C175" s="26">
        <f>D175+E175</f>
        <v>183.89</v>
      </c>
      <c r="D175" s="26">
        <v>183.89</v>
      </c>
      <c r="E175" s="26">
        <v>0</v>
      </c>
      <c r="F175" s="26">
        <f>G175+H175</f>
        <v>235.61464690496948</v>
      </c>
      <c r="G175" s="27">
        <f>+G170/G173</f>
        <v>235.61464690496948</v>
      </c>
      <c r="H175" s="26">
        <v>0</v>
      </c>
      <c r="I175" s="26">
        <f>J175+K175</f>
        <v>251.4010462074978</v>
      </c>
      <c r="J175" s="27">
        <f>+J170/J173</f>
        <v>251.4010462074978</v>
      </c>
      <c r="K175" s="26">
        <v>0</v>
      </c>
      <c r="L175" s="63"/>
    </row>
    <row r="176" spans="1:12" ht="17.25" customHeight="1">
      <c r="A176" s="155" t="s">
        <v>28</v>
      </c>
      <c r="B176" s="20"/>
      <c r="C176" s="26"/>
      <c r="D176" s="26"/>
      <c r="E176" s="26"/>
      <c r="F176" s="106"/>
      <c r="G176" s="106"/>
      <c r="H176" s="106"/>
      <c r="I176" s="26"/>
      <c r="J176" s="26"/>
      <c r="K176" s="26"/>
      <c r="L176" s="63"/>
    </row>
    <row r="177" spans="1:12" ht="22.5" customHeight="1">
      <c r="A177" s="171" t="s">
        <v>66</v>
      </c>
      <c r="B177" s="20"/>
      <c r="C177" s="37">
        <f>D177+E177</f>
        <v>100</v>
      </c>
      <c r="D177" s="37">
        <v>100</v>
      </c>
      <c r="E177" s="37">
        <v>0</v>
      </c>
      <c r="F177" s="37">
        <f>G177+H177</f>
        <v>100</v>
      </c>
      <c r="G177" s="37">
        <v>100</v>
      </c>
      <c r="H177" s="37">
        <v>0</v>
      </c>
      <c r="I177" s="37">
        <f>J177+K177</f>
        <v>100</v>
      </c>
      <c r="J177" s="37">
        <v>100</v>
      </c>
      <c r="K177" s="37">
        <v>0</v>
      </c>
      <c r="L177" s="63"/>
    </row>
    <row r="178" spans="1:11" ht="30">
      <c r="A178" s="171" t="s">
        <v>55</v>
      </c>
      <c r="B178" s="20"/>
      <c r="C178" s="54">
        <f>D178+E178</f>
        <v>250</v>
      </c>
      <c r="D178" s="54">
        <f>D170/200000*100</f>
        <v>250</v>
      </c>
      <c r="E178" s="54">
        <v>0</v>
      </c>
      <c r="F178" s="54">
        <f>G178+H178</f>
        <v>108.1</v>
      </c>
      <c r="G178" s="54">
        <f>G170/D170*100</f>
        <v>108.1</v>
      </c>
      <c r="H178" s="54">
        <v>0</v>
      </c>
      <c r="I178" s="54">
        <f>J178+K178</f>
        <v>106.70009250693802</v>
      </c>
      <c r="J178" s="54">
        <f>J170/G170*100</f>
        <v>106.70009250693802</v>
      </c>
      <c r="K178" s="54">
        <v>0</v>
      </c>
    </row>
    <row r="179" spans="1:12" ht="18.75" customHeight="1">
      <c r="A179" s="120" t="s">
        <v>72</v>
      </c>
      <c r="B179" s="68">
        <v>1011010</v>
      </c>
      <c r="C179" s="69"/>
      <c r="D179" s="69"/>
      <c r="E179" s="69"/>
      <c r="F179" s="115"/>
      <c r="G179" s="115"/>
      <c r="H179" s="115"/>
      <c r="I179" s="69"/>
      <c r="J179" s="69"/>
      <c r="K179" s="69"/>
      <c r="L179" s="5"/>
    </row>
    <row r="180" spans="1:13" ht="27.75" customHeight="1">
      <c r="A180" s="150" t="s">
        <v>73</v>
      </c>
      <c r="B180" s="69"/>
      <c r="C180" s="69"/>
      <c r="D180" s="69"/>
      <c r="E180" s="69"/>
      <c r="F180" s="115"/>
      <c r="G180" s="115"/>
      <c r="H180" s="115"/>
      <c r="I180" s="69"/>
      <c r="J180" s="69"/>
      <c r="K180" s="69"/>
      <c r="L180" s="5"/>
      <c r="M180" s="25"/>
    </row>
    <row r="181" spans="1:12" ht="36" customHeight="1">
      <c r="A181" s="219" t="s">
        <v>92</v>
      </c>
      <c r="B181" s="219"/>
      <c r="C181" s="219"/>
      <c r="D181" s="219"/>
      <c r="E181" s="219"/>
      <c r="F181" s="219"/>
      <c r="G181" s="219"/>
      <c r="H181" s="219"/>
      <c r="I181" s="219"/>
      <c r="J181" s="219"/>
      <c r="K181" s="219"/>
      <c r="L181" s="70"/>
    </row>
    <row r="182" spans="1:12" ht="30" customHeight="1">
      <c r="A182" s="218" t="s">
        <v>74</v>
      </c>
      <c r="B182" s="218"/>
      <c r="C182" s="218"/>
      <c r="D182" s="218"/>
      <c r="E182" s="218"/>
      <c r="F182" s="218"/>
      <c r="G182" s="218"/>
      <c r="H182" s="218"/>
      <c r="I182" s="218"/>
      <c r="J182" s="218"/>
      <c r="K182" s="218"/>
      <c r="L182" s="71"/>
    </row>
    <row r="183" spans="1:12" ht="21" customHeight="1">
      <c r="A183" s="180" t="s">
        <v>8</v>
      </c>
      <c r="B183" s="72"/>
      <c r="C183" s="73">
        <f>D183+E183</f>
        <v>740729</v>
      </c>
      <c r="D183" s="73">
        <f>D184+D193</f>
        <v>740729</v>
      </c>
      <c r="E183" s="73">
        <f>E184+E193</f>
        <v>0</v>
      </c>
      <c r="F183" s="73">
        <f>G183+H183</f>
        <v>0</v>
      </c>
      <c r="G183" s="73">
        <f>G184+G193</f>
        <v>0</v>
      </c>
      <c r="H183" s="73">
        <f>H184+H193</f>
        <v>0</v>
      </c>
      <c r="I183" s="73">
        <f>J183+K183</f>
        <v>0</v>
      </c>
      <c r="J183" s="73">
        <f>J184+J193</f>
        <v>0</v>
      </c>
      <c r="K183" s="73">
        <f>K184+K193</f>
        <v>0</v>
      </c>
      <c r="L183" s="71"/>
    </row>
    <row r="184" spans="1:12" ht="32.25" customHeight="1">
      <c r="A184" s="181" t="s">
        <v>75</v>
      </c>
      <c r="B184" s="20"/>
      <c r="C184" s="21">
        <f>D184+E184</f>
        <v>114761</v>
      </c>
      <c r="D184" s="21">
        <f>66528+48233</f>
        <v>114761</v>
      </c>
      <c r="E184" s="21">
        <v>0</v>
      </c>
      <c r="F184" s="21">
        <f>G184+H184</f>
        <v>0</v>
      </c>
      <c r="G184" s="74">
        <v>0</v>
      </c>
      <c r="H184" s="21">
        <f>E184*1.05</f>
        <v>0</v>
      </c>
      <c r="I184" s="21">
        <f>J184+K184</f>
        <v>0</v>
      </c>
      <c r="J184" s="21">
        <v>0</v>
      </c>
      <c r="K184" s="21">
        <f>H184*1.043</f>
        <v>0</v>
      </c>
      <c r="L184" s="32"/>
    </row>
    <row r="185" spans="1:12" ht="15">
      <c r="A185" s="69" t="s">
        <v>6</v>
      </c>
      <c r="B185" s="69"/>
      <c r="C185" s="75"/>
      <c r="D185" s="75"/>
      <c r="E185" s="75"/>
      <c r="F185" s="75"/>
      <c r="G185" s="75"/>
      <c r="H185" s="75"/>
      <c r="I185" s="75"/>
      <c r="J185" s="75"/>
      <c r="K185" s="75"/>
      <c r="L185" s="76"/>
    </row>
    <row r="186" spans="1:12" ht="15">
      <c r="A186" s="151" t="s">
        <v>7</v>
      </c>
      <c r="B186" s="69"/>
      <c r="C186" s="75"/>
      <c r="D186" s="75"/>
      <c r="E186" s="75"/>
      <c r="F186" s="75"/>
      <c r="G186" s="75"/>
      <c r="H186" s="75"/>
      <c r="I186" s="75"/>
      <c r="J186" s="75"/>
      <c r="K186" s="75"/>
      <c r="L186" s="76"/>
    </row>
    <row r="187" spans="1:12" ht="61.5" customHeight="1">
      <c r="A187" s="171" t="s">
        <v>109</v>
      </c>
      <c r="B187" s="69"/>
      <c r="C187" s="77">
        <f>D187+E187</f>
        <v>69</v>
      </c>
      <c r="D187" s="77">
        <v>69</v>
      </c>
      <c r="E187" s="77">
        <v>0</v>
      </c>
      <c r="F187" s="77">
        <v>0</v>
      </c>
      <c r="G187" s="77">
        <v>0</v>
      </c>
      <c r="H187" s="77">
        <v>0</v>
      </c>
      <c r="I187" s="77">
        <f>J187+K187</f>
        <v>0</v>
      </c>
      <c r="J187" s="77">
        <v>0</v>
      </c>
      <c r="K187" s="77">
        <v>0</v>
      </c>
      <c r="L187" s="76"/>
    </row>
    <row r="188" spans="1:12" ht="21" customHeight="1">
      <c r="A188" s="170" t="s">
        <v>76</v>
      </c>
      <c r="B188" s="69"/>
      <c r="C188" s="77">
        <f>D188+E188</f>
        <v>252</v>
      </c>
      <c r="D188" s="77">
        <v>252</v>
      </c>
      <c r="E188" s="77">
        <v>0</v>
      </c>
      <c r="F188" s="77">
        <v>0</v>
      </c>
      <c r="G188" s="77">
        <v>0</v>
      </c>
      <c r="H188" s="77">
        <v>0</v>
      </c>
      <c r="I188" s="77">
        <f>J188+K188</f>
        <v>0</v>
      </c>
      <c r="J188" s="77">
        <v>0</v>
      </c>
      <c r="K188" s="77">
        <v>0</v>
      </c>
      <c r="L188" s="76"/>
    </row>
    <row r="189" spans="1:12" ht="15" customHeight="1">
      <c r="A189" s="182" t="s">
        <v>29</v>
      </c>
      <c r="B189" s="69"/>
      <c r="C189" s="77"/>
      <c r="D189" s="77"/>
      <c r="E189" s="77"/>
      <c r="F189" s="77"/>
      <c r="G189" s="77"/>
      <c r="H189" s="77"/>
      <c r="I189" s="77"/>
      <c r="J189" s="77"/>
      <c r="K189" s="77"/>
      <c r="L189" s="76"/>
    </row>
    <row r="190" spans="1:12" ht="17.25" customHeight="1">
      <c r="A190" s="183" t="s">
        <v>110</v>
      </c>
      <c r="B190" s="69"/>
      <c r="C190" s="27">
        <f>D190+E190</f>
        <v>6.6</v>
      </c>
      <c r="D190" s="27">
        <v>6.6</v>
      </c>
      <c r="E190" s="27">
        <v>0</v>
      </c>
      <c r="F190" s="27">
        <v>0</v>
      </c>
      <c r="G190" s="27">
        <v>0</v>
      </c>
      <c r="H190" s="27">
        <v>0</v>
      </c>
      <c r="I190" s="27">
        <f>J190+K190</f>
        <v>0</v>
      </c>
      <c r="J190" s="27">
        <v>0</v>
      </c>
      <c r="K190" s="27">
        <v>0</v>
      </c>
      <c r="L190" s="76"/>
    </row>
    <row r="191" spans="1:12" ht="17.25" customHeight="1">
      <c r="A191" s="155" t="s">
        <v>28</v>
      </c>
      <c r="B191" s="69"/>
      <c r="C191" s="27"/>
      <c r="D191" s="27"/>
      <c r="E191" s="27"/>
      <c r="F191" s="27"/>
      <c r="G191" s="27"/>
      <c r="H191" s="27"/>
      <c r="I191" s="27"/>
      <c r="J191" s="27"/>
      <c r="K191" s="27"/>
      <c r="L191" s="76"/>
    </row>
    <row r="192" spans="1:12" ht="17.25" customHeight="1">
      <c r="A192" s="171" t="s">
        <v>114</v>
      </c>
      <c r="B192" s="69"/>
      <c r="C192" s="84">
        <f>D192+E192</f>
        <v>391.7426181942311</v>
      </c>
      <c r="D192" s="84">
        <f>D184/29295*100</f>
        <v>391.7426181942311</v>
      </c>
      <c r="E192" s="84">
        <v>0</v>
      </c>
      <c r="F192" s="84">
        <v>0</v>
      </c>
      <c r="G192" s="84">
        <f>G184/D184*100</f>
        <v>0</v>
      </c>
      <c r="H192" s="84">
        <v>0</v>
      </c>
      <c r="I192" s="84">
        <f>J192+K192</f>
        <v>0</v>
      </c>
      <c r="J192" s="84">
        <v>0</v>
      </c>
      <c r="K192" s="84">
        <v>0</v>
      </c>
      <c r="L192" s="76"/>
    </row>
    <row r="193" spans="1:15" s="2" customFormat="1" ht="34.5" customHeight="1">
      <c r="A193" s="181" t="s">
        <v>81</v>
      </c>
      <c r="B193" s="69"/>
      <c r="C193" s="21">
        <f>D193+E193</f>
        <v>625968</v>
      </c>
      <c r="D193" s="21">
        <f>317520+308448</f>
        <v>625968</v>
      </c>
      <c r="E193" s="21">
        <v>0</v>
      </c>
      <c r="F193" s="21">
        <f>G193+H193</f>
        <v>0</v>
      </c>
      <c r="G193" s="21">
        <v>0</v>
      </c>
      <c r="H193" s="21">
        <v>0</v>
      </c>
      <c r="I193" s="21">
        <f>J193+K193</f>
        <v>0</v>
      </c>
      <c r="J193" s="21">
        <v>0</v>
      </c>
      <c r="K193" s="21">
        <v>0</v>
      </c>
      <c r="L193" s="22"/>
      <c r="M193" s="76"/>
      <c r="O193" s="3"/>
    </row>
    <row r="194" spans="1:14" s="2" customFormat="1" ht="17.25" customHeight="1">
      <c r="A194" s="69" t="s">
        <v>6</v>
      </c>
      <c r="B194" s="69"/>
      <c r="C194" s="27"/>
      <c r="D194" s="27"/>
      <c r="E194" s="27"/>
      <c r="F194" s="27"/>
      <c r="G194" s="27"/>
      <c r="H194" s="27"/>
      <c r="I194" s="27"/>
      <c r="J194" s="27"/>
      <c r="K194" s="27"/>
      <c r="L194" s="76"/>
      <c r="N194" s="3"/>
    </row>
    <row r="195" spans="1:14" s="2" customFormat="1" ht="17.25" customHeight="1">
      <c r="A195" s="151" t="s">
        <v>7</v>
      </c>
      <c r="B195" s="69"/>
      <c r="C195" s="27"/>
      <c r="D195" s="27"/>
      <c r="E195" s="27"/>
      <c r="F195" s="107"/>
      <c r="G195" s="107"/>
      <c r="H195" s="107"/>
      <c r="I195" s="27"/>
      <c r="J195" s="27"/>
      <c r="K195" s="27"/>
      <c r="L195" s="76"/>
      <c r="N195" s="3"/>
    </row>
    <row r="196" spans="1:15" s="141" customFormat="1" ht="26.25" customHeight="1">
      <c r="A196" s="9"/>
      <c r="B196" s="206"/>
      <c r="C196" s="33"/>
      <c r="D196" s="33"/>
      <c r="E196" s="33"/>
      <c r="F196" s="33"/>
      <c r="G196" s="33"/>
      <c r="H196" s="33"/>
      <c r="I196" s="214" t="s">
        <v>62</v>
      </c>
      <c r="J196" s="214"/>
      <c r="K196" s="214"/>
      <c r="L196" s="33"/>
      <c r="M196" s="207"/>
      <c r="N196" s="3"/>
      <c r="O196" s="207"/>
    </row>
    <row r="197" spans="1:15" s="141" customFormat="1" ht="14.25">
      <c r="A197" s="98">
        <v>1</v>
      </c>
      <c r="B197" s="35">
        <v>2</v>
      </c>
      <c r="C197" s="15">
        <v>3</v>
      </c>
      <c r="D197" s="15">
        <v>4</v>
      </c>
      <c r="E197" s="15">
        <v>5</v>
      </c>
      <c r="F197" s="15">
        <v>6</v>
      </c>
      <c r="G197" s="15">
        <v>7</v>
      </c>
      <c r="H197" s="15">
        <v>8</v>
      </c>
      <c r="I197" s="15">
        <v>9</v>
      </c>
      <c r="J197" s="15">
        <v>10</v>
      </c>
      <c r="K197" s="15">
        <v>11</v>
      </c>
      <c r="L197" s="8"/>
      <c r="M197" s="207"/>
      <c r="N197" s="3"/>
      <c r="O197" s="207"/>
    </row>
    <row r="198" spans="1:14" s="2" customFormat="1" ht="59.25" customHeight="1">
      <c r="A198" s="171" t="s">
        <v>111</v>
      </c>
      <c r="B198" s="69"/>
      <c r="C198" s="77">
        <f>D198+E198</f>
        <v>276</v>
      </c>
      <c r="D198" s="77">
        <f>140+136</f>
        <v>276</v>
      </c>
      <c r="E198" s="77">
        <v>0</v>
      </c>
      <c r="F198" s="77">
        <f>G198+H198</f>
        <v>0</v>
      </c>
      <c r="G198" s="77">
        <v>0</v>
      </c>
      <c r="H198" s="77">
        <v>0</v>
      </c>
      <c r="I198" s="78">
        <f>J198+K198</f>
        <v>0</v>
      </c>
      <c r="J198" s="78">
        <v>0</v>
      </c>
      <c r="K198" s="78">
        <v>0</v>
      </c>
      <c r="L198" s="76"/>
      <c r="N198" s="3"/>
    </row>
    <row r="199" spans="1:14" s="2" customFormat="1" ht="17.25" customHeight="1">
      <c r="A199" s="170" t="s">
        <v>76</v>
      </c>
      <c r="B199" s="69"/>
      <c r="C199" s="77">
        <f>D199+E199</f>
        <v>252</v>
      </c>
      <c r="D199" s="77">
        <v>252</v>
      </c>
      <c r="E199" s="77">
        <v>0</v>
      </c>
      <c r="F199" s="77">
        <f>G199+H199</f>
        <v>0</v>
      </c>
      <c r="G199" s="77">
        <v>0</v>
      </c>
      <c r="H199" s="77">
        <v>0</v>
      </c>
      <c r="I199" s="78">
        <f>J199+K199</f>
        <v>0</v>
      </c>
      <c r="J199" s="78">
        <v>0</v>
      </c>
      <c r="K199" s="78">
        <v>0</v>
      </c>
      <c r="L199" s="76"/>
      <c r="N199" s="3"/>
    </row>
    <row r="200" spans="1:14" s="2" customFormat="1" ht="17.25" customHeight="1">
      <c r="A200" s="182" t="s">
        <v>29</v>
      </c>
      <c r="B200" s="69"/>
      <c r="C200" s="27"/>
      <c r="D200" s="27"/>
      <c r="E200" s="27"/>
      <c r="F200" s="77">
        <f>G200+H200</f>
        <v>0</v>
      </c>
      <c r="G200" s="77"/>
      <c r="H200" s="77"/>
      <c r="I200" s="27"/>
      <c r="J200" s="27"/>
      <c r="K200" s="27"/>
      <c r="L200" s="76"/>
      <c r="N200" s="3"/>
    </row>
    <row r="201" spans="1:14" s="2" customFormat="1" ht="17.25" customHeight="1">
      <c r="A201" s="183" t="s">
        <v>110</v>
      </c>
      <c r="B201" s="69"/>
      <c r="C201" s="27">
        <f>D201+E201</f>
        <v>9</v>
      </c>
      <c r="D201" s="27">
        <v>9</v>
      </c>
      <c r="E201" s="27">
        <v>0</v>
      </c>
      <c r="F201" s="79">
        <f>G201+H201</f>
        <v>0</v>
      </c>
      <c r="G201" s="27">
        <v>0</v>
      </c>
      <c r="H201" s="27">
        <v>0</v>
      </c>
      <c r="I201" s="27">
        <f>J201+K201</f>
        <v>0</v>
      </c>
      <c r="J201" s="27">
        <v>0</v>
      </c>
      <c r="K201" s="27">
        <v>0</v>
      </c>
      <c r="L201" s="76"/>
      <c r="N201" s="3"/>
    </row>
    <row r="202" spans="1:14" s="2" customFormat="1" ht="17.25" customHeight="1">
      <c r="A202" s="155" t="s">
        <v>28</v>
      </c>
      <c r="B202" s="69"/>
      <c r="C202" s="27"/>
      <c r="D202" s="27"/>
      <c r="E202" s="27"/>
      <c r="F202" s="79"/>
      <c r="G202" s="27"/>
      <c r="H202" s="27"/>
      <c r="I202" s="27"/>
      <c r="J202" s="27"/>
      <c r="K202" s="27"/>
      <c r="L202" s="76"/>
      <c r="N202" s="3"/>
    </row>
    <row r="203" spans="1:12" ht="17.25" customHeight="1">
      <c r="A203" s="171" t="s">
        <v>114</v>
      </c>
      <c r="B203" s="69"/>
      <c r="C203" s="92">
        <f>D203+E203</f>
        <v>357.0736716009241</v>
      </c>
      <c r="D203" s="92">
        <f>D193/175305*100</f>
        <v>357.0736716009241</v>
      </c>
      <c r="E203" s="92">
        <v>0</v>
      </c>
      <c r="F203" s="92">
        <f>G203+H203</f>
        <v>0</v>
      </c>
      <c r="G203" s="92">
        <f>G193/D193*100</f>
        <v>0</v>
      </c>
      <c r="H203" s="92">
        <v>0</v>
      </c>
      <c r="I203" s="92">
        <f>J203+K203</f>
        <v>0</v>
      </c>
      <c r="J203" s="92">
        <v>0</v>
      </c>
      <c r="K203" s="92">
        <v>0</v>
      </c>
      <c r="L203" s="76"/>
    </row>
    <row r="204" spans="1:12" ht="33" customHeight="1">
      <c r="A204" s="184" t="s">
        <v>77</v>
      </c>
      <c r="B204" s="20"/>
      <c r="C204" s="38"/>
      <c r="D204" s="38"/>
      <c r="E204" s="38"/>
      <c r="F204" s="38"/>
      <c r="G204" s="38"/>
      <c r="H204" s="38"/>
      <c r="I204" s="38"/>
      <c r="J204" s="38"/>
      <c r="K204" s="38"/>
      <c r="L204" s="39"/>
    </row>
    <row r="205" spans="1:12" ht="34.5" customHeight="1">
      <c r="A205" s="219" t="s">
        <v>93</v>
      </c>
      <c r="B205" s="219"/>
      <c r="C205" s="219"/>
      <c r="D205" s="219"/>
      <c r="E205" s="219"/>
      <c r="F205" s="219"/>
      <c r="G205" s="219"/>
      <c r="H205" s="219"/>
      <c r="I205" s="219"/>
      <c r="J205" s="219"/>
      <c r="K205" s="219"/>
      <c r="L205" s="70"/>
    </row>
    <row r="206" spans="1:12" ht="18.75" customHeight="1">
      <c r="A206" s="220" t="s">
        <v>78</v>
      </c>
      <c r="B206" s="220"/>
      <c r="C206" s="220"/>
      <c r="D206" s="220"/>
      <c r="E206" s="220"/>
      <c r="F206" s="220"/>
      <c r="G206" s="220"/>
      <c r="H206" s="220"/>
      <c r="I206" s="220"/>
      <c r="J206" s="220"/>
      <c r="K206" s="220"/>
      <c r="L206" s="71"/>
    </row>
    <row r="207" spans="1:12" ht="18.75" customHeight="1">
      <c r="A207" s="180" t="s">
        <v>8</v>
      </c>
      <c r="B207" s="72"/>
      <c r="C207" s="73">
        <f>D207+E207</f>
        <v>896000</v>
      </c>
      <c r="D207" s="73">
        <f>D209+D219</f>
        <v>896000</v>
      </c>
      <c r="E207" s="73">
        <f>E209+E219</f>
        <v>0</v>
      </c>
      <c r="F207" s="80">
        <f>G207+H207</f>
        <v>0</v>
      </c>
      <c r="G207" s="80">
        <v>0</v>
      </c>
      <c r="H207" s="80">
        <v>0</v>
      </c>
      <c r="I207" s="80">
        <f>J207+K207</f>
        <v>0</v>
      </c>
      <c r="J207" s="80">
        <v>0</v>
      </c>
      <c r="K207" s="80">
        <v>0</v>
      </c>
      <c r="L207" s="71"/>
    </row>
    <row r="208" spans="1:12" ht="18.75" customHeight="1">
      <c r="A208" s="120" t="s">
        <v>82</v>
      </c>
      <c r="B208" s="68">
        <v>1011020</v>
      </c>
      <c r="C208" s="72"/>
      <c r="D208" s="72"/>
      <c r="E208" s="72"/>
      <c r="F208" s="72"/>
      <c r="G208" s="72"/>
      <c r="H208" s="72"/>
      <c r="I208" s="72"/>
      <c r="J208" s="72"/>
      <c r="K208" s="72"/>
      <c r="L208" s="71"/>
    </row>
    <row r="209" spans="1:12" ht="28.5" customHeight="1">
      <c r="A209" s="181" t="s">
        <v>79</v>
      </c>
      <c r="B209" s="20"/>
      <c r="C209" s="21">
        <f>D209+E209</f>
        <v>808500</v>
      </c>
      <c r="D209" s="21">
        <v>808500</v>
      </c>
      <c r="E209" s="21">
        <v>0</v>
      </c>
      <c r="F209" s="21">
        <f>G209</f>
        <v>0</v>
      </c>
      <c r="G209" s="21">
        <v>0</v>
      </c>
      <c r="H209" s="21">
        <f>E209*1.05</f>
        <v>0</v>
      </c>
      <c r="I209" s="21">
        <f>J209+K209</f>
        <v>0</v>
      </c>
      <c r="J209" s="21">
        <v>0</v>
      </c>
      <c r="K209" s="21">
        <f>H209*1.043</f>
        <v>0</v>
      </c>
      <c r="L209" s="32"/>
    </row>
    <row r="210" spans="1:12" ht="15">
      <c r="A210" s="69" t="s">
        <v>6</v>
      </c>
      <c r="B210" s="69"/>
      <c r="C210" s="75"/>
      <c r="D210" s="75"/>
      <c r="E210" s="75"/>
      <c r="F210" s="75"/>
      <c r="G210" s="75"/>
      <c r="H210" s="75"/>
      <c r="I210" s="75"/>
      <c r="J210" s="75"/>
      <c r="K210" s="75"/>
      <c r="L210" s="76"/>
    </row>
    <row r="211" spans="1:12" ht="15">
      <c r="A211" s="151" t="s">
        <v>7</v>
      </c>
      <c r="B211" s="69"/>
      <c r="C211" s="75"/>
      <c r="D211" s="75"/>
      <c r="E211" s="75"/>
      <c r="F211" s="75"/>
      <c r="G211" s="75"/>
      <c r="H211" s="75"/>
      <c r="I211" s="75"/>
      <c r="J211" s="75"/>
      <c r="K211" s="75"/>
      <c r="L211" s="76"/>
    </row>
    <row r="212" spans="1:12" ht="60">
      <c r="A212" s="161" t="s">
        <v>112</v>
      </c>
      <c r="B212" s="69"/>
      <c r="C212" s="77">
        <f>D212+E212</f>
        <v>700</v>
      </c>
      <c r="D212" s="77">
        <f>300+400</f>
        <v>700</v>
      </c>
      <c r="E212" s="77">
        <v>0</v>
      </c>
      <c r="F212" s="77">
        <f>G212</f>
        <v>0</v>
      </c>
      <c r="G212" s="77">
        <v>0</v>
      </c>
      <c r="H212" s="77">
        <v>0</v>
      </c>
      <c r="I212" s="77">
        <f>J212+K212</f>
        <v>0</v>
      </c>
      <c r="J212" s="77">
        <v>0</v>
      </c>
      <c r="K212" s="77">
        <v>0</v>
      </c>
      <c r="L212" s="76"/>
    </row>
    <row r="213" spans="1:12" ht="33" customHeight="1">
      <c r="A213" s="124" t="s">
        <v>80</v>
      </c>
      <c r="B213" s="69"/>
      <c r="C213" s="77">
        <f>D213+E213</f>
        <v>165</v>
      </c>
      <c r="D213" s="77">
        <v>165</v>
      </c>
      <c r="E213" s="77">
        <v>0</v>
      </c>
      <c r="F213" s="77">
        <f>G213</f>
        <v>0</v>
      </c>
      <c r="G213" s="77">
        <v>0</v>
      </c>
      <c r="H213" s="77">
        <v>0</v>
      </c>
      <c r="I213" s="77">
        <f>J213+K213</f>
        <v>0</v>
      </c>
      <c r="J213" s="77">
        <v>0</v>
      </c>
      <c r="K213" s="77">
        <v>0</v>
      </c>
      <c r="L213" s="76"/>
    </row>
    <row r="214" spans="1:12" ht="15" customHeight="1">
      <c r="A214" s="182" t="s">
        <v>29</v>
      </c>
      <c r="B214" s="69"/>
      <c r="C214" s="77"/>
      <c r="D214" s="77"/>
      <c r="E214" s="77"/>
      <c r="F214" s="77"/>
      <c r="G214" s="77"/>
      <c r="H214" s="77"/>
      <c r="I214" s="77"/>
      <c r="J214" s="77"/>
      <c r="K214" s="77"/>
      <c r="L214" s="76"/>
    </row>
    <row r="215" spans="1:12" ht="16.5" customHeight="1">
      <c r="A215" s="183" t="s">
        <v>113</v>
      </c>
      <c r="B215" s="69"/>
      <c r="C215" s="27">
        <f>D215+E215</f>
        <v>7</v>
      </c>
      <c r="D215" s="27">
        <v>7</v>
      </c>
      <c r="E215" s="27">
        <v>0</v>
      </c>
      <c r="F215" s="27">
        <f>G215</f>
        <v>0</v>
      </c>
      <c r="G215" s="27">
        <v>0</v>
      </c>
      <c r="H215" s="27">
        <v>0</v>
      </c>
      <c r="I215" s="27">
        <f>J215+K215</f>
        <v>0</v>
      </c>
      <c r="J215" s="27">
        <v>0</v>
      </c>
      <c r="K215" s="27">
        <v>0</v>
      </c>
      <c r="L215" s="22"/>
    </row>
    <row r="216" spans="1:12" ht="16.5" customHeight="1">
      <c r="A216" s="155" t="s">
        <v>28</v>
      </c>
      <c r="B216" s="69"/>
      <c r="C216" s="27"/>
      <c r="D216" s="27"/>
      <c r="E216" s="27"/>
      <c r="F216" s="27"/>
      <c r="G216" s="27"/>
      <c r="H216" s="27"/>
      <c r="I216" s="27"/>
      <c r="J216" s="27"/>
      <c r="K216" s="27"/>
      <c r="L216" s="22"/>
    </row>
    <row r="217" spans="1:12" ht="16.5" customHeight="1">
      <c r="A217" s="171" t="s">
        <v>114</v>
      </c>
      <c r="B217" s="69"/>
      <c r="C217" s="84">
        <f>D217+E217</f>
        <v>281.9529206625981</v>
      </c>
      <c r="D217" s="84">
        <f>D209/286750*100</f>
        <v>281.9529206625981</v>
      </c>
      <c r="E217" s="84">
        <v>0</v>
      </c>
      <c r="F217" s="84">
        <f>G217+H217</f>
        <v>0</v>
      </c>
      <c r="G217" s="84">
        <f>G209/D209*100</f>
        <v>0</v>
      </c>
      <c r="H217" s="84">
        <v>0</v>
      </c>
      <c r="I217" s="84">
        <f>J217+K217</f>
        <v>0</v>
      </c>
      <c r="J217" s="84">
        <v>0</v>
      </c>
      <c r="K217" s="84">
        <v>0</v>
      </c>
      <c r="L217" s="22"/>
    </row>
    <row r="218" spans="1:12" ht="22.5" customHeight="1">
      <c r="A218" s="125" t="s">
        <v>83</v>
      </c>
      <c r="B218" s="68">
        <v>1013160</v>
      </c>
      <c r="C218" s="27"/>
      <c r="D218" s="27"/>
      <c r="E218" s="27"/>
      <c r="F218" s="107"/>
      <c r="G218" s="107"/>
      <c r="H218" s="107"/>
      <c r="I218" s="27"/>
      <c r="J218" s="27"/>
      <c r="K218" s="27"/>
      <c r="L218" s="76"/>
    </row>
    <row r="219" spans="1:11" ht="42" customHeight="1">
      <c r="A219" s="178" t="s">
        <v>100</v>
      </c>
      <c r="B219" s="20"/>
      <c r="C219" s="16">
        <f>D219+E219</f>
        <v>87500</v>
      </c>
      <c r="D219" s="16">
        <v>87500</v>
      </c>
      <c r="E219" s="16">
        <v>0</v>
      </c>
      <c r="F219" s="16">
        <v>0</v>
      </c>
      <c r="G219" s="16">
        <v>0</v>
      </c>
      <c r="H219" s="16">
        <v>0</v>
      </c>
      <c r="I219" s="16">
        <f>J219+K219</f>
        <v>0</v>
      </c>
      <c r="J219" s="16">
        <v>0</v>
      </c>
      <c r="K219" s="16">
        <v>0</v>
      </c>
    </row>
    <row r="220" spans="1:11" ht="15">
      <c r="A220" s="69" t="s">
        <v>6</v>
      </c>
      <c r="B220" s="20"/>
      <c r="C220" s="208"/>
      <c r="D220" s="208"/>
      <c r="E220" s="208"/>
      <c r="F220" s="208"/>
      <c r="G220" s="208"/>
      <c r="H220" s="208"/>
      <c r="I220" s="208"/>
      <c r="J220" s="208"/>
      <c r="K220" s="208"/>
    </row>
    <row r="221" spans="1:11" ht="14.25">
      <c r="A221" s="151" t="s">
        <v>7</v>
      </c>
      <c r="B221" s="20"/>
      <c r="C221" s="208"/>
      <c r="D221" s="208"/>
      <c r="E221" s="208"/>
      <c r="F221" s="208"/>
      <c r="G221" s="208"/>
      <c r="H221" s="208"/>
      <c r="I221" s="208"/>
      <c r="J221" s="208"/>
      <c r="K221" s="208"/>
    </row>
    <row r="222" spans="1:11" ht="16.5">
      <c r="A222" s="171" t="s">
        <v>102</v>
      </c>
      <c r="B222" s="20"/>
      <c r="C222" s="67">
        <f>D222+E222</f>
        <v>25</v>
      </c>
      <c r="D222" s="67">
        <v>25</v>
      </c>
      <c r="E222" s="67">
        <v>0</v>
      </c>
      <c r="F222" s="67">
        <v>0</v>
      </c>
      <c r="G222" s="67">
        <v>0</v>
      </c>
      <c r="H222" s="67">
        <v>0</v>
      </c>
      <c r="I222" s="67">
        <f>J222+K222</f>
        <v>0</v>
      </c>
      <c r="J222" s="67">
        <v>0</v>
      </c>
      <c r="K222" s="67">
        <v>0</v>
      </c>
    </row>
    <row r="223" spans="1:11" ht="16.5">
      <c r="A223" s="155" t="s">
        <v>29</v>
      </c>
      <c r="B223" s="20"/>
      <c r="C223" s="81"/>
      <c r="D223" s="81"/>
      <c r="E223" s="81"/>
      <c r="F223" s="81"/>
      <c r="G223" s="81"/>
      <c r="H223" s="81"/>
      <c r="I223" s="81"/>
      <c r="J223" s="81"/>
      <c r="K223" s="81"/>
    </row>
    <row r="224" spans="1:11" ht="20.25" customHeight="1">
      <c r="A224" s="185" t="s">
        <v>101</v>
      </c>
      <c r="B224" s="208"/>
      <c r="C224" s="26">
        <f>D224+E224</f>
        <v>3500</v>
      </c>
      <c r="D224" s="26">
        <v>3500</v>
      </c>
      <c r="E224" s="26">
        <v>0</v>
      </c>
      <c r="F224" s="26">
        <v>0</v>
      </c>
      <c r="G224" s="26">
        <v>0</v>
      </c>
      <c r="H224" s="26">
        <v>0</v>
      </c>
      <c r="I224" s="26">
        <f>J224+K224</f>
        <v>0</v>
      </c>
      <c r="J224" s="26">
        <v>0</v>
      </c>
      <c r="K224" s="26">
        <v>0</v>
      </c>
    </row>
    <row r="225" spans="1:14" s="2" customFormat="1" ht="14.25">
      <c r="A225" s="155" t="s">
        <v>28</v>
      </c>
      <c r="B225" s="208"/>
      <c r="C225" s="208"/>
      <c r="D225" s="208"/>
      <c r="E225" s="208"/>
      <c r="F225" s="208"/>
      <c r="G225" s="208"/>
      <c r="H225" s="208"/>
      <c r="I225" s="208"/>
      <c r="J225" s="208"/>
      <c r="K225" s="208"/>
      <c r="N225" s="3"/>
    </row>
    <row r="226" spans="1:14" s="2" customFormat="1" ht="16.5">
      <c r="A226" s="171" t="s">
        <v>114</v>
      </c>
      <c r="B226" s="208"/>
      <c r="C226" s="97">
        <f>D226+E226</f>
        <v>274.294670846395</v>
      </c>
      <c r="D226" s="97">
        <f>D219/31900*100</f>
        <v>274.294670846395</v>
      </c>
      <c r="E226" s="97">
        <v>0</v>
      </c>
      <c r="F226" s="97">
        <f>G226+H226</f>
        <v>0</v>
      </c>
      <c r="G226" s="97">
        <f>G219/D219*100</f>
        <v>0</v>
      </c>
      <c r="H226" s="97">
        <v>0</v>
      </c>
      <c r="I226" s="97">
        <f>J226+K226</f>
        <v>0</v>
      </c>
      <c r="J226" s="97">
        <v>0</v>
      </c>
      <c r="K226" s="97">
        <v>0</v>
      </c>
      <c r="N226" s="3"/>
    </row>
    <row r="227" spans="1:14" s="2" customFormat="1" ht="20.25" customHeight="1">
      <c r="A227" s="120" t="s">
        <v>120</v>
      </c>
      <c r="B227" s="68">
        <v>1513100</v>
      </c>
      <c r="C227" s="208"/>
      <c r="D227" s="208"/>
      <c r="E227" s="208"/>
      <c r="F227" s="208"/>
      <c r="G227" s="208"/>
      <c r="H227" s="208"/>
      <c r="I227" s="208"/>
      <c r="J227" s="208"/>
      <c r="K227" s="208"/>
      <c r="N227" s="3"/>
    </row>
    <row r="228" spans="1:14" s="2" customFormat="1" ht="14.25">
      <c r="A228" s="179" t="s">
        <v>202</v>
      </c>
      <c r="B228" s="208"/>
      <c r="C228" s="208"/>
      <c r="D228" s="208"/>
      <c r="E228" s="208"/>
      <c r="F228" s="208"/>
      <c r="G228" s="208"/>
      <c r="H228" s="208"/>
      <c r="I228" s="208"/>
      <c r="J228" s="208"/>
      <c r="K228" s="208"/>
      <c r="N228" s="3"/>
    </row>
    <row r="229" spans="1:15" s="2" customFormat="1" ht="36" customHeight="1">
      <c r="A229" s="240" t="s">
        <v>121</v>
      </c>
      <c r="B229" s="240"/>
      <c r="C229" s="240"/>
      <c r="D229" s="240"/>
      <c r="E229" s="240"/>
      <c r="F229" s="240"/>
      <c r="G229" s="240"/>
      <c r="H229" s="240"/>
      <c r="I229" s="240"/>
      <c r="J229" s="240"/>
      <c r="K229" s="240"/>
      <c r="M229" s="14"/>
      <c r="O229" s="85"/>
    </row>
    <row r="230" spans="1:11" ht="35.25" customHeight="1">
      <c r="A230" s="241" t="s">
        <v>122</v>
      </c>
      <c r="B230" s="241"/>
      <c r="C230" s="241"/>
      <c r="D230" s="241"/>
      <c r="E230" s="241"/>
      <c r="F230" s="241"/>
      <c r="G230" s="241"/>
      <c r="H230" s="241"/>
      <c r="I230" s="241"/>
      <c r="J230" s="241"/>
      <c r="K230" s="241"/>
    </row>
    <row r="231" spans="1:15" s="141" customFormat="1" ht="26.25" customHeight="1">
      <c r="A231" s="9"/>
      <c r="B231" s="206"/>
      <c r="C231" s="33"/>
      <c r="D231" s="33"/>
      <c r="E231" s="33"/>
      <c r="F231" s="33"/>
      <c r="G231" s="33"/>
      <c r="H231" s="33"/>
      <c r="I231" s="214" t="s">
        <v>62</v>
      </c>
      <c r="J231" s="214"/>
      <c r="K231" s="214"/>
      <c r="L231" s="33"/>
      <c r="M231" s="207"/>
      <c r="N231" s="3"/>
      <c r="O231" s="207"/>
    </row>
    <row r="232" spans="1:15" s="141" customFormat="1" ht="14.25">
      <c r="A232" s="98">
        <v>1</v>
      </c>
      <c r="B232" s="186">
        <v>2</v>
      </c>
      <c r="C232" s="15">
        <v>3</v>
      </c>
      <c r="D232" s="15">
        <v>4</v>
      </c>
      <c r="E232" s="15">
        <v>5</v>
      </c>
      <c r="F232" s="15">
        <v>6</v>
      </c>
      <c r="G232" s="15">
        <v>7</v>
      </c>
      <c r="H232" s="15">
        <v>8</v>
      </c>
      <c r="I232" s="15">
        <v>9</v>
      </c>
      <c r="J232" s="15">
        <v>10</v>
      </c>
      <c r="K232" s="15">
        <v>11</v>
      </c>
      <c r="L232" s="8"/>
      <c r="M232" s="207"/>
      <c r="N232" s="3"/>
      <c r="O232" s="207"/>
    </row>
    <row r="233" spans="1:11" ht="42.75" customHeight="1">
      <c r="A233" s="187" t="s">
        <v>135</v>
      </c>
      <c r="B233" s="20"/>
      <c r="C233" s="94">
        <f>D233+E233</f>
        <v>1007900</v>
      </c>
      <c r="D233" s="94">
        <v>260900</v>
      </c>
      <c r="E233" s="94">
        <v>747000</v>
      </c>
      <c r="F233" s="16">
        <f>G233+H233</f>
        <v>195090</v>
      </c>
      <c r="G233" s="16">
        <v>195090</v>
      </c>
      <c r="H233" s="16">
        <v>0</v>
      </c>
      <c r="I233" s="94">
        <f>J233+K233</f>
        <v>208161</v>
      </c>
      <c r="J233" s="94">
        <v>208161</v>
      </c>
      <c r="K233" s="94">
        <v>0</v>
      </c>
    </row>
    <row r="234" spans="1:11" ht="15">
      <c r="A234" s="69" t="s">
        <v>6</v>
      </c>
      <c r="B234" s="20"/>
      <c r="C234" s="211"/>
      <c r="D234" s="211"/>
      <c r="E234" s="211"/>
      <c r="F234" s="208"/>
      <c r="G234" s="208"/>
      <c r="H234" s="208"/>
      <c r="I234" s="211"/>
      <c r="J234" s="211"/>
      <c r="K234" s="211"/>
    </row>
    <row r="235" spans="1:11" ht="14.25">
      <c r="A235" s="151" t="s">
        <v>7</v>
      </c>
      <c r="B235" s="20"/>
      <c r="C235" s="211"/>
      <c r="D235" s="211"/>
      <c r="E235" s="211"/>
      <c r="F235" s="208"/>
      <c r="G235" s="208"/>
      <c r="H235" s="208"/>
      <c r="I235" s="211"/>
      <c r="J235" s="211"/>
      <c r="K235" s="211"/>
    </row>
    <row r="236" spans="1:11" ht="43.5" customHeight="1">
      <c r="A236" s="188" t="s">
        <v>123</v>
      </c>
      <c r="B236" s="20"/>
      <c r="C236" s="95">
        <v>1015</v>
      </c>
      <c r="D236" s="95">
        <v>1015</v>
      </c>
      <c r="E236" s="95">
        <v>1015</v>
      </c>
      <c r="F236" s="52">
        <f>G236+H236</f>
        <v>1015</v>
      </c>
      <c r="G236" s="52">
        <v>1015</v>
      </c>
      <c r="H236" s="52">
        <v>0</v>
      </c>
      <c r="I236" s="95">
        <f>J236+K236</f>
        <v>1015</v>
      </c>
      <c r="J236" s="95">
        <v>1015</v>
      </c>
      <c r="K236" s="95">
        <v>0</v>
      </c>
    </row>
    <row r="237" spans="1:11" ht="14.25">
      <c r="A237" s="155" t="s">
        <v>29</v>
      </c>
      <c r="B237" s="20"/>
      <c r="C237" s="208"/>
      <c r="D237" s="208"/>
      <c r="E237" s="208"/>
      <c r="F237" s="101"/>
      <c r="G237" s="101"/>
      <c r="H237" s="101"/>
      <c r="I237" s="208"/>
      <c r="J237" s="208"/>
      <c r="K237" s="208"/>
    </row>
    <row r="238" spans="1:11" ht="30">
      <c r="A238" s="188" t="s">
        <v>124</v>
      </c>
      <c r="B238" s="20"/>
      <c r="C238" s="96">
        <f>D238+E238</f>
        <v>993.0049261083744</v>
      </c>
      <c r="D238" s="96">
        <f>D233/D236</f>
        <v>257.04433497536945</v>
      </c>
      <c r="E238" s="96">
        <f>E233/E236</f>
        <v>735.960591133005</v>
      </c>
      <c r="F238" s="31">
        <f>G238+H238</f>
        <v>192.20689655172413</v>
      </c>
      <c r="G238" s="31">
        <f>+G233/G236</f>
        <v>192.20689655172413</v>
      </c>
      <c r="H238" s="31"/>
      <c r="I238" s="96">
        <f>J238+K238</f>
        <v>205.0847290640394</v>
      </c>
      <c r="J238" s="31">
        <f>+J233/J236</f>
        <v>205.0847290640394</v>
      </c>
      <c r="K238" s="96"/>
    </row>
    <row r="239" spans="1:11" ht="14.25">
      <c r="A239" s="155" t="s">
        <v>28</v>
      </c>
      <c r="B239" s="20"/>
      <c r="C239" s="211"/>
      <c r="D239" s="211"/>
      <c r="E239" s="211"/>
      <c r="F239" s="101"/>
      <c r="G239" s="101"/>
      <c r="H239" s="101"/>
      <c r="I239" s="211"/>
      <c r="J239" s="211"/>
      <c r="K239" s="211"/>
    </row>
    <row r="240" spans="1:11" ht="16.5">
      <c r="A240" s="171" t="s">
        <v>114</v>
      </c>
      <c r="B240" s="20"/>
      <c r="C240" s="95">
        <v>0</v>
      </c>
      <c r="D240" s="95">
        <v>0</v>
      </c>
      <c r="E240" s="95">
        <v>0</v>
      </c>
      <c r="F240" s="54">
        <f>+F233/C233*100</f>
        <v>19.356086913384267</v>
      </c>
      <c r="G240" s="54">
        <f>+G233/D233*100</f>
        <v>74.77577615944806</v>
      </c>
      <c r="H240" s="54">
        <v>0</v>
      </c>
      <c r="I240" s="54">
        <f>J240+K240</f>
        <v>106.69998462248194</v>
      </c>
      <c r="J240" s="54">
        <f>+J233/G233*100</f>
        <v>106.69998462248194</v>
      </c>
      <c r="K240" s="54">
        <v>0</v>
      </c>
    </row>
    <row r="241" spans="1:11" ht="15.75">
      <c r="A241" s="120" t="s">
        <v>125</v>
      </c>
      <c r="B241" s="29">
        <v>1513220</v>
      </c>
      <c r="C241" s="211"/>
      <c r="D241" s="211"/>
      <c r="E241" s="211"/>
      <c r="F241" s="101"/>
      <c r="G241" s="101"/>
      <c r="H241" s="101"/>
      <c r="I241" s="211"/>
      <c r="J241" s="211"/>
      <c r="K241" s="211"/>
    </row>
    <row r="242" spans="1:11" ht="14.25">
      <c r="A242" s="179" t="s">
        <v>202</v>
      </c>
      <c r="B242" s="20"/>
      <c r="C242" s="211"/>
      <c r="D242" s="211"/>
      <c r="E242" s="211"/>
      <c r="F242" s="101"/>
      <c r="G242" s="101"/>
      <c r="H242" s="101"/>
      <c r="I242" s="211"/>
      <c r="J242" s="211"/>
      <c r="K242" s="211"/>
    </row>
    <row r="243" spans="1:11" ht="21" customHeight="1">
      <c r="A243" s="242" t="s">
        <v>126</v>
      </c>
      <c r="B243" s="242"/>
      <c r="C243" s="242"/>
      <c r="D243" s="242"/>
      <c r="E243" s="242"/>
      <c r="F243" s="242"/>
      <c r="G243" s="242"/>
      <c r="H243" s="242"/>
      <c r="I243" s="242"/>
      <c r="J243" s="242"/>
      <c r="K243" s="242"/>
    </row>
    <row r="244" spans="1:11" ht="22.5" customHeight="1">
      <c r="A244" s="243" t="s">
        <v>140</v>
      </c>
      <c r="B244" s="243"/>
      <c r="C244" s="243"/>
      <c r="D244" s="243"/>
      <c r="E244" s="243"/>
      <c r="F244" s="243"/>
      <c r="G244" s="243"/>
      <c r="H244" s="243"/>
      <c r="I244" s="243"/>
      <c r="J244" s="243"/>
      <c r="K244" s="243"/>
    </row>
    <row r="245" spans="1:11" ht="45" customHeight="1">
      <c r="A245" s="187" t="s">
        <v>127</v>
      </c>
      <c r="B245" s="20"/>
      <c r="C245" s="94">
        <f>D245+E245</f>
        <v>54417</v>
      </c>
      <c r="D245" s="94">
        <v>54417</v>
      </c>
      <c r="E245" s="94">
        <v>0</v>
      </c>
      <c r="F245" s="16">
        <f>G245+H245</f>
        <v>90000</v>
      </c>
      <c r="G245" s="16">
        <v>90000</v>
      </c>
      <c r="H245" s="16">
        <v>0</v>
      </c>
      <c r="I245" s="94">
        <f>J245+K245</f>
        <v>96030</v>
      </c>
      <c r="J245" s="94">
        <v>96030</v>
      </c>
      <c r="K245" s="94">
        <v>0</v>
      </c>
    </row>
    <row r="246" spans="1:11" ht="14.25">
      <c r="A246" s="151" t="s">
        <v>17</v>
      </c>
      <c r="B246" s="20"/>
      <c r="C246" s="211"/>
      <c r="D246" s="211"/>
      <c r="E246" s="211"/>
      <c r="F246" s="209"/>
      <c r="G246" s="209"/>
      <c r="H246" s="113"/>
      <c r="I246" s="212"/>
      <c r="J246" s="212"/>
      <c r="K246" s="212"/>
    </row>
    <row r="247" spans="1:11" ht="30">
      <c r="A247" s="189" t="s">
        <v>128</v>
      </c>
      <c r="B247" s="20"/>
      <c r="C247" s="148">
        <f>D247+E247</f>
        <v>42550</v>
      </c>
      <c r="D247" s="148">
        <v>42550</v>
      </c>
      <c r="E247" s="148">
        <v>0</v>
      </c>
      <c r="F247" s="67">
        <f>G247+H247</f>
        <v>0</v>
      </c>
      <c r="G247" s="67">
        <v>0</v>
      </c>
      <c r="H247" s="67">
        <v>0</v>
      </c>
      <c r="I247" s="148">
        <f>J247+K247</f>
        <v>0</v>
      </c>
      <c r="J247" s="148">
        <v>0</v>
      </c>
      <c r="K247" s="148">
        <v>0</v>
      </c>
    </row>
    <row r="248" spans="1:11" ht="30">
      <c r="A248" s="189" t="s">
        <v>129</v>
      </c>
      <c r="B248" s="20"/>
      <c r="C248" s="148">
        <f>D248+E248</f>
        <v>72423</v>
      </c>
      <c r="D248" s="148">
        <v>72423</v>
      </c>
      <c r="E248" s="148">
        <v>0</v>
      </c>
      <c r="F248" s="67">
        <f>G248+H248</f>
        <v>180000</v>
      </c>
      <c r="G248" s="67">
        <v>180000</v>
      </c>
      <c r="H248" s="67">
        <v>0</v>
      </c>
      <c r="I248" s="148">
        <f>J248+K248</f>
        <v>180000</v>
      </c>
      <c r="J248" s="148">
        <v>180000</v>
      </c>
      <c r="K248" s="148">
        <v>0</v>
      </c>
    </row>
    <row r="249" spans="1:11" ht="14.25">
      <c r="A249" s="155" t="s">
        <v>29</v>
      </c>
      <c r="B249" s="20"/>
      <c r="C249" s="212"/>
      <c r="D249" s="212"/>
      <c r="E249" s="212"/>
      <c r="F249" s="209"/>
      <c r="G249" s="209"/>
      <c r="H249" s="209"/>
      <c r="I249" s="212"/>
      <c r="J249" s="212"/>
      <c r="K249" s="212"/>
    </row>
    <row r="250" spans="1:11" ht="30">
      <c r="A250" s="189" t="s">
        <v>130</v>
      </c>
      <c r="B250" s="20"/>
      <c r="C250" s="93">
        <f>D250+E250</f>
        <v>0.25</v>
      </c>
      <c r="D250" s="93">
        <v>0.25</v>
      </c>
      <c r="E250" s="93">
        <v>0</v>
      </c>
      <c r="F250" s="26">
        <f>G250+H250</f>
        <v>0</v>
      </c>
      <c r="G250" s="26">
        <v>0</v>
      </c>
      <c r="H250" s="26">
        <v>0</v>
      </c>
      <c r="I250" s="93">
        <f>J250+K250</f>
        <v>0</v>
      </c>
      <c r="J250" s="93">
        <v>0</v>
      </c>
      <c r="K250" s="93">
        <v>0</v>
      </c>
    </row>
    <row r="251" spans="1:11" ht="30">
      <c r="A251" s="189" t="s">
        <v>131</v>
      </c>
      <c r="B251" s="20"/>
      <c r="C251" s="93">
        <f>D251+E251</f>
        <v>0.6</v>
      </c>
      <c r="D251" s="93">
        <v>0.6</v>
      </c>
      <c r="E251" s="93">
        <v>0</v>
      </c>
      <c r="F251" s="26">
        <f>G251+H251</f>
        <v>0.5</v>
      </c>
      <c r="G251" s="26">
        <f>+G245/G248</f>
        <v>0.5</v>
      </c>
      <c r="H251" s="26">
        <v>0</v>
      </c>
      <c r="I251" s="93">
        <f>J251+K251</f>
        <v>0.5335</v>
      </c>
      <c r="J251" s="26">
        <f>+J245/J248</f>
        <v>0.5335</v>
      </c>
      <c r="K251" s="93">
        <v>0</v>
      </c>
    </row>
    <row r="252" spans="1:11" ht="14.25">
      <c r="A252" s="155" t="s">
        <v>28</v>
      </c>
      <c r="B252" s="20"/>
      <c r="C252" s="212"/>
      <c r="D252" s="212"/>
      <c r="E252" s="212"/>
      <c r="F252" s="209"/>
      <c r="G252" s="209"/>
      <c r="H252" s="209"/>
      <c r="I252" s="212"/>
      <c r="J252" s="212"/>
      <c r="K252" s="212"/>
    </row>
    <row r="253" spans="1:11" ht="16.5">
      <c r="A253" s="171" t="s">
        <v>114</v>
      </c>
      <c r="B253" s="20"/>
      <c r="C253" s="190">
        <f>D253+E253</f>
        <v>0</v>
      </c>
      <c r="D253" s="191">
        <v>0</v>
      </c>
      <c r="E253" s="191">
        <v>0</v>
      </c>
      <c r="F253" s="37">
        <f>G253+H253</f>
        <v>165.38949225425878</v>
      </c>
      <c r="G253" s="37">
        <f>+G245/D245*100</f>
        <v>165.38949225425878</v>
      </c>
      <c r="H253" s="37">
        <v>0</v>
      </c>
      <c r="I253" s="191">
        <f>J253+K253</f>
        <v>106.69999999999999</v>
      </c>
      <c r="J253" s="37">
        <f>+J245/G245*100</f>
        <v>106.69999999999999</v>
      </c>
      <c r="K253" s="191">
        <v>0</v>
      </c>
    </row>
    <row r="254" spans="1:11" ht="18" customHeight="1">
      <c r="A254" s="217" t="s">
        <v>146</v>
      </c>
      <c r="B254" s="217"/>
      <c r="C254" s="217"/>
      <c r="D254" s="217"/>
      <c r="E254" s="217"/>
      <c r="F254" s="217"/>
      <c r="G254" s="217"/>
      <c r="H254" s="217"/>
      <c r="I254" s="217"/>
      <c r="J254" s="217"/>
      <c r="K254" s="217"/>
    </row>
    <row r="255" spans="1:11" ht="33" customHeight="1">
      <c r="A255" s="213" t="s">
        <v>205</v>
      </c>
      <c r="B255" s="213"/>
      <c r="C255" s="213"/>
      <c r="D255" s="213"/>
      <c r="E255" s="213"/>
      <c r="F255" s="213"/>
      <c r="G255" s="213"/>
      <c r="H255" s="213"/>
      <c r="I255" s="213"/>
      <c r="J255" s="213"/>
      <c r="K255" s="213"/>
    </row>
    <row r="256" spans="1:11" ht="16.5">
      <c r="A256" s="192" t="s">
        <v>8</v>
      </c>
      <c r="B256" s="125">
        <v>1513030</v>
      </c>
      <c r="C256" s="21">
        <f>D256+E256</f>
        <v>14301551</v>
      </c>
      <c r="D256" s="21">
        <f>D258+D270+D280+D289+D302</f>
        <v>14301551</v>
      </c>
      <c r="E256" s="21">
        <v>0</v>
      </c>
      <c r="F256" s="21">
        <f>G256+H256</f>
        <v>24061458</v>
      </c>
      <c r="G256" s="21">
        <f>G258+G270+G280+G289+G302</f>
        <v>23772458</v>
      </c>
      <c r="H256" s="21">
        <f>H258+H270+H280+H289+H302</f>
        <v>289000</v>
      </c>
      <c r="I256" s="16">
        <f>J256+K256</f>
        <v>308363</v>
      </c>
      <c r="J256" s="21">
        <f>J258+J270+J280+J289</f>
        <v>0</v>
      </c>
      <c r="K256" s="21">
        <f>K258+K270+K280+K289+K302</f>
        <v>308363</v>
      </c>
    </row>
    <row r="257" spans="1:11" ht="21.75" customHeight="1">
      <c r="A257" s="129" t="s">
        <v>147</v>
      </c>
      <c r="B257" s="121"/>
      <c r="C257" s="121"/>
      <c r="D257" s="121"/>
      <c r="E257" s="121"/>
      <c r="F257" s="144"/>
      <c r="G257" s="144"/>
      <c r="H257" s="144"/>
      <c r="I257" s="121"/>
      <c r="J257" s="121"/>
      <c r="K257" s="121"/>
    </row>
    <row r="258" spans="1:11" ht="28.5" customHeight="1">
      <c r="A258" s="193" t="s">
        <v>148</v>
      </c>
      <c r="B258" s="124"/>
      <c r="C258" s="16">
        <f>D258+E258</f>
        <v>3009742</v>
      </c>
      <c r="D258" s="27">
        <v>3009742</v>
      </c>
      <c r="E258" s="21">
        <v>0</v>
      </c>
      <c r="F258" s="21">
        <f>+G258</f>
        <v>5552643</v>
      </c>
      <c r="G258" s="27">
        <v>5552643</v>
      </c>
      <c r="H258" s="21">
        <v>0</v>
      </c>
      <c r="I258" s="16">
        <v>0</v>
      </c>
      <c r="J258" s="27">
        <v>0</v>
      </c>
      <c r="K258" s="26">
        <v>0</v>
      </c>
    </row>
    <row r="259" spans="1:11" s="14" customFormat="1" ht="18" customHeight="1">
      <c r="A259" s="69" t="s">
        <v>6</v>
      </c>
      <c r="B259" s="91"/>
      <c r="C259" s="130"/>
      <c r="D259" s="17"/>
      <c r="E259" s="17"/>
      <c r="F259" s="104"/>
      <c r="G259" s="104"/>
      <c r="H259" s="104"/>
      <c r="I259" s="17"/>
      <c r="J259" s="17"/>
      <c r="K259" s="17"/>
    </row>
    <row r="260" spans="1:11" s="14" customFormat="1" ht="15">
      <c r="A260" s="151" t="s">
        <v>7</v>
      </c>
      <c r="B260" s="91"/>
      <c r="C260" s="130"/>
      <c r="D260" s="17"/>
      <c r="E260" s="17"/>
      <c r="F260" s="104"/>
      <c r="G260" s="104"/>
      <c r="H260" s="104"/>
      <c r="I260" s="17"/>
      <c r="J260" s="17"/>
      <c r="K260" s="17"/>
    </row>
    <row r="261" spans="1:11" s="14" customFormat="1" ht="27.75" customHeight="1">
      <c r="A261" s="152" t="s">
        <v>149</v>
      </c>
      <c r="B261" s="91"/>
      <c r="C261" s="126">
        <v>65900</v>
      </c>
      <c r="D261" s="18">
        <v>65900</v>
      </c>
      <c r="E261" s="18">
        <v>0</v>
      </c>
      <c r="F261" s="18">
        <f>+G261</f>
        <v>60420</v>
      </c>
      <c r="G261" s="18">
        <v>60420</v>
      </c>
      <c r="H261" s="18">
        <v>0</v>
      </c>
      <c r="I261" s="18">
        <v>0</v>
      </c>
      <c r="J261" s="18">
        <v>0</v>
      </c>
      <c r="K261" s="18">
        <v>0</v>
      </c>
    </row>
    <row r="262" spans="1:11" s="14" customFormat="1" ht="27.75" customHeight="1">
      <c r="A262" s="152" t="s">
        <v>150</v>
      </c>
      <c r="B262" s="91"/>
      <c r="C262" s="126">
        <v>1</v>
      </c>
      <c r="D262" s="18">
        <v>1</v>
      </c>
      <c r="E262" s="18">
        <v>0</v>
      </c>
      <c r="F262" s="18">
        <f>+G262</f>
        <v>1</v>
      </c>
      <c r="G262" s="18">
        <v>1</v>
      </c>
      <c r="H262" s="18">
        <v>0</v>
      </c>
      <c r="I262" s="18">
        <v>0</v>
      </c>
      <c r="J262" s="18">
        <v>0</v>
      </c>
      <c r="K262" s="18">
        <v>0</v>
      </c>
    </row>
    <row r="263" spans="1:11" s="14" customFormat="1" ht="17.25" customHeight="1">
      <c r="A263" s="153" t="s">
        <v>29</v>
      </c>
      <c r="B263" s="91"/>
      <c r="C263" s="127"/>
      <c r="D263" s="19"/>
      <c r="E263" s="19"/>
      <c r="F263" s="105"/>
      <c r="G263" s="105"/>
      <c r="H263" s="105"/>
      <c r="I263" s="19"/>
      <c r="J263" s="19"/>
      <c r="K263" s="19"/>
    </row>
    <row r="264" spans="1:11" s="14" customFormat="1" ht="30">
      <c r="A264" s="154" t="s">
        <v>151</v>
      </c>
      <c r="B264" s="91"/>
      <c r="C264" s="16">
        <f>D264+E264</f>
        <v>429963.14285714284</v>
      </c>
      <c r="D264" s="26">
        <f>+D258/7</f>
        <v>429963.14285714284</v>
      </c>
      <c r="E264" s="26">
        <v>0</v>
      </c>
      <c r="F264" s="26">
        <f>G264+H264</f>
        <v>462720.25</v>
      </c>
      <c r="G264" s="26">
        <f>+G258/12</f>
        <v>462720.25</v>
      </c>
      <c r="H264" s="26">
        <v>0</v>
      </c>
      <c r="I264" s="26">
        <f>J264+K264</f>
        <v>0</v>
      </c>
      <c r="J264" s="27">
        <v>0</v>
      </c>
      <c r="K264" s="26">
        <v>0</v>
      </c>
    </row>
    <row r="265" spans="1:11" s="14" customFormat="1" ht="16.5">
      <c r="A265" s="155" t="s">
        <v>28</v>
      </c>
      <c r="B265" s="91"/>
      <c r="C265" s="16"/>
      <c r="D265" s="26"/>
      <c r="E265" s="26"/>
      <c r="F265" s="106"/>
      <c r="G265" s="107"/>
      <c r="H265" s="106"/>
      <c r="I265" s="26"/>
      <c r="J265" s="27"/>
      <c r="K265" s="26"/>
    </row>
    <row r="266" spans="1:15" s="141" customFormat="1" ht="26.25" customHeight="1">
      <c r="A266" s="9"/>
      <c r="B266" s="206"/>
      <c r="C266" s="33"/>
      <c r="D266" s="33"/>
      <c r="E266" s="33"/>
      <c r="F266" s="33"/>
      <c r="G266" s="33"/>
      <c r="H266" s="33"/>
      <c r="I266" s="214" t="s">
        <v>62</v>
      </c>
      <c r="J266" s="214"/>
      <c r="K266" s="214"/>
      <c r="L266" s="33"/>
      <c r="M266" s="207"/>
      <c r="N266" s="3"/>
      <c r="O266" s="207"/>
    </row>
    <row r="267" spans="1:15" s="141" customFormat="1" ht="14.25">
      <c r="A267" s="98">
        <v>1</v>
      </c>
      <c r="B267" s="35">
        <v>2</v>
      </c>
      <c r="C267" s="15">
        <v>3</v>
      </c>
      <c r="D267" s="15">
        <v>4</v>
      </c>
      <c r="E267" s="15">
        <v>5</v>
      </c>
      <c r="F267" s="15">
        <v>6</v>
      </c>
      <c r="G267" s="15">
        <v>7</v>
      </c>
      <c r="H267" s="15">
        <v>8</v>
      </c>
      <c r="I267" s="15">
        <v>9</v>
      </c>
      <c r="J267" s="15">
        <v>10</v>
      </c>
      <c r="K267" s="15">
        <v>11</v>
      </c>
      <c r="L267" s="8"/>
      <c r="M267" s="207"/>
      <c r="N267" s="3"/>
      <c r="O267" s="207"/>
    </row>
    <row r="268" spans="1:11" s="14" customFormat="1" ht="21.75" customHeight="1">
      <c r="A268" s="154" t="s">
        <v>27</v>
      </c>
      <c r="B268" s="91"/>
      <c r="C268" s="128">
        <f>+D268</f>
        <v>100</v>
      </c>
      <c r="D268" s="37">
        <v>100</v>
      </c>
      <c r="E268" s="37">
        <v>0</v>
      </c>
      <c r="F268" s="37">
        <f>G268+H268</f>
        <v>100</v>
      </c>
      <c r="G268" s="84">
        <v>100</v>
      </c>
      <c r="H268" s="37">
        <v>0</v>
      </c>
      <c r="I268" s="37">
        <f>J268+K268</f>
        <v>0</v>
      </c>
      <c r="J268" s="84">
        <v>0</v>
      </c>
      <c r="K268" s="37">
        <v>0</v>
      </c>
    </row>
    <row r="269" spans="1:11" ht="21.75" customHeight="1">
      <c r="A269" s="129" t="s">
        <v>152</v>
      </c>
      <c r="B269" s="129"/>
      <c r="C269" s="129"/>
      <c r="D269" s="129"/>
      <c r="E269" s="129"/>
      <c r="F269" s="145"/>
      <c r="G269" s="145"/>
      <c r="H269" s="145"/>
      <c r="I269" s="129"/>
      <c r="J269" s="129"/>
      <c r="K269" s="129"/>
    </row>
    <row r="270" spans="1:11" ht="30.75" customHeight="1">
      <c r="A270" s="193" t="s">
        <v>153</v>
      </c>
      <c r="B270" s="123"/>
      <c r="C270" s="16">
        <f>D270+E270</f>
        <v>9557658</v>
      </c>
      <c r="D270" s="16">
        <v>9557658</v>
      </c>
      <c r="E270" s="16">
        <v>0</v>
      </c>
      <c r="F270" s="134">
        <f>G270+H270</f>
        <v>16020644</v>
      </c>
      <c r="G270" s="134">
        <v>16020644</v>
      </c>
      <c r="H270" s="21">
        <v>0</v>
      </c>
      <c r="I270" s="21">
        <f>J270+K270</f>
        <v>0</v>
      </c>
      <c r="J270" s="21">
        <v>0</v>
      </c>
      <c r="K270" s="21">
        <v>0</v>
      </c>
    </row>
    <row r="271" spans="1:11" s="14" customFormat="1" ht="18" customHeight="1">
      <c r="A271" s="69" t="s">
        <v>6</v>
      </c>
      <c r="B271" s="91"/>
      <c r="C271" s="130"/>
      <c r="D271" s="17"/>
      <c r="E271" s="17"/>
      <c r="F271" s="104"/>
      <c r="G271" s="104"/>
      <c r="H271" s="104"/>
      <c r="I271" s="17"/>
      <c r="J271" s="17"/>
      <c r="K271" s="17"/>
    </row>
    <row r="272" spans="1:11" s="14" customFormat="1" ht="15">
      <c r="A272" s="151" t="s">
        <v>7</v>
      </c>
      <c r="B272" s="91"/>
      <c r="C272" s="130"/>
      <c r="D272" s="17"/>
      <c r="E272" s="17"/>
      <c r="F272" s="104"/>
      <c r="G272" s="104"/>
      <c r="H272" s="104"/>
      <c r="I272" s="17"/>
      <c r="J272" s="17"/>
      <c r="K272" s="17"/>
    </row>
    <row r="273" spans="1:11" s="14" customFormat="1" ht="27.75" customHeight="1">
      <c r="A273" s="152" t="s">
        <v>154</v>
      </c>
      <c r="B273" s="91"/>
      <c r="C273" s="126">
        <v>65900</v>
      </c>
      <c r="D273" s="18">
        <v>65900</v>
      </c>
      <c r="E273" s="18">
        <v>0</v>
      </c>
      <c r="F273" s="126">
        <f>+G273</f>
        <v>60420</v>
      </c>
      <c r="G273" s="18">
        <v>60420</v>
      </c>
      <c r="H273" s="18">
        <v>0</v>
      </c>
      <c r="I273" s="126">
        <v>0</v>
      </c>
      <c r="J273" s="18">
        <v>0</v>
      </c>
      <c r="K273" s="18">
        <v>0</v>
      </c>
    </row>
    <row r="274" spans="1:11" s="14" customFormat="1" ht="27.75" customHeight="1">
      <c r="A274" s="152" t="s">
        <v>150</v>
      </c>
      <c r="B274" s="91"/>
      <c r="C274" s="126">
        <v>1</v>
      </c>
      <c r="D274" s="18">
        <v>1</v>
      </c>
      <c r="E274" s="18">
        <v>0</v>
      </c>
      <c r="F274" s="126">
        <f>+G274</f>
        <v>1</v>
      </c>
      <c r="G274" s="18">
        <v>1</v>
      </c>
      <c r="H274" s="18">
        <v>0</v>
      </c>
      <c r="I274" s="126">
        <f>+J274</f>
        <v>0</v>
      </c>
      <c r="J274" s="18">
        <v>0</v>
      </c>
      <c r="K274" s="18">
        <v>0</v>
      </c>
    </row>
    <row r="275" spans="1:11" s="14" customFormat="1" ht="17.25" customHeight="1">
      <c r="A275" s="153" t="s">
        <v>29</v>
      </c>
      <c r="B275" s="91"/>
      <c r="C275" s="127"/>
      <c r="D275" s="19"/>
      <c r="E275" s="19"/>
      <c r="F275" s="146"/>
      <c r="G275" s="105"/>
      <c r="H275" s="105"/>
      <c r="I275" s="127"/>
      <c r="J275" s="19"/>
      <c r="K275" s="19"/>
    </row>
    <row r="276" spans="1:11" s="14" customFormat="1" ht="30">
      <c r="A276" s="154" t="s">
        <v>151</v>
      </c>
      <c r="B276" s="91"/>
      <c r="C276" s="16">
        <f>D276+E276</f>
        <v>1365379.7142857143</v>
      </c>
      <c r="D276" s="26">
        <f>D270/7</f>
        <v>1365379.7142857143</v>
      </c>
      <c r="E276" s="26">
        <v>0</v>
      </c>
      <c r="F276" s="16">
        <f>G276+H276</f>
        <v>1335053.6666666667</v>
      </c>
      <c r="G276" s="26">
        <f>G270/12</f>
        <v>1335053.6666666667</v>
      </c>
      <c r="H276" s="26">
        <v>0</v>
      </c>
      <c r="I276" s="16">
        <f>J276+K276</f>
        <v>0</v>
      </c>
      <c r="J276" s="27">
        <v>0</v>
      </c>
      <c r="K276" s="26">
        <v>0</v>
      </c>
    </row>
    <row r="277" spans="1:11" s="14" customFormat="1" ht="16.5">
      <c r="A277" s="155" t="s">
        <v>28</v>
      </c>
      <c r="B277" s="91"/>
      <c r="C277" s="16"/>
      <c r="D277" s="26"/>
      <c r="E277" s="26"/>
      <c r="F277" s="103"/>
      <c r="G277" s="107"/>
      <c r="H277" s="106"/>
      <c r="I277" s="16"/>
      <c r="J277" s="27"/>
      <c r="K277" s="26"/>
    </row>
    <row r="278" spans="1:11" s="14" customFormat="1" ht="18" customHeight="1">
      <c r="A278" s="154" t="s">
        <v>27</v>
      </c>
      <c r="B278" s="91"/>
      <c r="C278" s="128">
        <f>+D278</f>
        <v>100</v>
      </c>
      <c r="D278" s="37">
        <v>100</v>
      </c>
      <c r="E278" s="37">
        <v>0</v>
      </c>
      <c r="F278" s="128">
        <f>G278+H278</f>
        <v>100</v>
      </c>
      <c r="G278" s="84">
        <v>100</v>
      </c>
      <c r="H278" s="37">
        <v>0</v>
      </c>
      <c r="I278" s="128">
        <f>J278+K278</f>
        <v>0</v>
      </c>
      <c r="J278" s="84">
        <v>0</v>
      </c>
      <c r="K278" s="37">
        <v>0</v>
      </c>
    </row>
    <row r="279" spans="1:11" ht="21" customHeight="1">
      <c r="A279" s="129" t="s">
        <v>155</v>
      </c>
      <c r="B279" s="129"/>
      <c r="C279" s="129"/>
      <c r="D279" s="129"/>
      <c r="E279" s="129"/>
      <c r="F279" s="145"/>
      <c r="G279" s="145"/>
      <c r="H279" s="145"/>
      <c r="I279" s="129"/>
      <c r="J279" s="129"/>
      <c r="K279" s="129"/>
    </row>
    <row r="280" spans="1:11" ht="42" customHeight="1">
      <c r="A280" s="194" t="s">
        <v>156</v>
      </c>
      <c r="B280" s="123"/>
      <c r="C280" s="16">
        <f>D280+E280</f>
        <v>70400</v>
      </c>
      <c r="D280" s="16">
        <v>70400</v>
      </c>
      <c r="E280" s="16">
        <v>0</v>
      </c>
      <c r="F280" s="21">
        <f>+G280</f>
        <v>74666</v>
      </c>
      <c r="G280" s="21">
        <v>74666</v>
      </c>
      <c r="H280" s="21">
        <v>0</v>
      </c>
      <c r="I280" s="16">
        <v>0</v>
      </c>
      <c r="J280" s="21">
        <v>0</v>
      </c>
      <c r="K280" s="16">
        <v>0</v>
      </c>
    </row>
    <row r="281" spans="1:11" s="14" customFormat="1" ht="18" customHeight="1">
      <c r="A281" s="69" t="s">
        <v>6</v>
      </c>
      <c r="B281" s="91"/>
      <c r="C281" s="130"/>
      <c r="D281" s="17"/>
      <c r="E281" s="17"/>
      <c r="F281" s="17"/>
      <c r="G281" s="17"/>
      <c r="H281" s="17"/>
      <c r="I281" s="17"/>
      <c r="J281" s="17"/>
      <c r="K281" s="17"/>
    </row>
    <row r="282" spans="1:11" s="14" customFormat="1" ht="15">
      <c r="A282" s="151" t="s">
        <v>7</v>
      </c>
      <c r="B282" s="91"/>
      <c r="C282" s="130"/>
      <c r="D282" s="17"/>
      <c r="E282" s="17"/>
      <c r="F282" s="17"/>
      <c r="G282" s="17"/>
      <c r="H282" s="17"/>
      <c r="I282" s="17"/>
      <c r="J282" s="17"/>
      <c r="K282" s="17"/>
    </row>
    <row r="283" spans="1:11" s="14" customFormat="1" ht="15.75" customHeight="1">
      <c r="A283" s="152" t="s">
        <v>157</v>
      </c>
      <c r="B283" s="91"/>
      <c r="C283" s="126">
        <f>+D283</f>
        <v>180</v>
      </c>
      <c r="D283" s="18">
        <v>180</v>
      </c>
      <c r="E283" s="18">
        <v>0</v>
      </c>
      <c r="F283" s="126">
        <f>+G283</f>
        <v>180</v>
      </c>
      <c r="G283" s="18">
        <v>180</v>
      </c>
      <c r="H283" s="18">
        <v>0</v>
      </c>
      <c r="I283" s="126">
        <f>+J283</f>
        <v>0</v>
      </c>
      <c r="J283" s="18">
        <v>0</v>
      </c>
      <c r="K283" s="18">
        <v>0</v>
      </c>
    </row>
    <row r="284" spans="1:11" s="14" customFormat="1" ht="17.25" customHeight="1">
      <c r="A284" s="153" t="s">
        <v>29</v>
      </c>
      <c r="B284" s="91"/>
      <c r="C284" s="127"/>
      <c r="D284" s="19"/>
      <c r="E284" s="19"/>
      <c r="F284" s="127"/>
      <c r="G284" s="19"/>
      <c r="H284" s="19"/>
      <c r="I284" s="127"/>
      <c r="J284" s="19"/>
      <c r="K284" s="19"/>
    </row>
    <row r="285" spans="1:11" s="14" customFormat="1" ht="18.75" customHeight="1">
      <c r="A285" s="171" t="s">
        <v>158</v>
      </c>
      <c r="B285" s="91"/>
      <c r="C285" s="16">
        <f>+D285</f>
        <v>391.1111111111111</v>
      </c>
      <c r="D285" s="26">
        <f>+D280/D283</f>
        <v>391.1111111111111</v>
      </c>
      <c r="E285" s="26">
        <v>0</v>
      </c>
      <c r="F285" s="16">
        <f>+G285</f>
        <v>414.81111111111113</v>
      </c>
      <c r="G285" s="26">
        <f>+G280/G283</f>
        <v>414.81111111111113</v>
      </c>
      <c r="H285" s="26">
        <v>0</v>
      </c>
      <c r="I285" s="16">
        <f>+J285</f>
        <v>0</v>
      </c>
      <c r="J285" s="27">
        <v>0</v>
      </c>
      <c r="K285" s="26">
        <v>0</v>
      </c>
    </row>
    <row r="286" spans="1:11" s="14" customFormat="1" ht="16.5">
      <c r="A286" s="155" t="s">
        <v>28</v>
      </c>
      <c r="B286" s="91"/>
      <c r="C286" s="16"/>
      <c r="D286" s="26"/>
      <c r="E286" s="26"/>
      <c r="F286" s="16"/>
      <c r="G286" s="27"/>
      <c r="H286" s="26"/>
      <c r="I286" s="16"/>
      <c r="J286" s="27"/>
      <c r="K286" s="26"/>
    </row>
    <row r="287" spans="1:11" s="14" customFormat="1" ht="21.75" customHeight="1">
      <c r="A287" s="154" t="s">
        <v>159</v>
      </c>
      <c r="B287" s="91"/>
      <c r="C287" s="128">
        <f>+D287</f>
        <v>100</v>
      </c>
      <c r="D287" s="37">
        <v>100</v>
      </c>
      <c r="E287" s="37">
        <v>0</v>
      </c>
      <c r="F287" s="128">
        <f>G287+H287</f>
        <v>100</v>
      </c>
      <c r="G287" s="84">
        <v>100</v>
      </c>
      <c r="H287" s="37">
        <v>0</v>
      </c>
      <c r="I287" s="128">
        <f>J287+K287</f>
        <v>0</v>
      </c>
      <c r="J287" s="84">
        <v>0</v>
      </c>
      <c r="K287" s="37">
        <v>0</v>
      </c>
    </row>
    <row r="288" spans="1:11" ht="21" customHeight="1">
      <c r="A288" s="129" t="s">
        <v>160</v>
      </c>
      <c r="B288" s="129"/>
      <c r="C288" s="129"/>
      <c r="D288" s="129"/>
      <c r="E288" s="129"/>
      <c r="F288" s="145"/>
      <c r="G288" s="145"/>
      <c r="H288" s="145"/>
      <c r="I288" s="129"/>
      <c r="J288" s="129"/>
      <c r="K288" s="129"/>
    </row>
    <row r="289" spans="1:11" ht="30.75" customHeight="1">
      <c r="A289" s="178" t="s">
        <v>161</v>
      </c>
      <c r="B289" s="123"/>
      <c r="C289" s="16">
        <f>D289+E289</f>
        <v>1394632</v>
      </c>
      <c r="D289" s="16">
        <v>1394632</v>
      </c>
      <c r="E289" s="16">
        <v>0</v>
      </c>
      <c r="F289" s="21">
        <f>G289+H289</f>
        <v>1562305</v>
      </c>
      <c r="G289" s="21">
        <v>1562305</v>
      </c>
      <c r="H289" s="21">
        <v>0</v>
      </c>
      <c r="I289" s="16">
        <f>J289+K289</f>
        <v>0</v>
      </c>
      <c r="J289" s="21">
        <v>0</v>
      </c>
      <c r="K289" s="16">
        <v>0</v>
      </c>
    </row>
    <row r="290" spans="1:11" s="14" customFormat="1" ht="18" customHeight="1">
      <c r="A290" s="69" t="s">
        <v>6</v>
      </c>
      <c r="B290" s="91"/>
      <c r="C290" s="130"/>
      <c r="D290" s="17"/>
      <c r="E290" s="17"/>
      <c r="F290" s="104"/>
      <c r="G290" s="104"/>
      <c r="H290" s="104"/>
      <c r="I290" s="17"/>
      <c r="J290" s="17"/>
      <c r="K290" s="17"/>
    </row>
    <row r="291" spans="1:11" s="14" customFormat="1" ht="15">
      <c r="A291" s="151" t="s">
        <v>7</v>
      </c>
      <c r="B291" s="91"/>
      <c r="C291" s="130"/>
      <c r="D291" s="17"/>
      <c r="E291" s="17"/>
      <c r="F291" s="104"/>
      <c r="G291" s="104"/>
      <c r="H291" s="104"/>
      <c r="I291" s="17"/>
      <c r="J291" s="17"/>
      <c r="K291" s="17"/>
    </row>
    <row r="292" spans="1:11" s="14" customFormat="1" ht="34.5" customHeight="1">
      <c r="A292" s="152" t="s">
        <v>162</v>
      </c>
      <c r="B292" s="91"/>
      <c r="C292" s="131">
        <f>+D292</f>
        <v>6250</v>
      </c>
      <c r="D292" s="18">
        <v>6250</v>
      </c>
      <c r="E292" s="18">
        <v>0</v>
      </c>
      <c r="F292" s="126">
        <f>+G292</f>
        <v>6280</v>
      </c>
      <c r="G292" s="18">
        <v>6280</v>
      </c>
      <c r="H292" s="18">
        <v>0</v>
      </c>
      <c r="I292" s="126">
        <f>+J292</f>
        <v>0</v>
      </c>
      <c r="J292" s="18">
        <v>0</v>
      </c>
      <c r="K292" s="18">
        <v>0</v>
      </c>
    </row>
    <row r="293" spans="1:11" s="14" customFormat="1" ht="34.5" customHeight="1">
      <c r="A293" s="152" t="s">
        <v>163</v>
      </c>
      <c r="B293" s="91"/>
      <c r="C293" s="131">
        <f>+D293</f>
        <v>123</v>
      </c>
      <c r="D293" s="18">
        <v>123</v>
      </c>
      <c r="E293" s="18">
        <v>0</v>
      </c>
      <c r="F293" s="126">
        <f>+G293</f>
        <v>123</v>
      </c>
      <c r="G293" s="18">
        <v>123</v>
      </c>
      <c r="H293" s="18">
        <v>0</v>
      </c>
      <c r="I293" s="126">
        <v>0</v>
      </c>
      <c r="J293" s="18">
        <v>0</v>
      </c>
      <c r="K293" s="18">
        <v>0</v>
      </c>
    </row>
    <row r="294" spans="1:11" s="14" customFormat="1" ht="17.25" customHeight="1">
      <c r="A294" s="153" t="s">
        <v>29</v>
      </c>
      <c r="B294" s="91"/>
      <c r="C294" s="127"/>
      <c r="D294" s="19"/>
      <c r="E294" s="19"/>
      <c r="F294" s="146"/>
      <c r="G294" s="105"/>
      <c r="H294" s="105"/>
      <c r="I294" s="127"/>
      <c r="J294" s="19"/>
      <c r="K294" s="19"/>
    </row>
    <row r="295" spans="1:11" s="14" customFormat="1" ht="32.25" customHeight="1">
      <c r="A295" s="152" t="s">
        <v>164</v>
      </c>
      <c r="B295" s="91"/>
      <c r="C295" s="16">
        <f>D295</f>
        <v>114937.08</v>
      </c>
      <c r="D295" s="26">
        <f>1379244.96/12</f>
        <v>114937.08</v>
      </c>
      <c r="E295" s="26">
        <v>0</v>
      </c>
      <c r="F295" s="16">
        <f>+G295</f>
        <v>128909.8</v>
      </c>
      <c r="G295" s="26">
        <f>1546917.6/12</f>
        <v>128909.8</v>
      </c>
      <c r="H295" s="26">
        <v>0</v>
      </c>
      <c r="I295" s="16">
        <f>+J295</f>
        <v>0</v>
      </c>
      <c r="J295" s="27">
        <v>0</v>
      </c>
      <c r="K295" s="26">
        <v>0</v>
      </c>
    </row>
    <row r="296" spans="1:11" s="14" customFormat="1" ht="30" customHeight="1">
      <c r="A296" s="171" t="s">
        <v>165</v>
      </c>
      <c r="B296" s="91"/>
      <c r="C296" s="16">
        <f>+D296</f>
        <v>125.09918699186993</v>
      </c>
      <c r="D296" s="26">
        <f>15387.2/123</f>
        <v>125.09918699186993</v>
      </c>
      <c r="E296" s="26">
        <v>0</v>
      </c>
      <c r="F296" s="16">
        <f>+G296</f>
        <v>125.09918699186993</v>
      </c>
      <c r="G296" s="27">
        <f>15387.2/G293</f>
        <v>125.09918699186993</v>
      </c>
      <c r="H296" s="26">
        <v>0</v>
      </c>
      <c r="I296" s="16">
        <f>+J296</f>
        <v>0</v>
      </c>
      <c r="J296" s="27">
        <v>0</v>
      </c>
      <c r="K296" s="26">
        <v>0</v>
      </c>
    </row>
    <row r="297" spans="1:11" s="14" customFormat="1" ht="16.5">
      <c r="A297" s="155" t="s">
        <v>28</v>
      </c>
      <c r="B297" s="91"/>
      <c r="C297" s="16"/>
      <c r="D297" s="26"/>
      <c r="E297" s="26"/>
      <c r="F297" s="103"/>
      <c r="G297" s="107"/>
      <c r="H297" s="106"/>
      <c r="I297" s="16"/>
      <c r="J297" s="27"/>
      <c r="K297" s="26"/>
    </row>
    <row r="298" spans="1:11" s="14" customFormat="1" ht="21.75" customHeight="1">
      <c r="A298" s="154" t="s">
        <v>159</v>
      </c>
      <c r="B298" s="91"/>
      <c r="C298" s="128">
        <f>+D298</f>
        <v>100</v>
      </c>
      <c r="D298" s="37">
        <v>100</v>
      </c>
      <c r="E298" s="37">
        <v>0</v>
      </c>
      <c r="F298" s="128">
        <f>G298+H298</f>
        <v>100</v>
      </c>
      <c r="G298" s="84">
        <v>100</v>
      </c>
      <c r="H298" s="37">
        <v>0</v>
      </c>
      <c r="I298" s="128">
        <f>J298+K298</f>
        <v>0</v>
      </c>
      <c r="J298" s="84">
        <v>0</v>
      </c>
      <c r="K298" s="37">
        <v>0</v>
      </c>
    </row>
    <row r="299" spans="1:15" s="141" customFormat="1" ht="26.25" customHeight="1">
      <c r="A299" s="9"/>
      <c r="B299" s="206"/>
      <c r="C299" s="33"/>
      <c r="D299" s="33"/>
      <c r="E299" s="33"/>
      <c r="F299" s="33"/>
      <c r="G299" s="33"/>
      <c r="H299" s="33"/>
      <c r="I299" s="214" t="s">
        <v>62</v>
      </c>
      <c r="J299" s="214"/>
      <c r="K299" s="214"/>
      <c r="L299" s="33"/>
      <c r="M299" s="207"/>
      <c r="N299" s="3"/>
      <c r="O299" s="207"/>
    </row>
    <row r="300" spans="1:15" s="141" customFormat="1" ht="14.25">
      <c r="A300" s="98">
        <v>1</v>
      </c>
      <c r="B300" s="35">
        <v>2</v>
      </c>
      <c r="C300" s="15">
        <v>3</v>
      </c>
      <c r="D300" s="15">
        <v>4</v>
      </c>
      <c r="E300" s="15">
        <v>5</v>
      </c>
      <c r="F300" s="15">
        <v>6</v>
      </c>
      <c r="G300" s="15">
        <v>7</v>
      </c>
      <c r="H300" s="15">
        <v>8</v>
      </c>
      <c r="I300" s="15">
        <v>9</v>
      </c>
      <c r="J300" s="15">
        <v>10</v>
      </c>
      <c r="K300" s="15">
        <v>11</v>
      </c>
      <c r="L300" s="8"/>
      <c r="M300" s="207"/>
      <c r="N300" s="3"/>
      <c r="O300" s="207"/>
    </row>
    <row r="301" spans="1:11" s="14" customFormat="1" ht="21.75" customHeight="1">
      <c r="A301" s="129" t="s">
        <v>166</v>
      </c>
      <c r="B301" s="129"/>
      <c r="C301" s="129"/>
      <c r="D301" s="129"/>
      <c r="E301" s="129"/>
      <c r="F301" s="145"/>
      <c r="G301" s="145"/>
      <c r="H301" s="145"/>
      <c r="I301" s="129"/>
      <c r="J301" s="129"/>
      <c r="K301" s="129"/>
    </row>
    <row r="302" spans="1:11" s="14" customFormat="1" ht="121.5" customHeight="1">
      <c r="A302" s="194" t="s">
        <v>180</v>
      </c>
      <c r="B302" s="91"/>
      <c r="C302" s="132">
        <f>D302+E302</f>
        <v>269119</v>
      </c>
      <c r="D302" s="133">
        <f>D304+D305+D306</f>
        <v>269119</v>
      </c>
      <c r="E302" s="133">
        <f>E304+E305+E306</f>
        <v>0</v>
      </c>
      <c r="F302" s="134">
        <f aca="true" t="shared" si="8" ref="F302:F308">G302+H302</f>
        <v>851200</v>
      </c>
      <c r="G302" s="133">
        <f>G304+G305+G306+G307+G308</f>
        <v>562200</v>
      </c>
      <c r="H302" s="133">
        <f>H304+H305+H306+H307+H308</f>
        <v>289000</v>
      </c>
      <c r="I302" s="132">
        <f aca="true" t="shared" si="9" ref="I302:I308">J302+K302</f>
        <v>308363</v>
      </c>
      <c r="J302" s="133">
        <f>J304+J305+J306+J307+J308</f>
        <v>0</v>
      </c>
      <c r="K302" s="133">
        <f>K304+K305+K306+K307+K308</f>
        <v>308363</v>
      </c>
    </row>
    <row r="303" spans="1:11" s="14" customFormat="1" ht="16.5" customHeight="1">
      <c r="A303" s="151" t="s">
        <v>167</v>
      </c>
      <c r="B303" s="91"/>
      <c r="C303" s="128"/>
      <c r="D303" s="37"/>
      <c r="E303" s="37"/>
      <c r="F303" s="134">
        <f t="shared" si="8"/>
        <v>0</v>
      </c>
      <c r="G303" s="27">
        <v>0</v>
      </c>
      <c r="H303" s="26">
        <v>0</v>
      </c>
      <c r="I303" s="134">
        <f t="shared" si="9"/>
        <v>0</v>
      </c>
      <c r="J303" s="27">
        <v>0</v>
      </c>
      <c r="K303" s="26">
        <v>0</v>
      </c>
    </row>
    <row r="304" spans="1:11" s="14" customFormat="1" ht="20.25" customHeight="1">
      <c r="A304" s="183" t="s">
        <v>168</v>
      </c>
      <c r="B304" s="91"/>
      <c r="C304" s="128">
        <f>D304</f>
        <v>24982</v>
      </c>
      <c r="D304" s="26">
        <v>24982</v>
      </c>
      <c r="E304" s="26">
        <v>0</v>
      </c>
      <c r="F304" s="134">
        <f t="shared" si="8"/>
        <v>26400</v>
      </c>
      <c r="G304" s="27">
        <v>26400</v>
      </c>
      <c r="H304" s="26">
        <v>0</v>
      </c>
      <c r="I304" s="134">
        <f t="shared" si="9"/>
        <v>0</v>
      </c>
      <c r="J304" s="27">
        <v>0</v>
      </c>
      <c r="K304" s="26">
        <v>0</v>
      </c>
    </row>
    <row r="305" spans="1:11" s="14" customFormat="1" ht="24.75" customHeight="1">
      <c r="A305" s="195" t="s">
        <v>169</v>
      </c>
      <c r="B305" s="91"/>
      <c r="C305" s="128">
        <f>D305</f>
        <v>18566</v>
      </c>
      <c r="D305" s="26">
        <v>18566</v>
      </c>
      <c r="E305" s="26">
        <v>0</v>
      </c>
      <c r="F305" s="134">
        <f t="shared" si="8"/>
        <v>0</v>
      </c>
      <c r="G305" s="27">
        <v>0</v>
      </c>
      <c r="H305" s="26">
        <v>0</v>
      </c>
      <c r="I305" s="134">
        <f t="shared" si="9"/>
        <v>0</v>
      </c>
      <c r="J305" s="27">
        <v>0</v>
      </c>
      <c r="K305" s="26">
        <v>0</v>
      </c>
    </row>
    <row r="306" spans="1:11" s="14" customFormat="1" ht="30.75" customHeight="1">
      <c r="A306" s="124" t="s">
        <v>181</v>
      </c>
      <c r="B306" s="91"/>
      <c r="C306" s="128">
        <f>D306</f>
        <v>225571</v>
      </c>
      <c r="D306" s="26">
        <v>225571</v>
      </c>
      <c r="E306" s="26">
        <v>0</v>
      </c>
      <c r="F306" s="134">
        <f t="shared" si="8"/>
        <v>243800</v>
      </c>
      <c r="G306" s="27">
        <v>243800</v>
      </c>
      <c r="H306" s="26">
        <v>0</v>
      </c>
      <c r="I306" s="134">
        <f t="shared" si="9"/>
        <v>0</v>
      </c>
      <c r="J306" s="27">
        <v>0</v>
      </c>
      <c r="K306" s="26">
        <v>0</v>
      </c>
    </row>
    <row r="307" spans="1:11" s="14" customFormat="1" ht="21" customHeight="1">
      <c r="A307" s="196" t="s">
        <v>191</v>
      </c>
      <c r="B307" s="91"/>
      <c r="C307" s="128">
        <v>0</v>
      </c>
      <c r="D307" s="26">
        <v>0</v>
      </c>
      <c r="E307" s="26">
        <v>0</v>
      </c>
      <c r="F307" s="134">
        <f t="shared" si="8"/>
        <v>289000</v>
      </c>
      <c r="G307" s="27">
        <v>0</v>
      </c>
      <c r="H307" s="26">
        <v>289000</v>
      </c>
      <c r="I307" s="134">
        <f t="shared" si="9"/>
        <v>308363</v>
      </c>
      <c r="J307" s="27">
        <v>0</v>
      </c>
      <c r="K307" s="26">
        <v>308363</v>
      </c>
    </row>
    <row r="308" spans="1:11" s="14" customFormat="1" ht="24" customHeight="1">
      <c r="A308" s="196" t="s">
        <v>188</v>
      </c>
      <c r="B308" s="91"/>
      <c r="C308" s="128">
        <v>0</v>
      </c>
      <c r="D308" s="26">
        <v>0</v>
      </c>
      <c r="E308" s="26">
        <v>0</v>
      </c>
      <c r="F308" s="134">
        <f t="shared" si="8"/>
        <v>292000</v>
      </c>
      <c r="G308" s="27">
        <v>292000</v>
      </c>
      <c r="H308" s="26">
        <v>0</v>
      </c>
      <c r="I308" s="134">
        <f t="shared" si="9"/>
        <v>0</v>
      </c>
      <c r="J308" s="27">
        <v>0</v>
      </c>
      <c r="K308" s="26">
        <v>0</v>
      </c>
    </row>
    <row r="309" spans="1:11" s="14" customFormat="1" ht="21.75" customHeight="1">
      <c r="A309" s="155" t="s">
        <v>170</v>
      </c>
      <c r="B309" s="91"/>
      <c r="C309" s="128"/>
      <c r="D309" s="37"/>
      <c r="E309" s="37"/>
      <c r="F309" s="147"/>
      <c r="G309" s="110"/>
      <c r="H309" s="109"/>
      <c r="I309" s="128"/>
      <c r="J309" s="84"/>
      <c r="K309" s="37"/>
    </row>
    <row r="310" spans="1:11" s="14" customFormat="1" ht="21.75" customHeight="1">
      <c r="A310" s="197" t="s">
        <v>171</v>
      </c>
      <c r="B310" s="91"/>
      <c r="C310" s="131">
        <f>D310</f>
        <v>2</v>
      </c>
      <c r="D310" s="67">
        <v>2</v>
      </c>
      <c r="E310" s="67">
        <v>0</v>
      </c>
      <c r="F310" s="131">
        <f>G310</f>
        <v>2</v>
      </c>
      <c r="G310" s="135">
        <v>2</v>
      </c>
      <c r="H310" s="67">
        <v>0</v>
      </c>
      <c r="I310" s="131">
        <f>J310</f>
        <v>0</v>
      </c>
      <c r="J310" s="135">
        <v>0</v>
      </c>
      <c r="K310" s="67">
        <v>0</v>
      </c>
    </row>
    <row r="311" spans="1:11" s="14" customFormat="1" ht="34.5" customHeight="1">
      <c r="A311" s="197" t="s">
        <v>172</v>
      </c>
      <c r="B311" s="91"/>
      <c r="C311" s="131">
        <f>D311</f>
        <v>1</v>
      </c>
      <c r="D311" s="67">
        <v>1</v>
      </c>
      <c r="E311" s="67">
        <v>0</v>
      </c>
      <c r="F311" s="131">
        <f>G311</f>
        <v>0</v>
      </c>
      <c r="G311" s="135">
        <v>0</v>
      </c>
      <c r="H311" s="67">
        <v>0</v>
      </c>
      <c r="I311" s="131">
        <f>J311</f>
        <v>0</v>
      </c>
      <c r="J311" s="135">
        <v>0</v>
      </c>
      <c r="K311" s="67">
        <v>0</v>
      </c>
    </row>
    <row r="312" spans="1:11" s="14" customFormat="1" ht="39" customHeight="1">
      <c r="A312" s="197" t="s">
        <v>173</v>
      </c>
      <c r="B312" s="91"/>
      <c r="C312" s="131">
        <f>D312</f>
        <v>2116</v>
      </c>
      <c r="D312" s="67">
        <v>2116</v>
      </c>
      <c r="E312" s="67">
        <v>0</v>
      </c>
      <c r="F312" s="131">
        <f>G312</f>
        <v>3842</v>
      </c>
      <c r="G312" s="135">
        <v>3842</v>
      </c>
      <c r="H312" s="67">
        <v>0</v>
      </c>
      <c r="I312" s="131">
        <f>J312</f>
        <v>0</v>
      </c>
      <c r="J312" s="135">
        <v>0</v>
      </c>
      <c r="K312" s="67">
        <v>0</v>
      </c>
    </row>
    <row r="313" spans="1:11" s="14" customFormat="1" ht="33" customHeight="1">
      <c r="A313" s="188" t="s">
        <v>190</v>
      </c>
      <c r="B313" s="91"/>
      <c r="C313" s="131">
        <f>D313</f>
        <v>0</v>
      </c>
      <c r="D313" s="67">
        <v>0</v>
      </c>
      <c r="E313" s="67">
        <v>0</v>
      </c>
      <c r="F313" s="131">
        <f>G313+H313</f>
        <v>10</v>
      </c>
      <c r="G313" s="135">
        <v>0</v>
      </c>
      <c r="H313" s="67">
        <v>10</v>
      </c>
      <c r="I313" s="131">
        <f>J313+K313</f>
        <v>10</v>
      </c>
      <c r="J313" s="135">
        <v>0</v>
      </c>
      <c r="K313" s="67">
        <v>10</v>
      </c>
    </row>
    <row r="314" spans="1:11" s="14" customFormat="1" ht="22.5" customHeight="1">
      <c r="A314" s="196" t="s">
        <v>189</v>
      </c>
      <c r="B314" s="91"/>
      <c r="C314" s="131">
        <f>D314</f>
        <v>0</v>
      </c>
      <c r="D314" s="67">
        <v>0</v>
      </c>
      <c r="E314" s="67">
        <v>0</v>
      </c>
      <c r="F314" s="131">
        <f>G314</f>
        <v>73</v>
      </c>
      <c r="G314" s="135">
        <v>73</v>
      </c>
      <c r="H314" s="67">
        <v>0</v>
      </c>
      <c r="I314" s="131">
        <f>J314</f>
        <v>0</v>
      </c>
      <c r="J314" s="135">
        <v>0</v>
      </c>
      <c r="K314" s="67">
        <v>0</v>
      </c>
    </row>
    <row r="315" spans="1:11" s="14" customFormat="1" ht="21.75" customHeight="1">
      <c r="A315" s="155" t="s">
        <v>174</v>
      </c>
      <c r="B315" s="91"/>
      <c r="C315" s="128"/>
      <c r="D315" s="37"/>
      <c r="E315" s="37"/>
      <c r="F315" s="147"/>
      <c r="G315" s="110"/>
      <c r="H315" s="109"/>
      <c r="I315" s="128"/>
      <c r="J315" s="84"/>
      <c r="K315" s="37"/>
    </row>
    <row r="316" spans="1:11" s="14" customFormat="1" ht="21.75" customHeight="1">
      <c r="A316" s="198" t="s">
        <v>175</v>
      </c>
      <c r="B316" s="91"/>
      <c r="C316" s="16">
        <f>D316</f>
        <v>1040.9166666666667</v>
      </c>
      <c r="D316" s="26">
        <f>D304/D310/12</f>
        <v>1040.9166666666667</v>
      </c>
      <c r="E316" s="26">
        <v>0</v>
      </c>
      <c r="F316" s="16">
        <f>G316</f>
        <v>1100</v>
      </c>
      <c r="G316" s="27">
        <f>+G304/G310/12</f>
        <v>1100</v>
      </c>
      <c r="H316" s="26">
        <v>0</v>
      </c>
      <c r="I316" s="16">
        <f>J316</f>
        <v>0</v>
      </c>
      <c r="J316" s="27">
        <v>0</v>
      </c>
      <c r="K316" s="26">
        <v>0</v>
      </c>
    </row>
    <row r="317" spans="1:11" s="14" customFormat="1" ht="21.75" customHeight="1">
      <c r="A317" s="198" t="s">
        <v>176</v>
      </c>
      <c r="B317" s="91"/>
      <c r="C317" s="16">
        <f>D317</f>
        <v>18566</v>
      </c>
      <c r="D317" s="26">
        <f>D305/D311</f>
        <v>18566</v>
      </c>
      <c r="E317" s="26">
        <v>0</v>
      </c>
      <c r="F317" s="16">
        <f>G317</f>
        <v>0</v>
      </c>
      <c r="G317" s="27">
        <v>0</v>
      </c>
      <c r="H317" s="26">
        <v>0</v>
      </c>
      <c r="I317" s="16">
        <f>J317</f>
        <v>0</v>
      </c>
      <c r="J317" s="27">
        <v>0</v>
      </c>
      <c r="K317" s="26">
        <v>0</v>
      </c>
    </row>
    <row r="318" spans="1:11" s="14" customFormat="1" ht="50.25" customHeight="1">
      <c r="A318" s="197" t="s">
        <v>177</v>
      </c>
      <c r="B318" s="91"/>
      <c r="C318" s="16">
        <f>D318</f>
        <v>106.60255198487712</v>
      </c>
      <c r="D318" s="26">
        <f>D306/D312</f>
        <v>106.60255198487712</v>
      </c>
      <c r="E318" s="26">
        <v>0</v>
      </c>
      <c r="F318" s="16">
        <f>G318</f>
        <v>63.456533055700156</v>
      </c>
      <c r="G318" s="27">
        <f>+G306/G312</f>
        <v>63.456533055700156</v>
      </c>
      <c r="H318" s="26">
        <v>0</v>
      </c>
      <c r="I318" s="16">
        <f>J318</f>
        <v>0</v>
      </c>
      <c r="J318" s="27">
        <v>0</v>
      </c>
      <c r="K318" s="26">
        <v>0</v>
      </c>
    </row>
    <row r="319" spans="1:11" s="14" customFormat="1" ht="26.25" customHeight="1">
      <c r="A319" s="196" t="s">
        <v>193</v>
      </c>
      <c r="B319" s="91"/>
      <c r="C319" s="16">
        <f>D319</f>
        <v>0</v>
      </c>
      <c r="D319" s="26">
        <v>0</v>
      </c>
      <c r="E319" s="26">
        <v>0</v>
      </c>
      <c r="F319" s="16">
        <f>+G319+H319</f>
        <v>28900</v>
      </c>
      <c r="G319" s="27">
        <v>0</v>
      </c>
      <c r="H319" s="26">
        <f>+H307/H313</f>
        <v>28900</v>
      </c>
      <c r="I319" s="16">
        <f>J319+K319</f>
        <v>30836.3</v>
      </c>
      <c r="J319" s="27">
        <v>0</v>
      </c>
      <c r="K319" s="26">
        <f>+K307/K313</f>
        <v>30836.3</v>
      </c>
    </row>
    <row r="320" spans="1:11" s="14" customFormat="1" ht="26.25" customHeight="1">
      <c r="A320" s="196" t="s">
        <v>192</v>
      </c>
      <c r="B320" s="91"/>
      <c r="C320" s="16">
        <f>D320</f>
        <v>0</v>
      </c>
      <c r="D320" s="26">
        <v>0</v>
      </c>
      <c r="E320" s="26">
        <v>0</v>
      </c>
      <c r="F320" s="16">
        <f>G320</f>
        <v>4000</v>
      </c>
      <c r="G320" s="27">
        <f>+G308/G314</f>
        <v>4000</v>
      </c>
      <c r="H320" s="26">
        <v>0</v>
      </c>
      <c r="I320" s="16">
        <f>J320</f>
        <v>0</v>
      </c>
      <c r="J320" s="27">
        <v>0</v>
      </c>
      <c r="K320" s="26">
        <v>0</v>
      </c>
    </row>
    <row r="321" spans="1:11" s="14" customFormat="1" ht="18.75" customHeight="1">
      <c r="A321" s="155" t="s">
        <v>178</v>
      </c>
      <c r="B321" s="91"/>
      <c r="C321" s="128"/>
      <c r="D321" s="37"/>
      <c r="E321" s="37"/>
      <c r="F321" s="147"/>
      <c r="G321" s="110"/>
      <c r="H321" s="109"/>
      <c r="I321" s="128"/>
      <c r="J321" s="84"/>
      <c r="K321" s="37"/>
    </row>
    <row r="322" spans="1:11" s="14" customFormat="1" ht="34.5" customHeight="1">
      <c r="A322" s="189" t="s">
        <v>179</v>
      </c>
      <c r="B322" s="91"/>
      <c r="C322" s="128">
        <f>D322</f>
        <v>100</v>
      </c>
      <c r="D322" s="37">
        <v>100</v>
      </c>
      <c r="E322" s="37">
        <v>0</v>
      </c>
      <c r="F322" s="128">
        <f>G322</f>
        <v>100</v>
      </c>
      <c r="G322" s="84">
        <v>100</v>
      </c>
      <c r="H322" s="37">
        <v>0</v>
      </c>
      <c r="I322" s="128">
        <f>J322</f>
        <v>0</v>
      </c>
      <c r="J322" s="84">
        <v>0</v>
      </c>
      <c r="K322" s="37">
        <v>0</v>
      </c>
    </row>
    <row r="323" spans="1:11" s="14" customFormat="1" ht="36" customHeight="1">
      <c r="A323" s="189" t="s">
        <v>194</v>
      </c>
      <c r="B323" s="91"/>
      <c r="C323" s="128">
        <f>D323</f>
        <v>100</v>
      </c>
      <c r="D323" s="37">
        <v>100</v>
      </c>
      <c r="E323" s="37">
        <v>0</v>
      </c>
      <c r="F323" s="128">
        <f>G323</f>
        <v>100</v>
      </c>
      <c r="G323" s="84">
        <v>100</v>
      </c>
      <c r="H323" s="37">
        <v>0</v>
      </c>
      <c r="I323" s="128">
        <f>J323</f>
        <v>0</v>
      </c>
      <c r="J323" s="84">
        <v>0</v>
      </c>
      <c r="K323" s="37">
        <v>0</v>
      </c>
    </row>
    <row r="324" spans="1:11" s="14" customFormat="1" ht="23.25" customHeight="1">
      <c r="A324" s="200" t="s">
        <v>195</v>
      </c>
      <c r="B324" s="91"/>
      <c r="C324" s="128">
        <v>0</v>
      </c>
      <c r="D324" s="37">
        <v>0</v>
      </c>
      <c r="E324" s="37">
        <v>0</v>
      </c>
      <c r="F324" s="128">
        <f>+G324+H324</f>
        <v>100</v>
      </c>
      <c r="G324" s="84">
        <v>0</v>
      </c>
      <c r="H324" s="37">
        <v>100</v>
      </c>
      <c r="I324" s="128">
        <f>J324+K324</f>
        <v>100</v>
      </c>
      <c r="J324" s="84">
        <v>0</v>
      </c>
      <c r="K324" s="37">
        <v>100</v>
      </c>
    </row>
    <row r="325" spans="1:11" s="14" customFormat="1" ht="22.5" customHeight="1">
      <c r="A325" s="200" t="s">
        <v>196</v>
      </c>
      <c r="B325" s="91"/>
      <c r="C325" s="128">
        <v>0</v>
      </c>
      <c r="D325" s="37">
        <v>0</v>
      </c>
      <c r="E325" s="37">
        <v>0</v>
      </c>
      <c r="F325" s="128">
        <f>G325</f>
        <v>100</v>
      </c>
      <c r="G325" s="84">
        <v>100</v>
      </c>
      <c r="H325" s="37">
        <v>0</v>
      </c>
      <c r="I325" s="128">
        <f>J325</f>
        <v>0</v>
      </c>
      <c r="J325" s="84">
        <v>0</v>
      </c>
      <c r="K325" s="37">
        <v>0</v>
      </c>
    </row>
    <row r="326" spans="1:15" s="141" customFormat="1" ht="26.25" customHeight="1">
      <c r="A326" s="9"/>
      <c r="B326" s="206"/>
      <c r="C326" s="33"/>
      <c r="D326" s="33"/>
      <c r="E326" s="33"/>
      <c r="F326" s="33"/>
      <c r="G326" s="33"/>
      <c r="H326" s="33"/>
      <c r="I326" s="214" t="s">
        <v>62</v>
      </c>
      <c r="J326" s="214"/>
      <c r="K326" s="214"/>
      <c r="L326" s="33"/>
      <c r="M326" s="207"/>
      <c r="N326" s="3"/>
      <c r="O326" s="207"/>
    </row>
    <row r="327" spans="1:15" s="141" customFormat="1" ht="14.25">
      <c r="A327" s="98">
        <v>1</v>
      </c>
      <c r="B327" s="35">
        <v>2</v>
      </c>
      <c r="C327" s="15">
        <v>3</v>
      </c>
      <c r="D327" s="15">
        <v>4</v>
      </c>
      <c r="E327" s="15">
        <v>5</v>
      </c>
      <c r="F327" s="15">
        <v>6</v>
      </c>
      <c r="G327" s="15">
        <v>7</v>
      </c>
      <c r="H327" s="15">
        <v>8</v>
      </c>
      <c r="I327" s="15">
        <v>9</v>
      </c>
      <c r="J327" s="15">
        <v>10</v>
      </c>
      <c r="K327" s="15">
        <v>11</v>
      </c>
      <c r="L327" s="8"/>
      <c r="M327" s="207"/>
      <c r="N327" s="3"/>
      <c r="O327" s="207"/>
    </row>
    <row r="328" spans="1:12" ht="18" customHeight="1">
      <c r="A328" s="129" t="s">
        <v>141</v>
      </c>
      <c r="B328" s="120">
        <v>1518800</v>
      </c>
      <c r="C328" s="121"/>
      <c r="D328" s="121"/>
      <c r="E328" s="121"/>
      <c r="F328" s="121"/>
      <c r="G328" s="121"/>
      <c r="H328" s="121"/>
      <c r="I328" s="121"/>
      <c r="J328" s="121"/>
      <c r="K328" s="121"/>
      <c r="L328" s="85"/>
    </row>
    <row r="329" spans="1:11" s="14" customFormat="1" ht="18.75" customHeight="1">
      <c r="A329" s="155" t="s">
        <v>142</v>
      </c>
      <c r="B329" s="91"/>
      <c r="C329" s="38"/>
      <c r="D329" s="38"/>
      <c r="E329" s="38"/>
      <c r="F329" s="38"/>
      <c r="G329" s="38"/>
      <c r="H329" s="38"/>
      <c r="I329" s="38"/>
      <c r="J329" s="38"/>
      <c r="K329" s="38"/>
    </row>
    <row r="330" spans="1:12" ht="36" customHeight="1">
      <c r="A330" s="216" t="s">
        <v>184</v>
      </c>
      <c r="B330" s="216"/>
      <c r="C330" s="216"/>
      <c r="D330" s="216"/>
      <c r="E330" s="216"/>
      <c r="F330" s="216"/>
      <c r="G330" s="216"/>
      <c r="H330" s="216"/>
      <c r="I330" s="216"/>
      <c r="J330" s="216"/>
      <c r="K330" s="216"/>
      <c r="L330" s="201"/>
    </row>
    <row r="331" spans="1:12" ht="32.25" customHeight="1">
      <c r="A331" s="213" t="s">
        <v>144</v>
      </c>
      <c r="B331" s="213"/>
      <c r="C331" s="213"/>
      <c r="D331" s="213"/>
      <c r="E331" s="213"/>
      <c r="F331" s="213"/>
      <c r="G331" s="213"/>
      <c r="H331" s="213"/>
      <c r="I331" s="213"/>
      <c r="J331" s="213"/>
      <c r="K331" s="213"/>
      <c r="L331" s="202"/>
    </row>
    <row r="332" spans="1:12" ht="24" customHeight="1">
      <c r="A332" s="182" t="s">
        <v>8</v>
      </c>
      <c r="B332" s="122"/>
      <c r="C332" s="16">
        <f aca="true" t="shared" si="10" ref="C332:K332">C333+C334</f>
        <v>2160656</v>
      </c>
      <c r="D332" s="16">
        <f t="shared" si="10"/>
        <v>2160656</v>
      </c>
      <c r="E332" s="16">
        <f t="shared" si="10"/>
        <v>0</v>
      </c>
      <c r="F332" s="16">
        <f t="shared" si="10"/>
        <v>1160656</v>
      </c>
      <c r="G332" s="16">
        <f t="shared" si="10"/>
        <v>1160656</v>
      </c>
      <c r="H332" s="16">
        <f t="shared" si="10"/>
        <v>0</v>
      </c>
      <c r="I332" s="16">
        <f t="shared" si="10"/>
        <v>0</v>
      </c>
      <c r="J332" s="16">
        <f t="shared" si="10"/>
        <v>0</v>
      </c>
      <c r="K332" s="16">
        <f t="shared" si="10"/>
        <v>0</v>
      </c>
      <c r="L332" s="203"/>
    </row>
    <row r="333" spans="1:12" ht="62.25" customHeight="1">
      <c r="A333" s="199" t="s">
        <v>145</v>
      </c>
      <c r="B333" s="123"/>
      <c r="C333" s="16">
        <f>D333+E333</f>
        <v>1160656</v>
      </c>
      <c r="D333" s="26">
        <v>1160656</v>
      </c>
      <c r="E333" s="26">
        <v>0</v>
      </c>
      <c r="F333" s="16">
        <f>G333+H333</f>
        <v>1160656</v>
      </c>
      <c r="G333" s="26">
        <v>1160656</v>
      </c>
      <c r="H333" s="26">
        <v>0</v>
      </c>
      <c r="I333" s="16">
        <f>J333+K333</f>
        <v>0</v>
      </c>
      <c r="J333" s="26">
        <v>0</v>
      </c>
      <c r="K333" s="26">
        <v>0</v>
      </c>
      <c r="L333" s="85"/>
    </row>
    <row r="334" spans="1:12" ht="83.25" customHeight="1">
      <c r="A334" s="194" t="s">
        <v>143</v>
      </c>
      <c r="B334" s="123"/>
      <c r="C334" s="16">
        <f>D334+E334</f>
        <v>1000000</v>
      </c>
      <c r="D334" s="26">
        <v>1000000</v>
      </c>
      <c r="E334" s="26">
        <v>0</v>
      </c>
      <c r="F334" s="16">
        <f>G334+H334</f>
        <v>0</v>
      </c>
      <c r="G334" s="26">
        <v>0</v>
      </c>
      <c r="H334" s="26">
        <v>0</v>
      </c>
      <c r="I334" s="16">
        <f>J334+K334</f>
        <v>0</v>
      </c>
      <c r="J334" s="26">
        <v>0</v>
      </c>
      <c r="K334" s="26">
        <v>0</v>
      </c>
      <c r="L334" s="85"/>
    </row>
    <row r="339" spans="1:15" s="2" customFormat="1" ht="26.25" customHeight="1">
      <c r="A339" s="238" t="s">
        <v>198</v>
      </c>
      <c r="B339" s="238"/>
      <c r="C339" s="238"/>
      <c r="D339" s="86"/>
      <c r="E339" s="207"/>
      <c r="F339" s="99"/>
      <c r="G339" s="117"/>
      <c r="H339" s="239"/>
      <c r="I339" s="239"/>
      <c r="J339" s="207"/>
      <c r="K339" s="207"/>
      <c r="M339" s="14"/>
      <c r="O339" s="85"/>
    </row>
    <row r="340" spans="1:15" s="2" customFormat="1" ht="18.75">
      <c r="A340" s="168" t="s">
        <v>197</v>
      </c>
      <c r="B340" s="168"/>
      <c r="C340" s="169"/>
      <c r="D340" s="88"/>
      <c r="E340" s="88"/>
      <c r="F340" s="118"/>
      <c r="G340" s="99"/>
      <c r="H340" s="215" t="s">
        <v>199</v>
      </c>
      <c r="I340" s="215"/>
      <c r="J340" s="207"/>
      <c r="K340" s="207"/>
      <c r="M340" s="14"/>
      <c r="O340" s="85"/>
    </row>
    <row r="341" spans="1:15" s="2" customFormat="1" ht="16.5">
      <c r="A341" s="89"/>
      <c r="B341" s="87"/>
      <c r="C341" s="87"/>
      <c r="D341" s="88"/>
      <c r="E341" s="88"/>
      <c r="F341" s="118"/>
      <c r="G341" s="99"/>
      <c r="H341" s="99"/>
      <c r="I341" s="205"/>
      <c r="J341" s="207"/>
      <c r="K341" s="207"/>
      <c r="M341" s="14"/>
      <c r="O341" s="85"/>
    </row>
    <row r="342" spans="1:15" s="2" customFormat="1" ht="15">
      <c r="A342" s="90"/>
      <c r="B342" s="87"/>
      <c r="C342" s="87"/>
      <c r="D342" s="88"/>
      <c r="E342" s="88"/>
      <c r="F342" s="118"/>
      <c r="G342" s="99"/>
      <c r="H342" s="99"/>
      <c r="I342" s="207"/>
      <c r="J342" s="207"/>
      <c r="K342" s="207"/>
      <c r="M342" s="14"/>
      <c r="O342" s="85"/>
    </row>
    <row r="343" spans="3:15" s="2" customFormat="1" ht="12.75">
      <c r="C343" s="207"/>
      <c r="D343" s="207"/>
      <c r="E343" s="207"/>
      <c r="F343" s="116"/>
      <c r="G343" s="116"/>
      <c r="H343" s="116"/>
      <c r="I343" s="14"/>
      <c r="J343" s="14"/>
      <c r="K343" s="14"/>
      <c r="M343" s="14"/>
      <c r="O343" s="85"/>
    </row>
  </sheetData>
  <sheetProtection/>
  <mergeCells count="56">
    <mergeCell ref="I326:K326"/>
    <mergeCell ref="I101:K101"/>
    <mergeCell ref="I131:K131"/>
    <mergeCell ref="I164:K164"/>
    <mergeCell ref="A182:K182"/>
    <mergeCell ref="A205:K205"/>
    <mergeCell ref="I196:K196"/>
    <mergeCell ref="A206:K206"/>
    <mergeCell ref="A181:K181"/>
    <mergeCell ref="H340:I340"/>
    <mergeCell ref="I231:K231"/>
    <mergeCell ref="I266:K266"/>
    <mergeCell ref="I299:K299"/>
    <mergeCell ref="A330:K330"/>
    <mergeCell ref="A331:K331"/>
    <mergeCell ref="A254:K254"/>
    <mergeCell ref="A339:C339"/>
    <mergeCell ref="H339:I339"/>
    <mergeCell ref="A255:K255"/>
    <mergeCell ref="A94:K94"/>
    <mergeCell ref="A95:K95"/>
    <mergeCell ref="A28:A30"/>
    <mergeCell ref="A80:K80"/>
    <mergeCell ref="I39:K39"/>
    <mergeCell ref="A124:K124"/>
    <mergeCell ref="I68:K68"/>
    <mergeCell ref="M23:M24"/>
    <mergeCell ref="M29:M30"/>
    <mergeCell ref="A81:K81"/>
    <mergeCell ref="H1:J1"/>
    <mergeCell ref="H3:J3"/>
    <mergeCell ref="A5:K5"/>
    <mergeCell ref="G9:H9"/>
    <mergeCell ref="I7:K8"/>
    <mergeCell ref="H2:K2"/>
    <mergeCell ref="C7:E8"/>
    <mergeCell ref="D9:E9"/>
    <mergeCell ref="B7:B10"/>
    <mergeCell ref="A7:A10"/>
    <mergeCell ref="J9:K9"/>
    <mergeCell ref="C9:C10"/>
    <mergeCell ref="A153:K153"/>
    <mergeCell ref="A123:K123"/>
    <mergeCell ref="F7:H8"/>
    <mergeCell ref="F9:F10"/>
    <mergeCell ref="I9:I10"/>
    <mergeCell ref="A229:K229"/>
    <mergeCell ref="A230:K230"/>
    <mergeCell ref="A243:K243"/>
    <mergeCell ref="A244:K244"/>
    <mergeCell ref="A16:K16"/>
    <mergeCell ref="A15:K15"/>
    <mergeCell ref="A168:K168"/>
    <mergeCell ref="A17:A19"/>
    <mergeCell ref="A169:K169"/>
    <mergeCell ref="A154:K154"/>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9" r:id="rId1"/>
  <rowBreaks count="3" manualBreakCount="3">
    <brk id="130" max="10" man="1"/>
    <brk id="195" max="10" man="1"/>
    <brk id="29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2016-09-20T14:37:26Z</cp:lastPrinted>
  <dcterms:created xsi:type="dcterms:W3CDTF">1996-10-08T23:32:33Z</dcterms:created>
  <dcterms:modified xsi:type="dcterms:W3CDTF">2016-09-20T14:44:21Z</dcterms:modified>
  <cp:category/>
  <cp:version/>
  <cp:contentType/>
  <cp:contentStatus/>
</cp:coreProperties>
</file>