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1340" windowHeight="8616" tabRatio="675" activeTab="2"/>
  </bookViews>
  <sheets>
    <sheet name="уточн. ліміти по ддз" sheetId="1" r:id="rId1"/>
    <sheet name="уточн. ліміти по зош " sheetId="2" r:id="rId2"/>
    <sheet name="уточн. ліміти по позашкльн" sheetId="3" r:id="rId3"/>
  </sheets>
  <definedNames/>
  <calcPr fullCalcOnLoad="1"/>
</workbook>
</file>

<file path=xl/sharedStrings.xml><?xml version="1.0" encoding="utf-8"?>
<sst xmlns="http://schemas.openxmlformats.org/spreadsheetml/2006/main" count="256" uniqueCount="149">
  <si>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</si>
  <si>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</si>
  <si>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</si>
  <si>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</si>
  <si>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</si>
  <si>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</si>
  <si>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</si>
  <si>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</si>
  <si>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</si>
  <si>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</si>
  <si>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</si>
  <si>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ВСЬОГО </t>
  </si>
  <si>
    <t>ЗОШ № 5</t>
  </si>
  <si>
    <t>ЗОШ № 6</t>
  </si>
  <si>
    <t>ЗОШ № 8</t>
  </si>
  <si>
    <t>ЗОШ № 11</t>
  </si>
  <si>
    <t>ЗОШ № 19</t>
  </si>
  <si>
    <t>ЗОШ № 21</t>
  </si>
  <si>
    <t>ЗОШ № 22</t>
  </si>
  <si>
    <t>ЗОШ № 23</t>
  </si>
  <si>
    <t>ЗОШ № 24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</si>
  <si>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</si>
  <si>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</si>
  <si>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</si>
  <si>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</si>
  <si>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</si>
  <si>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</si>
  <si>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НВК ДДЗ № 34</t>
  </si>
  <si>
    <t>НВК ДДЗ № 11</t>
  </si>
  <si>
    <t>№ 24</t>
  </si>
  <si>
    <t>№ 40</t>
  </si>
  <si>
    <t>НВК ДДЗ № 37</t>
  </si>
  <si>
    <t>НВК ДДЗ № 41</t>
  </si>
  <si>
    <t>Міжшкільний навчально - виробничий комбінат</t>
  </si>
  <si>
    <t>від _______________ № _______</t>
  </si>
  <si>
    <t>до рішення виконавчого</t>
  </si>
  <si>
    <t>комітету міської ради</t>
  </si>
  <si>
    <t>Додаток  3</t>
  </si>
  <si>
    <t>Разом</t>
  </si>
  <si>
    <t>в тому числі орендарі:</t>
  </si>
  <si>
    <t>Всього без орендарів</t>
  </si>
  <si>
    <t>Центр еколого - натуралістичної творчості учнівської молоді</t>
  </si>
  <si>
    <t>ДЮСШ № 1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</si>
  <si>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</si>
  <si>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 12</t>
  </si>
  <si>
    <t>Органи місцевого самоврядування</t>
  </si>
  <si>
    <t>такий факт</t>
  </si>
  <si>
    <t>ліміти на 2012 рік</t>
  </si>
  <si>
    <t>с/річні</t>
  </si>
  <si>
    <t>ліміти на 2012</t>
  </si>
  <si>
    <t>Міський центр війського - патріотичного виховання вул.Гагаріна</t>
  </si>
  <si>
    <t>Всього по галузі "Освіта"</t>
  </si>
  <si>
    <t>ДНЗ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</si>
  <si>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</si>
  <si>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</si>
  <si>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</si>
  <si>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</si>
  <si>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</si>
  <si>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 xml:space="preserve"> № 7</t>
  </si>
  <si>
    <t xml:space="preserve"> № 10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</si>
  <si>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</si>
  <si>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</si>
  <si>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</si>
  <si>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</si>
  <si>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</si>
  <si>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</si>
  <si>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</si>
  <si>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 xml:space="preserve"> № 18</t>
  </si>
  <si>
    <t xml:space="preserve"> № 19</t>
  </si>
  <si>
    <t xml:space="preserve"> № 20</t>
  </si>
  <si>
    <t xml:space="preserve"> № 21</t>
  </si>
  <si>
    <t xml:space="preserve"> № 22</t>
  </si>
  <si>
    <t xml:space="preserve"> № 23</t>
  </si>
  <si>
    <t xml:space="preserve"> № 25</t>
  </si>
  <si>
    <t xml:space="preserve"> № 26</t>
  </si>
  <si>
    <t xml:space="preserve"> № 27</t>
  </si>
  <si>
    <t xml:space="preserve"> № 28</t>
  </si>
  <si>
    <t xml:space="preserve"> № 29</t>
  </si>
  <si>
    <t xml:space="preserve"> № 30</t>
  </si>
  <si>
    <t xml:space="preserve"> № 31</t>
  </si>
  <si>
    <t xml:space="preserve"> № 32</t>
  </si>
  <si>
    <t xml:space="preserve"> № 33</t>
  </si>
  <si>
    <t xml:space="preserve"> № 36</t>
  </si>
  <si>
    <t xml:space="preserve"> № 39</t>
  </si>
  <si>
    <t>в т.ч. орендарі</t>
  </si>
  <si>
    <t>Піщанська  ЗОШ</t>
  </si>
  <si>
    <t>В. Піщанська ЗОШ</t>
  </si>
  <si>
    <t>в т.ч.  орендарі</t>
  </si>
  <si>
    <t>Інформаційно-методтчний центр</t>
  </si>
  <si>
    <t>Централізована бухгалтерія</t>
  </si>
  <si>
    <t>в т.ч.спецфонд</t>
  </si>
  <si>
    <t>СШ № 1 в т.ч.</t>
  </si>
  <si>
    <t xml:space="preserve"> орендарі</t>
  </si>
  <si>
    <t xml:space="preserve"> спецфонд</t>
  </si>
  <si>
    <t>СШ № 3 в т.ч.</t>
  </si>
  <si>
    <t>ЗОШ № 4 в т.ч.</t>
  </si>
  <si>
    <t>СШ № 2 в  т.ч.</t>
  </si>
  <si>
    <t xml:space="preserve">СШ № 9 в т.ч. </t>
  </si>
  <si>
    <t>СШ № 10 в т.ч.</t>
  </si>
  <si>
    <t>орендарі</t>
  </si>
  <si>
    <t>ЗОШ №15 в т.ч.</t>
  </si>
  <si>
    <t>СШ № 17 в т.ч.</t>
  </si>
  <si>
    <t>ЗОШ № 18 в т.ч.</t>
  </si>
  <si>
    <t>СШ № 25 в т.ч.</t>
  </si>
  <si>
    <t>спецфонд</t>
  </si>
  <si>
    <t>СШ № 29 в т.ч.</t>
  </si>
  <si>
    <t>СШ № 30 в т.ч.</t>
  </si>
  <si>
    <t>НВК ДДЗ  № 42 в т.ч.</t>
  </si>
  <si>
    <t>Гімназія № 1 в т.ч.</t>
  </si>
  <si>
    <t>в тому числі спецфонд</t>
  </si>
  <si>
    <t>Центр науково - технічної творчості молоді в т.ч.</t>
  </si>
  <si>
    <t>Палац дітей та юнацтва в т.ч.</t>
  </si>
  <si>
    <t>Міський центр війського - патріотичного виховання                               вул. Реміснича,17</t>
  </si>
  <si>
    <t>Спеціальна школа в т.ч.</t>
  </si>
  <si>
    <t xml:space="preserve"> орендарі </t>
  </si>
  <si>
    <t>Дюки</t>
  </si>
  <si>
    <t>Всього: "Фізична культура і спорт"</t>
  </si>
  <si>
    <t>Всьго без орендарів  по галузі "Освіта"</t>
  </si>
  <si>
    <t xml:space="preserve">Всього без орендарів </t>
  </si>
  <si>
    <t xml:space="preserve">ВСЬОГО по закладах позашкільної освіти                     </t>
  </si>
  <si>
    <t>Начальник  управління освіти і науки                                                     А.М.Данильченко</t>
  </si>
  <si>
    <t>Всьго без орендарів та спецфонду по галузі "Освіта"</t>
  </si>
  <si>
    <t>Всього без орендарів та спецфонду</t>
  </si>
  <si>
    <t>рознесено жовтень місяць</t>
  </si>
  <si>
    <t>жовтень по позашкільним рознесено</t>
  </si>
  <si>
    <t>рознесено провірь</t>
  </si>
  <si>
    <t xml:space="preserve">  Ліміти</t>
  </si>
  <si>
    <t xml:space="preserve"> Ліміти</t>
  </si>
  <si>
    <t xml:space="preserve">ЗОШ № 13 </t>
  </si>
  <si>
    <t xml:space="preserve">ДЮКИ   Мрія  </t>
  </si>
  <si>
    <t>Горизонт</t>
  </si>
  <si>
    <t>Ритм</t>
  </si>
  <si>
    <t>Фантазія</t>
  </si>
  <si>
    <t>Промінь</t>
  </si>
  <si>
    <t>Ровесник</t>
  </si>
  <si>
    <t>Сучасник</t>
  </si>
  <si>
    <t>Радість</t>
  </si>
  <si>
    <t>Сонечко</t>
  </si>
  <si>
    <t>СШ № 7в т.ч.</t>
  </si>
  <si>
    <t>ЗОШ № 20 в т.ч.</t>
  </si>
  <si>
    <t>Олександрівська гімназія в т.ч.</t>
  </si>
  <si>
    <t xml:space="preserve">НВК ДДЗ  № 9 </t>
  </si>
  <si>
    <t xml:space="preserve"> № 35 в т.ч. </t>
  </si>
  <si>
    <t>ВСЬОГО по ДНЗ в т.ч.</t>
  </si>
  <si>
    <t>споживання електричної енергії по дитячих навчальних  закладах  на 2016 рік (кВт/год)</t>
  </si>
  <si>
    <t>№38</t>
  </si>
  <si>
    <t>споживання електричної енергії по інших установах та закладах  на 2016 рік (кВт/год)</t>
  </si>
  <si>
    <t>Орлятко(МЦВПВ)</t>
  </si>
  <si>
    <t>споживання електричної енергії по загальноосвітніх навчальних  закладах  на 2016 рік (кВт/год)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</si>
</sst>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0"/>
    <numFmt numFmtId="186" formatCode="0.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0" fontId="3" fillId="0" borderId="10" xfId="49" applyNumberFormat="1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9" fillId="0" borderId="10" xfId="49" applyNumberFormat="1" applyFont="1" applyBorder="1" applyAlignment="1">
      <alignment horizontal="center" vertical="center" wrapText="1"/>
      <protection/>
    </xf>
    <xf numFmtId="1" fontId="8" fillId="0" borderId="10" xfId="49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51" applyNumberFormat="1" applyFont="1" applyFill="1" applyBorder="1" applyAlignment="1">
      <alignment horizontal="center" vertical="center" wrapText="1"/>
      <protection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9" fillId="0" borderId="11" xfId="50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10" xfId="49" applyNumberFormat="1" applyFont="1" applyFill="1" applyBorder="1" applyAlignment="1">
      <alignment horizontal="center" vertical="center" wrapText="1"/>
      <protection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9" fillId="0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8" fillId="0" borderId="10" xfId="50" applyNumberFormat="1" applyFont="1" applyFill="1" applyBorder="1" applyAlignment="1">
      <alignment horizontal="center" vertical="top" wrapText="1"/>
      <protection/>
    </xf>
    <xf numFmtId="0" fontId="8" fillId="0" borderId="10" xfId="50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8" fillId="0" borderId="10" xfId="50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9" fillId="0" borderId="10" xfId="50" applyNumberFormat="1" applyFont="1" applyFill="1" applyBorder="1" applyAlignment="1">
      <alignment horizontal="center" vertical="center" wrapText="1"/>
      <protection/>
    </xf>
    <xf numFmtId="0" fontId="8" fillId="0" borderId="10" xfId="50" applyNumberFormat="1" applyFont="1" applyFill="1" applyBorder="1" applyAlignment="1">
      <alignment horizontal="left" vertical="center" wrapText="1"/>
      <protection/>
    </xf>
    <xf numFmtId="0" fontId="8" fillId="0" borderId="0" xfId="50" applyNumberFormat="1" applyFont="1" applyFill="1" applyBorder="1" applyAlignment="1">
      <alignment horizontal="center" vertical="top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1" fontId="10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51" applyFont="1" applyFill="1" applyBorder="1" applyAlignment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51" applyNumberFormat="1" applyFont="1" applyFill="1" applyBorder="1" applyAlignment="1">
      <alignment horizontal="center" vertical="center" wrapText="1"/>
      <protection/>
    </xf>
    <xf numFmtId="0" fontId="8" fillId="0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8" fillId="0" borderId="0" xfId="50" applyNumberFormat="1" applyFont="1" applyFill="1" applyBorder="1" applyAlignment="1">
      <alignment horizontal="center" vertical="center" wrapText="1"/>
      <protection/>
    </xf>
    <xf numFmtId="0" fontId="9" fillId="0" borderId="11" xfId="50" applyNumberFormat="1" applyFont="1" applyFill="1" applyBorder="1" applyAlignment="1">
      <alignment horizontal="left" vertical="center" wrapText="1"/>
      <protection/>
    </xf>
    <xf numFmtId="0" fontId="9" fillId="0" borderId="10" xfId="50" applyNumberFormat="1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0" fillId="0" borderId="0" xfId="49" applyAlignment="1">
      <alignment horizontal="center" vertical="center" wrapText="1"/>
      <protection/>
    </xf>
    <xf numFmtId="180" fontId="0" fillId="0" borderId="0" xfId="49" applyNumberFormat="1" applyAlignment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1" fontId="8" fillId="33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2" xfId="4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11" fillId="0" borderId="0" xfId="49" applyFont="1" applyAlignment="1">
      <alignment horizontal="center" vertical="center" wrapText="1"/>
      <protection/>
    </xf>
    <xf numFmtId="0" fontId="11" fillId="0" borderId="13" xfId="49" applyFont="1" applyBorder="1" applyAlignment="1">
      <alignment horizontal="center" vertical="center" wrapText="1"/>
      <protection/>
    </xf>
    <xf numFmtId="180" fontId="0" fillId="0" borderId="0" xfId="49" applyNumberFormat="1" applyAlignment="1">
      <alignment horizontal="center" vertical="center" wrapText="1"/>
      <protection/>
    </xf>
    <xf numFmtId="0" fontId="11" fillId="0" borderId="0" xfId="49" applyFont="1" applyFill="1" applyAlignment="1">
      <alignment horizontal="center"/>
      <protection/>
    </xf>
    <xf numFmtId="0" fontId="11" fillId="0" borderId="13" xfId="49" applyFont="1" applyFill="1" applyBorder="1" applyAlignment="1">
      <alignment horizontal="center" vertical="center" wrapText="1"/>
      <protection/>
    </xf>
    <xf numFmtId="0" fontId="11" fillId="0" borderId="0" xfId="49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180" fontId="8" fillId="0" borderId="10" xfId="5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Звичайний_Аркуш3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N50"/>
  <sheetViews>
    <sheetView zoomScalePageLayoutView="0" workbookViewId="0" topLeftCell="A6">
      <pane xSplit="1" ySplit="2" topLeftCell="B29" activePane="bottomRight" state="frozen"/>
      <selection pane="topLeft" activeCell="A6" sqref="A6"/>
      <selection pane="topRight" activeCell="B6" sqref="B6"/>
      <selection pane="bottomLeft" activeCell="A8" sqref="A8"/>
      <selection pane="bottomRight" activeCell="K51" sqref="K51"/>
    </sheetView>
  </sheetViews>
  <sheetFormatPr defaultColWidth="12.375" defaultRowHeight="12" customHeight="1"/>
  <cols>
    <col min="1" max="1" width="11.125" style="6" customWidth="1"/>
    <col min="2" max="2" width="9.875" style="6" customWidth="1"/>
    <col min="3" max="3" width="8.875" style="6" customWidth="1"/>
    <col min="4" max="4" width="9.375" style="6" customWidth="1"/>
    <col min="5" max="5" width="10.125" style="6" customWidth="1"/>
    <col min="6" max="6" width="10.00390625" style="6" customWidth="1"/>
    <col min="7" max="7" width="8.875" style="6" customWidth="1"/>
    <col min="8" max="8" width="7.00390625" style="6" customWidth="1"/>
    <col min="9" max="9" width="8.00390625" style="6" customWidth="1"/>
    <col min="10" max="10" width="9.375" style="6" customWidth="1"/>
    <col min="11" max="11" width="8.125" style="6" customWidth="1"/>
    <col min="12" max="12" width="9.00390625" style="25" customWidth="1"/>
    <col min="13" max="13" width="8.50390625" style="25" customWidth="1"/>
    <col min="14" max="14" width="9.50390625" style="6" customWidth="1"/>
    <col min="15" max="40" width="12.375" style="6" hidden="1" customWidth="1"/>
    <col min="41" max="16384" width="12.375" style="6" customWidth="1"/>
  </cols>
  <sheetData>
    <row r="1" spans="1:14" ht="12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86" t="s">
        <v>37</v>
      </c>
      <c r="M1" s="86"/>
      <c r="N1" s="86"/>
    </row>
    <row r="2" spans="1:14" ht="12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86" t="s">
        <v>35</v>
      </c>
      <c r="M2" s="86"/>
      <c r="N2" s="86"/>
    </row>
    <row r="3" spans="1:14" ht="12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86" t="s">
        <v>36</v>
      </c>
      <c r="M3" s="86"/>
      <c r="N3" s="86"/>
    </row>
    <row r="4" spans="1:14" ht="12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86" t="s">
        <v>34</v>
      </c>
      <c r="M4" s="86"/>
      <c r="N4" s="86"/>
    </row>
    <row r="5" spans="1:14" ht="17.25" customHeight="1">
      <c r="A5" s="84" t="s">
        <v>127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>
      <c r="A6" s="85" t="s">
        <v>144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25" ht="24.75" customHeight="1">
      <c r="A7" s="1" t="s">
        <v>52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26</v>
      </c>
      <c r="H7" s="2" t="s">
        <v>5</v>
      </c>
      <c r="I7" s="2" t="s">
        <v>6</v>
      </c>
      <c r="J7" s="2" t="s">
        <v>7</v>
      </c>
      <c r="K7" s="2" t="s">
        <v>8</v>
      </c>
      <c r="L7" s="69" t="s">
        <v>9</v>
      </c>
      <c r="M7" s="69" t="s">
        <v>10</v>
      </c>
      <c r="N7" s="2" t="s">
        <v>24</v>
      </c>
      <c r="Q7" s="9" t="s">
        <v>48</v>
      </c>
      <c r="Y7" s="6" t="s">
        <v>47</v>
      </c>
    </row>
    <row r="8" spans="1:26" ht="12" customHeight="1">
      <c r="A8" s="3" t="s">
        <v>53</v>
      </c>
      <c r="B8" s="5">
        <v>3807</v>
      </c>
      <c r="C8" s="5">
        <v>2600</v>
      </c>
      <c r="D8" s="5">
        <v>3400</v>
      </c>
      <c r="E8" s="5">
        <v>3600</v>
      </c>
      <c r="F8" s="5">
        <v>2958</v>
      </c>
      <c r="G8" s="5">
        <v>2798</v>
      </c>
      <c r="H8" s="5">
        <v>2880</v>
      </c>
      <c r="I8" s="5">
        <v>2693</v>
      </c>
      <c r="J8" s="71">
        <v>2518</v>
      </c>
      <c r="K8" s="72">
        <v>3850</v>
      </c>
      <c r="L8" s="7">
        <v>4325</v>
      </c>
      <c r="M8" s="7">
        <v>4325</v>
      </c>
      <c r="N8" s="60">
        <f aca="true" t="shared" si="0" ref="N8:N36">B8+C8+D8+E8+F8+G8+H8+I8+J8+K8+L8+M8</f>
        <v>39754</v>
      </c>
      <c r="O8" s="6">
        <v>34205</v>
      </c>
      <c r="Q8" s="59">
        <v>39403.666666666664</v>
      </c>
      <c r="Y8" s="6">
        <v>37000</v>
      </c>
      <c r="Z8" s="6">
        <v>39403.666666666664</v>
      </c>
    </row>
    <row r="9" spans="1:26" ht="12" customHeight="1">
      <c r="A9" s="3" t="s">
        <v>54</v>
      </c>
      <c r="B9" s="5">
        <v>5788</v>
      </c>
      <c r="C9" s="5">
        <v>3444</v>
      </c>
      <c r="D9" s="5">
        <v>4946</v>
      </c>
      <c r="E9" s="5">
        <v>4800</v>
      </c>
      <c r="F9" s="5">
        <v>4600</v>
      </c>
      <c r="G9" s="5">
        <v>4783</v>
      </c>
      <c r="H9" s="5">
        <v>2573</v>
      </c>
      <c r="I9" s="5">
        <v>684</v>
      </c>
      <c r="J9" s="71">
        <v>2786</v>
      </c>
      <c r="K9" s="72">
        <v>5000</v>
      </c>
      <c r="L9" s="7">
        <v>6000</v>
      </c>
      <c r="M9" s="7">
        <v>7000</v>
      </c>
      <c r="N9" s="60">
        <f t="shared" si="0"/>
        <v>52404</v>
      </c>
      <c r="O9" s="6">
        <v>56911</v>
      </c>
      <c r="Q9" s="59">
        <v>57928</v>
      </c>
      <c r="Y9" s="6">
        <v>58000</v>
      </c>
      <c r="Z9" s="6">
        <v>57928</v>
      </c>
    </row>
    <row r="10" spans="1:26" ht="12" customHeight="1">
      <c r="A10" s="3" t="s">
        <v>55</v>
      </c>
      <c r="B10" s="5">
        <v>3166</v>
      </c>
      <c r="C10" s="5">
        <v>1445</v>
      </c>
      <c r="D10" s="5">
        <v>3190</v>
      </c>
      <c r="E10" s="5">
        <v>3200</v>
      </c>
      <c r="F10" s="5">
        <v>2954</v>
      </c>
      <c r="G10" s="5">
        <v>2830</v>
      </c>
      <c r="H10" s="5">
        <v>471</v>
      </c>
      <c r="I10" s="5">
        <v>1677</v>
      </c>
      <c r="J10" s="71">
        <v>2247</v>
      </c>
      <c r="K10" s="72">
        <v>3394</v>
      </c>
      <c r="L10" s="7">
        <v>4500</v>
      </c>
      <c r="M10" s="7">
        <v>4400</v>
      </c>
      <c r="N10" s="60">
        <f t="shared" si="0"/>
        <v>33474</v>
      </c>
      <c r="O10" s="6">
        <v>37839</v>
      </c>
      <c r="Q10" s="59">
        <v>38094</v>
      </c>
      <c r="Y10" s="6">
        <v>37839</v>
      </c>
      <c r="Z10" s="6">
        <v>38094</v>
      </c>
    </row>
    <row r="11" spans="1:26" ht="12" customHeight="1">
      <c r="A11" s="3" t="s">
        <v>56</v>
      </c>
      <c r="B11" s="5">
        <v>3600</v>
      </c>
      <c r="C11" s="5">
        <v>828</v>
      </c>
      <c r="D11" s="5">
        <v>3000</v>
      </c>
      <c r="E11" s="5">
        <v>3000</v>
      </c>
      <c r="F11" s="5">
        <v>2440</v>
      </c>
      <c r="G11" s="5">
        <v>3489</v>
      </c>
      <c r="H11" s="5">
        <v>2200</v>
      </c>
      <c r="I11" s="5">
        <v>2100</v>
      </c>
      <c r="J11" s="71">
        <v>2655</v>
      </c>
      <c r="K11" s="72">
        <v>3500</v>
      </c>
      <c r="L11" s="7">
        <v>4500</v>
      </c>
      <c r="M11" s="7">
        <v>4500</v>
      </c>
      <c r="N11" s="60">
        <f t="shared" si="0"/>
        <v>35812</v>
      </c>
      <c r="O11" s="6">
        <v>34862</v>
      </c>
      <c r="Q11" s="59">
        <v>35016.66666666666</v>
      </c>
      <c r="Y11" s="6">
        <v>35000</v>
      </c>
      <c r="Z11" s="6">
        <v>35016.66666666666</v>
      </c>
    </row>
    <row r="12" spans="1:26" ht="12" customHeight="1">
      <c r="A12" s="3" t="s">
        <v>57</v>
      </c>
      <c r="B12" s="5">
        <v>4600</v>
      </c>
      <c r="C12" s="5">
        <v>4070</v>
      </c>
      <c r="D12" s="5">
        <v>4100</v>
      </c>
      <c r="E12" s="5">
        <v>3650</v>
      </c>
      <c r="F12" s="5">
        <v>2950</v>
      </c>
      <c r="G12" s="5">
        <v>3790</v>
      </c>
      <c r="H12" s="5">
        <v>2712</v>
      </c>
      <c r="I12" s="5">
        <v>2547</v>
      </c>
      <c r="J12" s="71">
        <v>2500</v>
      </c>
      <c r="K12" s="72">
        <v>4048</v>
      </c>
      <c r="L12" s="7">
        <v>5000</v>
      </c>
      <c r="M12" s="7">
        <v>5000</v>
      </c>
      <c r="N12" s="60">
        <f t="shared" si="0"/>
        <v>44967</v>
      </c>
      <c r="O12" s="6">
        <v>38269</v>
      </c>
      <c r="Q12" s="59">
        <v>38645</v>
      </c>
      <c r="Y12" s="6">
        <v>40000</v>
      </c>
      <c r="Z12" s="6">
        <v>38645</v>
      </c>
    </row>
    <row r="13" spans="1:26" ht="12" customHeight="1">
      <c r="A13" s="3" t="s">
        <v>58</v>
      </c>
      <c r="B13" s="5">
        <v>4314</v>
      </c>
      <c r="C13" s="5">
        <v>2694</v>
      </c>
      <c r="D13" s="5">
        <v>4218</v>
      </c>
      <c r="E13" s="5">
        <v>4334</v>
      </c>
      <c r="F13" s="5">
        <v>3943</v>
      </c>
      <c r="G13" s="5">
        <v>3573</v>
      </c>
      <c r="H13" s="5">
        <v>2974</v>
      </c>
      <c r="I13" s="5">
        <v>3005</v>
      </c>
      <c r="J13" s="71">
        <v>2700</v>
      </c>
      <c r="K13" s="72">
        <v>4150</v>
      </c>
      <c r="L13" s="7">
        <v>5000</v>
      </c>
      <c r="M13" s="7">
        <v>5500</v>
      </c>
      <c r="N13" s="60">
        <f t="shared" si="0"/>
        <v>46405</v>
      </c>
      <c r="O13" s="6">
        <v>48756</v>
      </c>
      <c r="Q13" s="59">
        <v>46598.33333333334</v>
      </c>
      <c r="Y13" s="6">
        <v>47000</v>
      </c>
      <c r="Z13" s="6">
        <v>46598.33333333334</v>
      </c>
    </row>
    <row r="14" spans="1:27" s="61" customFormat="1" ht="12" customHeight="1">
      <c r="A14" s="3" t="s">
        <v>60</v>
      </c>
      <c r="B14" s="7">
        <v>4700</v>
      </c>
      <c r="C14" s="7">
        <v>3776</v>
      </c>
      <c r="D14" s="7">
        <v>4528</v>
      </c>
      <c r="E14" s="7">
        <v>4544</v>
      </c>
      <c r="F14" s="7">
        <v>4176</v>
      </c>
      <c r="G14" s="7">
        <v>4250</v>
      </c>
      <c r="H14" s="7">
        <v>3388</v>
      </c>
      <c r="I14" s="7">
        <v>3499</v>
      </c>
      <c r="J14" s="7">
        <v>3800</v>
      </c>
      <c r="K14" s="7">
        <v>5000</v>
      </c>
      <c r="L14" s="7">
        <v>6900</v>
      </c>
      <c r="M14" s="7">
        <v>6900</v>
      </c>
      <c r="N14" s="60">
        <f t="shared" si="0"/>
        <v>55461</v>
      </c>
      <c r="O14" s="61">
        <v>51921</v>
      </c>
      <c r="Q14" s="62">
        <v>53539.66666666668</v>
      </c>
      <c r="R14" s="61" t="s">
        <v>46</v>
      </c>
      <c r="Y14" s="61">
        <v>52500</v>
      </c>
      <c r="Z14" s="61">
        <v>53539.66666666668</v>
      </c>
      <c r="AA14" s="63"/>
    </row>
    <row r="15" spans="1:27" s="54" customFormat="1" ht="12" customHeight="1">
      <c r="A15" s="23" t="s">
        <v>59</v>
      </c>
      <c r="B15" s="24">
        <v>6101</v>
      </c>
      <c r="C15" s="24">
        <v>4800</v>
      </c>
      <c r="D15" s="24">
        <v>6429</v>
      </c>
      <c r="E15" s="24">
        <v>6879</v>
      </c>
      <c r="F15" s="24">
        <v>4867</v>
      </c>
      <c r="G15" s="24">
        <v>4800</v>
      </c>
      <c r="H15" s="24">
        <v>4844</v>
      </c>
      <c r="I15" s="24">
        <v>3552</v>
      </c>
      <c r="J15" s="71">
        <v>3709</v>
      </c>
      <c r="K15" s="72">
        <v>6000</v>
      </c>
      <c r="L15" s="7">
        <v>6200</v>
      </c>
      <c r="M15" s="7">
        <v>6700</v>
      </c>
      <c r="N15" s="60">
        <f t="shared" si="0"/>
        <v>64881</v>
      </c>
      <c r="O15" s="54">
        <v>73965</v>
      </c>
      <c r="Q15" s="64">
        <v>68403</v>
      </c>
      <c r="Y15" s="54">
        <v>72000</v>
      </c>
      <c r="Z15" s="54">
        <v>68403</v>
      </c>
      <c r="AA15" s="65"/>
    </row>
    <row r="16" spans="1:27" ht="12.75" customHeight="1">
      <c r="A16" s="3" t="s">
        <v>61</v>
      </c>
      <c r="B16" s="5">
        <v>2800</v>
      </c>
      <c r="C16" s="5">
        <v>1940</v>
      </c>
      <c r="D16" s="5">
        <v>3979</v>
      </c>
      <c r="E16" s="5">
        <v>4050</v>
      </c>
      <c r="F16" s="5">
        <v>3600</v>
      </c>
      <c r="G16" s="5">
        <v>3100</v>
      </c>
      <c r="H16" s="5">
        <v>2800</v>
      </c>
      <c r="I16" s="5">
        <v>2300</v>
      </c>
      <c r="J16" s="71">
        <v>2900</v>
      </c>
      <c r="K16" s="72">
        <v>3600</v>
      </c>
      <c r="L16" s="7">
        <v>6000</v>
      </c>
      <c r="M16" s="7">
        <v>6000</v>
      </c>
      <c r="N16" s="60">
        <f t="shared" si="0"/>
        <v>43069</v>
      </c>
      <c r="O16" s="6">
        <v>45445</v>
      </c>
      <c r="Q16" s="59">
        <v>45834.333333333336</v>
      </c>
      <c r="Y16" s="6">
        <v>45445</v>
      </c>
      <c r="Z16" s="6">
        <v>45834.333333333336</v>
      </c>
      <c r="AA16" s="65"/>
    </row>
    <row r="17" spans="1:27" ht="12" customHeight="1">
      <c r="A17" s="3" t="s">
        <v>62</v>
      </c>
      <c r="B17" s="5">
        <v>3962</v>
      </c>
      <c r="C17" s="5">
        <v>3787</v>
      </c>
      <c r="D17" s="5">
        <v>4000</v>
      </c>
      <c r="E17" s="5">
        <v>3600</v>
      </c>
      <c r="F17" s="5">
        <v>3050</v>
      </c>
      <c r="G17" s="5">
        <v>3400</v>
      </c>
      <c r="H17" s="5">
        <v>2420</v>
      </c>
      <c r="I17" s="5">
        <v>2800</v>
      </c>
      <c r="J17" s="71">
        <v>1990</v>
      </c>
      <c r="K17" s="72">
        <v>4500</v>
      </c>
      <c r="L17" s="7">
        <v>4500</v>
      </c>
      <c r="M17" s="7">
        <v>5000</v>
      </c>
      <c r="N17" s="60">
        <f t="shared" si="0"/>
        <v>43009</v>
      </c>
      <c r="O17" s="6">
        <v>56103</v>
      </c>
      <c r="Q17" s="59">
        <v>52855</v>
      </c>
      <c r="Y17" s="6">
        <v>56000</v>
      </c>
      <c r="Z17" s="6">
        <v>52855</v>
      </c>
      <c r="AA17" s="65"/>
    </row>
    <row r="18" spans="1:27" ht="12" customHeight="1">
      <c r="A18" s="3" t="s">
        <v>63</v>
      </c>
      <c r="B18" s="5">
        <v>5780</v>
      </c>
      <c r="C18" s="5">
        <v>4500</v>
      </c>
      <c r="D18" s="5">
        <v>5077</v>
      </c>
      <c r="E18" s="5">
        <v>3500</v>
      </c>
      <c r="F18" s="5">
        <v>3400</v>
      </c>
      <c r="G18" s="5">
        <v>3400</v>
      </c>
      <c r="H18" s="5">
        <v>3454</v>
      </c>
      <c r="I18" s="5">
        <v>2130</v>
      </c>
      <c r="J18" s="71">
        <v>3120</v>
      </c>
      <c r="K18" s="72">
        <v>3800</v>
      </c>
      <c r="L18" s="7">
        <v>6000</v>
      </c>
      <c r="M18" s="7">
        <v>6000</v>
      </c>
      <c r="N18" s="60">
        <f t="shared" si="0"/>
        <v>50161</v>
      </c>
      <c r="O18" s="6">
        <v>54476</v>
      </c>
      <c r="Q18" s="59">
        <v>53464.66666666666</v>
      </c>
      <c r="Y18" s="6">
        <v>54476</v>
      </c>
      <c r="Z18" s="6">
        <v>53464.66666666666</v>
      </c>
      <c r="AA18" s="65"/>
    </row>
    <row r="19" spans="1:27" ht="14.25" customHeight="1">
      <c r="A19" s="3" t="s">
        <v>64</v>
      </c>
      <c r="B19" s="5">
        <v>3099</v>
      </c>
      <c r="C19" s="5">
        <v>2155</v>
      </c>
      <c r="D19" s="5">
        <v>2447</v>
      </c>
      <c r="E19" s="5">
        <v>2625</v>
      </c>
      <c r="F19" s="5">
        <v>2395</v>
      </c>
      <c r="G19" s="5">
        <v>2326</v>
      </c>
      <c r="H19" s="5">
        <v>1729</v>
      </c>
      <c r="I19" s="5">
        <v>1695</v>
      </c>
      <c r="J19" s="71">
        <v>1942</v>
      </c>
      <c r="K19" s="72">
        <v>3300</v>
      </c>
      <c r="L19" s="7">
        <v>4000</v>
      </c>
      <c r="M19" s="7">
        <v>4000</v>
      </c>
      <c r="N19" s="60">
        <f t="shared" si="0"/>
        <v>31713</v>
      </c>
      <c r="O19" s="6">
        <v>26846</v>
      </c>
      <c r="Q19" s="59">
        <v>29368.333333333332</v>
      </c>
      <c r="Y19" s="6">
        <v>27000</v>
      </c>
      <c r="Z19" s="6">
        <v>29368.333333333332</v>
      </c>
      <c r="AA19" s="65"/>
    </row>
    <row r="20" spans="1:27" ht="12" customHeight="1">
      <c r="A20" s="3" t="s">
        <v>65</v>
      </c>
      <c r="B20" s="5">
        <v>4493</v>
      </c>
      <c r="C20" s="5">
        <v>1620</v>
      </c>
      <c r="D20" s="5">
        <v>3700</v>
      </c>
      <c r="E20" s="5">
        <v>3500</v>
      </c>
      <c r="F20" s="5">
        <v>3421</v>
      </c>
      <c r="G20" s="5">
        <v>3034</v>
      </c>
      <c r="H20" s="5">
        <v>2295</v>
      </c>
      <c r="I20" s="5">
        <v>2698</v>
      </c>
      <c r="J20" s="71">
        <v>2446</v>
      </c>
      <c r="K20" s="72">
        <v>3499</v>
      </c>
      <c r="L20" s="7">
        <v>4700</v>
      </c>
      <c r="M20" s="7">
        <v>5000</v>
      </c>
      <c r="N20" s="60">
        <f t="shared" si="0"/>
        <v>40406</v>
      </c>
      <c r="O20" s="6">
        <v>45942</v>
      </c>
      <c r="Q20" s="59">
        <v>41717.666666666664</v>
      </c>
      <c r="Y20" s="6">
        <v>46500</v>
      </c>
      <c r="Z20" s="6">
        <v>41717.666666666664</v>
      </c>
      <c r="AA20" s="65"/>
    </row>
    <row r="21" spans="1:27" ht="16.5" customHeight="1">
      <c r="A21" s="3" t="s">
        <v>66</v>
      </c>
      <c r="B21" s="5">
        <v>5460</v>
      </c>
      <c r="C21" s="5">
        <v>3548</v>
      </c>
      <c r="D21" s="5">
        <v>5252</v>
      </c>
      <c r="E21" s="5">
        <v>5990</v>
      </c>
      <c r="F21" s="5">
        <v>4404</v>
      </c>
      <c r="G21" s="5">
        <v>5529</v>
      </c>
      <c r="H21" s="5">
        <v>4065</v>
      </c>
      <c r="I21" s="5">
        <v>3225</v>
      </c>
      <c r="J21" s="71">
        <v>3687</v>
      </c>
      <c r="K21" s="72">
        <v>5900</v>
      </c>
      <c r="L21" s="7">
        <v>6500</v>
      </c>
      <c r="M21" s="7">
        <v>6500</v>
      </c>
      <c r="N21" s="60">
        <f t="shared" si="0"/>
        <v>60060</v>
      </c>
      <c r="O21" s="6">
        <v>61246</v>
      </c>
      <c r="Q21" s="59">
        <v>58622.333333333336</v>
      </c>
      <c r="Y21" s="6">
        <v>62000</v>
      </c>
      <c r="Z21" s="6">
        <v>58622.333333333336</v>
      </c>
      <c r="AA21" s="65"/>
    </row>
    <row r="22" spans="1:27" ht="14.25" customHeight="1">
      <c r="A22" s="3" t="s">
        <v>67</v>
      </c>
      <c r="B22" s="5">
        <v>4469</v>
      </c>
      <c r="C22" s="5">
        <v>3507</v>
      </c>
      <c r="D22" s="5">
        <v>4738</v>
      </c>
      <c r="E22" s="5">
        <v>4925</v>
      </c>
      <c r="F22" s="5">
        <v>3701</v>
      </c>
      <c r="G22" s="5">
        <v>4173</v>
      </c>
      <c r="H22" s="5">
        <v>2756</v>
      </c>
      <c r="I22" s="5">
        <v>302</v>
      </c>
      <c r="J22" s="71">
        <v>2087</v>
      </c>
      <c r="K22" s="72">
        <v>4500</v>
      </c>
      <c r="L22" s="7">
        <v>5500</v>
      </c>
      <c r="M22" s="7">
        <v>5500</v>
      </c>
      <c r="N22" s="60">
        <f t="shared" si="0"/>
        <v>46158</v>
      </c>
      <c r="O22" s="6">
        <v>43594</v>
      </c>
      <c r="Q22" s="59">
        <v>47993.66666666667</v>
      </c>
      <c r="Y22" s="6">
        <v>46000</v>
      </c>
      <c r="Z22" s="6">
        <v>47993.66666666667</v>
      </c>
      <c r="AA22" s="65"/>
    </row>
    <row r="23" spans="1:40" ht="17.25" customHeight="1">
      <c r="A23" s="3" t="s">
        <v>68</v>
      </c>
      <c r="B23" s="5">
        <v>3848</v>
      </c>
      <c r="C23" s="5">
        <v>3853</v>
      </c>
      <c r="D23" s="5">
        <v>3524</v>
      </c>
      <c r="E23" s="5">
        <v>3261</v>
      </c>
      <c r="F23" s="5">
        <v>3147</v>
      </c>
      <c r="G23" s="5">
        <v>3398</v>
      </c>
      <c r="H23" s="5">
        <v>2749</v>
      </c>
      <c r="I23" s="5">
        <v>3000</v>
      </c>
      <c r="J23" s="12">
        <v>2865</v>
      </c>
      <c r="K23" s="72">
        <v>3984</v>
      </c>
      <c r="L23" s="7">
        <v>4500</v>
      </c>
      <c r="M23" s="7">
        <v>4500</v>
      </c>
      <c r="N23" s="60">
        <f t="shared" si="0"/>
        <v>42629</v>
      </c>
      <c r="O23" s="6">
        <v>30387</v>
      </c>
      <c r="Q23" s="59">
        <v>31050.666666666668</v>
      </c>
      <c r="Y23" s="6">
        <v>31000</v>
      </c>
      <c r="Z23" s="6">
        <v>31050.666666666668</v>
      </c>
      <c r="AA23" s="65"/>
      <c r="AN23" s="6">
        <v>4815</v>
      </c>
    </row>
    <row r="24" spans="1:27" s="54" customFormat="1" ht="15.75" customHeight="1">
      <c r="A24" s="3" t="s">
        <v>69</v>
      </c>
      <c r="B24" s="24">
        <v>4480</v>
      </c>
      <c r="C24" s="24">
        <v>4200</v>
      </c>
      <c r="D24" s="24">
        <v>3710</v>
      </c>
      <c r="E24" s="24">
        <v>3610</v>
      </c>
      <c r="F24" s="24">
        <v>3280</v>
      </c>
      <c r="G24" s="24">
        <v>3085</v>
      </c>
      <c r="H24" s="24">
        <v>2096</v>
      </c>
      <c r="I24" s="24">
        <v>2083</v>
      </c>
      <c r="J24" s="12">
        <v>2285</v>
      </c>
      <c r="K24" s="72">
        <v>3700</v>
      </c>
      <c r="L24" s="7">
        <v>4500</v>
      </c>
      <c r="M24" s="7">
        <v>4500</v>
      </c>
      <c r="N24" s="60">
        <f t="shared" si="0"/>
        <v>41529</v>
      </c>
      <c r="O24" s="54">
        <v>43820</v>
      </c>
      <c r="Q24" s="64">
        <v>43802</v>
      </c>
      <c r="Y24" s="54">
        <v>44000</v>
      </c>
      <c r="Z24" s="54">
        <v>43802</v>
      </c>
      <c r="AA24" s="65"/>
    </row>
    <row r="25" spans="1:27" ht="15" customHeight="1">
      <c r="A25" s="3" t="s">
        <v>70</v>
      </c>
      <c r="B25" s="24">
        <v>3915</v>
      </c>
      <c r="C25" s="24">
        <v>4430</v>
      </c>
      <c r="D25" s="24">
        <v>4240</v>
      </c>
      <c r="E25" s="24">
        <v>2699</v>
      </c>
      <c r="F25" s="24">
        <v>3421</v>
      </c>
      <c r="G25" s="24">
        <v>3085</v>
      </c>
      <c r="H25" s="24">
        <v>2096</v>
      </c>
      <c r="I25" s="24">
        <v>2093</v>
      </c>
      <c r="J25" s="12">
        <v>2285</v>
      </c>
      <c r="K25" s="72">
        <v>3900</v>
      </c>
      <c r="L25" s="7">
        <v>5000</v>
      </c>
      <c r="M25" s="7">
        <v>5200</v>
      </c>
      <c r="N25" s="60">
        <f t="shared" si="0"/>
        <v>42364</v>
      </c>
      <c r="O25" s="6">
        <v>47835</v>
      </c>
      <c r="Q25" s="59">
        <v>47471.666666666664</v>
      </c>
      <c r="Y25" s="6">
        <v>47835</v>
      </c>
      <c r="Z25" s="6">
        <v>47471.666666666664</v>
      </c>
      <c r="AA25" s="65"/>
    </row>
    <row r="26" spans="1:27" ht="14.25" customHeight="1">
      <c r="A26" s="3" t="s">
        <v>71</v>
      </c>
      <c r="B26" s="24">
        <v>2382</v>
      </c>
      <c r="C26" s="24">
        <v>1093</v>
      </c>
      <c r="D26" s="24">
        <v>2813</v>
      </c>
      <c r="E26" s="24">
        <v>2660</v>
      </c>
      <c r="F26" s="24">
        <v>2543</v>
      </c>
      <c r="G26" s="24">
        <v>2716</v>
      </c>
      <c r="H26" s="24">
        <v>1850</v>
      </c>
      <c r="I26" s="24">
        <v>1775</v>
      </c>
      <c r="J26" s="12">
        <v>2059</v>
      </c>
      <c r="K26" s="72">
        <v>3500</v>
      </c>
      <c r="L26" s="7">
        <v>5000</v>
      </c>
      <c r="M26" s="7">
        <v>5000</v>
      </c>
      <c r="N26" s="60">
        <f t="shared" si="0"/>
        <v>33391</v>
      </c>
      <c r="O26" s="6">
        <v>42234</v>
      </c>
      <c r="Q26" s="59">
        <v>38885.666666666664</v>
      </c>
      <c r="Y26" s="6">
        <v>42234</v>
      </c>
      <c r="Z26" s="6">
        <v>38885.666666666664</v>
      </c>
      <c r="AA26" s="65"/>
    </row>
    <row r="27" spans="1:27" ht="13.5" customHeight="1">
      <c r="A27" s="3" t="s">
        <v>72</v>
      </c>
      <c r="B27" s="24">
        <v>4900</v>
      </c>
      <c r="C27" s="24">
        <v>4000</v>
      </c>
      <c r="D27" s="24">
        <v>4200</v>
      </c>
      <c r="E27" s="24">
        <v>3500</v>
      </c>
      <c r="F27" s="24">
        <v>3500</v>
      </c>
      <c r="G27" s="24">
        <v>3943</v>
      </c>
      <c r="H27" s="24">
        <v>2550</v>
      </c>
      <c r="I27" s="24">
        <v>2550</v>
      </c>
      <c r="J27" s="71">
        <v>3400</v>
      </c>
      <c r="K27" s="72">
        <v>4300</v>
      </c>
      <c r="L27" s="7">
        <v>5500</v>
      </c>
      <c r="M27" s="7">
        <v>5400</v>
      </c>
      <c r="N27" s="60">
        <f t="shared" si="0"/>
        <v>47743</v>
      </c>
      <c r="O27" s="6">
        <v>48851</v>
      </c>
      <c r="Q27" s="59">
        <v>49196.333333333336</v>
      </c>
      <c r="Y27" s="6">
        <v>49000</v>
      </c>
      <c r="Z27" s="6">
        <v>49196.333333333336</v>
      </c>
      <c r="AA27" s="65"/>
    </row>
    <row r="28" spans="1:27" ht="12" customHeight="1">
      <c r="A28" s="3" t="s">
        <v>29</v>
      </c>
      <c r="B28" s="24">
        <v>2595</v>
      </c>
      <c r="C28" s="24">
        <v>2130</v>
      </c>
      <c r="D28" s="24">
        <v>2685</v>
      </c>
      <c r="E28" s="24">
        <v>2700</v>
      </c>
      <c r="F28" s="24">
        <v>2373</v>
      </c>
      <c r="G28" s="24">
        <v>2610</v>
      </c>
      <c r="H28" s="24">
        <v>1950</v>
      </c>
      <c r="I28" s="24">
        <v>2415</v>
      </c>
      <c r="J28" s="71">
        <v>2190</v>
      </c>
      <c r="K28" s="73">
        <v>2790</v>
      </c>
      <c r="L28" s="7">
        <v>2625</v>
      </c>
      <c r="M28" s="7">
        <v>3300</v>
      </c>
      <c r="N28" s="60">
        <f t="shared" si="0"/>
        <v>30363</v>
      </c>
      <c r="O28" s="6">
        <v>25102</v>
      </c>
      <c r="Q28" s="59">
        <v>24991</v>
      </c>
      <c r="Y28" s="6">
        <v>25102</v>
      </c>
      <c r="Z28" s="6">
        <v>24991</v>
      </c>
      <c r="AA28" s="65"/>
    </row>
    <row r="29" spans="1:26" s="25" customFormat="1" ht="12" customHeight="1">
      <c r="A29" s="28" t="s">
        <v>73</v>
      </c>
      <c r="B29" s="7">
        <v>4944</v>
      </c>
      <c r="C29" s="7">
        <v>5328</v>
      </c>
      <c r="D29" s="7">
        <v>1280</v>
      </c>
      <c r="E29" s="7">
        <v>4655</v>
      </c>
      <c r="F29" s="7">
        <v>4238</v>
      </c>
      <c r="G29" s="7">
        <v>4799</v>
      </c>
      <c r="H29" s="7">
        <v>3340</v>
      </c>
      <c r="I29" s="7">
        <v>2002</v>
      </c>
      <c r="J29" s="12">
        <v>3800</v>
      </c>
      <c r="K29" s="73">
        <v>6000</v>
      </c>
      <c r="L29" s="7">
        <v>6300</v>
      </c>
      <c r="M29" s="7">
        <v>6500</v>
      </c>
      <c r="N29" s="80">
        <f t="shared" si="0"/>
        <v>53186</v>
      </c>
      <c r="O29" s="25">
        <v>58498</v>
      </c>
      <c r="Q29" s="36">
        <v>58848</v>
      </c>
      <c r="Y29" s="25">
        <v>58498</v>
      </c>
      <c r="Z29" s="25">
        <v>58848</v>
      </c>
    </row>
    <row r="30" spans="1:27" ht="12" customHeight="1">
      <c r="A30" s="3" t="s">
        <v>74</v>
      </c>
      <c r="B30" s="24">
        <v>6200</v>
      </c>
      <c r="C30" s="24">
        <v>4300</v>
      </c>
      <c r="D30" s="24">
        <v>6080</v>
      </c>
      <c r="E30" s="24">
        <v>5655</v>
      </c>
      <c r="F30" s="24">
        <v>5590</v>
      </c>
      <c r="G30" s="24">
        <v>5500</v>
      </c>
      <c r="H30" s="24">
        <v>3870</v>
      </c>
      <c r="I30" s="24">
        <v>4080</v>
      </c>
      <c r="J30" s="71">
        <v>4100</v>
      </c>
      <c r="K30" s="72">
        <v>6300</v>
      </c>
      <c r="L30" s="7">
        <v>7000</v>
      </c>
      <c r="M30" s="7">
        <v>6500</v>
      </c>
      <c r="N30" s="60">
        <f t="shared" si="0"/>
        <v>65175</v>
      </c>
      <c r="O30" s="6">
        <v>72214</v>
      </c>
      <c r="Q30" s="59">
        <v>70230</v>
      </c>
      <c r="Y30" s="6">
        <v>72214</v>
      </c>
      <c r="Z30" s="6">
        <v>70230</v>
      </c>
      <c r="AA30" s="65"/>
    </row>
    <row r="31" spans="1:27" ht="11.25" customHeight="1">
      <c r="A31" s="3" t="s">
        <v>75</v>
      </c>
      <c r="B31" s="5">
        <v>5389</v>
      </c>
      <c r="C31" s="5">
        <v>3724</v>
      </c>
      <c r="D31" s="5">
        <v>4385</v>
      </c>
      <c r="E31" s="5">
        <v>2662</v>
      </c>
      <c r="F31" s="5">
        <v>2756</v>
      </c>
      <c r="G31" s="5">
        <v>2706</v>
      </c>
      <c r="H31" s="5">
        <v>2468</v>
      </c>
      <c r="I31" s="5">
        <v>3400</v>
      </c>
      <c r="J31" s="71">
        <v>2200</v>
      </c>
      <c r="K31" s="72">
        <v>3000</v>
      </c>
      <c r="L31" s="7">
        <v>4400</v>
      </c>
      <c r="M31" s="7">
        <v>6000</v>
      </c>
      <c r="N31" s="60">
        <f t="shared" si="0"/>
        <v>43090</v>
      </c>
      <c r="O31" s="6">
        <v>42392</v>
      </c>
      <c r="Q31" s="59">
        <v>44958</v>
      </c>
      <c r="Y31" s="6">
        <v>41000</v>
      </c>
      <c r="Z31" s="6">
        <v>44958</v>
      </c>
      <c r="AA31" s="65"/>
    </row>
    <row r="32" spans="1:27" ht="12.75" customHeight="1">
      <c r="A32" s="3" t="s">
        <v>76</v>
      </c>
      <c r="B32" s="5">
        <v>5900</v>
      </c>
      <c r="C32" s="5">
        <v>3469</v>
      </c>
      <c r="D32" s="5">
        <v>5144</v>
      </c>
      <c r="E32" s="5">
        <v>4800</v>
      </c>
      <c r="F32" s="5">
        <v>4953</v>
      </c>
      <c r="G32" s="5">
        <v>4800</v>
      </c>
      <c r="H32" s="5">
        <v>3975</v>
      </c>
      <c r="I32" s="5">
        <v>3350</v>
      </c>
      <c r="J32" s="71">
        <v>4064</v>
      </c>
      <c r="K32" s="72">
        <v>5500</v>
      </c>
      <c r="L32" s="7">
        <v>6500</v>
      </c>
      <c r="M32" s="7">
        <v>6100</v>
      </c>
      <c r="N32" s="60">
        <f t="shared" si="0"/>
        <v>58555</v>
      </c>
      <c r="O32" s="6">
        <v>60998</v>
      </c>
      <c r="Q32" s="59">
        <v>58418</v>
      </c>
      <c r="Y32" s="6">
        <v>61000</v>
      </c>
      <c r="Z32" s="6">
        <v>58418</v>
      </c>
      <c r="AA32" s="65"/>
    </row>
    <row r="33" spans="1:26" ht="12" customHeight="1">
      <c r="A33" s="3" t="s">
        <v>77</v>
      </c>
      <c r="B33" s="5">
        <v>2730</v>
      </c>
      <c r="C33" s="5">
        <v>1670</v>
      </c>
      <c r="D33" s="5">
        <v>2610</v>
      </c>
      <c r="E33" s="5">
        <v>2230</v>
      </c>
      <c r="F33" s="5">
        <v>2240</v>
      </c>
      <c r="G33" s="5">
        <v>1730</v>
      </c>
      <c r="H33" s="5">
        <v>600</v>
      </c>
      <c r="I33" s="5">
        <v>1640</v>
      </c>
      <c r="J33" s="71">
        <v>1820</v>
      </c>
      <c r="K33" s="72">
        <v>2500</v>
      </c>
      <c r="L33" s="7">
        <v>3500</v>
      </c>
      <c r="M33" s="7">
        <v>3250</v>
      </c>
      <c r="N33" s="60">
        <f t="shared" si="0"/>
        <v>26520</v>
      </c>
      <c r="O33" s="6">
        <v>30714</v>
      </c>
      <c r="Q33" s="59">
        <v>30019.333333333332</v>
      </c>
      <c r="Y33" s="6">
        <v>30714</v>
      </c>
      <c r="Z33" s="6">
        <v>30019.333333333332</v>
      </c>
    </row>
    <row r="34" spans="1:26" ht="15.75" customHeight="1">
      <c r="A34" s="3" t="s">
        <v>78</v>
      </c>
      <c r="B34" s="5">
        <v>4240</v>
      </c>
      <c r="C34" s="5">
        <v>4420</v>
      </c>
      <c r="D34" s="5">
        <v>4140</v>
      </c>
      <c r="E34" s="5">
        <v>4240</v>
      </c>
      <c r="F34" s="5">
        <v>4140</v>
      </c>
      <c r="G34" s="5">
        <v>4666</v>
      </c>
      <c r="H34" s="5">
        <v>2650</v>
      </c>
      <c r="I34" s="5">
        <v>2300</v>
      </c>
      <c r="J34" s="71">
        <v>3600</v>
      </c>
      <c r="K34" s="72">
        <v>4200</v>
      </c>
      <c r="L34" s="7">
        <v>4500</v>
      </c>
      <c r="M34" s="7">
        <v>5500</v>
      </c>
      <c r="N34" s="60">
        <f t="shared" si="0"/>
        <v>48596</v>
      </c>
      <c r="O34" s="6">
        <v>48455</v>
      </c>
      <c r="Q34" s="59">
        <v>49694.333333333336</v>
      </c>
      <c r="Y34" s="6">
        <v>48455</v>
      </c>
      <c r="Z34" s="6">
        <v>49694.333333333336</v>
      </c>
    </row>
    <row r="35" spans="1:40" ht="15" customHeight="1">
      <c r="A35" s="3" t="s">
        <v>79</v>
      </c>
      <c r="B35" s="5">
        <v>2600</v>
      </c>
      <c r="C35" s="5">
        <v>2246</v>
      </c>
      <c r="D35" s="5">
        <v>2500</v>
      </c>
      <c r="E35" s="5">
        <v>2373</v>
      </c>
      <c r="F35" s="5">
        <v>2330</v>
      </c>
      <c r="G35" s="5">
        <v>2350</v>
      </c>
      <c r="H35" s="5">
        <v>2160</v>
      </c>
      <c r="I35" s="5">
        <v>1775</v>
      </c>
      <c r="J35" s="71">
        <v>1699</v>
      </c>
      <c r="K35" s="73">
        <v>2414</v>
      </c>
      <c r="L35" s="7">
        <v>3000</v>
      </c>
      <c r="M35" s="7">
        <v>3000</v>
      </c>
      <c r="N35" s="60">
        <f t="shared" si="0"/>
        <v>28447</v>
      </c>
      <c r="O35" s="6">
        <v>24763</v>
      </c>
      <c r="Q35" s="59">
        <v>24839.666666666668</v>
      </c>
      <c r="Y35" s="6">
        <v>25500</v>
      </c>
      <c r="Z35" s="6">
        <v>24839.666666666668</v>
      </c>
      <c r="AN35" s="6">
        <v>2780</v>
      </c>
    </row>
    <row r="36" spans="1:26" ht="15" customHeight="1">
      <c r="A36" s="3" t="s">
        <v>80</v>
      </c>
      <c r="B36" s="5">
        <v>1666</v>
      </c>
      <c r="C36" s="5">
        <v>963</v>
      </c>
      <c r="D36" s="5">
        <v>1702</v>
      </c>
      <c r="E36" s="5">
        <v>1945</v>
      </c>
      <c r="F36" s="5">
        <v>1600</v>
      </c>
      <c r="G36" s="5">
        <v>1800</v>
      </c>
      <c r="H36" s="5">
        <v>1135</v>
      </c>
      <c r="I36" s="5">
        <v>3240</v>
      </c>
      <c r="J36" s="71">
        <v>1395</v>
      </c>
      <c r="K36" s="72">
        <v>2000</v>
      </c>
      <c r="L36" s="7">
        <v>2200</v>
      </c>
      <c r="M36" s="7">
        <v>2050</v>
      </c>
      <c r="N36" s="60">
        <f t="shared" si="0"/>
        <v>21696</v>
      </c>
      <c r="O36" s="6">
        <v>21989</v>
      </c>
      <c r="Q36" s="59">
        <v>21819.666666666664</v>
      </c>
      <c r="Y36" s="6">
        <v>23000</v>
      </c>
      <c r="Z36" s="6">
        <v>21819.666666666664</v>
      </c>
    </row>
    <row r="37" spans="1:17" ht="17.25" customHeight="1">
      <c r="A37" s="1" t="s">
        <v>52</v>
      </c>
      <c r="B37" s="26" t="s">
        <v>0</v>
      </c>
      <c r="C37" s="26" t="s">
        <v>1</v>
      </c>
      <c r="D37" s="26" t="s">
        <v>2</v>
      </c>
      <c r="E37" s="26" t="s">
        <v>3</v>
      </c>
      <c r="F37" s="26" t="s">
        <v>4</v>
      </c>
      <c r="G37" s="26" t="s">
        <v>26</v>
      </c>
      <c r="H37" s="26" t="s">
        <v>5</v>
      </c>
      <c r="I37" s="26" t="s">
        <v>6</v>
      </c>
      <c r="J37" s="74" t="s">
        <v>7</v>
      </c>
      <c r="K37" s="75" t="s">
        <v>8</v>
      </c>
      <c r="L37" s="76" t="s">
        <v>9</v>
      </c>
      <c r="M37" s="76" t="s">
        <v>10</v>
      </c>
      <c r="N37" s="74" t="s">
        <v>24</v>
      </c>
      <c r="Q37" s="59"/>
    </row>
    <row r="38" spans="1:26" ht="12" customHeight="1">
      <c r="A38" s="3" t="s">
        <v>81</v>
      </c>
      <c r="B38" s="5">
        <v>5300</v>
      </c>
      <c r="C38" s="5">
        <v>5400</v>
      </c>
      <c r="D38" s="5">
        <v>4750</v>
      </c>
      <c r="E38" s="5">
        <v>3800</v>
      </c>
      <c r="F38" s="5">
        <v>3650</v>
      </c>
      <c r="G38" s="5">
        <v>4500</v>
      </c>
      <c r="H38" s="5">
        <v>3000</v>
      </c>
      <c r="I38" s="5">
        <v>2950</v>
      </c>
      <c r="J38" s="71">
        <v>3000</v>
      </c>
      <c r="K38" s="72">
        <v>4700</v>
      </c>
      <c r="L38" s="7">
        <v>5700</v>
      </c>
      <c r="M38" s="7">
        <v>5900</v>
      </c>
      <c r="N38" s="60">
        <f aca="true" t="shared" si="1" ref="N38:N44">B38+C38+D38+E38+F38+G38+H38+I38+J38+K38+L38+M38</f>
        <v>52650</v>
      </c>
      <c r="O38" s="6">
        <v>46500</v>
      </c>
      <c r="Q38" s="59">
        <v>47399</v>
      </c>
      <c r="Y38" s="6">
        <v>47000</v>
      </c>
      <c r="Z38" s="6">
        <v>47399</v>
      </c>
    </row>
    <row r="39" spans="1:26" ht="12" customHeight="1">
      <c r="A39" s="3" t="s">
        <v>142</v>
      </c>
      <c r="B39" s="5">
        <v>2048</v>
      </c>
      <c r="C39" s="5">
        <v>970</v>
      </c>
      <c r="D39" s="5">
        <v>1002</v>
      </c>
      <c r="E39" s="5">
        <v>1373</v>
      </c>
      <c r="F39" s="5">
        <v>1223</v>
      </c>
      <c r="G39" s="5">
        <v>1085</v>
      </c>
      <c r="H39" s="5">
        <v>760</v>
      </c>
      <c r="I39" s="5">
        <v>1108</v>
      </c>
      <c r="J39" s="71">
        <v>1065</v>
      </c>
      <c r="K39" s="73">
        <v>1400</v>
      </c>
      <c r="L39" s="7">
        <v>1715</v>
      </c>
      <c r="M39" s="7">
        <v>1600</v>
      </c>
      <c r="N39" s="60">
        <f t="shared" si="1"/>
        <v>15349</v>
      </c>
      <c r="O39" s="6">
        <v>17278</v>
      </c>
      <c r="Q39" s="59">
        <v>17154</v>
      </c>
      <c r="Y39" s="6">
        <v>17278</v>
      </c>
      <c r="Z39" s="6">
        <v>17154</v>
      </c>
    </row>
    <row r="40" spans="1:17" ht="12" customHeight="1">
      <c r="A40" s="3" t="s">
        <v>99</v>
      </c>
      <c r="B40" s="5"/>
      <c r="C40" s="5"/>
      <c r="D40" s="5">
        <v>393</v>
      </c>
      <c r="E40" s="5">
        <v>191</v>
      </c>
      <c r="F40" s="5">
        <v>68</v>
      </c>
      <c r="G40" s="5">
        <v>34</v>
      </c>
      <c r="H40" s="5">
        <v>19</v>
      </c>
      <c r="I40" s="5">
        <v>38</v>
      </c>
      <c r="J40" s="71">
        <v>33</v>
      </c>
      <c r="K40" s="73">
        <v>21</v>
      </c>
      <c r="L40" s="7">
        <v>142</v>
      </c>
      <c r="M40" s="7">
        <v>125</v>
      </c>
      <c r="N40" s="60">
        <f t="shared" si="1"/>
        <v>1064</v>
      </c>
      <c r="Q40" s="59"/>
    </row>
    <row r="41" spans="1:40" ht="12" customHeight="1">
      <c r="A41" s="3" t="s">
        <v>82</v>
      </c>
      <c r="B41" s="5">
        <v>4085</v>
      </c>
      <c r="C41" s="5">
        <v>2738</v>
      </c>
      <c r="D41" s="5">
        <v>3874</v>
      </c>
      <c r="E41" s="5">
        <v>3589</v>
      </c>
      <c r="F41" s="5">
        <v>3548</v>
      </c>
      <c r="G41" s="5">
        <v>2827</v>
      </c>
      <c r="H41" s="5">
        <v>2648</v>
      </c>
      <c r="I41" s="5">
        <v>2811</v>
      </c>
      <c r="J41" s="71">
        <v>3000</v>
      </c>
      <c r="K41" s="72">
        <v>4000</v>
      </c>
      <c r="L41" s="7">
        <v>4500</v>
      </c>
      <c r="M41" s="7">
        <v>4500</v>
      </c>
      <c r="N41" s="60">
        <f t="shared" si="1"/>
        <v>42120</v>
      </c>
      <c r="O41" s="6">
        <v>38865</v>
      </c>
      <c r="Q41" s="59">
        <v>35833.33333333333</v>
      </c>
      <c r="Y41" s="6">
        <v>38865</v>
      </c>
      <c r="Z41" s="6">
        <v>35833.33333333333</v>
      </c>
      <c r="AN41" s="6">
        <v>4690</v>
      </c>
    </row>
    <row r="42" spans="1:17" ht="12" customHeight="1">
      <c r="A42" s="3" t="s">
        <v>145</v>
      </c>
      <c r="B42" s="5">
        <v>598</v>
      </c>
      <c r="C42" s="5">
        <v>2246</v>
      </c>
      <c r="D42" s="5">
        <v>2500</v>
      </c>
      <c r="E42" s="5">
        <v>2153</v>
      </c>
      <c r="F42" s="5">
        <v>2054</v>
      </c>
      <c r="G42" s="5">
        <v>2204</v>
      </c>
      <c r="H42" s="5">
        <v>1556</v>
      </c>
      <c r="I42" s="5">
        <v>1531</v>
      </c>
      <c r="J42" s="71">
        <v>1717</v>
      </c>
      <c r="K42" s="72">
        <v>3358</v>
      </c>
      <c r="L42" s="7">
        <v>4567</v>
      </c>
      <c r="M42" s="7">
        <v>4000</v>
      </c>
      <c r="N42" s="60">
        <f t="shared" si="1"/>
        <v>28484</v>
      </c>
      <c r="Q42" s="59"/>
    </row>
    <row r="43" spans="1:26" ht="12" customHeight="1">
      <c r="A43" s="3" t="s">
        <v>83</v>
      </c>
      <c r="B43" s="5">
        <v>4274</v>
      </c>
      <c r="C43" s="5">
        <v>2453</v>
      </c>
      <c r="D43" s="5">
        <v>4032</v>
      </c>
      <c r="E43" s="5">
        <v>3150</v>
      </c>
      <c r="F43" s="5">
        <v>3200</v>
      </c>
      <c r="G43" s="5">
        <v>3400</v>
      </c>
      <c r="H43" s="5">
        <v>3100</v>
      </c>
      <c r="I43" s="5">
        <v>2300</v>
      </c>
      <c r="J43" s="71">
        <v>3000</v>
      </c>
      <c r="K43" s="72">
        <v>3500</v>
      </c>
      <c r="L43" s="7">
        <v>5000</v>
      </c>
      <c r="M43" s="7">
        <v>4500</v>
      </c>
      <c r="N43" s="60">
        <f t="shared" si="1"/>
        <v>41909</v>
      </c>
      <c r="O43" s="6">
        <v>45717</v>
      </c>
      <c r="Q43" s="59">
        <v>44531</v>
      </c>
      <c r="Y43" s="6">
        <v>45717</v>
      </c>
      <c r="Z43" s="6">
        <v>44531</v>
      </c>
    </row>
    <row r="44" spans="1:26" ht="12" customHeight="1">
      <c r="A44" s="3" t="s">
        <v>30</v>
      </c>
      <c r="B44" s="5">
        <v>4215</v>
      </c>
      <c r="C44" s="5">
        <v>2313</v>
      </c>
      <c r="D44" s="5">
        <v>3832</v>
      </c>
      <c r="E44" s="5">
        <v>3764</v>
      </c>
      <c r="F44" s="5">
        <v>3039</v>
      </c>
      <c r="G44" s="5">
        <v>3224</v>
      </c>
      <c r="H44" s="5">
        <v>412</v>
      </c>
      <c r="I44" s="5">
        <v>2562</v>
      </c>
      <c r="J44" s="71">
        <v>2950</v>
      </c>
      <c r="K44" s="72">
        <v>4100</v>
      </c>
      <c r="L44" s="7">
        <v>5000</v>
      </c>
      <c r="M44" s="7">
        <v>4969</v>
      </c>
      <c r="N44" s="60">
        <f t="shared" si="1"/>
        <v>40380</v>
      </c>
      <c r="O44" s="6">
        <v>49128</v>
      </c>
      <c r="Q44" s="59">
        <v>48891.333333333336</v>
      </c>
      <c r="Y44" s="6">
        <v>49000</v>
      </c>
      <c r="Z44" s="6">
        <v>48891.333333333336</v>
      </c>
    </row>
    <row r="45" spans="1:39" ht="27" customHeight="1">
      <c r="A45" s="4" t="s">
        <v>143</v>
      </c>
      <c r="B45" s="22">
        <f>B8+B9+B10+B11+B12+B13+B14+B15+B16+B17+B18+B19+B20+B21+B22+B23+B24+B25+B26+B27+B28+B29+B30+B31+B32+B33+B34+B35+B36+B38+B39+B41+B43+B44+B42</f>
        <v>142448</v>
      </c>
      <c r="C45" s="22">
        <f aca="true" t="shared" si="2" ref="C45:M45">C8+C9+C10+C11+C12+C13+C14+C15+C16+C17+C18+C19+C20+C21+C22+C23+C24+C25+C26+C27+C28+C29+C30+C31+C32+C33+C34+C35+C36+C38+C39+C41+C43+C44+C42</f>
        <v>106660</v>
      </c>
      <c r="D45" s="22">
        <f t="shared" si="2"/>
        <v>132007</v>
      </c>
      <c r="E45" s="22">
        <f t="shared" si="2"/>
        <v>127016</v>
      </c>
      <c r="F45" s="22">
        <f t="shared" si="2"/>
        <v>115684</v>
      </c>
      <c r="G45" s="22">
        <f t="shared" si="2"/>
        <v>119703</v>
      </c>
      <c r="H45" s="22">
        <f t="shared" si="2"/>
        <v>86526</v>
      </c>
      <c r="I45" s="22">
        <f t="shared" si="2"/>
        <v>83872</v>
      </c>
      <c r="J45" s="22">
        <f t="shared" si="2"/>
        <v>93581</v>
      </c>
      <c r="K45" s="22">
        <f t="shared" si="2"/>
        <v>139187</v>
      </c>
      <c r="L45" s="22">
        <f t="shared" si="2"/>
        <v>170632</v>
      </c>
      <c r="M45" s="22">
        <f t="shared" si="2"/>
        <v>174594</v>
      </c>
      <c r="N45" s="60">
        <f>N8+N9+N10+N11+N12+N13+N14+N15+N16+N17+N18+N19+N20+N21+N22+N23+N24+N25+N26+N27+N28+N29+N30+N31+N32+N33+N34+N35+N36+N38+N39+N41+N43+N44+N42</f>
        <v>1491910</v>
      </c>
      <c r="O45" s="66">
        <f aca="true" t="shared" si="3" ref="O45:AM45">SUM(O8:O44)</f>
        <v>1506120</v>
      </c>
      <c r="P45" s="49">
        <f t="shared" si="3"/>
        <v>0</v>
      </c>
      <c r="Q45" s="49">
        <f t="shared" si="3"/>
        <v>1495517.333333333</v>
      </c>
      <c r="R45" s="49">
        <f t="shared" si="3"/>
        <v>0</v>
      </c>
      <c r="S45" s="49">
        <f t="shared" si="3"/>
        <v>0</v>
      </c>
      <c r="T45" s="49">
        <f t="shared" si="3"/>
        <v>0</v>
      </c>
      <c r="U45" s="49">
        <f t="shared" si="3"/>
        <v>0</v>
      </c>
      <c r="V45" s="49">
        <f t="shared" si="3"/>
        <v>0</v>
      </c>
      <c r="W45" s="49">
        <f t="shared" si="3"/>
        <v>0</v>
      </c>
      <c r="X45" s="49">
        <f t="shared" si="3"/>
        <v>0</v>
      </c>
      <c r="Y45" s="49">
        <f t="shared" si="3"/>
        <v>1514172</v>
      </c>
      <c r="Z45" s="49">
        <f t="shared" si="3"/>
        <v>1495517.333333333</v>
      </c>
      <c r="AA45" s="49">
        <f t="shared" si="3"/>
        <v>0</v>
      </c>
      <c r="AB45" s="49">
        <f t="shared" si="3"/>
        <v>0</v>
      </c>
      <c r="AC45" s="49">
        <f t="shared" si="3"/>
        <v>0</v>
      </c>
      <c r="AD45" s="49">
        <f t="shared" si="3"/>
        <v>0</v>
      </c>
      <c r="AE45" s="49">
        <f t="shared" si="3"/>
        <v>0</v>
      </c>
      <c r="AF45" s="49">
        <f t="shared" si="3"/>
        <v>0</v>
      </c>
      <c r="AG45" s="49">
        <f t="shared" si="3"/>
        <v>0</v>
      </c>
      <c r="AH45" s="49">
        <f t="shared" si="3"/>
        <v>0</v>
      </c>
      <c r="AI45" s="49">
        <f t="shared" si="3"/>
        <v>0</v>
      </c>
      <c r="AJ45" s="49">
        <f t="shared" si="3"/>
        <v>0</v>
      </c>
      <c r="AK45" s="49">
        <f t="shared" si="3"/>
        <v>0</v>
      </c>
      <c r="AL45" s="49">
        <f t="shared" si="3"/>
        <v>0</v>
      </c>
      <c r="AM45" s="49">
        <f t="shared" si="3"/>
        <v>0</v>
      </c>
    </row>
    <row r="46" spans="1:14" ht="12" customHeight="1" hidden="1">
      <c r="A46" s="67"/>
      <c r="B46" s="67"/>
      <c r="C46" s="67"/>
      <c r="D46" s="67"/>
      <c r="E46" s="67"/>
      <c r="F46" s="67"/>
      <c r="G46" s="67"/>
      <c r="H46" s="67"/>
      <c r="I46" s="67"/>
      <c r="J46" s="77"/>
      <c r="K46" s="77"/>
      <c r="L46" s="78"/>
      <c r="M46" s="78"/>
      <c r="N46" s="49">
        <f>SUM(N9:N45)</f>
        <v>2945130</v>
      </c>
    </row>
    <row r="47" spans="1:14" ht="56.25" customHeight="1" hidden="1">
      <c r="A47" s="67"/>
      <c r="B47" s="67"/>
      <c r="C47" s="67"/>
      <c r="D47" s="67"/>
      <c r="E47" s="67"/>
      <c r="F47" s="67"/>
      <c r="G47" s="67"/>
      <c r="H47" s="67"/>
      <c r="I47" s="67"/>
      <c r="J47" s="77"/>
      <c r="K47" s="79" t="s">
        <v>123</v>
      </c>
      <c r="L47" s="78"/>
      <c r="M47" s="78"/>
      <c r="N47" s="49">
        <f>SUM(N10:N46)</f>
        <v>5837856</v>
      </c>
    </row>
    <row r="48" spans="1:14" ht="12" customHeight="1" hidden="1">
      <c r="A48" s="67"/>
      <c r="B48" s="67">
        <f>B28+B35+B39</f>
        <v>7243</v>
      </c>
      <c r="C48" s="67">
        <f aca="true" t="shared" si="4" ref="C48:M48">C28+C35+C39</f>
        <v>5346</v>
      </c>
      <c r="D48" s="67">
        <f t="shared" si="4"/>
        <v>6187</v>
      </c>
      <c r="E48" s="67">
        <f t="shared" si="4"/>
        <v>6446</v>
      </c>
      <c r="F48" s="67">
        <f t="shared" si="4"/>
        <v>5926</v>
      </c>
      <c r="G48" s="67">
        <f t="shared" si="4"/>
        <v>6045</v>
      </c>
      <c r="H48" s="67">
        <f t="shared" si="4"/>
        <v>4870</v>
      </c>
      <c r="I48" s="67">
        <f t="shared" si="4"/>
        <v>5298</v>
      </c>
      <c r="J48" s="77">
        <f t="shared" si="4"/>
        <v>4954</v>
      </c>
      <c r="K48" s="77">
        <f t="shared" si="4"/>
        <v>6604</v>
      </c>
      <c r="L48" s="78">
        <f>L28+L35+L39</f>
        <v>7340</v>
      </c>
      <c r="M48" s="78">
        <f t="shared" si="4"/>
        <v>7900</v>
      </c>
      <c r="N48" s="49">
        <f>SUM(N11:N47)</f>
        <v>11642238</v>
      </c>
    </row>
    <row r="49" spans="1:14" ht="18.75" customHeight="1">
      <c r="A49" s="68" t="s">
        <v>99</v>
      </c>
      <c r="B49" s="5">
        <f>B40</f>
        <v>0</v>
      </c>
      <c r="C49" s="5">
        <f aca="true" t="shared" si="5" ref="C49:M49">C40</f>
        <v>0</v>
      </c>
      <c r="D49" s="5">
        <f t="shared" si="5"/>
        <v>393</v>
      </c>
      <c r="E49" s="5">
        <f t="shared" si="5"/>
        <v>191</v>
      </c>
      <c r="F49" s="5">
        <f t="shared" si="5"/>
        <v>68</v>
      </c>
      <c r="G49" s="5">
        <f t="shared" si="5"/>
        <v>34</v>
      </c>
      <c r="H49" s="5">
        <f t="shared" si="5"/>
        <v>19</v>
      </c>
      <c r="I49" s="5">
        <f t="shared" si="5"/>
        <v>38</v>
      </c>
      <c r="J49" s="5">
        <f t="shared" si="5"/>
        <v>33</v>
      </c>
      <c r="K49" s="5">
        <f t="shared" si="5"/>
        <v>21</v>
      </c>
      <c r="L49" s="7">
        <f t="shared" si="5"/>
        <v>142</v>
      </c>
      <c r="M49" s="7">
        <f t="shared" si="5"/>
        <v>125</v>
      </c>
      <c r="N49" s="49">
        <f>SUM(B49:M49)</f>
        <v>1064</v>
      </c>
    </row>
    <row r="50" spans="1:14" ht="28.5" customHeight="1">
      <c r="A50" s="68" t="s">
        <v>40</v>
      </c>
      <c r="B50" s="5">
        <f>B45-B49</f>
        <v>142448</v>
      </c>
      <c r="C50" s="5">
        <f aca="true" t="shared" si="6" ref="C50:M50">C45-C49</f>
        <v>106660</v>
      </c>
      <c r="D50" s="5">
        <f t="shared" si="6"/>
        <v>131614</v>
      </c>
      <c r="E50" s="5">
        <f t="shared" si="6"/>
        <v>126825</v>
      </c>
      <c r="F50" s="5">
        <f t="shared" si="6"/>
        <v>115616</v>
      </c>
      <c r="G50" s="5">
        <f t="shared" si="6"/>
        <v>119669</v>
      </c>
      <c r="H50" s="5">
        <f t="shared" si="6"/>
        <v>86507</v>
      </c>
      <c r="I50" s="5">
        <f t="shared" si="6"/>
        <v>83834</v>
      </c>
      <c r="J50" s="5">
        <f t="shared" si="6"/>
        <v>93548</v>
      </c>
      <c r="K50" s="5">
        <f t="shared" si="6"/>
        <v>139166</v>
      </c>
      <c r="L50" s="7">
        <f t="shared" si="6"/>
        <v>170490</v>
      </c>
      <c r="M50" s="7">
        <f t="shared" si="6"/>
        <v>174469</v>
      </c>
      <c r="N50" s="49">
        <f>SUM(B50:M50)</f>
        <v>1490846</v>
      </c>
    </row>
  </sheetData>
  <sheetProtection/>
  <mergeCells count="6">
    <mergeCell ref="A5:N5"/>
    <mergeCell ref="A6:N6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A103"/>
  <sheetViews>
    <sheetView zoomScalePageLayoutView="0" workbookViewId="0" topLeftCell="A1">
      <pane xSplit="1" ySplit="3" topLeftCell="B5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77" sqref="N77"/>
    </sheetView>
  </sheetViews>
  <sheetFormatPr defaultColWidth="9.125" defaultRowHeight="12.75"/>
  <cols>
    <col min="1" max="1" width="18.125" style="14" customWidth="1"/>
    <col min="2" max="2" width="8.50390625" style="14" customWidth="1"/>
    <col min="3" max="4" width="8.625" style="14" customWidth="1"/>
    <col min="5" max="6" width="8.50390625" style="14" customWidth="1"/>
    <col min="7" max="7" width="8.125" style="14" customWidth="1"/>
    <col min="8" max="8" width="8.375" style="14" customWidth="1"/>
    <col min="9" max="9" width="8.625" style="14" customWidth="1"/>
    <col min="10" max="10" width="9.00390625" style="14" customWidth="1"/>
    <col min="11" max="12" width="9.375" style="14" customWidth="1"/>
    <col min="13" max="13" width="8.125" style="14" customWidth="1"/>
    <col min="14" max="14" width="9.50390625" style="14" customWidth="1"/>
    <col min="15" max="15" width="7.875" style="14" hidden="1" customWidth="1"/>
    <col min="16" max="16" width="8.875" style="14" hidden="1" customWidth="1"/>
    <col min="17" max="33" width="0" style="14" hidden="1" customWidth="1"/>
    <col min="34" max="16384" width="9.125" style="14" customWidth="1"/>
  </cols>
  <sheetData>
    <row r="1" spans="1:14" ht="17.25">
      <c r="A1" s="87" t="s">
        <v>127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7.25">
      <c r="A2" s="88" t="s">
        <v>148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20" ht="20.25" customHeight="1">
      <c r="A3" s="31" t="s">
        <v>25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26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24</v>
      </c>
      <c r="O3" s="10" t="s">
        <v>48</v>
      </c>
      <c r="P3" s="10" t="s">
        <v>49</v>
      </c>
      <c r="R3" s="14">
        <v>10</v>
      </c>
      <c r="S3" s="14">
        <v>11</v>
      </c>
      <c r="T3" s="14">
        <v>12</v>
      </c>
    </row>
    <row r="4" spans="1:16" ht="15.75" customHeight="1">
      <c r="A4" s="19" t="s">
        <v>91</v>
      </c>
      <c r="B4" s="7">
        <v>4791</v>
      </c>
      <c r="C4" s="7">
        <v>4424</v>
      </c>
      <c r="D4" s="7">
        <v>3884</v>
      </c>
      <c r="E4" s="7">
        <v>3204</v>
      </c>
      <c r="F4" s="7">
        <v>3869</v>
      </c>
      <c r="G4" s="7">
        <v>3279</v>
      </c>
      <c r="H4" s="7">
        <v>1440</v>
      </c>
      <c r="I4" s="7">
        <v>650</v>
      </c>
      <c r="J4" s="55">
        <v>1070</v>
      </c>
      <c r="K4" s="55">
        <v>6500</v>
      </c>
      <c r="L4" s="70">
        <v>7000</v>
      </c>
      <c r="M4" s="7">
        <v>7000</v>
      </c>
      <c r="N4" s="35">
        <f aca="true" t="shared" si="0" ref="N4:N71">B4+C4+D4+E4+F4+G4+H4+I4+J4+K4+L4+M4</f>
        <v>47111</v>
      </c>
      <c r="O4" s="20">
        <v>49185.33333333333</v>
      </c>
      <c r="P4" s="21">
        <v>57000</v>
      </c>
    </row>
    <row r="5" spans="1:16" ht="12.75" customHeight="1">
      <c r="A5" s="19" t="s">
        <v>92</v>
      </c>
      <c r="B5" s="7"/>
      <c r="C5" s="7">
        <v>128</v>
      </c>
      <c r="D5" s="7"/>
      <c r="E5" s="7"/>
      <c r="F5" s="7">
        <v>111</v>
      </c>
      <c r="G5" s="7"/>
      <c r="H5" s="7">
        <v>92</v>
      </c>
      <c r="I5" s="7"/>
      <c r="J5" s="55"/>
      <c r="K5" s="55"/>
      <c r="L5" s="70">
        <v>60</v>
      </c>
      <c r="M5" s="7">
        <v>60</v>
      </c>
      <c r="N5" s="35">
        <f t="shared" si="0"/>
        <v>451</v>
      </c>
      <c r="O5" s="20"/>
      <c r="P5" s="21"/>
    </row>
    <row r="6" spans="1:20" ht="12.75" customHeight="1">
      <c r="A6" s="19" t="s">
        <v>96</v>
      </c>
      <c r="B6" s="7">
        <v>5297</v>
      </c>
      <c r="C6" s="7">
        <v>3752</v>
      </c>
      <c r="D6" s="7">
        <v>4858</v>
      </c>
      <c r="E6" s="7">
        <v>3251</v>
      </c>
      <c r="F6" s="7">
        <v>4767</v>
      </c>
      <c r="G6" s="7">
        <v>3464</v>
      </c>
      <c r="H6" s="7">
        <v>2570</v>
      </c>
      <c r="I6" s="7">
        <v>588</v>
      </c>
      <c r="J6" s="55">
        <v>1013</v>
      </c>
      <c r="K6" s="55">
        <v>6500</v>
      </c>
      <c r="L6" s="70">
        <v>7000</v>
      </c>
      <c r="M6" s="7">
        <v>7000</v>
      </c>
      <c r="N6" s="35">
        <f t="shared" si="0"/>
        <v>50060</v>
      </c>
      <c r="O6" s="20">
        <v>46333.333333333336</v>
      </c>
      <c r="P6" s="21">
        <v>51000</v>
      </c>
      <c r="R6" s="14">
        <v>5980</v>
      </c>
      <c r="S6" s="14">
        <v>6400</v>
      </c>
      <c r="T6" s="50">
        <v>6383</v>
      </c>
    </row>
    <row r="7" spans="1:16" ht="11.25" customHeight="1">
      <c r="A7" s="19" t="s">
        <v>92</v>
      </c>
      <c r="B7" s="7">
        <v>231</v>
      </c>
      <c r="C7" s="7">
        <v>226</v>
      </c>
      <c r="D7" s="7">
        <v>227</v>
      </c>
      <c r="E7" s="7">
        <v>222</v>
      </c>
      <c r="F7" s="7">
        <v>514</v>
      </c>
      <c r="G7" s="7">
        <v>372</v>
      </c>
      <c r="H7" s="7">
        <v>222</v>
      </c>
      <c r="I7" s="7">
        <v>101</v>
      </c>
      <c r="J7" s="55">
        <v>169</v>
      </c>
      <c r="K7" s="55">
        <v>276</v>
      </c>
      <c r="L7" s="70">
        <v>185</v>
      </c>
      <c r="M7" s="7">
        <v>185</v>
      </c>
      <c r="N7" s="35">
        <f t="shared" si="0"/>
        <v>2930</v>
      </c>
      <c r="O7" s="20"/>
      <c r="P7" s="21"/>
    </row>
    <row r="8" spans="1:16" ht="12.75" customHeight="1">
      <c r="A8" s="19" t="s">
        <v>94</v>
      </c>
      <c r="B8" s="7">
        <v>3516</v>
      </c>
      <c r="C8" s="7">
        <v>1849</v>
      </c>
      <c r="D8" s="7">
        <v>2571</v>
      </c>
      <c r="E8" s="7">
        <v>1639</v>
      </c>
      <c r="F8" s="7">
        <v>2391</v>
      </c>
      <c r="G8" s="7">
        <v>2047</v>
      </c>
      <c r="H8" s="7">
        <v>286</v>
      </c>
      <c r="I8" s="7">
        <v>312</v>
      </c>
      <c r="J8" s="55">
        <v>625</v>
      </c>
      <c r="K8" s="55">
        <v>2107</v>
      </c>
      <c r="L8" s="70">
        <v>4000</v>
      </c>
      <c r="M8" s="7">
        <v>4000</v>
      </c>
      <c r="N8" s="35">
        <f t="shared" si="0"/>
        <v>25343</v>
      </c>
      <c r="O8" s="20">
        <v>33371.666666666664</v>
      </c>
      <c r="P8" s="21">
        <v>35000</v>
      </c>
    </row>
    <row r="9" spans="1:16" ht="12.75" customHeight="1">
      <c r="A9" s="19" t="s">
        <v>92</v>
      </c>
      <c r="B9" s="7"/>
      <c r="C9" s="7"/>
      <c r="D9" s="7">
        <v>785</v>
      </c>
      <c r="E9" s="7">
        <v>541</v>
      </c>
      <c r="F9" s="7">
        <v>254</v>
      </c>
      <c r="G9" s="7">
        <v>202</v>
      </c>
      <c r="H9" s="7"/>
      <c r="I9" s="7">
        <v>196</v>
      </c>
      <c r="J9" s="55">
        <v>197</v>
      </c>
      <c r="K9" s="55">
        <v>334</v>
      </c>
      <c r="L9" s="70"/>
      <c r="M9" s="7"/>
      <c r="N9" s="35">
        <f t="shared" si="0"/>
        <v>2509</v>
      </c>
      <c r="O9" s="20"/>
      <c r="P9" s="21"/>
    </row>
    <row r="10" spans="1:16" ht="12.75" customHeight="1">
      <c r="A10" s="19" t="s">
        <v>95</v>
      </c>
      <c r="B10" s="7">
        <v>4176</v>
      </c>
      <c r="C10" s="7">
        <v>4934</v>
      </c>
      <c r="D10" s="7">
        <v>4161</v>
      </c>
      <c r="E10" s="7">
        <v>3908</v>
      </c>
      <c r="F10" s="7">
        <v>3805</v>
      </c>
      <c r="G10" s="7">
        <v>3632</v>
      </c>
      <c r="H10" s="7">
        <v>2950</v>
      </c>
      <c r="I10" s="7">
        <v>3800</v>
      </c>
      <c r="J10" s="55">
        <v>3284</v>
      </c>
      <c r="K10" s="55">
        <v>5962</v>
      </c>
      <c r="L10" s="70">
        <v>6500</v>
      </c>
      <c r="M10" s="7">
        <v>6500</v>
      </c>
      <c r="N10" s="35">
        <f t="shared" si="0"/>
        <v>53612</v>
      </c>
      <c r="O10" s="20">
        <v>51435.66666666666</v>
      </c>
      <c r="P10" s="21">
        <v>54217</v>
      </c>
    </row>
    <row r="11" spans="1:16" ht="12" customHeight="1">
      <c r="A11" s="19" t="s">
        <v>92</v>
      </c>
      <c r="B11" s="7"/>
      <c r="C11" s="7">
        <v>282</v>
      </c>
      <c r="D11" s="7">
        <v>147</v>
      </c>
      <c r="E11" s="7">
        <v>141</v>
      </c>
      <c r="F11" s="7">
        <v>15</v>
      </c>
      <c r="G11" s="7">
        <v>14</v>
      </c>
      <c r="H11" s="7"/>
      <c r="I11" s="7"/>
      <c r="J11" s="55">
        <v>13</v>
      </c>
      <c r="K11" s="55">
        <v>206</v>
      </c>
      <c r="L11" s="70">
        <v>200</v>
      </c>
      <c r="M11" s="7">
        <v>200</v>
      </c>
      <c r="N11" s="35">
        <f t="shared" si="0"/>
        <v>1218</v>
      </c>
      <c r="O11" s="20"/>
      <c r="P11" s="21"/>
    </row>
    <row r="12" spans="1:16" ht="12.75" customHeight="1">
      <c r="A12" s="19" t="s">
        <v>12</v>
      </c>
      <c r="B12" s="7">
        <v>3707</v>
      </c>
      <c r="C12" s="7">
        <v>2993</v>
      </c>
      <c r="D12" s="7">
        <v>4216</v>
      </c>
      <c r="E12" s="7">
        <v>4196</v>
      </c>
      <c r="F12" s="7">
        <v>3852</v>
      </c>
      <c r="G12" s="7">
        <v>2956</v>
      </c>
      <c r="H12" s="7">
        <v>1013</v>
      </c>
      <c r="I12" s="7">
        <v>498</v>
      </c>
      <c r="J12" s="55">
        <v>1383</v>
      </c>
      <c r="K12" s="55">
        <v>4800</v>
      </c>
      <c r="L12" s="70">
        <v>5500</v>
      </c>
      <c r="M12" s="7">
        <v>5500</v>
      </c>
      <c r="N12" s="35">
        <f t="shared" si="0"/>
        <v>40614</v>
      </c>
      <c r="O12" s="20">
        <v>38548.333333333336</v>
      </c>
      <c r="P12" s="21">
        <v>39800</v>
      </c>
    </row>
    <row r="13" spans="1:16" ht="12.75" customHeight="1" hidden="1">
      <c r="A13" s="19" t="s">
        <v>92</v>
      </c>
      <c r="B13" s="7"/>
      <c r="C13" s="7"/>
      <c r="D13" s="7"/>
      <c r="E13" s="7"/>
      <c r="F13" s="7"/>
      <c r="G13" s="7"/>
      <c r="H13" s="7"/>
      <c r="I13" s="7"/>
      <c r="J13" s="55"/>
      <c r="K13" s="55"/>
      <c r="L13" s="70"/>
      <c r="M13" s="7"/>
      <c r="N13" s="35">
        <f t="shared" si="0"/>
        <v>0</v>
      </c>
      <c r="O13" s="20"/>
      <c r="P13" s="21"/>
    </row>
    <row r="14" spans="1:20" ht="11.25" customHeight="1">
      <c r="A14" s="19" t="s">
        <v>13</v>
      </c>
      <c r="B14" s="7">
        <v>5500</v>
      </c>
      <c r="C14" s="7">
        <v>5055</v>
      </c>
      <c r="D14" s="7">
        <v>4892</v>
      </c>
      <c r="E14" s="7">
        <v>2800</v>
      </c>
      <c r="F14" s="7">
        <v>4766</v>
      </c>
      <c r="G14" s="7">
        <v>4419</v>
      </c>
      <c r="H14" s="7">
        <v>1800</v>
      </c>
      <c r="I14" s="7">
        <v>4195</v>
      </c>
      <c r="J14" s="55">
        <v>2100</v>
      </c>
      <c r="K14" s="55">
        <v>5187</v>
      </c>
      <c r="L14" s="70">
        <v>7000</v>
      </c>
      <c r="M14" s="7">
        <v>7000</v>
      </c>
      <c r="N14" s="35">
        <f t="shared" si="0"/>
        <v>54714</v>
      </c>
      <c r="O14" s="20">
        <v>48683</v>
      </c>
      <c r="P14" s="21">
        <v>56000</v>
      </c>
      <c r="T14" s="14">
        <v>5040</v>
      </c>
    </row>
    <row r="15" spans="1:16" ht="11.25" customHeight="1" hidden="1">
      <c r="A15" s="19" t="s">
        <v>92</v>
      </c>
      <c r="B15" s="7"/>
      <c r="C15" s="7"/>
      <c r="D15" s="7"/>
      <c r="E15" s="7"/>
      <c r="F15" s="7"/>
      <c r="G15" s="7">
        <v>78</v>
      </c>
      <c r="H15" s="7"/>
      <c r="I15" s="7"/>
      <c r="J15" s="55"/>
      <c r="K15" s="55"/>
      <c r="L15" s="70"/>
      <c r="M15" s="7"/>
      <c r="N15" s="35">
        <f t="shared" si="0"/>
        <v>78</v>
      </c>
      <c r="O15" s="20"/>
      <c r="P15" s="21"/>
    </row>
    <row r="16" spans="1:20" ht="12" customHeight="1">
      <c r="A16" s="19" t="s">
        <v>138</v>
      </c>
      <c r="B16" s="7">
        <v>11700</v>
      </c>
      <c r="C16" s="7">
        <v>12300</v>
      </c>
      <c r="D16" s="7">
        <v>11100</v>
      </c>
      <c r="E16" s="7">
        <v>10300</v>
      </c>
      <c r="F16" s="7">
        <v>6600</v>
      </c>
      <c r="G16" s="7">
        <v>5500</v>
      </c>
      <c r="H16" s="7">
        <v>2300</v>
      </c>
      <c r="I16" s="7">
        <v>5400</v>
      </c>
      <c r="J16" s="56">
        <v>3730</v>
      </c>
      <c r="K16" s="56">
        <v>12000</v>
      </c>
      <c r="L16" s="70">
        <v>12500</v>
      </c>
      <c r="M16" s="7">
        <v>13000</v>
      </c>
      <c r="N16" s="35">
        <f t="shared" si="0"/>
        <v>106430</v>
      </c>
      <c r="O16" s="20">
        <v>105560.33333333334</v>
      </c>
      <c r="P16" s="21">
        <v>120000</v>
      </c>
      <c r="T16" s="14">
        <v>11500</v>
      </c>
    </row>
    <row r="17" spans="1:16" ht="12" customHeight="1" hidden="1">
      <c r="A17" s="19" t="s">
        <v>92</v>
      </c>
      <c r="B17" s="7"/>
      <c r="C17" s="7"/>
      <c r="D17" s="7"/>
      <c r="E17" s="7"/>
      <c r="F17" s="7"/>
      <c r="G17" s="7">
        <v>102</v>
      </c>
      <c r="H17" s="7"/>
      <c r="I17" s="7"/>
      <c r="J17" s="56"/>
      <c r="K17" s="56"/>
      <c r="L17" s="70"/>
      <c r="M17" s="7"/>
      <c r="N17" s="35">
        <f t="shared" si="0"/>
        <v>102</v>
      </c>
      <c r="O17" s="20"/>
      <c r="P17" s="21"/>
    </row>
    <row r="18" spans="1:20" ht="12.75" customHeight="1">
      <c r="A18" s="19" t="s">
        <v>14</v>
      </c>
      <c r="B18" s="7">
        <v>2155</v>
      </c>
      <c r="C18" s="7">
        <v>1535</v>
      </c>
      <c r="D18" s="7">
        <v>2157</v>
      </c>
      <c r="E18" s="7">
        <v>2015</v>
      </c>
      <c r="F18" s="7">
        <v>2169</v>
      </c>
      <c r="G18" s="7">
        <v>2235</v>
      </c>
      <c r="H18" s="7">
        <v>1409</v>
      </c>
      <c r="I18" s="7">
        <v>401</v>
      </c>
      <c r="J18" s="56">
        <v>501</v>
      </c>
      <c r="K18" s="56">
        <v>2700</v>
      </c>
      <c r="L18" s="70">
        <v>1373</v>
      </c>
      <c r="M18" s="7">
        <v>2800</v>
      </c>
      <c r="N18" s="35">
        <f t="shared" si="0"/>
        <v>21450</v>
      </c>
      <c r="O18" s="20">
        <v>24064</v>
      </c>
      <c r="P18" s="21">
        <v>24900</v>
      </c>
      <c r="R18" s="14">
        <v>3242</v>
      </c>
      <c r="S18" s="14">
        <v>1516</v>
      </c>
      <c r="T18" s="50">
        <v>2527</v>
      </c>
    </row>
    <row r="19" spans="1:16" ht="12.75" customHeight="1">
      <c r="A19" s="19" t="s">
        <v>97</v>
      </c>
      <c r="B19" s="7">
        <v>9700</v>
      </c>
      <c r="C19" s="7">
        <v>9199</v>
      </c>
      <c r="D19" s="7">
        <v>9586</v>
      </c>
      <c r="E19" s="7">
        <v>8000</v>
      </c>
      <c r="F19" s="7">
        <v>9704</v>
      </c>
      <c r="G19" s="7">
        <v>6753</v>
      </c>
      <c r="H19" s="7">
        <v>2715</v>
      </c>
      <c r="I19" s="7">
        <v>916</v>
      </c>
      <c r="J19" s="7">
        <v>3100</v>
      </c>
      <c r="K19" s="7">
        <v>12320</v>
      </c>
      <c r="L19" s="7">
        <v>14500</v>
      </c>
      <c r="M19" s="7">
        <v>15000</v>
      </c>
      <c r="N19" s="35">
        <f t="shared" si="0"/>
        <v>101493</v>
      </c>
      <c r="O19" s="20">
        <v>98685.33333333334</v>
      </c>
      <c r="P19" s="21">
        <v>100565</v>
      </c>
    </row>
    <row r="20" spans="1:16" ht="12" customHeight="1">
      <c r="A20" s="19" t="s">
        <v>93</v>
      </c>
      <c r="B20" s="7">
        <v>132</v>
      </c>
      <c r="C20" s="7">
        <v>513</v>
      </c>
      <c r="D20" s="7"/>
      <c r="E20" s="7"/>
      <c r="F20" s="7"/>
      <c r="G20" s="7"/>
      <c r="H20" s="7"/>
      <c r="I20" s="7"/>
      <c r="J20" s="27">
        <v>243</v>
      </c>
      <c r="K20" s="56"/>
      <c r="L20" s="70"/>
      <c r="M20" s="7"/>
      <c r="N20" s="35">
        <f t="shared" si="0"/>
        <v>888</v>
      </c>
      <c r="O20" s="20"/>
      <c r="P20" s="21"/>
    </row>
    <row r="21" spans="1:16" ht="12.75" customHeight="1" hidden="1">
      <c r="A21" s="19"/>
      <c r="B21" s="7"/>
      <c r="C21" s="7"/>
      <c r="D21" s="7"/>
      <c r="E21" s="7"/>
      <c r="F21" s="7"/>
      <c r="G21" s="7"/>
      <c r="H21" s="7"/>
      <c r="I21" s="7"/>
      <c r="J21" s="27"/>
      <c r="K21" s="56"/>
      <c r="L21" s="70"/>
      <c r="M21" s="7"/>
      <c r="N21" s="35"/>
      <c r="O21" s="20"/>
      <c r="P21" s="21"/>
    </row>
    <row r="22" spans="1:16" ht="12.75" customHeight="1">
      <c r="A22" s="19" t="s">
        <v>98</v>
      </c>
      <c r="B22" s="7">
        <v>6732</v>
      </c>
      <c r="C22" s="7">
        <v>3883</v>
      </c>
      <c r="D22" s="7">
        <v>5885</v>
      </c>
      <c r="E22" s="7">
        <v>5410</v>
      </c>
      <c r="F22" s="7">
        <v>5045</v>
      </c>
      <c r="G22" s="7">
        <v>4493</v>
      </c>
      <c r="H22" s="7">
        <v>2660</v>
      </c>
      <c r="I22" s="7">
        <v>6350</v>
      </c>
      <c r="J22" s="27">
        <v>3957</v>
      </c>
      <c r="K22" s="83">
        <v>6350</v>
      </c>
      <c r="L22" s="70">
        <v>7500</v>
      </c>
      <c r="M22" s="7">
        <v>7500</v>
      </c>
      <c r="N22" s="35">
        <f t="shared" si="0"/>
        <v>65765</v>
      </c>
      <c r="O22" s="20">
        <v>59898.33333333333</v>
      </c>
      <c r="P22" s="21">
        <v>61000</v>
      </c>
    </row>
    <row r="23" spans="1:16" ht="13.5" customHeight="1">
      <c r="A23" s="19" t="s">
        <v>99</v>
      </c>
      <c r="B23" s="7"/>
      <c r="C23" s="7"/>
      <c r="D23" s="7">
        <v>71</v>
      </c>
      <c r="E23" s="7"/>
      <c r="F23" s="7">
        <v>72</v>
      </c>
      <c r="G23" s="7">
        <v>7</v>
      </c>
      <c r="H23" s="7">
        <v>21</v>
      </c>
      <c r="I23" s="7"/>
      <c r="J23" s="27">
        <v>43</v>
      </c>
      <c r="K23" s="83"/>
      <c r="L23" s="70"/>
      <c r="M23" s="7"/>
      <c r="N23" s="35">
        <f t="shared" si="0"/>
        <v>214</v>
      </c>
      <c r="O23" s="20"/>
      <c r="P23" s="21"/>
    </row>
    <row r="24" spans="1:20" ht="12" customHeight="1">
      <c r="A24" s="19" t="s">
        <v>15</v>
      </c>
      <c r="B24" s="7">
        <v>2102</v>
      </c>
      <c r="C24" s="7">
        <v>1428</v>
      </c>
      <c r="D24" s="7">
        <v>1994</v>
      </c>
      <c r="E24" s="7">
        <v>1834</v>
      </c>
      <c r="F24" s="7">
        <v>1875</v>
      </c>
      <c r="G24" s="7">
        <v>1492</v>
      </c>
      <c r="H24" s="7">
        <v>1425</v>
      </c>
      <c r="I24" s="7">
        <v>2647</v>
      </c>
      <c r="J24" s="27">
        <v>973</v>
      </c>
      <c r="K24" s="83">
        <v>2197</v>
      </c>
      <c r="L24" s="70">
        <v>3000</v>
      </c>
      <c r="M24" s="7">
        <v>3500</v>
      </c>
      <c r="N24" s="35">
        <f t="shared" si="0"/>
        <v>24467</v>
      </c>
      <c r="O24" s="20">
        <v>20398.666666666668</v>
      </c>
      <c r="P24" s="21">
        <v>22000</v>
      </c>
      <c r="T24" s="14">
        <v>2221</v>
      </c>
    </row>
    <row r="25" spans="1:16" ht="12" customHeight="1" hidden="1">
      <c r="A25" s="19"/>
      <c r="B25" s="7"/>
      <c r="C25" s="7"/>
      <c r="D25" s="7"/>
      <c r="E25" s="7"/>
      <c r="F25" s="7"/>
      <c r="G25" s="7"/>
      <c r="H25" s="7"/>
      <c r="I25" s="7"/>
      <c r="J25" s="27"/>
      <c r="K25" s="83"/>
      <c r="L25" s="70"/>
      <c r="M25" s="7"/>
      <c r="N25" s="35"/>
      <c r="O25" s="20"/>
      <c r="P25" s="21"/>
    </row>
    <row r="26" spans="1:20" ht="12.75" customHeight="1">
      <c r="A26" s="19" t="s">
        <v>44</v>
      </c>
      <c r="B26" s="7">
        <v>3486</v>
      </c>
      <c r="C26" s="7">
        <v>3228</v>
      </c>
      <c r="D26" s="7">
        <v>4396</v>
      </c>
      <c r="E26" s="7">
        <v>3730</v>
      </c>
      <c r="F26" s="7">
        <v>4002</v>
      </c>
      <c r="G26" s="7">
        <v>3773</v>
      </c>
      <c r="H26" s="7">
        <v>1273</v>
      </c>
      <c r="I26" s="7">
        <v>793</v>
      </c>
      <c r="J26" s="27">
        <v>850</v>
      </c>
      <c r="K26" s="83">
        <v>5200</v>
      </c>
      <c r="L26" s="70">
        <v>5200</v>
      </c>
      <c r="M26" s="7">
        <v>6000</v>
      </c>
      <c r="N26" s="35">
        <f t="shared" si="0"/>
        <v>41931</v>
      </c>
      <c r="O26" s="20">
        <v>32753</v>
      </c>
      <c r="P26" s="21">
        <v>26244</v>
      </c>
      <c r="R26" s="14">
        <v>5173</v>
      </c>
      <c r="S26" s="14">
        <v>3531</v>
      </c>
      <c r="T26" s="50">
        <v>4647</v>
      </c>
    </row>
    <row r="27" spans="1:20" ht="12.75" customHeight="1">
      <c r="A27" s="19" t="s">
        <v>128</v>
      </c>
      <c r="B27" s="7">
        <v>4000</v>
      </c>
      <c r="C27" s="7">
        <v>3200</v>
      </c>
      <c r="D27" s="7">
        <v>3000</v>
      </c>
      <c r="E27" s="7">
        <v>3000</v>
      </c>
      <c r="F27" s="7">
        <v>3100</v>
      </c>
      <c r="G27" s="7">
        <v>2700</v>
      </c>
      <c r="H27" s="7">
        <v>1200</v>
      </c>
      <c r="I27" s="7">
        <v>400</v>
      </c>
      <c r="J27" s="27">
        <v>1400</v>
      </c>
      <c r="K27" s="83">
        <v>4000</v>
      </c>
      <c r="L27" s="70">
        <v>4250</v>
      </c>
      <c r="M27" s="7">
        <v>4200</v>
      </c>
      <c r="N27" s="35">
        <f t="shared" si="0"/>
        <v>34450</v>
      </c>
      <c r="O27" s="20">
        <v>38298.66666666667</v>
      </c>
      <c r="P27" s="21">
        <v>37301</v>
      </c>
      <c r="T27" s="14">
        <v>4400</v>
      </c>
    </row>
    <row r="28" spans="1:16" ht="12" customHeight="1" hidden="1">
      <c r="A28" s="19" t="s">
        <v>93</v>
      </c>
      <c r="B28" s="7"/>
      <c r="C28" s="7"/>
      <c r="D28" s="7"/>
      <c r="E28" s="7"/>
      <c r="F28" s="7"/>
      <c r="G28" s="7"/>
      <c r="H28" s="7"/>
      <c r="I28" s="7"/>
      <c r="J28" s="27"/>
      <c r="K28" s="83"/>
      <c r="L28" s="70"/>
      <c r="M28" s="7"/>
      <c r="N28" s="35">
        <f t="shared" si="0"/>
        <v>0</v>
      </c>
      <c r="O28" s="20"/>
      <c r="P28" s="21"/>
    </row>
    <row r="29" spans="1:16" ht="12.75" customHeight="1" hidden="1">
      <c r="A29" s="19"/>
      <c r="B29" s="7"/>
      <c r="C29" s="7"/>
      <c r="D29" s="7"/>
      <c r="E29" s="7"/>
      <c r="F29" s="7"/>
      <c r="G29" s="7"/>
      <c r="H29" s="7"/>
      <c r="I29" s="7"/>
      <c r="J29" s="27"/>
      <c r="K29" s="83"/>
      <c r="L29" s="70"/>
      <c r="M29" s="7"/>
      <c r="N29" s="35"/>
      <c r="O29" s="20"/>
      <c r="P29" s="21"/>
    </row>
    <row r="30" spans="1:16" ht="12.75" customHeight="1">
      <c r="A30" s="19" t="s">
        <v>100</v>
      </c>
      <c r="B30" s="7">
        <v>6582</v>
      </c>
      <c r="C30" s="7">
        <v>3994</v>
      </c>
      <c r="D30" s="7">
        <v>5430</v>
      </c>
      <c r="E30" s="7">
        <v>5237</v>
      </c>
      <c r="F30" s="7">
        <v>5041</v>
      </c>
      <c r="G30" s="7">
        <v>4482</v>
      </c>
      <c r="H30" s="7">
        <v>2081</v>
      </c>
      <c r="I30" s="7">
        <v>1090</v>
      </c>
      <c r="J30" s="7">
        <v>2243</v>
      </c>
      <c r="K30" s="7">
        <v>6500</v>
      </c>
      <c r="L30" s="7">
        <v>7000</v>
      </c>
      <c r="M30" s="7">
        <v>7500</v>
      </c>
      <c r="N30" s="35">
        <f t="shared" si="0"/>
        <v>57180</v>
      </c>
      <c r="O30" s="20">
        <v>56889.66666666668</v>
      </c>
      <c r="P30" s="21">
        <v>60500</v>
      </c>
    </row>
    <row r="31" spans="1:16" ht="12.75" customHeight="1">
      <c r="A31" s="19" t="s">
        <v>99</v>
      </c>
      <c r="B31" s="7"/>
      <c r="C31" s="7"/>
      <c r="D31" s="7">
        <v>536</v>
      </c>
      <c r="E31" s="7"/>
      <c r="F31" s="7">
        <v>554</v>
      </c>
      <c r="G31" s="7">
        <v>516</v>
      </c>
      <c r="H31" s="7"/>
      <c r="I31" s="7"/>
      <c r="J31" s="27"/>
      <c r="K31" s="83">
        <v>522</v>
      </c>
      <c r="L31" s="70"/>
      <c r="M31" s="7"/>
      <c r="N31" s="35">
        <f t="shared" si="0"/>
        <v>2128</v>
      </c>
      <c r="O31" s="20"/>
      <c r="P31" s="21"/>
    </row>
    <row r="32" spans="1:16" ht="12.75" customHeight="1" hidden="1">
      <c r="A32" s="19"/>
      <c r="B32" s="7"/>
      <c r="C32" s="7"/>
      <c r="D32" s="7"/>
      <c r="E32" s="7"/>
      <c r="F32" s="7"/>
      <c r="G32" s="7"/>
      <c r="H32" s="7"/>
      <c r="I32" s="7"/>
      <c r="J32" s="27"/>
      <c r="K32" s="83"/>
      <c r="L32" s="70"/>
      <c r="M32" s="7"/>
      <c r="N32" s="35">
        <f t="shared" si="0"/>
        <v>0</v>
      </c>
      <c r="O32" s="20"/>
      <c r="P32" s="21"/>
    </row>
    <row r="33" spans="1:20" ht="13.5" customHeight="1">
      <c r="A33" s="19" t="s">
        <v>101</v>
      </c>
      <c r="B33" s="7">
        <v>11332</v>
      </c>
      <c r="C33" s="7">
        <v>13082</v>
      </c>
      <c r="D33" s="7">
        <v>11887</v>
      </c>
      <c r="E33" s="7">
        <v>8887</v>
      </c>
      <c r="F33" s="7">
        <v>5729</v>
      </c>
      <c r="G33" s="7">
        <v>5687</v>
      </c>
      <c r="H33" s="7">
        <v>4592</v>
      </c>
      <c r="I33" s="7">
        <v>1807</v>
      </c>
      <c r="J33" s="7">
        <v>2243</v>
      </c>
      <c r="K33" s="7">
        <v>9301</v>
      </c>
      <c r="L33" s="7">
        <v>14500</v>
      </c>
      <c r="M33" s="7">
        <v>15300</v>
      </c>
      <c r="N33" s="35">
        <f t="shared" si="0"/>
        <v>104347</v>
      </c>
      <c r="O33" s="20">
        <v>105897.33333333334</v>
      </c>
      <c r="P33" s="21">
        <v>107321</v>
      </c>
      <c r="T33" s="14">
        <v>17280</v>
      </c>
    </row>
    <row r="34" spans="1:16" ht="14.25" customHeight="1">
      <c r="A34" s="19" t="s">
        <v>104</v>
      </c>
      <c r="B34" s="7"/>
      <c r="C34" s="7"/>
      <c r="D34" s="7">
        <v>109</v>
      </c>
      <c r="E34" s="7"/>
      <c r="F34" s="7"/>
      <c r="G34" s="7"/>
      <c r="H34" s="7"/>
      <c r="I34" s="7"/>
      <c r="J34" s="27"/>
      <c r="K34" s="83">
        <v>46</v>
      </c>
      <c r="L34" s="70"/>
      <c r="M34" s="7"/>
      <c r="N34" s="35">
        <f t="shared" si="0"/>
        <v>155</v>
      </c>
      <c r="O34" s="20"/>
      <c r="P34" s="21"/>
    </row>
    <row r="35" spans="1:16" ht="12" customHeight="1">
      <c r="A35" s="19" t="s">
        <v>99</v>
      </c>
      <c r="B35" s="7"/>
      <c r="C35" s="7">
        <v>9</v>
      </c>
      <c r="D35" s="7">
        <v>13</v>
      </c>
      <c r="E35" s="7">
        <v>25</v>
      </c>
      <c r="F35" s="7"/>
      <c r="G35" s="7">
        <v>7</v>
      </c>
      <c r="H35" s="7"/>
      <c r="I35" s="7"/>
      <c r="J35" s="27"/>
      <c r="K35" s="83">
        <v>2</v>
      </c>
      <c r="L35" s="70"/>
      <c r="M35" s="7"/>
      <c r="N35" s="35">
        <f t="shared" si="0"/>
        <v>56</v>
      </c>
      <c r="O35" s="20"/>
      <c r="P35" s="21"/>
    </row>
    <row r="36" spans="1:20" s="25" customFormat="1" ht="15.75" customHeight="1">
      <c r="A36" s="19" t="s">
        <v>102</v>
      </c>
      <c r="B36" s="7">
        <v>5631</v>
      </c>
      <c r="C36" s="7">
        <v>2933</v>
      </c>
      <c r="D36" s="7">
        <v>4900</v>
      </c>
      <c r="E36" s="7">
        <v>3800</v>
      </c>
      <c r="F36" s="7">
        <v>5790</v>
      </c>
      <c r="G36" s="7">
        <v>6905</v>
      </c>
      <c r="H36" s="7">
        <v>1607</v>
      </c>
      <c r="I36" s="7">
        <v>533</v>
      </c>
      <c r="J36" s="13">
        <v>1443</v>
      </c>
      <c r="K36" s="12">
        <v>7500</v>
      </c>
      <c r="L36" s="70">
        <v>8000</v>
      </c>
      <c r="M36" s="7">
        <v>8000</v>
      </c>
      <c r="N36" s="35">
        <f t="shared" si="0"/>
        <v>57042</v>
      </c>
      <c r="O36" s="20">
        <v>46687</v>
      </c>
      <c r="P36" s="36">
        <v>54000</v>
      </c>
      <c r="R36" s="25">
        <v>6131</v>
      </c>
      <c r="S36" s="25">
        <v>5166</v>
      </c>
      <c r="T36" s="25">
        <v>7198</v>
      </c>
    </row>
    <row r="37" spans="1:16" s="25" customFormat="1" ht="10.5" customHeight="1" hidden="1">
      <c r="A37" s="19"/>
      <c r="B37" s="7"/>
      <c r="C37" s="7"/>
      <c r="D37" s="7"/>
      <c r="E37" s="7"/>
      <c r="F37" s="7"/>
      <c r="G37" s="7"/>
      <c r="H37" s="7"/>
      <c r="I37" s="7"/>
      <c r="J37" s="13"/>
      <c r="K37" s="12"/>
      <c r="L37" s="70"/>
      <c r="M37" s="7"/>
      <c r="N37" s="35"/>
      <c r="O37" s="20"/>
      <c r="P37" s="36"/>
    </row>
    <row r="38" spans="1:16" ht="14.25" customHeight="1">
      <c r="A38" s="19" t="s">
        <v>16</v>
      </c>
      <c r="B38" s="7">
        <v>2828</v>
      </c>
      <c r="C38" s="7">
        <v>2039</v>
      </c>
      <c r="D38" s="7">
        <v>2613</v>
      </c>
      <c r="E38" s="7">
        <v>2601</v>
      </c>
      <c r="F38" s="7">
        <v>2200</v>
      </c>
      <c r="G38" s="7">
        <v>2414</v>
      </c>
      <c r="H38" s="7">
        <v>935</v>
      </c>
      <c r="I38" s="7">
        <v>390</v>
      </c>
      <c r="J38" s="83">
        <v>986</v>
      </c>
      <c r="K38" s="83">
        <v>4000</v>
      </c>
      <c r="L38" s="70">
        <v>4500</v>
      </c>
      <c r="M38" s="7">
        <v>4600</v>
      </c>
      <c r="N38" s="35">
        <f t="shared" si="0"/>
        <v>30106</v>
      </c>
      <c r="O38" s="20">
        <v>29227.33333333333</v>
      </c>
      <c r="P38" s="21">
        <v>32000</v>
      </c>
    </row>
    <row r="39" spans="1:16" ht="12.75" customHeight="1" hidden="1">
      <c r="A39" s="19" t="s">
        <v>99</v>
      </c>
      <c r="B39" s="7"/>
      <c r="C39" s="7"/>
      <c r="D39" s="7"/>
      <c r="E39" s="7"/>
      <c r="F39" s="7"/>
      <c r="G39" s="7">
        <v>252</v>
      </c>
      <c r="H39" s="7"/>
      <c r="I39" s="7"/>
      <c r="J39" s="27"/>
      <c r="K39" s="83"/>
      <c r="L39" s="70"/>
      <c r="M39" s="7"/>
      <c r="N39" s="35">
        <f t="shared" si="0"/>
        <v>252</v>
      </c>
      <c r="O39" s="20"/>
      <c r="P39" s="21"/>
    </row>
    <row r="40" spans="1:20" ht="16.5" customHeight="1">
      <c r="A40" s="19" t="s">
        <v>139</v>
      </c>
      <c r="B40" s="7">
        <v>5690</v>
      </c>
      <c r="C40" s="7">
        <v>5272</v>
      </c>
      <c r="D40" s="7">
        <v>5240</v>
      </c>
      <c r="E40" s="7">
        <v>4808</v>
      </c>
      <c r="F40" s="7">
        <v>3157</v>
      </c>
      <c r="G40" s="7">
        <v>3113</v>
      </c>
      <c r="H40" s="7">
        <v>1800</v>
      </c>
      <c r="I40" s="7">
        <v>1200</v>
      </c>
      <c r="J40" s="83">
        <v>2425</v>
      </c>
      <c r="K40" s="83">
        <v>6300</v>
      </c>
      <c r="L40" s="70">
        <v>6000</v>
      </c>
      <c r="M40" s="7">
        <v>6200</v>
      </c>
      <c r="N40" s="35">
        <f t="shared" si="0"/>
        <v>51205</v>
      </c>
      <c r="O40" s="20">
        <v>48284.33333333333</v>
      </c>
      <c r="P40" s="21">
        <v>48500</v>
      </c>
      <c r="T40" s="14">
        <v>5620</v>
      </c>
    </row>
    <row r="41" spans="1:16" ht="12.75" customHeight="1">
      <c r="A41" s="19" t="s">
        <v>99</v>
      </c>
      <c r="B41" s="7"/>
      <c r="C41" s="7"/>
      <c r="D41" s="7">
        <v>37</v>
      </c>
      <c r="E41" s="7">
        <v>12</v>
      </c>
      <c r="F41" s="7">
        <v>7</v>
      </c>
      <c r="G41" s="7"/>
      <c r="H41" s="7"/>
      <c r="I41" s="7"/>
      <c r="J41" s="83">
        <v>3</v>
      </c>
      <c r="K41" s="83"/>
      <c r="L41" s="70"/>
      <c r="M41" s="7"/>
      <c r="N41" s="35">
        <f t="shared" si="0"/>
        <v>59</v>
      </c>
      <c r="O41" s="20"/>
      <c r="P41" s="21"/>
    </row>
    <row r="42" spans="1:16" ht="11.25" customHeight="1">
      <c r="A42" s="19" t="s">
        <v>17</v>
      </c>
      <c r="B42" s="7">
        <v>4434</v>
      </c>
      <c r="C42" s="7">
        <v>2354</v>
      </c>
      <c r="D42" s="7">
        <v>5200</v>
      </c>
      <c r="E42" s="7">
        <v>4513</v>
      </c>
      <c r="F42" s="7">
        <v>4004</v>
      </c>
      <c r="G42" s="7">
        <v>3572</v>
      </c>
      <c r="H42" s="7">
        <v>1068</v>
      </c>
      <c r="I42" s="7">
        <v>446</v>
      </c>
      <c r="J42" s="83">
        <v>2291</v>
      </c>
      <c r="K42" s="83">
        <v>5500</v>
      </c>
      <c r="L42" s="70">
        <v>6000</v>
      </c>
      <c r="M42" s="7">
        <v>6000</v>
      </c>
      <c r="N42" s="35">
        <f t="shared" si="0"/>
        <v>45382</v>
      </c>
      <c r="O42" s="20">
        <v>47869.333333333336</v>
      </c>
      <c r="P42" s="21">
        <v>48500</v>
      </c>
    </row>
    <row r="43" spans="1:16" ht="11.25" customHeight="1" hidden="1">
      <c r="A43" s="19"/>
      <c r="B43" s="7"/>
      <c r="C43" s="7"/>
      <c r="D43" s="7"/>
      <c r="E43" s="7"/>
      <c r="F43" s="7"/>
      <c r="G43" s="7"/>
      <c r="H43" s="7"/>
      <c r="I43" s="7"/>
      <c r="J43" s="83"/>
      <c r="K43" s="83"/>
      <c r="L43" s="70"/>
      <c r="M43" s="7"/>
      <c r="N43" s="35"/>
      <c r="O43" s="20"/>
      <c r="P43" s="21"/>
    </row>
    <row r="44" spans="1:16" ht="12.75" customHeight="1">
      <c r="A44" s="19" t="s">
        <v>18</v>
      </c>
      <c r="B44" s="7">
        <v>10374</v>
      </c>
      <c r="C44" s="7">
        <v>9170</v>
      </c>
      <c r="D44" s="7">
        <v>7677</v>
      </c>
      <c r="E44" s="7">
        <v>6289</v>
      </c>
      <c r="F44" s="7">
        <v>5211</v>
      </c>
      <c r="G44" s="7">
        <v>2933</v>
      </c>
      <c r="H44" s="7">
        <v>3405</v>
      </c>
      <c r="I44" s="7">
        <v>1467</v>
      </c>
      <c r="J44" s="83">
        <v>2291</v>
      </c>
      <c r="K44" s="83">
        <v>8095</v>
      </c>
      <c r="L44" s="70">
        <v>10500</v>
      </c>
      <c r="M44" s="7">
        <v>10500</v>
      </c>
      <c r="N44" s="35">
        <f t="shared" si="0"/>
        <v>77912</v>
      </c>
      <c r="O44" s="20">
        <v>89656</v>
      </c>
      <c r="P44" s="21">
        <v>91000</v>
      </c>
    </row>
    <row r="45" spans="1:16" ht="12.75" customHeight="1" hidden="1">
      <c r="A45" s="19"/>
      <c r="B45" s="7"/>
      <c r="C45" s="7"/>
      <c r="D45" s="7"/>
      <c r="E45" s="7"/>
      <c r="F45" s="7"/>
      <c r="G45" s="7"/>
      <c r="H45" s="7"/>
      <c r="I45" s="7"/>
      <c r="J45" s="83"/>
      <c r="K45" s="83"/>
      <c r="L45" s="70"/>
      <c r="M45" s="7"/>
      <c r="N45" s="35"/>
      <c r="O45" s="20"/>
      <c r="P45" s="21"/>
    </row>
    <row r="46" spans="1:16" ht="18" customHeight="1">
      <c r="A46" s="19" t="s">
        <v>19</v>
      </c>
      <c r="B46" s="7">
        <v>6649</v>
      </c>
      <c r="C46" s="7">
        <v>3956</v>
      </c>
      <c r="D46" s="7">
        <v>8989</v>
      </c>
      <c r="E46" s="7">
        <v>9150</v>
      </c>
      <c r="F46" s="7">
        <v>8467</v>
      </c>
      <c r="G46" s="7">
        <v>8098</v>
      </c>
      <c r="H46" s="7">
        <v>2491</v>
      </c>
      <c r="I46" s="7">
        <v>1876</v>
      </c>
      <c r="J46" s="83">
        <v>2633</v>
      </c>
      <c r="K46" s="83">
        <v>8777</v>
      </c>
      <c r="L46" s="70">
        <v>8700</v>
      </c>
      <c r="M46" s="7">
        <v>9000</v>
      </c>
      <c r="N46" s="35">
        <f t="shared" si="0"/>
        <v>78786</v>
      </c>
      <c r="O46" s="20">
        <v>68761</v>
      </c>
      <c r="P46" s="21">
        <v>82115</v>
      </c>
    </row>
    <row r="47" spans="1:16" ht="15" customHeight="1">
      <c r="A47" s="19" t="s">
        <v>99</v>
      </c>
      <c r="B47" s="7"/>
      <c r="C47" s="7"/>
      <c r="D47" s="7"/>
      <c r="E47" s="7"/>
      <c r="F47" s="7"/>
      <c r="G47" s="7"/>
      <c r="H47" s="7"/>
      <c r="I47" s="7">
        <v>820</v>
      </c>
      <c r="J47" s="83">
        <v>419</v>
      </c>
      <c r="K47" s="83"/>
      <c r="L47" s="70"/>
      <c r="M47" s="7"/>
      <c r="N47" s="35">
        <f t="shared" si="0"/>
        <v>1239</v>
      </c>
      <c r="O47" s="20"/>
      <c r="P47" s="21"/>
    </row>
    <row r="48" spans="1:20" ht="15" customHeight="1">
      <c r="A48" s="19" t="s">
        <v>20</v>
      </c>
      <c r="B48" s="7">
        <v>6271</v>
      </c>
      <c r="C48" s="7">
        <v>2407</v>
      </c>
      <c r="D48" s="7">
        <v>5521</v>
      </c>
      <c r="E48" s="7">
        <v>4950</v>
      </c>
      <c r="F48" s="7">
        <v>5348</v>
      </c>
      <c r="G48" s="7">
        <v>4402</v>
      </c>
      <c r="H48" s="7">
        <v>1037</v>
      </c>
      <c r="I48" s="7">
        <v>1240</v>
      </c>
      <c r="J48" s="83">
        <v>1980</v>
      </c>
      <c r="K48" s="83">
        <v>7000</v>
      </c>
      <c r="L48" s="70">
        <v>9000</v>
      </c>
      <c r="M48" s="7">
        <v>9000</v>
      </c>
      <c r="N48" s="35">
        <f t="shared" si="0"/>
        <v>58156</v>
      </c>
      <c r="O48" s="20">
        <v>81979</v>
      </c>
      <c r="P48" s="21">
        <v>94000</v>
      </c>
      <c r="T48" s="14">
        <v>8083</v>
      </c>
    </row>
    <row r="49" spans="1:16" ht="15" customHeight="1">
      <c r="A49" s="19" t="s">
        <v>99</v>
      </c>
      <c r="B49" s="7"/>
      <c r="C49" s="7"/>
      <c r="D49" s="7">
        <v>18</v>
      </c>
      <c r="E49" s="7">
        <v>7</v>
      </c>
      <c r="F49" s="7"/>
      <c r="G49" s="7">
        <v>7</v>
      </c>
      <c r="H49" s="7"/>
      <c r="I49" s="7"/>
      <c r="J49" s="83">
        <v>15</v>
      </c>
      <c r="K49" s="83"/>
      <c r="L49" s="70">
        <v>144</v>
      </c>
      <c r="M49" s="7"/>
      <c r="N49" s="35">
        <f t="shared" si="0"/>
        <v>191</v>
      </c>
      <c r="O49" s="20"/>
      <c r="P49" s="21"/>
    </row>
    <row r="50" spans="1:16" ht="12.75" customHeight="1">
      <c r="A50" s="31" t="s">
        <v>25</v>
      </c>
      <c r="B50" s="10" t="s">
        <v>0</v>
      </c>
      <c r="C50" s="10" t="s">
        <v>1</v>
      </c>
      <c r="D50" s="10" t="s">
        <v>2</v>
      </c>
      <c r="E50" s="10" t="s">
        <v>3</v>
      </c>
      <c r="F50" s="10" t="s">
        <v>4</v>
      </c>
      <c r="G50" s="10" t="s">
        <v>26</v>
      </c>
      <c r="H50" s="10" t="s">
        <v>5</v>
      </c>
      <c r="I50" s="10" t="s">
        <v>6</v>
      </c>
      <c r="J50" s="10" t="s">
        <v>7</v>
      </c>
      <c r="K50" s="10" t="s">
        <v>8</v>
      </c>
      <c r="L50" s="10" t="s">
        <v>9</v>
      </c>
      <c r="M50" s="10" t="s">
        <v>10</v>
      </c>
      <c r="N50" s="10" t="s">
        <v>24</v>
      </c>
      <c r="O50" s="20"/>
      <c r="P50" s="21"/>
    </row>
    <row r="51" spans="1:16" ht="12.75" customHeight="1">
      <c r="A51" s="19" t="s">
        <v>103</v>
      </c>
      <c r="B51" s="7">
        <v>4350</v>
      </c>
      <c r="C51" s="7">
        <v>3105</v>
      </c>
      <c r="D51" s="7">
        <v>4000</v>
      </c>
      <c r="E51" s="7">
        <v>3400</v>
      </c>
      <c r="F51" s="7">
        <v>3800</v>
      </c>
      <c r="G51" s="7">
        <v>3400</v>
      </c>
      <c r="H51" s="7">
        <v>1600</v>
      </c>
      <c r="I51" s="7">
        <v>400</v>
      </c>
      <c r="J51" s="83">
        <v>1200</v>
      </c>
      <c r="K51" s="83">
        <v>6400</v>
      </c>
      <c r="L51" s="70">
        <v>6500</v>
      </c>
      <c r="M51" s="7">
        <v>6000</v>
      </c>
      <c r="N51" s="35">
        <f t="shared" si="0"/>
        <v>44155</v>
      </c>
      <c r="O51" s="20">
        <v>41156</v>
      </c>
      <c r="P51" s="21">
        <v>43000</v>
      </c>
    </row>
    <row r="52" spans="1:16" ht="12.75" customHeight="1" hidden="1">
      <c r="A52" s="19" t="s">
        <v>93</v>
      </c>
      <c r="B52" s="7"/>
      <c r="C52" s="7"/>
      <c r="D52" s="7"/>
      <c r="E52" s="7"/>
      <c r="F52" s="7"/>
      <c r="G52" s="7"/>
      <c r="H52" s="7"/>
      <c r="I52" s="7"/>
      <c r="J52" s="83"/>
      <c r="K52" s="83"/>
      <c r="L52" s="70"/>
      <c r="M52" s="7"/>
      <c r="N52" s="35">
        <f t="shared" si="0"/>
        <v>0</v>
      </c>
      <c r="O52" s="20"/>
      <c r="P52" s="21"/>
    </row>
    <row r="53" spans="1:16" ht="12.75" customHeight="1">
      <c r="A53" s="19" t="s">
        <v>99</v>
      </c>
      <c r="B53" s="7"/>
      <c r="C53" s="7"/>
      <c r="D53" s="7">
        <v>206</v>
      </c>
      <c r="E53" s="7">
        <v>61</v>
      </c>
      <c r="F53" s="7">
        <v>68</v>
      </c>
      <c r="G53" s="7"/>
      <c r="H53" s="7"/>
      <c r="I53" s="7"/>
      <c r="J53" s="83"/>
      <c r="K53" s="83"/>
      <c r="L53" s="70"/>
      <c r="M53" s="7"/>
      <c r="N53" s="35">
        <f t="shared" si="0"/>
        <v>335</v>
      </c>
      <c r="O53" s="20"/>
      <c r="P53" s="21"/>
    </row>
    <row r="54" spans="1:20" ht="12.75" customHeight="1">
      <c r="A54" s="19" t="s">
        <v>21</v>
      </c>
      <c r="B54" s="7">
        <v>2326</v>
      </c>
      <c r="C54" s="7">
        <v>2326</v>
      </c>
      <c r="D54" s="7">
        <v>3680</v>
      </c>
      <c r="E54" s="7">
        <v>3200</v>
      </c>
      <c r="F54" s="7">
        <v>3200</v>
      </c>
      <c r="G54" s="7">
        <v>2760</v>
      </c>
      <c r="H54" s="7">
        <v>760</v>
      </c>
      <c r="I54" s="7">
        <v>240</v>
      </c>
      <c r="J54" s="83">
        <v>800</v>
      </c>
      <c r="K54" s="83">
        <v>3960</v>
      </c>
      <c r="L54" s="70">
        <v>4100</v>
      </c>
      <c r="M54" s="7">
        <v>4300</v>
      </c>
      <c r="N54" s="35">
        <f t="shared" si="0"/>
        <v>31652</v>
      </c>
      <c r="O54" s="20">
        <v>29468.333333333332</v>
      </c>
      <c r="P54" s="21">
        <v>34520</v>
      </c>
      <c r="T54" s="14">
        <v>4320</v>
      </c>
    </row>
    <row r="55" spans="1:16" ht="12.75" customHeight="1" hidden="1">
      <c r="A55" s="19"/>
      <c r="B55" s="7"/>
      <c r="C55" s="7"/>
      <c r="D55" s="7"/>
      <c r="E55" s="7"/>
      <c r="F55" s="7"/>
      <c r="G55" s="7"/>
      <c r="H55" s="7"/>
      <c r="I55" s="7"/>
      <c r="J55" s="83"/>
      <c r="K55" s="83"/>
      <c r="L55" s="70"/>
      <c r="M55" s="7"/>
      <c r="N55" s="35"/>
      <c r="O55" s="20"/>
      <c r="P55" s="21"/>
    </row>
    <row r="56" spans="1:16" ht="12.75" customHeight="1">
      <c r="A56" s="19" t="s">
        <v>22</v>
      </c>
      <c r="B56" s="7">
        <v>5551</v>
      </c>
      <c r="C56" s="7">
        <v>2726</v>
      </c>
      <c r="D56" s="7">
        <v>5925</v>
      </c>
      <c r="E56" s="7">
        <v>4932</v>
      </c>
      <c r="F56" s="7">
        <v>5197</v>
      </c>
      <c r="G56" s="7">
        <v>4460</v>
      </c>
      <c r="H56" s="7">
        <v>1732</v>
      </c>
      <c r="I56" s="7">
        <v>449</v>
      </c>
      <c r="J56" s="83">
        <v>1356</v>
      </c>
      <c r="K56" s="83">
        <v>6000</v>
      </c>
      <c r="L56" s="70">
        <v>6000</v>
      </c>
      <c r="M56" s="7">
        <v>6000</v>
      </c>
      <c r="N56" s="35">
        <f t="shared" si="0"/>
        <v>50328</v>
      </c>
      <c r="O56" s="20">
        <v>46629</v>
      </c>
      <c r="P56" s="21">
        <v>49500</v>
      </c>
    </row>
    <row r="57" spans="1:16" ht="12.75" customHeight="1">
      <c r="A57" s="19" t="s">
        <v>105</v>
      </c>
      <c r="B57" s="7">
        <v>10250</v>
      </c>
      <c r="C57" s="7">
        <v>8011</v>
      </c>
      <c r="D57" s="7">
        <v>11468</v>
      </c>
      <c r="E57" s="7">
        <v>8269</v>
      </c>
      <c r="F57" s="7">
        <v>8192</v>
      </c>
      <c r="G57" s="7">
        <v>9456</v>
      </c>
      <c r="H57" s="7">
        <v>2403</v>
      </c>
      <c r="I57" s="7">
        <v>554</v>
      </c>
      <c r="J57" s="83">
        <v>3400</v>
      </c>
      <c r="K57" s="83">
        <v>12500</v>
      </c>
      <c r="L57" s="70">
        <v>12000</v>
      </c>
      <c r="M57" s="7">
        <v>15000</v>
      </c>
      <c r="N57" s="35">
        <f t="shared" si="0"/>
        <v>101503</v>
      </c>
      <c r="O57" s="20">
        <v>121457.66666666669</v>
      </c>
      <c r="P57" s="21">
        <v>123000</v>
      </c>
    </row>
    <row r="58" spans="1:16" ht="12.75" customHeight="1">
      <c r="A58" s="19" t="s">
        <v>93</v>
      </c>
      <c r="B58" s="7"/>
      <c r="C58" s="7"/>
      <c r="D58" s="7"/>
      <c r="E58" s="7">
        <v>255</v>
      </c>
      <c r="F58" s="7"/>
      <c r="G58" s="7"/>
      <c r="H58" s="7"/>
      <c r="I58" s="7"/>
      <c r="J58" s="83"/>
      <c r="K58" s="83"/>
      <c r="L58" s="70"/>
      <c r="M58" s="7"/>
      <c r="N58" s="35">
        <f t="shared" si="0"/>
        <v>255</v>
      </c>
      <c r="O58" s="20"/>
      <c r="P58" s="21"/>
    </row>
    <row r="59" spans="1:16" ht="12.75" customHeight="1" hidden="1">
      <c r="A59" s="19" t="s">
        <v>99</v>
      </c>
      <c r="B59" s="7"/>
      <c r="C59" s="7"/>
      <c r="D59" s="7"/>
      <c r="E59" s="7"/>
      <c r="F59" s="7"/>
      <c r="G59" s="7"/>
      <c r="H59" s="7"/>
      <c r="I59" s="7"/>
      <c r="J59" s="83"/>
      <c r="K59" s="83"/>
      <c r="L59" s="70"/>
      <c r="M59" s="7"/>
      <c r="N59" s="35">
        <f t="shared" si="0"/>
        <v>0</v>
      </c>
      <c r="O59" s="20"/>
      <c r="P59" s="21"/>
    </row>
    <row r="60" spans="1:20" ht="12.75" customHeight="1">
      <c r="A60" s="19" t="s">
        <v>106</v>
      </c>
      <c r="B60" s="7">
        <v>5789</v>
      </c>
      <c r="C60" s="7">
        <v>2711</v>
      </c>
      <c r="D60" s="7">
        <v>6111</v>
      </c>
      <c r="E60" s="7">
        <v>4573</v>
      </c>
      <c r="F60" s="7">
        <v>4558</v>
      </c>
      <c r="G60" s="7">
        <v>4178</v>
      </c>
      <c r="H60" s="7">
        <v>1772</v>
      </c>
      <c r="I60" s="7">
        <v>554</v>
      </c>
      <c r="J60" s="83">
        <v>1008</v>
      </c>
      <c r="K60" s="83">
        <v>6500</v>
      </c>
      <c r="L60" s="70">
        <v>7500</v>
      </c>
      <c r="M60" s="7">
        <v>8300</v>
      </c>
      <c r="N60" s="35">
        <f t="shared" si="0"/>
        <v>53554</v>
      </c>
      <c r="O60" s="20">
        <v>49895.66666666665</v>
      </c>
      <c r="P60" s="21">
        <v>52000</v>
      </c>
      <c r="R60" s="14">
        <v>5760</v>
      </c>
      <c r="S60" s="50">
        <v>5707</v>
      </c>
      <c r="T60" s="50">
        <v>6920</v>
      </c>
    </row>
    <row r="61" spans="1:16" ht="12.75" customHeight="1">
      <c r="A61" s="19" t="s">
        <v>92</v>
      </c>
      <c r="B61" s="7">
        <v>750</v>
      </c>
      <c r="C61" s="7">
        <v>762</v>
      </c>
      <c r="D61" s="7">
        <v>1067</v>
      </c>
      <c r="E61" s="7">
        <v>821</v>
      </c>
      <c r="F61" s="7">
        <v>809</v>
      </c>
      <c r="G61" s="7">
        <v>777</v>
      </c>
      <c r="H61" s="7">
        <v>335</v>
      </c>
      <c r="I61" s="7">
        <v>69</v>
      </c>
      <c r="J61" s="83">
        <v>154</v>
      </c>
      <c r="K61" s="83">
        <v>885</v>
      </c>
      <c r="L61" s="70">
        <v>893</v>
      </c>
      <c r="M61" s="7">
        <v>900</v>
      </c>
      <c r="N61" s="35">
        <f t="shared" si="0"/>
        <v>8222</v>
      </c>
      <c r="O61" s="20"/>
      <c r="P61" s="21"/>
    </row>
    <row r="62" spans="1:16" ht="12.75" customHeight="1">
      <c r="A62" s="19" t="s">
        <v>108</v>
      </c>
      <c r="B62" s="7">
        <v>4055</v>
      </c>
      <c r="C62" s="7">
        <v>4358</v>
      </c>
      <c r="D62" s="7">
        <v>4512</v>
      </c>
      <c r="E62" s="7">
        <v>3821</v>
      </c>
      <c r="F62" s="7">
        <v>3929</v>
      </c>
      <c r="G62" s="7">
        <v>3361</v>
      </c>
      <c r="H62" s="7">
        <v>1541</v>
      </c>
      <c r="I62" s="7">
        <v>1789</v>
      </c>
      <c r="J62" s="83">
        <v>1391</v>
      </c>
      <c r="K62" s="83">
        <v>6500</v>
      </c>
      <c r="L62" s="70">
        <v>7500</v>
      </c>
      <c r="M62" s="7">
        <v>7500</v>
      </c>
      <c r="N62" s="35">
        <f t="shared" si="0"/>
        <v>50257</v>
      </c>
      <c r="O62" s="20">
        <v>83464.66666666667</v>
      </c>
      <c r="P62" s="21">
        <v>84000</v>
      </c>
    </row>
    <row r="63" spans="1:16" ht="12.75" customHeight="1">
      <c r="A63" s="19" t="s">
        <v>92</v>
      </c>
      <c r="B63" s="7">
        <v>59</v>
      </c>
      <c r="C63" s="7">
        <v>77</v>
      </c>
      <c r="D63" s="7">
        <v>72</v>
      </c>
      <c r="E63" s="7">
        <v>68</v>
      </c>
      <c r="F63" s="7">
        <v>69</v>
      </c>
      <c r="G63" s="7">
        <v>66</v>
      </c>
      <c r="H63" s="7">
        <v>7</v>
      </c>
      <c r="I63" s="7">
        <v>68</v>
      </c>
      <c r="J63" s="7">
        <v>56</v>
      </c>
      <c r="K63" s="7">
        <v>69</v>
      </c>
      <c r="L63" s="7">
        <v>20</v>
      </c>
      <c r="M63" s="7">
        <v>30</v>
      </c>
      <c r="N63" s="35">
        <f t="shared" si="0"/>
        <v>661</v>
      </c>
      <c r="O63" s="20"/>
      <c r="P63" s="21"/>
    </row>
    <row r="64" spans="1:20" ht="25.5" customHeight="1">
      <c r="A64" s="19" t="s">
        <v>140</v>
      </c>
      <c r="B64" s="7">
        <v>8220</v>
      </c>
      <c r="C64" s="7">
        <v>7135</v>
      </c>
      <c r="D64" s="7">
        <v>9666</v>
      </c>
      <c r="E64" s="7">
        <v>8198</v>
      </c>
      <c r="F64" s="7">
        <v>6995</v>
      </c>
      <c r="G64" s="7">
        <v>6122</v>
      </c>
      <c r="H64" s="7">
        <v>2104</v>
      </c>
      <c r="I64" s="7">
        <v>1647</v>
      </c>
      <c r="J64" s="12">
        <v>3200</v>
      </c>
      <c r="K64" s="12">
        <v>11000</v>
      </c>
      <c r="L64" s="70">
        <v>13000</v>
      </c>
      <c r="M64" s="7">
        <v>13200</v>
      </c>
      <c r="N64" s="35">
        <f t="shared" si="0"/>
        <v>90487</v>
      </c>
      <c r="O64" s="20">
        <v>86521.33333333333</v>
      </c>
      <c r="P64" s="21">
        <v>89000</v>
      </c>
      <c r="T64" s="14">
        <v>15760</v>
      </c>
    </row>
    <row r="65" spans="1:16" ht="12.75" customHeight="1">
      <c r="A65" s="19" t="s">
        <v>92</v>
      </c>
      <c r="B65" s="7"/>
      <c r="C65" s="7">
        <v>52</v>
      </c>
      <c r="D65" s="7">
        <v>114</v>
      </c>
      <c r="E65" s="7">
        <v>170</v>
      </c>
      <c r="F65" s="7">
        <v>151</v>
      </c>
      <c r="G65" s="7">
        <v>28</v>
      </c>
      <c r="H65" s="7"/>
      <c r="I65" s="7">
        <v>49</v>
      </c>
      <c r="J65" s="12"/>
      <c r="K65" s="12">
        <v>360</v>
      </c>
      <c r="L65" s="70">
        <v>43</v>
      </c>
      <c r="M65" s="7">
        <v>46</v>
      </c>
      <c r="N65" s="35">
        <f t="shared" si="0"/>
        <v>1013</v>
      </c>
      <c r="O65" s="20"/>
      <c r="P65" s="21"/>
    </row>
    <row r="66" spans="1:16" ht="12.75" customHeight="1">
      <c r="A66" s="19" t="s">
        <v>85</v>
      </c>
      <c r="B66" s="7">
        <v>2397</v>
      </c>
      <c r="C66" s="7">
        <v>1060</v>
      </c>
      <c r="D66" s="7">
        <v>2064</v>
      </c>
      <c r="E66" s="7">
        <v>2099</v>
      </c>
      <c r="F66" s="7">
        <v>2206</v>
      </c>
      <c r="G66" s="7">
        <v>1827</v>
      </c>
      <c r="H66" s="7">
        <v>405</v>
      </c>
      <c r="I66" s="7">
        <v>297</v>
      </c>
      <c r="J66" s="83">
        <v>485</v>
      </c>
      <c r="K66" s="83">
        <v>2344</v>
      </c>
      <c r="L66" s="70">
        <v>2960</v>
      </c>
      <c r="M66" s="7">
        <v>3500</v>
      </c>
      <c r="N66" s="35">
        <f t="shared" si="0"/>
        <v>21644</v>
      </c>
      <c r="O66" s="20">
        <v>16887.666666666668</v>
      </c>
      <c r="P66" s="21">
        <v>21164</v>
      </c>
    </row>
    <row r="67" spans="1:16" ht="12.75" customHeight="1">
      <c r="A67" s="19" t="s">
        <v>86</v>
      </c>
      <c r="B67" s="7">
        <v>656</v>
      </c>
      <c r="C67" s="7">
        <v>544</v>
      </c>
      <c r="D67" s="7">
        <v>638</v>
      </c>
      <c r="E67" s="7">
        <v>653</v>
      </c>
      <c r="F67" s="7">
        <v>522</v>
      </c>
      <c r="G67" s="7">
        <v>167</v>
      </c>
      <c r="H67" s="7">
        <v>88</v>
      </c>
      <c r="I67" s="7">
        <v>124</v>
      </c>
      <c r="J67" s="83">
        <v>117</v>
      </c>
      <c r="K67" s="83">
        <v>281</v>
      </c>
      <c r="L67" s="70">
        <v>559</v>
      </c>
      <c r="M67" s="7">
        <v>700</v>
      </c>
      <c r="N67" s="35">
        <f t="shared" si="0"/>
        <v>5049</v>
      </c>
      <c r="O67" s="20">
        <v>7298.666666666666</v>
      </c>
      <c r="P67" s="21">
        <v>6800</v>
      </c>
    </row>
    <row r="68" spans="1:16" ht="12.75" customHeight="1">
      <c r="A68" s="19" t="s">
        <v>141</v>
      </c>
      <c r="B68" s="7">
        <v>4848</v>
      </c>
      <c r="C68" s="7">
        <v>2609</v>
      </c>
      <c r="D68" s="7">
        <v>5227</v>
      </c>
      <c r="E68" s="7">
        <v>4627</v>
      </c>
      <c r="F68" s="7">
        <v>4082</v>
      </c>
      <c r="G68" s="7">
        <v>5205</v>
      </c>
      <c r="H68" s="7">
        <v>2015</v>
      </c>
      <c r="I68" s="7">
        <v>2015</v>
      </c>
      <c r="J68" s="7">
        <v>2722</v>
      </c>
      <c r="K68" s="7">
        <v>6750</v>
      </c>
      <c r="L68" s="7">
        <v>7500</v>
      </c>
      <c r="M68" s="7">
        <v>7600</v>
      </c>
      <c r="N68" s="35">
        <f t="shared" si="0"/>
        <v>55200</v>
      </c>
      <c r="O68" s="20">
        <v>55486.33333333334</v>
      </c>
      <c r="P68" s="21">
        <v>52691</v>
      </c>
    </row>
    <row r="69" spans="1:16" ht="12.75" customHeight="1" hidden="1">
      <c r="A69" s="19"/>
      <c r="B69" s="7"/>
      <c r="C69" s="7"/>
      <c r="D69" s="7"/>
      <c r="E69" s="7"/>
      <c r="F69" s="7"/>
      <c r="G69" s="7"/>
      <c r="H69" s="7"/>
      <c r="I69" s="7"/>
      <c r="J69" s="27"/>
      <c r="K69" s="83"/>
      <c r="L69" s="70"/>
      <c r="M69" s="7"/>
      <c r="N69" s="35"/>
      <c r="O69" s="20"/>
      <c r="P69" s="21"/>
    </row>
    <row r="70" spans="1:16" ht="12.75" customHeight="1">
      <c r="A70" s="19" t="s">
        <v>28</v>
      </c>
      <c r="B70" s="7">
        <v>5790</v>
      </c>
      <c r="C70" s="7">
        <v>3030</v>
      </c>
      <c r="D70" s="7">
        <v>4650</v>
      </c>
      <c r="E70" s="7">
        <v>4950</v>
      </c>
      <c r="F70" s="7">
        <v>4275</v>
      </c>
      <c r="G70" s="7">
        <v>4200</v>
      </c>
      <c r="H70" s="7">
        <v>3020</v>
      </c>
      <c r="I70" s="7">
        <v>2620</v>
      </c>
      <c r="J70" s="7">
        <v>3600</v>
      </c>
      <c r="K70" s="7">
        <v>6000</v>
      </c>
      <c r="L70" s="7">
        <v>7344</v>
      </c>
      <c r="M70" s="7">
        <v>5710</v>
      </c>
      <c r="N70" s="35">
        <f t="shared" si="0"/>
        <v>55189</v>
      </c>
      <c r="O70" s="20">
        <v>56353.33333333333</v>
      </c>
      <c r="P70" s="21">
        <v>60000</v>
      </c>
    </row>
    <row r="71" spans="1:16" ht="12.75" customHeight="1">
      <c r="A71" s="52" t="s">
        <v>27</v>
      </c>
      <c r="B71" s="7">
        <v>4306</v>
      </c>
      <c r="C71" s="7">
        <v>4402</v>
      </c>
      <c r="D71" s="7">
        <v>4136</v>
      </c>
      <c r="E71" s="7">
        <v>4210</v>
      </c>
      <c r="F71" s="7">
        <v>2870</v>
      </c>
      <c r="G71" s="7">
        <v>3010</v>
      </c>
      <c r="H71" s="7">
        <v>2205</v>
      </c>
      <c r="I71" s="7">
        <v>2047</v>
      </c>
      <c r="J71" s="7">
        <v>2100</v>
      </c>
      <c r="K71" s="7">
        <v>4300</v>
      </c>
      <c r="L71" s="7">
        <v>5500</v>
      </c>
      <c r="M71" s="7">
        <v>5500</v>
      </c>
      <c r="N71" s="35">
        <f t="shared" si="0"/>
        <v>44586</v>
      </c>
      <c r="O71" s="20">
        <v>38029</v>
      </c>
      <c r="P71" s="21">
        <v>36752</v>
      </c>
    </row>
    <row r="72" spans="1:16" ht="12.75" customHeight="1">
      <c r="A72" s="19" t="s">
        <v>31</v>
      </c>
      <c r="B72" s="7">
        <v>5703</v>
      </c>
      <c r="C72" s="7">
        <v>1651</v>
      </c>
      <c r="D72" s="7">
        <v>4021</v>
      </c>
      <c r="E72" s="7">
        <v>3253</v>
      </c>
      <c r="F72" s="7">
        <v>3751</v>
      </c>
      <c r="G72" s="7">
        <v>3100</v>
      </c>
      <c r="H72" s="7">
        <v>4532</v>
      </c>
      <c r="I72" s="7">
        <v>2127</v>
      </c>
      <c r="J72" s="7">
        <v>2391</v>
      </c>
      <c r="K72" s="7">
        <v>6500</v>
      </c>
      <c r="L72" s="7">
        <v>6000</v>
      </c>
      <c r="M72" s="7">
        <v>5700</v>
      </c>
      <c r="N72" s="35">
        <f aca="true" t="shared" si="1" ref="N72:N90">B72+C72+D72+E72+F72+G72+H72+I72+J72+K72+L72+M72</f>
        <v>48729</v>
      </c>
      <c r="O72" s="20">
        <v>53450.33333333334</v>
      </c>
      <c r="P72" s="21">
        <v>55000</v>
      </c>
    </row>
    <row r="73" spans="1:16" ht="13.5" customHeight="1">
      <c r="A73" s="53" t="s">
        <v>32</v>
      </c>
      <c r="B73" s="7">
        <v>4123</v>
      </c>
      <c r="C73" s="7">
        <v>3200</v>
      </c>
      <c r="D73" s="7">
        <v>4259</v>
      </c>
      <c r="E73" s="7">
        <v>4030</v>
      </c>
      <c r="F73" s="7">
        <v>4057</v>
      </c>
      <c r="G73" s="7">
        <v>4621</v>
      </c>
      <c r="H73" s="7">
        <v>2846</v>
      </c>
      <c r="I73" s="7">
        <v>1434</v>
      </c>
      <c r="J73" s="7">
        <v>3669</v>
      </c>
      <c r="K73" s="7">
        <v>5500</v>
      </c>
      <c r="L73" s="7">
        <v>5200</v>
      </c>
      <c r="M73" s="7">
        <v>5950</v>
      </c>
      <c r="N73" s="35">
        <f t="shared" si="1"/>
        <v>48889</v>
      </c>
      <c r="O73" s="20">
        <v>44085.666666666664</v>
      </c>
      <c r="P73" s="21">
        <v>41600</v>
      </c>
    </row>
    <row r="74" spans="1:20" ht="12.75" customHeight="1">
      <c r="A74" s="37" t="s">
        <v>107</v>
      </c>
      <c r="B74" s="7">
        <v>4757</v>
      </c>
      <c r="C74" s="7">
        <v>4022</v>
      </c>
      <c r="D74" s="7">
        <v>5179</v>
      </c>
      <c r="E74" s="7">
        <v>4765</v>
      </c>
      <c r="F74" s="7">
        <v>4567</v>
      </c>
      <c r="G74" s="7">
        <v>4397</v>
      </c>
      <c r="H74" s="7">
        <v>2259</v>
      </c>
      <c r="I74" s="7">
        <v>1647</v>
      </c>
      <c r="J74" s="7">
        <v>2451</v>
      </c>
      <c r="K74" s="7">
        <v>6000</v>
      </c>
      <c r="L74" s="7">
        <v>6650</v>
      </c>
      <c r="M74" s="7">
        <v>5400</v>
      </c>
      <c r="N74" s="35">
        <f t="shared" si="1"/>
        <v>52094</v>
      </c>
      <c r="O74" s="20">
        <v>45455</v>
      </c>
      <c r="P74" s="21">
        <v>46500</v>
      </c>
      <c r="R74" s="14">
        <v>6255</v>
      </c>
      <c r="S74" s="14">
        <v>5562</v>
      </c>
      <c r="T74" s="50">
        <v>6030</v>
      </c>
    </row>
    <row r="75" spans="1:16" ht="13.5" customHeight="1">
      <c r="A75" s="37" t="s">
        <v>104</v>
      </c>
      <c r="B75" s="7">
        <v>243</v>
      </c>
      <c r="C75" s="7"/>
      <c r="D75" s="7"/>
      <c r="E75" s="7"/>
      <c r="F75" s="7"/>
      <c r="G75" s="7"/>
      <c r="H75" s="7"/>
      <c r="I75" s="7"/>
      <c r="J75" s="13"/>
      <c r="K75" s="13"/>
      <c r="L75" s="70"/>
      <c r="M75" s="7"/>
      <c r="N75" s="35">
        <f t="shared" si="1"/>
        <v>243</v>
      </c>
      <c r="O75" s="20"/>
      <c r="P75" s="21"/>
    </row>
    <row r="76" spans="1:27" ht="12.75" customHeight="1">
      <c r="A76" s="31" t="s">
        <v>11</v>
      </c>
      <c r="B76" s="30">
        <f aca="true" t="shared" si="2" ref="B76:M76">B4+B6+B8+B10+B12+B14+B16+B18+B19+B22+B24+B26+B27+B30+B33+B36+B38+B40+B42+B44+B46+B48+B51+B54+B56+B57+B60+B62+B64+B66+B67+B68+B70+B71+B72+B73+B74</f>
        <v>199774</v>
      </c>
      <c r="C76" s="30">
        <f t="shared" si="2"/>
        <v>153877</v>
      </c>
      <c r="D76" s="30">
        <f t="shared" si="2"/>
        <v>195693</v>
      </c>
      <c r="E76" s="30">
        <f t="shared" si="2"/>
        <v>168502</v>
      </c>
      <c r="F76" s="30">
        <f t="shared" si="2"/>
        <v>163093</v>
      </c>
      <c r="G76" s="30">
        <f t="shared" si="2"/>
        <v>148613</v>
      </c>
      <c r="H76" s="30">
        <f t="shared" si="2"/>
        <v>71339</v>
      </c>
      <c r="I76" s="30">
        <f t="shared" si="2"/>
        <v>54943</v>
      </c>
      <c r="J76" s="30">
        <f t="shared" si="2"/>
        <v>72411</v>
      </c>
      <c r="K76" s="30">
        <f t="shared" si="2"/>
        <v>229331</v>
      </c>
      <c r="L76" s="30">
        <f t="shared" si="2"/>
        <v>257836</v>
      </c>
      <c r="M76" s="30">
        <f t="shared" si="2"/>
        <v>265460</v>
      </c>
      <c r="N76" s="35">
        <f>B76+C76+D76+E76+F76+G76+H76+I76+J76+K76+L76+M76</f>
        <v>1980872</v>
      </c>
      <c r="O76" s="30">
        <f>SUM(O4:O74)</f>
        <v>1998105.3333333335</v>
      </c>
      <c r="P76" s="30">
        <f>SUM(P4:P74)</f>
        <v>2098490</v>
      </c>
      <c r="AA76" s="34">
        <f>N4+N6+N8+N10+N12+N14+N16+N18+N19+N22+N24+N26+N27+N30+N33+N36+N38+N40+N42+N44+N46+N48+N51+N54+N56+N57+N60+N62+N64+N66+N67+N68+N70+N71+N72+N73+N74</f>
        <v>1980872</v>
      </c>
    </row>
    <row r="77" spans="1:16" ht="27" customHeight="1">
      <c r="A77" s="38" t="s">
        <v>109</v>
      </c>
      <c r="B77" s="31">
        <f aca="true" t="shared" si="3" ref="B77:M77">B20+B34+B58+B75</f>
        <v>375</v>
      </c>
      <c r="C77" s="31">
        <f t="shared" si="3"/>
        <v>513</v>
      </c>
      <c r="D77" s="31">
        <f t="shared" si="3"/>
        <v>109</v>
      </c>
      <c r="E77" s="31">
        <f t="shared" si="3"/>
        <v>255</v>
      </c>
      <c r="F77" s="31">
        <f t="shared" si="3"/>
        <v>0</v>
      </c>
      <c r="G77" s="31">
        <f t="shared" si="3"/>
        <v>0</v>
      </c>
      <c r="H77" s="31">
        <f t="shared" si="3"/>
        <v>0</v>
      </c>
      <c r="I77" s="31">
        <f t="shared" si="3"/>
        <v>0</v>
      </c>
      <c r="J77" s="31">
        <f t="shared" si="3"/>
        <v>243</v>
      </c>
      <c r="K77" s="31">
        <f t="shared" si="3"/>
        <v>46</v>
      </c>
      <c r="L77" s="31">
        <f t="shared" si="3"/>
        <v>0</v>
      </c>
      <c r="M77" s="31">
        <f t="shared" si="3"/>
        <v>0</v>
      </c>
      <c r="N77" s="35">
        <f t="shared" si="1"/>
        <v>1541</v>
      </c>
      <c r="O77" s="39"/>
      <c r="P77" s="39"/>
    </row>
    <row r="78" spans="1:18" ht="24.75" customHeight="1">
      <c r="A78" s="40" t="s">
        <v>39</v>
      </c>
      <c r="B78" s="31">
        <f aca="true" t="shared" si="4" ref="B78:M78">B5+B7+B9+B11+B23+B31+B35+B41+B47+B49+B53+B61+B63+B65</f>
        <v>1040</v>
      </c>
      <c r="C78" s="31">
        <f t="shared" si="4"/>
        <v>1536</v>
      </c>
      <c r="D78" s="31">
        <f t="shared" si="4"/>
        <v>3293</v>
      </c>
      <c r="E78" s="31">
        <f t="shared" si="4"/>
        <v>2068</v>
      </c>
      <c r="F78" s="31">
        <f t="shared" si="4"/>
        <v>2624</v>
      </c>
      <c r="G78" s="31">
        <f t="shared" si="4"/>
        <v>1996</v>
      </c>
      <c r="H78" s="31">
        <f t="shared" si="4"/>
        <v>677</v>
      </c>
      <c r="I78" s="31">
        <f t="shared" si="4"/>
        <v>1303</v>
      </c>
      <c r="J78" s="31">
        <f t="shared" si="4"/>
        <v>1069</v>
      </c>
      <c r="K78" s="31">
        <f t="shared" si="4"/>
        <v>2654</v>
      </c>
      <c r="L78" s="31">
        <f t="shared" si="4"/>
        <v>1545</v>
      </c>
      <c r="M78" s="31">
        <f t="shared" si="4"/>
        <v>1421</v>
      </c>
      <c r="N78" s="35">
        <f t="shared" si="1"/>
        <v>21226</v>
      </c>
      <c r="O78" s="31">
        <f>O5+O7+O11+O23+O29+O37+O61+O63</f>
        <v>0</v>
      </c>
      <c r="P78" s="31">
        <f>P5+P7+P11+P23+P29+P37+P61+P63</f>
        <v>0</v>
      </c>
      <c r="Q78" s="31">
        <f>Q5+Q7+Q11+Q23+Q29+Q37+Q61+Q63</f>
        <v>0</v>
      </c>
      <c r="R78" s="51"/>
    </row>
    <row r="79" spans="1:15" ht="26.25" hidden="1">
      <c r="A79" s="33" t="s">
        <v>118</v>
      </c>
      <c r="B79" s="31">
        <f>B24+B31+B36+B38+B56+B62+B72+B78</f>
        <v>26910</v>
      </c>
      <c r="C79" s="7">
        <v>8</v>
      </c>
      <c r="D79" s="7">
        <v>6</v>
      </c>
      <c r="E79" s="7">
        <v>7</v>
      </c>
      <c r="F79" s="7">
        <v>4</v>
      </c>
      <c r="G79" s="7">
        <v>6</v>
      </c>
      <c r="H79" s="7">
        <v>3</v>
      </c>
      <c r="I79" s="7">
        <v>1</v>
      </c>
      <c r="J79" s="7">
        <v>6</v>
      </c>
      <c r="K79" s="7">
        <v>7</v>
      </c>
      <c r="L79" s="7">
        <v>7</v>
      </c>
      <c r="M79" s="7">
        <v>7</v>
      </c>
      <c r="N79" s="35">
        <f t="shared" si="1"/>
        <v>26972</v>
      </c>
      <c r="O79" s="29">
        <v>68</v>
      </c>
    </row>
    <row r="80" spans="1:15" ht="26.25" hidden="1">
      <c r="A80" s="33" t="s">
        <v>118</v>
      </c>
      <c r="B80" s="31" t="e">
        <f>B26+B33+B37+B40+B57+B63+B73+#REF!</f>
        <v>#REF!</v>
      </c>
      <c r="C80" s="7">
        <v>345</v>
      </c>
      <c r="D80" s="7">
        <v>345</v>
      </c>
      <c r="E80" s="7">
        <v>345</v>
      </c>
      <c r="F80" s="7">
        <v>345</v>
      </c>
      <c r="G80" s="7"/>
      <c r="H80" s="7"/>
      <c r="I80" s="7"/>
      <c r="J80" s="7">
        <v>345</v>
      </c>
      <c r="K80" s="7">
        <v>345</v>
      </c>
      <c r="L80" s="7">
        <v>345</v>
      </c>
      <c r="M80" s="7">
        <v>345</v>
      </c>
      <c r="N80" s="35" t="e">
        <f t="shared" si="1"/>
        <v>#REF!</v>
      </c>
      <c r="O80" s="29">
        <v>3105</v>
      </c>
    </row>
    <row r="81" spans="1:15" ht="26.25" hidden="1">
      <c r="A81" s="33" t="s">
        <v>118</v>
      </c>
      <c r="B81" s="31">
        <f>B27+B34+B38+B42+B58+B64+B74+B79</f>
        <v>51149</v>
      </c>
      <c r="C81" s="7">
        <v>35</v>
      </c>
      <c r="D81" s="7">
        <v>25</v>
      </c>
      <c r="E81" s="7">
        <v>25</v>
      </c>
      <c r="F81" s="7">
        <v>15</v>
      </c>
      <c r="G81" s="7"/>
      <c r="H81" s="7"/>
      <c r="I81" s="7"/>
      <c r="J81" s="7">
        <v>15</v>
      </c>
      <c r="K81" s="7">
        <v>25</v>
      </c>
      <c r="L81" s="7">
        <v>30</v>
      </c>
      <c r="M81" s="7">
        <v>35</v>
      </c>
      <c r="N81" s="35">
        <f t="shared" si="1"/>
        <v>51354</v>
      </c>
      <c r="O81" s="29">
        <v>189</v>
      </c>
    </row>
    <row r="82" spans="1:15" ht="26.25" hidden="1">
      <c r="A82" s="33" t="s">
        <v>118</v>
      </c>
      <c r="B82" s="31" t="e">
        <f>B28+B36+B40+B44+B60+B66+B75+B80</f>
        <v>#REF!</v>
      </c>
      <c r="C82" s="7">
        <v>298</v>
      </c>
      <c r="D82" s="7">
        <v>302</v>
      </c>
      <c r="E82" s="7">
        <v>305</v>
      </c>
      <c r="F82" s="7">
        <v>62</v>
      </c>
      <c r="G82" s="7">
        <v>4</v>
      </c>
      <c r="H82" s="7">
        <v>4</v>
      </c>
      <c r="I82" s="7">
        <v>5</v>
      </c>
      <c r="J82" s="7">
        <v>5</v>
      </c>
      <c r="K82" s="7">
        <v>300</v>
      </c>
      <c r="L82" s="7">
        <v>300</v>
      </c>
      <c r="M82" s="7">
        <v>300</v>
      </c>
      <c r="N82" s="35" t="e">
        <f t="shared" si="1"/>
        <v>#REF!</v>
      </c>
      <c r="O82" s="29">
        <v>2079</v>
      </c>
    </row>
    <row r="83" spans="1:15" ht="26.25" hidden="1">
      <c r="A83" s="33" t="s">
        <v>118</v>
      </c>
      <c r="B83" s="31">
        <f>B29+B37+B42+B46+B61+B67+B76+B81</f>
        <v>263412</v>
      </c>
      <c r="C83" s="7">
        <v>31</v>
      </c>
      <c r="D83" s="7">
        <v>31</v>
      </c>
      <c r="E83" s="7">
        <v>30</v>
      </c>
      <c r="F83" s="7">
        <v>29</v>
      </c>
      <c r="G83" s="7">
        <v>5</v>
      </c>
      <c r="H83" s="7">
        <v>4</v>
      </c>
      <c r="I83" s="7">
        <v>4</v>
      </c>
      <c r="J83" s="7">
        <v>26</v>
      </c>
      <c r="K83" s="7">
        <v>30</v>
      </c>
      <c r="L83" s="7">
        <v>31</v>
      </c>
      <c r="M83" s="7">
        <v>31</v>
      </c>
      <c r="N83" s="35">
        <f t="shared" si="1"/>
        <v>263664</v>
      </c>
      <c r="O83" s="29">
        <v>249</v>
      </c>
    </row>
    <row r="84" spans="1:15" ht="26.25" hidden="1">
      <c r="A84" s="33" t="s">
        <v>118</v>
      </c>
      <c r="B84" s="31" t="e">
        <f>B30+B38+B44+B48+B62+B68+B77+B82</f>
        <v>#REF!</v>
      </c>
      <c r="C84" s="7">
        <v>13</v>
      </c>
      <c r="D84" s="7">
        <v>13</v>
      </c>
      <c r="E84" s="7">
        <v>13</v>
      </c>
      <c r="F84" s="7">
        <v>13</v>
      </c>
      <c r="G84" s="7">
        <v>13</v>
      </c>
      <c r="H84" s="7"/>
      <c r="I84" s="7"/>
      <c r="J84" s="7">
        <v>13</v>
      </c>
      <c r="K84" s="7">
        <v>13</v>
      </c>
      <c r="L84" s="7">
        <v>13</v>
      </c>
      <c r="M84" s="7">
        <v>13</v>
      </c>
      <c r="N84" s="35" t="e">
        <f t="shared" si="1"/>
        <v>#REF!</v>
      </c>
      <c r="O84" s="29">
        <v>131</v>
      </c>
    </row>
    <row r="85" spans="1:15" ht="26.25" hidden="1">
      <c r="A85" s="33" t="s">
        <v>118</v>
      </c>
      <c r="B85" s="31">
        <f>B31+B40+B46+B51+B63+B69+B78+B83</f>
        <v>281200</v>
      </c>
      <c r="C85" s="7">
        <v>20</v>
      </c>
      <c r="D85" s="7">
        <v>20</v>
      </c>
      <c r="E85" s="7">
        <v>14</v>
      </c>
      <c r="F85" s="7">
        <v>12</v>
      </c>
      <c r="G85" s="7"/>
      <c r="H85" s="7"/>
      <c r="I85" s="7"/>
      <c r="J85" s="7"/>
      <c r="K85" s="7">
        <v>19</v>
      </c>
      <c r="L85" s="7">
        <v>19</v>
      </c>
      <c r="M85" s="7">
        <v>19</v>
      </c>
      <c r="N85" s="35">
        <f t="shared" si="1"/>
        <v>281323</v>
      </c>
      <c r="O85" s="29">
        <v>142</v>
      </c>
    </row>
    <row r="86" spans="1:15" ht="26.25" hidden="1">
      <c r="A86" s="33" t="s">
        <v>118</v>
      </c>
      <c r="B86" s="31" t="e">
        <f>B33+B42+B48+B52+B64+B70+#REF!+B84</f>
        <v>#REF!</v>
      </c>
      <c r="C86" s="7">
        <v>28</v>
      </c>
      <c r="D86" s="7">
        <v>30</v>
      </c>
      <c r="E86" s="7">
        <v>30</v>
      </c>
      <c r="F86" s="7">
        <v>30</v>
      </c>
      <c r="G86" s="7">
        <v>30</v>
      </c>
      <c r="H86" s="7">
        <v>28</v>
      </c>
      <c r="I86" s="7">
        <v>28</v>
      </c>
      <c r="J86" s="7">
        <v>28</v>
      </c>
      <c r="K86" s="7">
        <v>30</v>
      </c>
      <c r="L86" s="7">
        <v>30</v>
      </c>
      <c r="M86" s="7">
        <v>30</v>
      </c>
      <c r="N86" s="35" t="e">
        <f t="shared" si="1"/>
        <v>#REF!</v>
      </c>
      <c r="O86" s="29">
        <v>7206</v>
      </c>
    </row>
    <row r="87" spans="1:15" ht="26.25" hidden="1">
      <c r="A87" s="33" t="s">
        <v>118</v>
      </c>
      <c r="B87" s="31" t="e">
        <f>B34+B44+B51+#REF!+B66+B71+B79+B85</f>
        <v>#REF!</v>
      </c>
      <c r="C87" s="7">
        <v>84</v>
      </c>
      <c r="D87" s="7">
        <v>93</v>
      </c>
      <c r="E87" s="7">
        <v>91</v>
      </c>
      <c r="F87" s="7">
        <v>78</v>
      </c>
      <c r="G87" s="7"/>
      <c r="H87" s="7"/>
      <c r="I87" s="7"/>
      <c r="J87" s="7"/>
      <c r="K87" s="7">
        <v>91</v>
      </c>
      <c r="L87" s="7">
        <v>91</v>
      </c>
      <c r="M87" s="7">
        <v>91</v>
      </c>
      <c r="N87" s="35" t="e">
        <f t="shared" si="1"/>
        <v>#REF!</v>
      </c>
      <c r="O87" s="29">
        <v>706</v>
      </c>
    </row>
    <row r="88" spans="1:15" ht="26.25" hidden="1">
      <c r="A88" s="33" t="s">
        <v>118</v>
      </c>
      <c r="B88" s="31" t="e">
        <f>B36+B46+B52+B54+B67+B72+B80+B86</f>
        <v>#REF!</v>
      </c>
      <c r="C88" s="32">
        <f aca="true" t="shared" si="5" ref="C88:M88">SUM(C79:C87)</f>
        <v>862</v>
      </c>
      <c r="D88" s="32">
        <f t="shared" si="5"/>
        <v>865</v>
      </c>
      <c r="E88" s="32">
        <f t="shared" si="5"/>
        <v>860</v>
      </c>
      <c r="F88" s="32">
        <f t="shared" si="5"/>
        <v>588</v>
      </c>
      <c r="G88" s="32">
        <f t="shared" si="5"/>
        <v>58</v>
      </c>
      <c r="H88" s="32">
        <f t="shared" si="5"/>
        <v>39</v>
      </c>
      <c r="I88" s="32">
        <f t="shared" si="5"/>
        <v>38</v>
      </c>
      <c r="J88" s="32">
        <f t="shared" si="5"/>
        <v>438</v>
      </c>
      <c r="K88" s="32">
        <f t="shared" si="5"/>
        <v>860</v>
      </c>
      <c r="L88" s="32">
        <f t="shared" si="5"/>
        <v>866</v>
      </c>
      <c r="M88" s="32">
        <f t="shared" si="5"/>
        <v>871</v>
      </c>
      <c r="N88" s="35" t="e">
        <f t="shared" si="1"/>
        <v>#REF!</v>
      </c>
      <c r="O88" s="29">
        <v>13875</v>
      </c>
    </row>
    <row r="89" spans="1:15" ht="26.25" hidden="1">
      <c r="A89" s="33" t="s">
        <v>118</v>
      </c>
      <c r="B89" s="31" t="e">
        <f>B37+B48+#REF!+B56+B68+B73+B81+B87</f>
        <v>#REF!</v>
      </c>
      <c r="C89" s="33">
        <f aca="true" t="shared" si="6" ref="C89:M89">C76-C88</f>
        <v>153015</v>
      </c>
      <c r="D89" s="33">
        <f t="shared" si="6"/>
        <v>194828</v>
      </c>
      <c r="E89" s="33">
        <f t="shared" si="6"/>
        <v>167642</v>
      </c>
      <c r="F89" s="33">
        <f t="shared" si="6"/>
        <v>162505</v>
      </c>
      <c r="G89" s="33">
        <f t="shared" si="6"/>
        <v>148555</v>
      </c>
      <c r="H89" s="33">
        <f t="shared" si="6"/>
        <v>71300</v>
      </c>
      <c r="I89" s="33">
        <f t="shared" si="6"/>
        <v>54905</v>
      </c>
      <c r="J89" s="33">
        <f t="shared" si="6"/>
        <v>71973</v>
      </c>
      <c r="K89" s="33">
        <f t="shared" si="6"/>
        <v>228471</v>
      </c>
      <c r="L89" s="33">
        <f t="shared" si="6"/>
        <v>256970</v>
      </c>
      <c r="M89" s="33">
        <f t="shared" si="6"/>
        <v>264589</v>
      </c>
      <c r="N89" s="35" t="e">
        <f t="shared" si="1"/>
        <v>#REF!</v>
      </c>
      <c r="O89" s="29">
        <v>2084015</v>
      </c>
    </row>
    <row r="90" spans="1:14" ht="37.5" customHeight="1">
      <c r="A90" s="33" t="s">
        <v>122</v>
      </c>
      <c r="B90" s="32">
        <f aca="true" t="shared" si="7" ref="B90:M90">B76-B77-B78</f>
        <v>198359</v>
      </c>
      <c r="C90" s="32">
        <f t="shared" si="7"/>
        <v>151828</v>
      </c>
      <c r="D90" s="32">
        <f t="shared" si="7"/>
        <v>192291</v>
      </c>
      <c r="E90" s="32">
        <f t="shared" si="7"/>
        <v>166179</v>
      </c>
      <c r="F90" s="32">
        <f t="shared" si="7"/>
        <v>160469</v>
      </c>
      <c r="G90" s="32">
        <f t="shared" si="7"/>
        <v>146617</v>
      </c>
      <c r="H90" s="32">
        <f t="shared" si="7"/>
        <v>70662</v>
      </c>
      <c r="I90" s="32">
        <f t="shared" si="7"/>
        <v>53640</v>
      </c>
      <c r="J90" s="32">
        <f t="shared" si="7"/>
        <v>71099</v>
      </c>
      <c r="K90" s="32">
        <f t="shared" si="7"/>
        <v>226631</v>
      </c>
      <c r="L90" s="32">
        <f t="shared" si="7"/>
        <v>256291</v>
      </c>
      <c r="M90" s="32">
        <f t="shared" si="7"/>
        <v>264039</v>
      </c>
      <c r="N90" s="35">
        <f t="shared" si="1"/>
        <v>1958105</v>
      </c>
    </row>
    <row r="91" ht="12.75" hidden="1"/>
    <row r="92" spans="11:12" ht="26.25" hidden="1">
      <c r="K92" s="25" t="s">
        <v>125</v>
      </c>
      <c r="L92" s="25"/>
    </row>
    <row r="93" spans="2:17" ht="12.75" hidden="1">
      <c r="B93" s="14">
        <f aca="true" t="shared" si="8" ref="B93:Q93">B8+B18+B66+B67-B9</f>
        <v>8724</v>
      </c>
      <c r="C93" s="14">
        <f t="shared" si="8"/>
        <v>4988</v>
      </c>
      <c r="D93" s="14">
        <f t="shared" si="8"/>
        <v>6645</v>
      </c>
      <c r="E93" s="14">
        <f t="shared" si="8"/>
        <v>5865</v>
      </c>
      <c r="F93" s="14">
        <f t="shared" si="8"/>
        <v>7034</v>
      </c>
      <c r="G93" s="14">
        <f t="shared" si="8"/>
        <v>6074</v>
      </c>
      <c r="H93" s="14">
        <f t="shared" si="8"/>
        <v>2188</v>
      </c>
      <c r="I93" s="14">
        <f t="shared" si="8"/>
        <v>938</v>
      </c>
      <c r="J93" s="14">
        <f t="shared" si="8"/>
        <v>1531</v>
      </c>
      <c r="K93" s="14">
        <f t="shared" si="8"/>
        <v>7098</v>
      </c>
      <c r="L93" s="14">
        <f t="shared" si="8"/>
        <v>8892</v>
      </c>
      <c r="M93" s="14">
        <f t="shared" si="8"/>
        <v>11000</v>
      </c>
      <c r="N93" s="14">
        <f t="shared" si="8"/>
        <v>70977</v>
      </c>
      <c r="O93" s="14">
        <f t="shared" si="8"/>
        <v>81622</v>
      </c>
      <c r="P93" s="14">
        <f t="shared" si="8"/>
        <v>87864</v>
      </c>
      <c r="Q93" s="14">
        <f t="shared" si="8"/>
        <v>0</v>
      </c>
    </row>
    <row r="94" ht="12.75" hidden="1"/>
    <row r="95" ht="12.75" hidden="1"/>
    <row r="96" ht="12.75" hidden="1"/>
    <row r="97" spans="2:14" ht="12.75" hidden="1">
      <c r="B97" s="14" t="e">
        <f>#REF!+#REF!+#REF!+#REF!+#REF!+#REF!</f>
        <v>#REF!</v>
      </c>
      <c r="C97" s="14" t="e">
        <f>#REF!+#REF!+#REF!+#REF!+#REF!+#REF!</f>
        <v>#REF!</v>
      </c>
      <c r="D97" s="14" t="e">
        <f>#REF!+#REF!+#REF!+#REF!+#REF!+#REF!</f>
        <v>#REF!</v>
      </c>
      <c r="E97" s="14" t="e">
        <f>#REF!+#REF!+#REF!+#REF!+#REF!+#REF!</f>
        <v>#REF!</v>
      </c>
      <c r="F97" s="14" t="e">
        <f>#REF!+#REF!+#REF!+#REF!+#REF!+#REF!</f>
        <v>#REF!</v>
      </c>
      <c r="G97" s="14" t="e">
        <f>#REF!+#REF!+#REF!+#REF!+#REF!+#REF!</f>
        <v>#REF!</v>
      </c>
      <c r="H97" s="14" t="e">
        <f>#REF!+#REF!+#REF!+#REF!+#REF!+#REF!</f>
        <v>#REF!</v>
      </c>
      <c r="I97" s="14" t="e">
        <f>#REF!+#REF!+#REF!+#REF!+#REF!+#REF!</f>
        <v>#REF!</v>
      </c>
      <c r="J97" s="14" t="e">
        <f>#REF!+#REF!+#REF!+#REF!+#REF!+#REF!</f>
        <v>#REF!</v>
      </c>
      <c r="K97" s="14" t="e">
        <f>#REF!+#REF!+#REF!+#REF!+#REF!+#REF!</f>
        <v>#REF!</v>
      </c>
      <c r="L97" s="14" t="e">
        <f>#REF!+#REF!+#REF!+#REF!+#REF!+#REF!</f>
        <v>#REF!</v>
      </c>
      <c r="M97" s="14" t="e">
        <f>#REF!+#REF!+#REF!+#REF!+#REF!+#REF!</f>
        <v>#REF!</v>
      </c>
      <c r="N97" s="14" t="e">
        <f>#REF!+#REF!+#REF!+#REF!+#REF!+#REF!</f>
        <v>#REF!</v>
      </c>
    </row>
    <row r="98" spans="2:14" ht="12.75" hidden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2.75" hidden="1">
      <c r="B99" s="14" t="e">
        <f>#REF!+#REF!+#REF!+#REF!+#REF!+#REF!</f>
        <v>#REF!</v>
      </c>
      <c r="C99" s="14" t="e">
        <f>#REF!+#REF!+#REF!+#REF!+#REF!+#REF!</f>
        <v>#REF!</v>
      </c>
      <c r="D99" s="14" t="e">
        <f>#REF!+#REF!+#REF!+#REF!+#REF!+#REF!</f>
        <v>#REF!</v>
      </c>
      <c r="E99" s="14" t="e">
        <f>#REF!+#REF!+#REF!+#REF!+#REF!+#REF!</f>
        <v>#REF!</v>
      </c>
      <c r="F99" s="14" t="e">
        <f>#REF!+#REF!+#REF!+#REF!+#REF!+#REF!</f>
        <v>#REF!</v>
      </c>
      <c r="G99" s="14" t="e">
        <f>#REF!+#REF!+#REF!+#REF!+#REF!+#REF!</f>
        <v>#REF!</v>
      </c>
      <c r="H99" s="14" t="e">
        <f>#REF!+#REF!+#REF!+#REF!+#REF!+#REF!</f>
        <v>#REF!</v>
      </c>
      <c r="I99" s="14" t="e">
        <f>#REF!+#REF!+#REF!+#REF!+#REF!+#REF!</f>
        <v>#REF!</v>
      </c>
      <c r="J99" s="14" t="e">
        <f>#REF!+#REF!+#REF!+#REF!+#REF!+#REF!</f>
        <v>#REF!</v>
      </c>
      <c r="K99" s="14" t="e">
        <f>#REF!+#REF!+#REF!+#REF!+#REF!+#REF!</f>
        <v>#REF!</v>
      </c>
      <c r="L99" s="14" t="e">
        <f>#REF!+#REF!+#REF!+#REF!+#REF!+#REF!</f>
        <v>#REF!</v>
      </c>
      <c r="M99" s="14" t="e">
        <f>#REF!+#REF!+#REF!+#REF!+#REF!+#REF!</f>
        <v>#REF!</v>
      </c>
      <c r="N99" s="14" t="e">
        <f>#REF!+#REF!+#REF!+#REF!+#REF!+#REF!</f>
        <v>#REF!</v>
      </c>
    </row>
    <row r="100" ht="12.75" hidden="1"/>
    <row r="101" spans="2:14" ht="12.75" hidden="1">
      <c r="B101" s="14">
        <f aca="true" t="shared" si="9" ref="B101:N101">B4+B6+B8+B10+B12+B14+B16+B18+B19+B22+B24+B26+B27+B30+B33+B36+B38+B40+B42+B44+B46+B48+B51+B54+B56+B57+B60+B62+B64+B66+B67+B68+B70+B71+B72+B73+B74</f>
        <v>199774</v>
      </c>
      <c r="C101" s="14">
        <f t="shared" si="9"/>
        <v>153877</v>
      </c>
      <c r="D101" s="14">
        <f t="shared" si="9"/>
        <v>195693</v>
      </c>
      <c r="E101" s="14">
        <f t="shared" si="9"/>
        <v>168502</v>
      </c>
      <c r="F101" s="14">
        <f t="shared" si="9"/>
        <v>163093</v>
      </c>
      <c r="G101" s="14">
        <f t="shared" si="9"/>
        <v>148613</v>
      </c>
      <c r="H101" s="14">
        <f t="shared" si="9"/>
        <v>71339</v>
      </c>
      <c r="I101" s="14">
        <f t="shared" si="9"/>
        <v>54943</v>
      </c>
      <c r="J101" s="14">
        <f t="shared" si="9"/>
        <v>72411</v>
      </c>
      <c r="K101" s="14">
        <f t="shared" si="9"/>
        <v>229331</v>
      </c>
      <c r="L101" s="14">
        <f t="shared" si="9"/>
        <v>257836</v>
      </c>
      <c r="M101" s="14">
        <f t="shared" si="9"/>
        <v>265460</v>
      </c>
      <c r="N101" s="14">
        <f t="shared" si="9"/>
        <v>1980872</v>
      </c>
    </row>
    <row r="102" ht="12.75" hidden="1"/>
    <row r="103" spans="2:14" ht="12.75" hidden="1">
      <c r="B103" s="14">
        <f>B5+B7+B9+B11+B13+B15+B17+B23+B35+B41+B49+B53+B59+B61+B63+B65</f>
        <v>1040</v>
      </c>
      <c r="C103" s="14">
        <f aca="true" t="shared" si="10" ref="C103:N103">C5+C7+C9+C11+C13+C15+C17+C23+C35+C41+C49+C53+C59+C63+C65</f>
        <v>774</v>
      </c>
      <c r="D103" s="14">
        <f t="shared" si="10"/>
        <v>1690</v>
      </c>
      <c r="E103" s="14">
        <f t="shared" si="10"/>
        <v>1247</v>
      </c>
      <c r="F103" s="14">
        <f t="shared" si="10"/>
        <v>1261</v>
      </c>
      <c r="G103" s="14">
        <f t="shared" si="10"/>
        <v>883</v>
      </c>
      <c r="H103" s="14">
        <f t="shared" si="10"/>
        <v>342</v>
      </c>
      <c r="I103" s="14">
        <f t="shared" si="10"/>
        <v>414</v>
      </c>
      <c r="J103" s="14">
        <f t="shared" si="10"/>
        <v>496</v>
      </c>
      <c r="K103" s="14">
        <f t="shared" si="10"/>
        <v>1247</v>
      </c>
      <c r="L103" s="14">
        <f t="shared" si="10"/>
        <v>652</v>
      </c>
      <c r="M103" s="14">
        <f t="shared" si="10"/>
        <v>521</v>
      </c>
      <c r="N103" s="14">
        <f t="shared" si="10"/>
        <v>9817</v>
      </c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</sheetData>
  <sheetProtection/>
  <mergeCells count="2">
    <mergeCell ref="A1:N1"/>
    <mergeCell ref="A2:N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47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" sqref="G31"/>
    </sheetView>
  </sheetViews>
  <sheetFormatPr defaultColWidth="9.125" defaultRowHeight="12.75"/>
  <cols>
    <col min="1" max="1" width="20.375" style="14" customWidth="1"/>
    <col min="2" max="2" width="8.625" style="14" customWidth="1"/>
    <col min="3" max="3" width="7.875" style="14" customWidth="1"/>
    <col min="4" max="4" width="8.625" style="14" customWidth="1"/>
    <col min="5" max="5" width="8.00390625" style="14" customWidth="1"/>
    <col min="6" max="6" width="8.375" style="14" customWidth="1"/>
    <col min="7" max="7" width="8.125" style="14" customWidth="1"/>
    <col min="8" max="8" width="7.50390625" style="14" customWidth="1"/>
    <col min="9" max="9" width="9.125" style="14" customWidth="1"/>
    <col min="10" max="10" width="9.00390625" style="14" customWidth="1"/>
    <col min="11" max="11" width="8.375" style="14" customWidth="1"/>
    <col min="12" max="12" width="9.00390625" style="14" customWidth="1"/>
    <col min="13" max="13" width="7.625" style="14" customWidth="1"/>
    <col min="14" max="14" width="8.625" style="14" customWidth="1"/>
    <col min="15" max="25" width="0" style="14" hidden="1" customWidth="1"/>
    <col min="26" max="16384" width="9.125" style="14" customWidth="1"/>
  </cols>
  <sheetData>
    <row r="1" spans="1:14" ht="17.25">
      <c r="A1" s="89" t="s">
        <v>126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7.25">
      <c r="A2" s="88" t="s">
        <v>146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7.25" customHeight="1">
      <c r="A3" s="16" t="s">
        <v>25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26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1" t="s">
        <v>10</v>
      </c>
      <c r="N3" s="41" t="s">
        <v>38</v>
      </c>
    </row>
    <row r="4" spans="1:15" ht="24" customHeight="1">
      <c r="A4" s="11" t="s">
        <v>111</v>
      </c>
      <c r="B4" s="7">
        <v>8080</v>
      </c>
      <c r="C4" s="7">
        <v>5830</v>
      </c>
      <c r="D4" s="12">
        <v>6700</v>
      </c>
      <c r="E4" s="7">
        <v>6010</v>
      </c>
      <c r="F4" s="7">
        <v>4590</v>
      </c>
      <c r="G4" s="7">
        <v>4080</v>
      </c>
      <c r="H4" s="7">
        <v>2620</v>
      </c>
      <c r="I4" s="7">
        <v>1760</v>
      </c>
      <c r="J4" s="12">
        <v>3180</v>
      </c>
      <c r="K4" s="12">
        <v>6060</v>
      </c>
      <c r="L4" s="7">
        <v>6065</v>
      </c>
      <c r="M4" s="7">
        <v>7000</v>
      </c>
      <c r="N4" s="8">
        <f>B4+C4+D4+E4+F4+G4+H4+I4+J4+K4+L4+M4</f>
        <v>61975</v>
      </c>
      <c r="O4" s="14">
        <v>90000</v>
      </c>
    </row>
    <row r="5" spans="1:14" ht="17.25" customHeight="1">
      <c r="A5" s="11" t="s">
        <v>92</v>
      </c>
      <c r="B5" s="7"/>
      <c r="C5" s="7">
        <v>45</v>
      </c>
      <c r="D5" s="12">
        <v>719</v>
      </c>
      <c r="E5" s="7">
        <v>255</v>
      </c>
      <c r="F5" s="7">
        <v>227</v>
      </c>
      <c r="G5" s="7">
        <v>154</v>
      </c>
      <c r="H5" s="7">
        <v>248</v>
      </c>
      <c r="I5" s="7"/>
      <c r="J5" s="12">
        <v>404</v>
      </c>
      <c r="K5" s="12">
        <v>143</v>
      </c>
      <c r="L5" s="7">
        <v>54</v>
      </c>
      <c r="M5" s="7">
        <v>54</v>
      </c>
      <c r="N5" s="8">
        <f>B5+C5+D5+E5+F5+G5+H5+I5+J5+K5+L5+M5</f>
        <v>2303</v>
      </c>
    </row>
    <row r="6" spans="1:14" ht="24.75" customHeight="1">
      <c r="A6" s="11" t="s">
        <v>110</v>
      </c>
      <c r="B6" s="7">
        <v>3393</v>
      </c>
      <c r="C6" s="7">
        <v>2096</v>
      </c>
      <c r="D6" s="7">
        <v>2795</v>
      </c>
      <c r="E6" s="7">
        <v>2563</v>
      </c>
      <c r="F6" s="7">
        <v>1939</v>
      </c>
      <c r="G6" s="7">
        <v>1607</v>
      </c>
      <c r="H6" s="7">
        <v>1040</v>
      </c>
      <c r="I6" s="7">
        <v>621</v>
      </c>
      <c r="J6" s="7">
        <v>768</v>
      </c>
      <c r="K6" s="7">
        <v>2142</v>
      </c>
      <c r="L6" s="7">
        <v>3275</v>
      </c>
      <c r="M6" s="7">
        <v>3000</v>
      </c>
      <c r="N6" s="8">
        <f>B6+C6+D6+E6+F6+G6+H6+I6+J6+K6+L6+M6</f>
        <v>25239</v>
      </c>
    </row>
    <row r="7" spans="1:14" ht="13.5" customHeight="1">
      <c r="A7" s="11" t="s">
        <v>99</v>
      </c>
      <c r="B7" s="81"/>
      <c r="C7" s="81"/>
      <c r="D7" s="82">
        <v>166</v>
      </c>
      <c r="E7" s="81">
        <v>39</v>
      </c>
      <c r="F7" s="81">
        <v>77</v>
      </c>
      <c r="G7" s="81">
        <v>86</v>
      </c>
      <c r="H7" s="81">
        <v>57</v>
      </c>
      <c r="I7" s="81">
        <v>15</v>
      </c>
      <c r="J7" s="82">
        <v>10</v>
      </c>
      <c r="K7" s="82">
        <v>85</v>
      </c>
      <c r="L7" s="81">
        <v>30</v>
      </c>
      <c r="M7" s="81">
        <v>30</v>
      </c>
      <c r="N7" s="8">
        <f aca="true" t="shared" si="0" ref="N7:N18">B7+C7+D7+E7+F7+G7+H7+I7+J7+K7+L7+M7</f>
        <v>595</v>
      </c>
    </row>
    <row r="8" spans="1:14" ht="14.25" customHeight="1">
      <c r="A8" s="11" t="s">
        <v>115</v>
      </c>
      <c r="B8" s="81">
        <f>B9+B10+B11+B12+B13+B14+B15+B16+B17</f>
        <v>843</v>
      </c>
      <c r="C8" s="81">
        <f aca="true" t="shared" si="1" ref="C8:M8">C9+C10+C11+C12+C13+C14+C15+C16+C17</f>
        <v>613</v>
      </c>
      <c r="D8" s="81">
        <f t="shared" si="1"/>
        <v>691</v>
      </c>
      <c r="E8" s="81">
        <f t="shared" si="1"/>
        <v>680</v>
      </c>
      <c r="F8" s="81">
        <f t="shared" si="1"/>
        <v>665</v>
      </c>
      <c r="G8" s="81">
        <f t="shared" si="1"/>
        <v>637</v>
      </c>
      <c r="H8" s="81">
        <f t="shared" si="1"/>
        <v>385</v>
      </c>
      <c r="I8" s="81">
        <f t="shared" si="1"/>
        <v>70</v>
      </c>
      <c r="J8" s="81">
        <f t="shared" si="1"/>
        <v>143</v>
      </c>
      <c r="K8" s="81">
        <f t="shared" si="1"/>
        <v>581</v>
      </c>
      <c r="L8" s="81">
        <f t="shared" si="1"/>
        <v>1010</v>
      </c>
      <c r="M8" s="81">
        <f t="shared" si="1"/>
        <v>1077</v>
      </c>
      <c r="N8" s="8">
        <f t="shared" si="0"/>
        <v>7395</v>
      </c>
    </row>
    <row r="9" spans="1:14" ht="15" customHeight="1">
      <c r="A9" s="11" t="s">
        <v>129</v>
      </c>
      <c r="B9" s="81">
        <v>164</v>
      </c>
      <c r="C9" s="81">
        <v>281</v>
      </c>
      <c r="D9" s="82">
        <v>325</v>
      </c>
      <c r="E9" s="81">
        <v>224</v>
      </c>
      <c r="F9" s="81">
        <v>118</v>
      </c>
      <c r="G9" s="81">
        <v>100</v>
      </c>
      <c r="H9" s="81">
        <v>57</v>
      </c>
      <c r="I9" s="81">
        <v>13</v>
      </c>
      <c r="J9" s="82">
        <v>31</v>
      </c>
      <c r="K9" s="82">
        <v>140</v>
      </c>
      <c r="L9" s="81">
        <v>349</v>
      </c>
      <c r="M9" s="81">
        <v>193</v>
      </c>
      <c r="N9" s="8">
        <f t="shared" si="0"/>
        <v>1995</v>
      </c>
    </row>
    <row r="10" spans="1:14" ht="18" customHeight="1">
      <c r="A10" s="11" t="s">
        <v>130</v>
      </c>
      <c r="B10" s="81">
        <v>77</v>
      </c>
      <c r="C10" s="81">
        <v>46</v>
      </c>
      <c r="D10" s="82"/>
      <c r="E10" s="81"/>
      <c r="F10" s="81"/>
      <c r="G10" s="81"/>
      <c r="H10" s="81"/>
      <c r="I10" s="81"/>
      <c r="J10" s="82">
        <v>2</v>
      </c>
      <c r="K10" s="82">
        <v>20</v>
      </c>
      <c r="L10" s="81">
        <v>50</v>
      </c>
      <c r="M10" s="81">
        <v>42</v>
      </c>
      <c r="N10" s="8">
        <f t="shared" si="0"/>
        <v>237</v>
      </c>
    </row>
    <row r="11" spans="1:14" ht="15" customHeight="1">
      <c r="A11" s="11" t="s">
        <v>131</v>
      </c>
      <c r="B11" s="81">
        <v>61</v>
      </c>
      <c r="C11" s="81">
        <v>13</v>
      </c>
      <c r="D11" s="82">
        <v>19</v>
      </c>
      <c r="E11" s="81">
        <v>37</v>
      </c>
      <c r="F11" s="81"/>
      <c r="G11" s="81">
        <v>9</v>
      </c>
      <c r="H11" s="81">
        <v>7</v>
      </c>
      <c r="I11" s="81">
        <v>3</v>
      </c>
      <c r="J11" s="82">
        <v>2</v>
      </c>
      <c r="K11" s="82">
        <v>8</v>
      </c>
      <c r="L11" s="81">
        <v>12</v>
      </c>
      <c r="M11" s="81">
        <v>30</v>
      </c>
      <c r="N11" s="8">
        <f t="shared" si="0"/>
        <v>201</v>
      </c>
    </row>
    <row r="12" spans="1:14" ht="15.75" customHeight="1">
      <c r="A12" s="11" t="s">
        <v>132</v>
      </c>
      <c r="B12" s="81">
        <v>21</v>
      </c>
      <c r="C12" s="81">
        <v>14</v>
      </c>
      <c r="D12" s="82">
        <v>14</v>
      </c>
      <c r="E12" s="81">
        <v>11</v>
      </c>
      <c r="F12" s="81">
        <v>7</v>
      </c>
      <c r="G12" s="81">
        <v>5</v>
      </c>
      <c r="H12" s="81">
        <v>5</v>
      </c>
      <c r="I12" s="81">
        <v>3</v>
      </c>
      <c r="J12" s="82"/>
      <c r="K12" s="82">
        <v>3</v>
      </c>
      <c r="L12" s="81">
        <v>14</v>
      </c>
      <c r="M12" s="81">
        <v>40</v>
      </c>
      <c r="N12" s="8">
        <f t="shared" si="0"/>
        <v>137</v>
      </c>
    </row>
    <row r="13" spans="1:14" ht="15" customHeight="1">
      <c r="A13" s="11" t="s">
        <v>133</v>
      </c>
      <c r="B13" s="81"/>
      <c r="C13" s="81"/>
      <c r="D13" s="82"/>
      <c r="E13" s="81">
        <v>54</v>
      </c>
      <c r="F13" s="81">
        <v>150</v>
      </c>
      <c r="G13" s="81">
        <v>133</v>
      </c>
      <c r="H13" s="81">
        <v>79</v>
      </c>
      <c r="I13" s="81">
        <v>34</v>
      </c>
      <c r="J13" s="82">
        <v>33</v>
      </c>
      <c r="K13" s="82">
        <v>154</v>
      </c>
      <c r="L13" s="81">
        <v>195</v>
      </c>
      <c r="M13" s="81">
        <v>357</v>
      </c>
      <c r="N13" s="8">
        <f t="shared" si="0"/>
        <v>1189</v>
      </c>
    </row>
    <row r="14" spans="1:14" ht="18" customHeight="1">
      <c r="A14" s="11" t="s">
        <v>134</v>
      </c>
      <c r="B14" s="81">
        <v>2</v>
      </c>
      <c r="C14" s="81"/>
      <c r="D14" s="82"/>
      <c r="E14" s="81"/>
      <c r="F14" s="81"/>
      <c r="G14" s="81"/>
      <c r="H14" s="81"/>
      <c r="I14" s="81"/>
      <c r="J14" s="82"/>
      <c r="K14" s="82"/>
      <c r="L14" s="81"/>
      <c r="M14" s="81"/>
      <c r="N14" s="8">
        <f t="shared" si="0"/>
        <v>2</v>
      </c>
    </row>
    <row r="15" spans="1:14" ht="17.25" customHeight="1">
      <c r="A15" s="11" t="s">
        <v>135</v>
      </c>
      <c r="B15" s="81">
        <v>143</v>
      </c>
      <c r="C15" s="81">
        <v>51</v>
      </c>
      <c r="D15" s="82">
        <v>91</v>
      </c>
      <c r="E15" s="81"/>
      <c r="F15" s="81">
        <v>139</v>
      </c>
      <c r="G15" s="81">
        <v>83</v>
      </c>
      <c r="H15" s="81">
        <v>18</v>
      </c>
      <c r="I15" s="81">
        <v>5</v>
      </c>
      <c r="J15" s="82">
        <v>4</v>
      </c>
      <c r="K15" s="82">
        <v>36</v>
      </c>
      <c r="L15" s="81">
        <v>90</v>
      </c>
      <c r="M15" s="81">
        <v>65</v>
      </c>
      <c r="N15" s="8">
        <f t="shared" si="0"/>
        <v>725</v>
      </c>
    </row>
    <row r="16" spans="1:14" ht="17.25" customHeight="1">
      <c r="A16" s="11" t="s">
        <v>136</v>
      </c>
      <c r="B16" s="81">
        <v>123</v>
      </c>
      <c r="C16" s="81"/>
      <c r="D16" s="82">
        <v>48</v>
      </c>
      <c r="E16" s="81">
        <v>96</v>
      </c>
      <c r="F16" s="81">
        <v>63</v>
      </c>
      <c r="G16" s="81">
        <v>65</v>
      </c>
      <c r="H16" s="81">
        <v>41</v>
      </c>
      <c r="I16" s="81">
        <v>2</v>
      </c>
      <c r="J16" s="82">
        <v>58</v>
      </c>
      <c r="K16" s="82">
        <v>86</v>
      </c>
      <c r="L16" s="81">
        <v>100</v>
      </c>
      <c r="M16" s="81">
        <v>150</v>
      </c>
      <c r="N16" s="8">
        <f t="shared" si="0"/>
        <v>832</v>
      </c>
    </row>
    <row r="17" spans="1:14" ht="15.75" customHeight="1">
      <c r="A17" s="11" t="s">
        <v>137</v>
      </c>
      <c r="B17" s="81">
        <v>252</v>
      </c>
      <c r="C17" s="81">
        <v>208</v>
      </c>
      <c r="D17" s="82">
        <v>194</v>
      </c>
      <c r="E17" s="81">
        <v>258</v>
      </c>
      <c r="F17" s="81">
        <v>188</v>
      </c>
      <c r="G17" s="81">
        <v>242</v>
      </c>
      <c r="H17" s="81">
        <v>178</v>
      </c>
      <c r="I17" s="81">
        <v>10</v>
      </c>
      <c r="J17" s="82">
        <v>13</v>
      </c>
      <c r="K17" s="82">
        <v>134</v>
      </c>
      <c r="L17" s="81">
        <v>200</v>
      </c>
      <c r="M17" s="81">
        <v>200</v>
      </c>
      <c r="N17" s="8">
        <f t="shared" si="0"/>
        <v>2077</v>
      </c>
    </row>
    <row r="18" spans="1:14" ht="18" customHeight="1">
      <c r="A18" s="11" t="s">
        <v>147</v>
      </c>
      <c r="B18" s="81">
        <v>409</v>
      </c>
      <c r="C18" s="81">
        <v>272</v>
      </c>
      <c r="D18" s="82">
        <v>292</v>
      </c>
      <c r="E18" s="81">
        <v>235</v>
      </c>
      <c r="F18" s="81">
        <v>270</v>
      </c>
      <c r="G18" s="81">
        <v>310</v>
      </c>
      <c r="H18" s="81">
        <v>200</v>
      </c>
      <c r="I18" s="81">
        <v>360</v>
      </c>
      <c r="J18" s="82">
        <v>300</v>
      </c>
      <c r="K18" s="82">
        <v>570</v>
      </c>
      <c r="L18" s="81">
        <v>340</v>
      </c>
      <c r="M18" s="81">
        <v>550</v>
      </c>
      <c r="N18" s="8">
        <f t="shared" si="0"/>
        <v>4108</v>
      </c>
    </row>
    <row r="19" spans="1:15" ht="39.75" customHeight="1">
      <c r="A19" s="15" t="s">
        <v>41</v>
      </c>
      <c r="B19" s="81">
        <v>5095</v>
      </c>
      <c r="C19" s="81">
        <v>4880</v>
      </c>
      <c r="D19" s="82">
        <v>4445</v>
      </c>
      <c r="E19" s="81">
        <v>4100</v>
      </c>
      <c r="F19" s="81">
        <v>3480</v>
      </c>
      <c r="G19" s="81">
        <v>3250</v>
      </c>
      <c r="H19" s="81">
        <v>2855</v>
      </c>
      <c r="I19" s="81">
        <v>2570</v>
      </c>
      <c r="J19" s="82">
        <v>2315</v>
      </c>
      <c r="K19" s="82">
        <v>3785</v>
      </c>
      <c r="L19" s="81">
        <v>4050</v>
      </c>
      <c r="M19" s="81">
        <v>4000</v>
      </c>
      <c r="N19" s="8">
        <f>B19+C19+D19+E19+F19+G19+H19+I19+J19+K19+L19+M19</f>
        <v>44825</v>
      </c>
      <c r="O19" s="14">
        <v>50800</v>
      </c>
    </row>
    <row r="20" spans="1:15" ht="36" customHeight="1" hidden="1">
      <c r="A20" s="13" t="s">
        <v>50</v>
      </c>
      <c r="B20" s="7"/>
      <c r="C20" s="7"/>
      <c r="D20" s="12"/>
      <c r="E20" s="7"/>
      <c r="F20" s="7"/>
      <c r="G20" s="7"/>
      <c r="H20" s="7"/>
      <c r="I20" s="7"/>
      <c r="J20" s="12"/>
      <c r="K20" s="12"/>
      <c r="L20" s="7"/>
      <c r="M20" s="7"/>
      <c r="N20" s="8"/>
      <c r="O20" s="14">
        <v>29300</v>
      </c>
    </row>
    <row r="21" spans="1:14" ht="40.5" customHeight="1">
      <c r="A21" s="13" t="s">
        <v>112</v>
      </c>
      <c r="B21" s="7">
        <v>150</v>
      </c>
      <c r="C21" s="7">
        <v>150</v>
      </c>
      <c r="D21" s="12">
        <v>150</v>
      </c>
      <c r="E21" s="7">
        <v>150</v>
      </c>
      <c r="F21" s="7">
        <v>150</v>
      </c>
      <c r="G21" s="7">
        <v>71</v>
      </c>
      <c r="H21" s="7">
        <v>71</v>
      </c>
      <c r="I21" s="7">
        <v>71</v>
      </c>
      <c r="J21" s="12">
        <v>71</v>
      </c>
      <c r="K21" s="12">
        <v>150</v>
      </c>
      <c r="L21" s="70">
        <v>150</v>
      </c>
      <c r="M21" s="70">
        <v>150</v>
      </c>
      <c r="N21" s="8">
        <f>B21+C21+D21+E21+F21+G21+H21+I21+J21+K21+L21+M21</f>
        <v>1484</v>
      </c>
    </row>
    <row r="22" spans="1:14" ht="25.5" customHeight="1">
      <c r="A22" s="16" t="s">
        <v>119</v>
      </c>
      <c r="B22" s="8">
        <f>B4+B6+B18+B19+B21</f>
        <v>17127</v>
      </c>
      <c r="C22" s="8">
        <f aca="true" t="shared" si="2" ref="C22:M22">C4+C6+C18+C19+C21</f>
        <v>13228</v>
      </c>
      <c r="D22" s="8">
        <f t="shared" si="2"/>
        <v>14382</v>
      </c>
      <c r="E22" s="8">
        <f t="shared" si="2"/>
        <v>13058</v>
      </c>
      <c r="F22" s="8">
        <f t="shared" si="2"/>
        <v>10429</v>
      </c>
      <c r="G22" s="8">
        <f t="shared" si="2"/>
        <v>9318</v>
      </c>
      <c r="H22" s="8">
        <f t="shared" si="2"/>
        <v>6786</v>
      </c>
      <c r="I22" s="8">
        <f t="shared" si="2"/>
        <v>5382</v>
      </c>
      <c r="J22" s="8">
        <f t="shared" si="2"/>
        <v>6634</v>
      </c>
      <c r="K22" s="8">
        <f t="shared" si="2"/>
        <v>12707</v>
      </c>
      <c r="L22" s="8">
        <f t="shared" si="2"/>
        <v>13880</v>
      </c>
      <c r="M22" s="8">
        <f t="shared" si="2"/>
        <v>14700</v>
      </c>
      <c r="N22" s="8">
        <f>N4+N6+N18+N19+N21</f>
        <v>137631</v>
      </c>
    </row>
    <row r="23" spans="1:15" ht="13.5" customHeight="1">
      <c r="A23" s="17" t="s">
        <v>87</v>
      </c>
      <c r="B23" s="7">
        <f>B5+B7</f>
        <v>0</v>
      </c>
      <c r="C23" s="7">
        <f aca="true" t="shared" si="3" ref="C23:M23">C5+C7</f>
        <v>45</v>
      </c>
      <c r="D23" s="7">
        <f t="shared" si="3"/>
        <v>885</v>
      </c>
      <c r="E23" s="7">
        <f t="shared" si="3"/>
        <v>294</v>
      </c>
      <c r="F23" s="7">
        <f t="shared" si="3"/>
        <v>304</v>
      </c>
      <c r="G23" s="7">
        <f t="shared" si="3"/>
        <v>240</v>
      </c>
      <c r="H23" s="7">
        <f t="shared" si="3"/>
        <v>305</v>
      </c>
      <c r="I23" s="7">
        <f t="shared" si="3"/>
        <v>15</v>
      </c>
      <c r="J23" s="7">
        <f t="shared" si="3"/>
        <v>414</v>
      </c>
      <c r="K23" s="7">
        <f t="shared" si="3"/>
        <v>228</v>
      </c>
      <c r="L23" s="7">
        <f t="shared" si="3"/>
        <v>84</v>
      </c>
      <c r="M23" s="7">
        <f t="shared" si="3"/>
        <v>84</v>
      </c>
      <c r="N23" s="8">
        <f>B23+C23+D23+E23+F23+G23+H23+I23+J23+K23+L23+M23</f>
        <v>2898</v>
      </c>
      <c r="O23" s="14">
        <v>405</v>
      </c>
    </row>
    <row r="24" spans="1:17" ht="18" customHeight="1">
      <c r="A24" s="16" t="s">
        <v>40</v>
      </c>
      <c r="B24" s="8">
        <f>B22-B23</f>
        <v>17127</v>
      </c>
      <c r="C24" s="8">
        <f aca="true" t="shared" si="4" ref="C24:Q24">C22-C23</f>
        <v>13183</v>
      </c>
      <c r="D24" s="8">
        <f t="shared" si="4"/>
        <v>13497</v>
      </c>
      <c r="E24" s="8">
        <f t="shared" si="4"/>
        <v>12764</v>
      </c>
      <c r="F24" s="8">
        <f t="shared" si="4"/>
        <v>10125</v>
      </c>
      <c r="G24" s="8">
        <f t="shared" si="4"/>
        <v>9078</v>
      </c>
      <c r="H24" s="8">
        <f t="shared" si="4"/>
        <v>6481</v>
      </c>
      <c r="I24" s="8">
        <f t="shared" si="4"/>
        <v>5367</v>
      </c>
      <c r="J24" s="8">
        <f t="shared" si="4"/>
        <v>6220</v>
      </c>
      <c r="K24" s="8">
        <f t="shared" si="4"/>
        <v>12479</v>
      </c>
      <c r="L24" s="8">
        <f t="shared" si="4"/>
        <v>13796</v>
      </c>
      <c r="M24" s="8">
        <f t="shared" si="4"/>
        <v>14616</v>
      </c>
      <c r="N24" s="8">
        <f t="shared" si="4"/>
        <v>134733</v>
      </c>
      <c r="O24" s="8">
        <f t="shared" si="4"/>
        <v>-405</v>
      </c>
      <c r="P24" s="8">
        <f t="shared" si="4"/>
        <v>0</v>
      </c>
      <c r="Q24" s="8">
        <f t="shared" si="4"/>
        <v>0</v>
      </c>
    </row>
    <row r="25" spans="1:15" ht="18" customHeight="1">
      <c r="A25" s="11" t="s">
        <v>113</v>
      </c>
      <c r="B25" s="7">
        <v>3331</v>
      </c>
      <c r="C25" s="7">
        <v>2184</v>
      </c>
      <c r="D25" s="7">
        <v>3090</v>
      </c>
      <c r="E25" s="7">
        <v>2890</v>
      </c>
      <c r="F25" s="7">
        <v>2380</v>
      </c>
      <c r="G25" s="7">
        <v>1820</v>
      </c>
      <c r="H25" s="7">
        <v>605</v>
      </c>
      <c r="I25" s="7">
        <v>730</v>
      </c>
      <c r="J25" s="7">
        <v>1234</v>
      </c>
      <c r="K25" s="12">
        <v>2910</v>
      </c>
      <c r="L25" s="7">
        <v>2820</v>
      </c>
      <c r="M25" s="7">
        <v>3245</v>
      </c>
      <c r="N25" s="8">
        <f>B25+C25+D25+E25+F25+G25+H25+I25+J25+K25+L25+M25</f>
        <v>27239</v>
      </c>
      <c r="O25" s="14">
        <v>30947</v>
      </c>
    </row>
    <row r="26" spans="1:15" ht="15" customHeight="1">
      <c r="A26" s="17" t="s">
        <v>114</v>
      </c>
      <c r="B26" s="7"/>
      <c r="C26" s="7">
        <v>190</v>
      </c>
      <c r="D26" s="7">
        <v>330</v>
      </c>
      <c r="E26" s="7">
        <v>150</v>
      </c>
      <c r="F26" s="7">
        <v>115</v>
      </c>
      <c r="G26" s="7">
        <v>120</v>
      </c>
      <c r="H26" s="7">
        <v>105</v>
      </c>
      <c r="I26" s="7">
        <v>90</v>
      </c>
      <c r="J26" s="7">
        <v>214</v>
      </c>
      <c r="K26" s="7">
        <v>170</v>
      </c>
      <c r="L26" s="7">
        <v>200</v>
      </c>
      <c r="M26" s="7">
        <v>205</v>
      </c>
      <c r="N26" s="8">
        <f>B26+C26+D26+E26+F26+G26+H26+I26+J26+K26+L26+M26</f>
        <v>1889</v>
      </c>
      <c r="O26" s="14">
        <v>1600</v>
      </c>
    </row>
    <row r="27" spans="1:15" ht="17.25" customHeight="1">
      <c r="A27" s="16" t="s">
        <v>40</v>
      </c>
      <c r="B27" s="16">
        <f aca="true" t="shared" si="5" ref="B27:M27">B25-B26</f>
        <v>3331</v>
      </c>
      <c r="C27" s="16">
        <f t="shared" si="5"/>
        <v>1994</v>
      </c>
      <c r="D27" s="16">
        <f t="shared" si="5"/>
        <v>2760</v>
      </c>
      <c r="E27" s="16">
        <f t="shared" si="5"/>
        <v>2740</v>
      </c>
      <c r="F27" s="16">
        <f t="shared" si="5"/>
        <v>2265</v>
      </c>
      <c r="G27" s="16">
        <f t="shared" si="5"/>
        <v>1700</v>
      </c>
      <c r="H27" s="16">
        <f t="shared" si="5"/>
        <v>500</v>
      </c>
      <c r="I27" s="16">
        <f t="shared" si="5"/>
        <v>640</v>
      </c>
      <c r="J27" s="16">
        <f t="shared" si="5"/>
        <v>1020</v>
      </c>
      <c r="K27" s="16">
        <f t="shared" si="5"/>
        <v>2740</v>
      </c>
      <c r="L27" s="16">
        <f t="shared" si="5"/>
        <v>2620</v>
      </c>
      <c r="M27" s="16">
        <f t="shared" si="5"/>
        <v>3040</v>
      </c>
      <c r="N27" s="8">
        <f>B27+C27+D27+E27+F27+G27+H27+I27+J27+K27+L27+M27</f>
        <v>25350</v>
      </c>
      <c r="O27" s="14">
        <v>29347</v>
      </c>
    </row>
    <row r="28" spans="1:14" ht="17.25" customHeight="1">
      <c r="A28" s="16" t="s">
        <v>25</v>
      </c>
      <c r="B28" s="41" t="s">
        <v>0</v>
      </c>
      <c r="C28" s="41" t="s">
        <v>1</v>
      </c>
      <c r="D28" s="41" t="s">
        <v>2</v>
      </c>
      <c r="E28" s="41" t="s">
        <v>3</v>
      </c>
      <c r="F28" s="41" t="s">
        <v>4</v>
      </c>
      <c r="G28" s="41" t="s">
        <v>26</v>
      </c>
      <c r="H28" s="41" t="s">
        <v>5</v>
      </c>
      <c r="I28" s="41" t="s">
        <v>6</v>
      </c>
      <c r="J28" s="41" t="s">
        <v>7</v>
      </c>
      <c r="K28" s="41" t="s">
        <v>8</v>
      </c>
      <c r="L28" s="41" t="s">
        <v>9</v>
      </c>
      <c r="M28" s="41" t="s">
        <v>10</v>
      </c>
      <c r="N28" s="41" t="s">
        <v>38</v>
      </c>
    </row>
    <row r="29" spans="1:15" ht="22.5" customHeight="1">
      <c r="A29" s="11" t="s">
        <v>88</v>
      </c>
      <c r="B29" s="7">
        <v>750</v>
      </c>
      <c r="C29" s="7">
        <v>762</v>
      </c>
      <c r="D29" s="7">
        <v>1067</v>
      </c>
      <c r="E29" s="7">
        <v>822</v>
      </c>
      <c r="F29" s="7">
        <v>809</v>
      </c>
      <c r="G29" s="7">
        <v>542</v>
      </c>
      <c r="H29" s="7">
        <v>335</v>
      </c>
      <c r="I29" s="7">
        <v>70</v>
      </c>
      <c r="J29" s="7">
        <v>154</v>
      </c>
      <c r="K29" s="7">
        <v>885.5</v>
      </c>
      <c r="L29" s="7">
        <v>728</v>
      </c>
      <c r="M29" s="7">
        <v>998</v>
      </c>
      <c r="N29" s="8">
        <f>B29+C29+D29+E29+F29+G29+H29+I29+J29+K29+L29+M29</f>
        <v>7922.5</v>
      </c>
      <c r="O29" s="14">
        <v>6168</v>
      </c>
    </row>
    <row r="30" spans="1:15" ht="24" customHeight="1">
      <c r="A30" s="11" t="s">
        <v>89</v>
      </c>
      <c r="B30" s="7">
        <v>2220</v>
      </c>
      <c r="C30" s="7">
        <v>2100</v>
      </c>
      <c r="D30" s="7">
        <v>1685</v>
      </c>
      <c r="E30" s="7">
        <v>1580</v>
      </c>
      <c r="F30" s="7">
        <v>1604</v>
      </c>
      <c r="G30" s="7">
        <v>1379</v>
      </c>
      <c r="H30" s="7">
        <v>1375</v>
      </c>
      <c r="I30" s="7">
        <v>1488</v>
      </c>
      <c r="J30" s="7">
        <v>1647</v>
      </c>
      <c r="K30" s="7">
        <v>1506</v>
      </c>
      <c r="L30" s="7">
        <v>1975</v>
      </c>
      <c r="M30" s="7">
        <v>2300</v>
      </c>
      <c r="N30" s="8">
        <f>B30+C30+D30+E30+F30+G30+H30+I30+J30+K30+L30+M30</f>
        <v>20859</v>
      </c>
      <c r="O30" s="14">
        <v>22876</v>
      </c>
    </row>
    <row r="31" spans="1:15" ht="69" customHeight="1">
      <c r="A31" s="15" t="s">
        <v>43</v>
      </c>
      <c r="B31" s="7">
        <v>199</v>
      </c>
      <c r="C31" s="7">
        <v>188</v>
      </c>
      <c r="D31" s="7">
        <v>194</v>
      </c>
      <c r="E31" s="7">
        <v>154</v>
      </c>
      <c r="F31" s="7">
        <v>144</v>
      </c>
      <c r="G31" s="7">
        <v>108</v>
      </c>
      <c r="H31" s="7">
        <v>107</v>
      </c>
      <c r="I31" s="7">
        <v>107</v>
      </c>
      <c r="J31" s="7">
        <v>126</v>
      </c>
      <c r="K31" s="7">
        <v>118</v>
      </c>
      <c r="L31" s="7">
        <v>142</v>
      </c>
      <c r="M31" s="7">
        <v>200</v>
      </c>
      <c r="N31" s="8">
        <f>B31+C31+D31+E31+F31+G31+H31+I31+J31+K31+L31+M31</f>
        <v>1787</v>
      </c>
      <c r="O31" s="14">
        <v>1599</v>
      </c>
    </row>
    <row r="32" spans="1:15" ht="24" customHeight="1">
      <c r="A32" s="11" t="s">
        <v>33</v>
      </c>
      <c r="B32" s="7">
        <v>1032</v>
      </c>
      <c r="C32" s="7">
        <v>840</v>
      </c>
      <c r="D32" s="7">
        <v>1186</v>
      </c>
      <c r="E32" s="7">
        <v>1222</v>
      </c>
      <c r="F32" s="7">
        <v>918</v>
      </c>
      <c r="G32" s="7">
        <v>712</v>
      </c>
      <c r="H32" s="7">
        <v>191</v>
      </c>
      <c r="I32" s="7">
        <v>135</v>
      </c>
      <c r="J32" s="7">
        <v>627</v>
      </c>
      <c r="K32" s="7">
        <v>677</v>
      </c>
      <c r="L32" s="7">
        <v>945</v>
      </c>
      <c r="M32" s="7">
        <v>1600</v>
      </c>
      <c r="N32" s="8">
        <f>B32+C32+D32+E32+F32+G32+H32+I32+J32+K32+L32+M32</f>
        <v>10085</v>
      </c>
      <c r="O32" s="14">
        <v>14587</v>
      </c>
    </row>
    <row r="33" spans="1:15" ht="30.75" customHeight="1">
      <c r="A33" s="42" t="s">
        <v>51</v>
      </c>
      <c r="B33" s="8">
        <f>'уточн. ліміти по ддз'!B45+'уточн. ліміти по зош '!B76+'уточн. ліміти по позашкльн'!B22+'уточн. ліміти по позашкльн'!B25+'уточн. ліміти по позашкльн'!B29+'уточн. ліміти по позашкльн'!B30+'уточн. ліміти по позашкльн'!B31+'уточн. ліміти по позашкльн'!B32</f>
        <v>366881</v>
      </c>
      <c r="C33" s="8">
        <f>'уточн. ліміти по ддз'!C45+'уточн. ліміти по зош '!C76+'уточн. ліміти по позашкльн'!C22+'уточн. ліміти по позашкльн'!C25+'уточн. ліміти по позашкльн'!C29+'уточн. ліміти по позашкльн'!C30+'уточн. ліміти по позашкльн'!C31+'уточн. ліміти по позашкльн'!C32</f>
        <v>279839</v>
      </c>
      <c r="D33" s="8">
        <f>'уточн. ліміти по ддз'!D45+'уточн. ліміти по зош '!D76+'уточн. ліміти по позашкльн'!D22+'уточн. ліміти по позашкльн'!D25+'уточн. ліміти по позашкльн'!D29+'уточн. ліміти по позашкльн'!D30+'уточн. ліміти по позашкльн'!D31+'уточн. ліміти по позашкльн'!D32</f>
        <v>349304</v>
      </c>
      <c r="E33" s="8">
        <f>'уточн. ліміти по ддз'!E45+'уточн. ліміти по зош '!E76+'уточн. ліміти по позашкльн'!E22+'уточн. ліміти по позашкльн'!E25+'уточн. ліміти по позашкльн'!E29+'уточн. ліміти по позашкльн'!E30+'уточн. ліміти по позашкльн'!E31+'уточн. ліміти по позашкльн'!E32</f>
        <v>315244</v>
      </c>
      <c r="F33" s="8">
        <f>'уточн. ліміти по ддз'!F45+'уточн. ліміти по зош '!F76+'уточн. ліміти по позашкльн'!F22+'уточн. ліміти по позашкльн'!F25+'уточн. ліміти по позашкльн'!F29+'уточн. ліміти по позашкльн'!F30+'уточн. ліміти по позашкльн'!F31+'уточн. ліміти по позашкльн'!F32</f>
        <v>295061</v>
      </c>
      <c r="G33" s="8">
        <f>'уточн. ліміти по ддз'!G45+'уточн. ліміти по зош '!G76+'уточн. ліміти по позашкльн'!G22+'уточн. ліміти по позашкльн'!G25+'уточн. ліміти по позашкльн'!G29+'уточн. ліміти по позашкльн'!G30+'уточн. ліміти по позашкльн'!G31+'уточн. ліміти по позашкльн'!G32</f>
        <v>282195</v>
      </c>
      <c r="H33" s="8">
        <f>'уточн. ліміти по ддз'!H45+'уточн. ліміти по зош '!H76+'уточн. ліміти по позашкльн'!H22+'уточн. ліміти по позашкльн'!H25+'уточн. ліміти по позашкльн'!H29+'уточн. ліміти по позашкльн'!H30+'уточн. ліміти по позашкльн'!H31+'уточн. ліміти по позашкльн'!H32</f>
        <v>167264</v>
      </c>
      <c r="I33" s="8">
        <f>'уточн. ліміти по ддз'!I45+'уточн. ліміти по зош '!I76+'уточн. ліміти по позашкльн'!I22+'уточн. ліміти по позашкльн'!I25+'уточн. ліміти по позашкльн'!I29+'уточн. ліміти по позашкльн'!I30+'уточн. ліміти по позашкльн'!I31+'уточн. ліміти по позашкльн'!I32</f>
        <v>146727</v>
      </c>
      <c r="J33" s="8">
        <f>'уточн. ліміти по ддз'!J45+'уточн. ліміти по зош '!J76+'уточн. ліміти по позашкльн'!J22+'уточн. ліміти по позашкльн'!J25+'уточн. ліміти по позашкльн'!J29+'уточн. ліміти по позашкльн'!J30+'уточн. ліміти по позашкльн'!J31+'уточн. ліміти по позашкльн'!J32</f>
        <v>176414</v>
      </c>
      <c r="K33" s="8">
        <f>'уточн. ліміти по ддз'!K45+'уточн. ліміти по зош '!K76+'уточн. ліміти по позашкльн'!K22+'уточн. ліміти по позашкльн'!K25+'уточн. ліміти по позашкльн'!K29+'уточн. ліміти по позашкльн'!K30+'уточн. ліміти по позашкльн'!K31+'уточн. ліміти по позашкльн'!K32</f>
        <v>387321.5</v>
      </c>
      <c r="L33" s="8">
        <f>'уточн. ліміти по ддз'!L45+'уточн. ліміти по зош '!L76+'уточн. ліміти по позашкльн'!L22+'уточн. ліміти по позашкльн'!L25+'уточн. ліміти по позашкльн'!L29+'уточн. ліміти по позашкльн'!L30+'уточн. ліміти по позашкльн'!L31+'уточн. ліміти по позашкльн'!L32</f>
        <v>448958</v>
      </c>
      <c r="M33" s="8">
        <f>'уточн. ліміти по ддз'!M45+'уточн. ліміти по зош '!M76+'уточн. ліміти по позашкльн'!M22+'уточн. ліміти по позашкльн'!M25+'уточн. ліміти по позашкльн'!M29+'уточн. ліміти по позашкльн'!M30+'уточн. ліміти по позашкльн'!M31+'уточн. ліміти по позашкльн'!M32</f>
        <v>463097</v>
      </c>
      <c r="N33" s="8">
        <f>'уточн. ліміти по ддз'!N45+'уточн. ліміти по зош '!N76+'уточн. ліміти по позашкльн'!N22+'уточн. ліміти по позашкльн'!N25+'уточн. ліміти по позашкльн'!N29+'уточн. ліміти по позашкльн'!N30+'уточн. ліміти по позашкльн'!N31+'уточн. ліміти по позашкльн'!N32</f>
        <v>3678305.5</v>
      </c>
      <c r="O33" s="14">
        <v>3372610</v>
      </c>
    </row>
    <row r="34" spans="1:18" ht="12.75" customHeight="1">
      <c r="A34" s="8" t="s">
        <v>84</v>
      </c>
      <c r="B34" s="8">
        <f>'уточн. ліміти по зош '!B78+'уточн. ліміти по позашкльн'!B23+'уточн. ліміти по позашкльн'!B26+'уточн. ліміти по ддз'!B49</f>
        <v>1040</v>
      </c>
      <c r="C34" s="8">
        <f>'уточн. ліміти по зош '!C78+'уточн. ліміти по позашкльн'!C23+'уточн. ліміти по позашкльн'!C26+'уточн. ліміти по ддз'!C49</f>
        <v>1771</v>
      </c>
      <c r="D34" s="8">
        <f>'уточн. ліміти по зош '!D78+'уточн. ліміти по позашкльн'!D23+'уточн. ліміти по позашкльн'!D26+'уточн. ліміти по ддз'!D49</f>
        <v>4901</v>
      </c>
      <c r="E34" s="8">
        <f>'уточн. ліміти по зош '!E78+'уточн. ліміти по позашкльн'!E23+'уточн. ліміти по позашкльн'!E26+'уточн. ліміти по ддз'!E49</f>
        <v>2703</v>
      </c>
      <c r="F34" s="8">
        <f>'уточн. ліміти по зош '!F78+'уточн. ліміти по позашкльн'!F23+'уточн. ліміти по позашкльн'!F26+'уточн. ліміти по ддз'!F49</f>
        <v>3111</v>
      </c>
      <c r="G34" s="8">
        <f>'уточн. ліміти по зош '!G78+'уточн. ліміти по позашкльн'!G23+'уточн. ліміти по позашкльн'!G26+'уточн. ліміти по ддз'!G49</f>
        <v>2390</v>
      </c>
      <c r="H34" s="8">
        <f>'уточн. ліміти по зош '!H78+'уточн. ліміти по позашкльн'!H23+'уточн. ліміти по позашкльн'!H26+'уточн. ліміти по ддз'!H49</f>
        <v>1106</v>
      </c>
      <c r="I34" s="8">
        <f>'уточн. ліміти по зош '!I78+'уточн. ліміти по позашкльн'!I23+'уточн. ліміти по позашкльн'!I26+'уточн. ліміти по ддз'!I49</f>
        <v>1446</v>
      </c>
      <c r="J34" s="8">
        <f>'уточн. ліміти по зош '!J78+'уточн. ліміти по позашкльн'!J23+'уточн. ліміти по позашкльн'!J26+'уточн. ліміти по ддз'!J49</f>
        <v>1730</v>
      </c>
      <c r="K34" s="8">
        <f>'уточн. ліміти по зош '!K78+'уточн. ліміти по позашкльн'!K23+'уточн. ліміти по позашкльн'!K26+'уточн. ліміти по ддз'!K49</f>
        <v>3073</v>
      </c>
      <c r="L34" s="8">
        <f>'уточн. ліміти по зош '!L78+'уточн. ліміти по позашкльн'!L23+'уточн. ліміти по позашкльн'!L26+'уточн. ліміти по ддз'!L49</f>
        <v>1971</v>
      </c>
      <c r="M34" s="8">
        <f>'уточн. ліміти по зош '!M78+'уточн. ліміти по позашкльн'!M23+'уточн. ліміти по позашкльн'!M26+'уточн. ліміти по ддз'!M49</f>
        <v>1835</v>
      </c>
      <c r="N34" s="8">
        <f>'уточн. ліміти по зош '!N78+'уточн. ліміти по позашкльн'!N23+'уточн. ліміти по позашкльн'!N26+'уточн. ліміти по ддз'!N49</f>
        <v>27077</v>
      </c>
      <c r="O34" s="14">
        <v>15880</v>
      </c>
      <c r="R34" s="34">
        <f>N23+N26+'уточн. ліміти по зош '!N78+'уточн. ліміти по ддз'!N49</f>
        <v>27077</v>
      </c>
    </row>
    <row r="35" spans="1:14" ht="12.75" customHeight="1">
      <c r="A35" s="8" t="s">
        <v>90</v>
      </c>
      <c r="B35" s="8">
        <f>'уточн. ліміти по зош '!B77</f>
        <v>375</v>
      </c>
      <c r="C35" s="8">
        <f>'уточн. ліміти по зош '!C77</f>
        <v>513</v>
      </c>
      <c r="D35" s="8">
        <f>'уточн. ліміти по зош '!D77</f>
        <v>109</v>
      </c>
      <c r="E35" s="8">
        <f>'уточн. ліміти по зош '!E77</f>
        <v>255</v>
      </c>
      <c r="F35" s="8">
        <f>'уточн. ліміти по зош '!F77</f>
        <v>0</v>
      </c>
      <c r="G35" s="8">
        <f>'уточн. ліміти по зош '!G77</f>
        <v>0</v>
      </c>
      <c r="H35" s="8">
        <f>'уточн. ліміти по зош '!H77</f>
        <v>0</v>
      </c>
      <c r="I35" s="8">
        <f>'уточн. ліміти по зош '!I77</f>
        <v>0</v>
      </c>
      <c r="J35" s="8">
        <f>'уточн. ліміти по зош '!J77</f>
        <v>243</v>
      </c>
      <c r="K35" s="8">
        <f>'уточн. ліміти по зош '!K77</f>
        <v>46</v>
      </c>
      <c r="L35" s="8">
        <f>'уточн. ліміти по зош '!L77</f>
        <v>0</v>
      </c>
      <c r="M35" s="8">
        <f>'уточн. ліміти по зош '!M77</f>
        <v>0</v>
      </c>
      <c r="N35" s="8">
        <f>B35+C35+D35+E35+F35+G35+H35+I35+J35+K35+L35+M35</f>
        <v>1541</v>
      </c>
    </row>
    <row r="36" spans="1:15" ht="30" customHeight="1">
      <c r="A36" s="8" t="s">
        <v>117</v>
      </c>
      <c r="B36" s="8">
        <f aca="true" t="shared" si="6" ref="B36:N36">B33-B34</f>
        <v>365841</v>
      </c>
      <c r="C36" s="8">
        <f t="shared" si="6"/>
        <v>278068</v>
      </c>
      <c r="D36" s="8">
        <f t="shared" si="6"/>
        <v>344403</v>
      </c>
      <c r="E36" s="8">
        <f t="shared" si="6"/>
        <v>312541</v>
      </c>
      <c r="F36" s="8">
        <f t="shared" si="6"/>
        <v>291950</v>
      </c>
      <c r="G36" s="8">
        <f t="shared" si="6"/>
        <v>279805</v>
      </c>
      <c r="H36" s="8">
        <f t="shared" si="6"/>
        <v>166158</v>
      </c>
      <c r="I36" s="8">
        <f t="shared" si="6"/>
        <v>145281</v>
      </c>
      <c r="J36" s="8">
        <f t="shared" si="6"/>
        <v>174684</v>
      </c>
      <c r="K36" s="8">
        <f t="shared" si="6"/>
        <v>384248.5</v>
      </c>
      <c r="L36" s="8">
        <f t="shared" si="6"/>
        <v>446987</v>
      </c>
      <c r="M36" s="8">
        <f t="shared" si="6"/>
        <v>461262</v>
      </c>
      <c r="N36" s="8">
        <f t="shared" si="6"/>
        <v>3651228.5</v>
      </c>
      <c r="O36" s="14">
        <v>3356730</v>
      </c>
    </row>
    <row r="37" spans="1:14" ht="39" customHeight="1">
      <c r="A37" s="8" t="s">
        <v>121</v>
      </c>
      <c r="B37" s="8">
        <f aca="true" t="shared" si="7" ref="B37:N37">B33-B34-B35</f>
        <v>365466</v>
      </c>
      <c r="C37" s="8">
        <f t="shared" si="7"/>
        <v>277555</v>
      </c>
      <c r="D37" s="8">
        <f t="shared" si="7"/>
        <v>344294</v>
      </c>
      <c r="E37" s="8">
        <f t="shared" si="7"/>
        <v>312286</v>
      </c>
      <c r="F37" s="8">
        <f t="shared" si="7"/>
        <v>291950</v>
      </c>
      <c r="G37" s="8">
        <f t="shared" si="7"/>
        <v>279805</v>
      </c>
      <c r="H37" s="8">
        <f t="shared" si="7"/>
        <v>166158</v>
      </c>
      <c r="I37" s="8">
        <f t="shared" si="7"/>
        <v>145281</v>
      </c>
      <c r="J37" s="8">
        <f t="shared" si="7"/>
        <v>174441</v>
      </c>
      <c r="K37" s="8">
        <f t="shared" si="7"/>
        <v>384202.5</v>
      </c>
      <c r="L37" s="8">
        <f t="shared" si="7"/>
        <v>446987</v>
      </c>
      <c r="M37" s="8">
        <f t="shared" si="7"/>
        <v>461262</v>
      </c>
      <c r="N37" s="8">
        <f t="shared" si="7"/>
        <v>3649687.5</v>
      </c>
    </row>
    <row r="38" spans="1:15" ht="14.25" customHeight="1">
      <c r="A38" s="11" t="s">
        <v>42</v>
      </c>
      <c r="B38" s="7">
        <v>207</v>
      </c>
      <c r="C38" s="7">
        <v>207</v>
      </c>
      <c r="D38" s="7">
        <v>207</v>
      </c>
      <c r="E38" s="7">
        <v>207</v>
      </c>
      <c r="F38" s="7">
        <v>207</v>
      </c>
      <c r="G38" s="7">
        <v>86</v>
      </c>
      <c r="H38" s="7">
        <v>86</v>
      </c>
      <c r="I38" s="7">
        <v>86</v>
      </c>
      <c r="J38" s="7">
        <v>86</v>
      </c>
      <c r="K38" s="7">
        <v>207</v>
      </c>
      <c r="L38" s="7">
        <v>207</v>
      </c>
      <c r="M38" s="7">
        <v>221</v>
      </c>
      <c r="N38" s="8">
        <f>B38+C38+D38+E38+F38+G38+H38+I38+J38+K38+L38+M38</f>
        <v>2014</v>
      </c>
      <c r="O38" s="14">
        <v>1600</v>
      </c>
    </row>
    <row r="39" spans="1:15" ht="12.75">
      <c r="A39" s="11" t="s">
        <v>23</v>
      </c>
      <c r="B39" s="7">
        <v>473</v>
      </c>
      <c r="C39" s="7">
        <v>347</v>
      </c>
      <c r="D39" s="7">
        <v>401</v>
      </c>
      <c r="E39" s="7">
        <v>340</v>
      </c>
      <c r="F39" s="7">
        <v>211</v>
      </c>
      <c r="G39" s="7">
        <v>243</v>
      </c>
      <c r="H39" s="7">
        <v>147</v>
      </c>
      <c r="I39" s="7">
        <v>139</v>
      </c>
      <c r="J39" s="7">
        <v>139</v>
      </c>
      <c r="K39" s="7">
        <v>329</v>
      </c>
      <c r="L39" s="7">
        <v>600</v>
      </c>
      <c r="M39" s="7">
        <v>700</v>
      </c>
      <c r="N39" s="8">
        <f>B39+C39+D39+E39+F39+G39+H39+I39+J39+K39+L39+M39</f>
        <v>4069</v>
      </c>
      <c r="O39" s="14">
        <v>7750</v>
      </c>
    </row>
    <row r="40" spans="1:15" ht="30.75" customHeight="1">
      <c r="A40" s="42" t="s">
        <v>116</v>
      </c>
      <c r="B40" s="43">
        <f aca="true" t="shared" si="8" ref="B40:M40">SUM(B38:B39)</f>
        <v>680</v>
      </c>
      <c r="C40" s="43">
        <f t="shared" si="8"/>
        <v>554</v>
      </c>
      <c r="D40" s="43">
        <f t="shared" si="8"/>
        <v>608</v>
      </c>
      <c r="E40" s="43">
        <f t="shared" si="8"/>
        <v>547</v>
      </c>
      <c r="F40" s="43">
        <f t="shared" si="8"/>
        <v>418</v>
      </c>
      <c r="G40" s="43">
        <f t="shared" si="8"/>
        <v>329</v>
      </c>
      <c r="H40" s="43">
        <f t="shared" si="8"/>
        <v>233</v>
      </c>
      <c r="I40" s="43">
        <f t="shared" si="8"/>
        <v>225</v>
      </c>
      <c r="J40" s="43">
        <f t="shared" si="8"/>
        <v>225</v>
      </c>
      <c r="K40" s="43">
        <f t="shared" si="8"/>
        <v>536</v>
      </c>
      <c r="L40" s="43">
        <f t="shared" si="8"/>
        <v>807</v>
      </c>
      <c r="M40" s="43">
        <f t="shared" si="8"/>
        <v>921</v>
      </c>
      <c r="N40" s="8">
        <f>B40+C40+D40+E40+F40+G40+H40+I40+J40+K40+L40+M40</f>
        <v>6083</v>
      </c>
      <c r="O40" s="14">
        <v>15997</v>
      </c>
    </row>
    <row r="41" spans="1:15" ht="32.25" customHeight="1">
      <c r="A41" s="18" t="s">
        <v>45</v>
      </c>
      <c r="B41" s="44">
        <v>655</v>
      </c>
      <c r="C41" s="44">
        <v>619</v>
      </c>
      <c r="D41" s="44">
        <v>651</v>
      </c>
      <c r="E41" s="44">
        <v>506</v>
      </c>
      <c r="F41" s="44">
        <v>473</v>
      </c>
      <c r="G41" s="44">
        <v>341</v>
      </c>
      <c r="H41" s="44">
        <v>338</v>
      </c>
      <c r="I41" s="44">
        <v>339</v>
      </c>
      <c r="J41" s="44">
        <v>372.4</v>
      </c>
      <c r="K41" s="44">
        <v>372.6</v>
      </c>
      <c r="L41" s="44">
        <v>449</v>
      </c>
      <c r="M41" s="44">
        <v>687</v>
      </c>
      <c r="N41" s="91">
        <f>B41+C41+D41+E41+F41+G41+H41+I41+J41+K41+L41+M41</f>
        <v>5803</v>
      </c>
      <c r="O41" s="14">
        <v>5252</v>
      </c>
    </row>
    <row r="42" spans="1:14" ht="24.75" customHeight="1" hidden="1">
      <c r="A42" s="45"/>
      <c r="B42" s="46">
        <f>B36+B40+B41</f>
        <v>367176</v>
      </c>
      <c r="C42" s="46">
        <f>C36+C40+C41</f>
        <v>279241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7" ht="51" customHeight="1" hidden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 t="s">
        <v>124</v>
      </c>
      <c r="L43" s="46"/>
      <c r="M43" s="46"/>
      <c r="N43" s="46"/>
      <c r="O43" s="46"/>
      <c r="P43" s="46"/>
      <c r="Q43" s="46"/>
    </row>
    <row r="44" ht="12" customHeight="1" hidden="1"/>
    <row r="45" ht="12" customHeight="1"/>
    <row r="46" ht="12" customHeight="1"/>
    <row r="47" spans="1:14" ht="12.75">
      <c r="A47" s="90" t="s">
        <v>120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</sheetData>
  <sheetProtection/>
  <mergeCells count="3">
    <mergeCell ref="A1:N1"/>
    <mergeCell ref="A2:N2"/>
    <mergeCell ref="A47:N4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2016-11-24T08:58:05Z</cp:lastPrinted>
  <dcterms:created xsi:type="dcterms:W3CDTF">2004-07-05T12:07:17Z</dcterms:created>
  <dcterms:modified xsi:type="dcterms:W3CDTF">2016-12-02T06:49:22Z</dcterms:modified>
  <cp:category/>
  <cp:version/>
  <cp:contentType/>
  <cp:contentStatus/>
</cp:coreProperties>
</file>