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нові тарифи" sheetId="1" r:id="rId1"/>
    <sheet name="Додаток № 1" sheetId="2" r:id="rId2"/>
  </sheets>
  <definedNames/>
  <calcPr fullCalcOnLoad="1"/>
</workbook>
</file>

<file path=xl/sharedStrings.xml><?xml version="1.0" encoding="utf-8"?>
<sst xmlns="http://schemas.openxmlformats.org/spreadsheetml/2006/main" count="373" uniqueCount="166">
  <si>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</si>
  <si>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</si>
  <si>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</si>
  <si>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</si>
  <si>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</si>
  <si>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</si>
  <si>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</si>
  <si>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</si>
  <si>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</si>
  <si>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</si>
  <si>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</si>
  <si>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</si>
  <si>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</si>
  <si>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</si>
  <si>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</si>
  <si>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</si>
  <si>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</si>
  <si>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</si>
  <si>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</si>
  <si>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</si>
  <si>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</si>
  <si>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</si>
  <si>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</si>
  <si>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</si>
  <si>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</si>
  <si>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</si>
  <si>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</si>
  <si>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</si>
  <si>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</si>
  <si>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</si>
  <si>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</si>
  <si>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</si>
  <si>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</si>
  <si>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</si>
  <si>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</si>
  <si>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</si>
  <si>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</si>
  <si>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</si>
  <si>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</si>
  <si>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</si>
  <si>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</si>
  <si>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</si>
  <si>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</si>
  <si>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</si>
  <si>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</si>
  <si>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</si>
  <si>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</si>
  <si>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</si>
  <si>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</si>
  <si>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</si>
  <si>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</si>
  <si>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</si>
  <si>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</si>
  <si>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</si>
  <si>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</si>
  <si>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</si>
  <si>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</si>
  <si>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</si>
  <si>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</si>
  <si>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</si>
  <si>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</si>
  <si>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</si>
  <si>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</si>
  <si>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</si>
  <si>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</si>
  <si>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</si>
  <si>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</si>
  <si>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</si>
  <si>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</si>
  <si>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</si>
  <si>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</si>
  <si>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</si>
  <si>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</si>
  <si>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</si>
  <si>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</si>
  <si>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</si>
  <si>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</si>
  <si>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</si>
  <si>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</si>
  <si>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</si>
  <si>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</si>
  <si>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</si>
  <si>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</si>
  <si>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</si>
  <si>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</si>
  <si>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</si>
  <si>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</si>
  <si>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</si>
  <si>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</si>
  <si>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</si>
  <si>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</si>
  <si>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</si>
  <si>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</si>
  <si>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</si>
  <si>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</si>
  <si>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</si>
  <si>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</si>
  <si>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</si>
  <si>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</si>
  <si>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</si>
  <si>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</si>
  <si>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</si>
  <si>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</si>
  <si>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</si>
  <si>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</si>
  <si>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</si>
  <si>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</si>
  <si>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</si>
  <si>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</si>
  <si>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</si>
  <si>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</si>
  <si>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</si>
  <si>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</si>
  <si>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</si>
  <si>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</si>
  <si>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</si>
  <si>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</si>
  <si>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</si>
  <si>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</si>
  <si>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</si>
  <si>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</si>
  <si>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</si>
  <si>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</si>
  <si>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</si>
  <si>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</si>
  <si>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</si>
  <si>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</si>
  <si>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</si>
  <si>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</si>
  <si>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</si>
  <si>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</si>
  <si>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</si>
  <si>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</si>
  <si>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</si>
  <si>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</si>
  <si>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</si>
  <si>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</si>
  <si>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</si>
  <si>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</si>
  <si>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</si>
  <si>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</si>
  <si>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гуртожиток</t>
  </si>
  <si>
    <t>спеціальний фонд в.т.ч.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</si>
  <si>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</si>
  <si>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Всього спеціальний фонд</t>
  </si>
  <si>
    <t xml:space="preserve"> Разом загальний фонд</t>
  </si>
  <si>
    <t>Разом спеціальний фонд</t>
  </si>
  <si>
    <t>Всього загальний фонд</t>
  </si>
  <si>
    <t xml:space="preserve"> споживання теплової енергії   по  професійно-технічних  закладах на 2016 рік (Гкал)</t>
  </si>
  <si>
    <t>комітету Сумської міської ради</t>
  </si>
  <si>
    <t xml:space="preserve"> ДНЗ "Сумський хіміко-технологічний центр професійно-технічної освіти" (№1) </t>
  </si>
  <si>
    <t xml:space="preserve">ДНЗ "Сумське міжрегіональне вище професійне училище" ( 16) </t>
  </si>
  <si>
    <t>(Постачальник  Дирекція " Котельня Північного промвузла" ПАТ "Сумське НВО ")</t>
  </si>
  <si>
    <t xml:space="preserve">ДПТНЗ "Сумський центр професійно-технічної освіти" ( № 2) </t>
  </si>
  <si>
    <t xml:space="preserve">ДПТНЗ "Сумське вище професійне училище будівництва і дизайну "  ( №6 ) </t>
  </si>
  <si>
    <t xml:space="preserve">ДПТНЗ "Сумський центр професійно-технічної освіти з дизайну та сфери послуг "( №24) </t>
  </si>
  <si>
    <t>спеціальний фонд в т.ч.</t>
  </si>
  <si>
    <t>загальний фонд     в т.ч.</t>
  </si>
  <si>
    <t>загальний фонд              в т.ч.</t>
  </si>
  <si>
    <t>Всього в т.ч.</t>
  </si>
  <si>
    <t xml:space="preserve">  загальний фонд</t>
  </si>
  <si>
    <t>спеціальний фонд</t>
  </si>
  <si>
    <t>загальний фонд                     в т.ч.</t>
  </si>
  <si>
    <t>загальний фонд                 в т.ч.</t>
  </si>
  <si>
    <t>навчальний  та інші корпуси</t>
  </si>
  <si>
    <t xml:space="preserve"> споживання теплової енергії   по  професійно -технічних  закладах на 2016 рік (Гкал)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</si>
</sst>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0.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2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/>
    </xf>
    <xf numFmtId="188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8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8" fontId="4" fillId="0" borderId="0" xfId="0" applyNumberFormat="1" applyFont="1" applyAlignment="1">
      <alignment horizontal="center"/>
    </xf>
    <xf numFmtId="188" fontId="4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 horizontal="center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center" wrapText="1"/>
    </xf>
    <xf numFmtId="188" fontId="15" fillId="0" borderId="0" xfId="0" applyNumberFormat="1" applyFont="1" applyAlignment="1">
      <alignment horizontal="center"/>
    </xf>
    <xf numFmtId="188" fontId="15" fillId="24" borderId="0" xfId="0" applyNumberFormat="1" applyFont="1" applyFill="1" applyAlignment="1">
      <alignment horizontal="center"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"/>
    </xf>
    <xf numFmtId="188" fontId="8" fillId="0" borderId="10" xfId="0" applyNumberFormat="1" applyFont="1" applyBorder="1" applyAlignment="1">
      <alignment horizontal="center" vertical="center" wrapText="1"/>
    </xf>
    <xf numFmtId="188" fontId="8" fillId="24" borderId="10" xfId="0" applyNumberFormat="1" applyFont="1" applyFill="1" applyBorder="1" applyAlignment="1">
      <alignment horizontal="center" vertical="center" wrapText="1"/>
    </xf>
    <xf numFmtId="188" fontId="33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8" fontId="7" fillId="24" borderId="10" xfId="0" applyNumberFormat="1" applyFont="1" applyFill="1" applyBorder="1" applyAlignment="1">
      <alignment horizontal="center" vertical="center" wrapText="1"/>
    </xf>
    <xf numFmtId="188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8" fontId="8" fillId="25" borderId="10" xfId="0" applyNumberFormat="1" applyFont="1" applyFill="1" applyBorder="1" applyAlignment="1">
      <alignment horizontal="center" vertical="center" wrapText="1"/>
    </xf>
    <xf numFmtId="188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/>
    </xf>
    <xf numFmtId="188" fontId="35" fillId="0" borderId="10" xfId="0" applyNumberFormat="1" applyFont="1" applyBorder="1" applyAlignment="1">
      <alignment horizontal="center"/>
    </xf>
    <xf numFmtId="188" fontId="35" fillId="0" borderId="0" xfId="0" applyNumberFormat="1" applyFont="1" applyAlignment="1">
      <alignment horizontal="center"/>
    </xf>
    <xf numFmtId="188" fontId="5" fillId="25" borderId="0" xfId="0" applyNumberFormat="1" applyFont="1" applyFill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8" fontId="36" fillId="0" borderId="0" xfId="0" applyNumberFormat="1" applyFont="1" applyAlignment="1">
      <alignment horizontal="center"/>
    </xf>
    <xf numFmtId="188" fontId="36" fillId="24" borderId="0" xfId="0" applyNumberFormat="1" applyFont="1" applyFill="1" applyAlignment="1">
      <alignment horizontal="center"/>
    </xf>
    <xf numFmtId="188" fontId="36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 wrapText="1"/>
    </xf>
    <xf numFmtId="188" fontId="14" fillId="0" borderId="0" xfId="0" applyNumberFormat="1" applyFont="1" applyAlignment="1">
      <alignment/>
    </xf>
    <xf numFmtId="188" fontId="1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88" fontId="37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88" fontId="7" fillId="0" borderId="11" xfId="0" applyNumberFormat="1" applyFont="1" applyBorder="1" applyAlignment="1">
      <alignment horizontal="center" vertical="center" wrapText="1"/>
    </xf>
    <xf numFmtId="188" fontId="12" fillId="24" borderId="0" xfId="0" applyNumberFormat="1" applyFont="1" applyFill="1" applyAlignment="1">
      <alignment/>
    </xf>
    <xf numFmtId="188" fontId="12" fillId="24" borderId="0" xfId="0" applyNumberFormat="1" applyFont="1" applyFill="1" applyAlignment="1">
      <alignment horizontal="center"/>
    </xf>
    <xf numFmtId="188" fontId="37" fillId="24" borderId="0" xfId="0" applyNumberFormat="1" applyFont="1" applyFill="1" applyAlignment="1">
      <alignment horizontal="center"/>
    </xf>
    <xf numFmtId="188" fontId="36" fillId="24" borderId="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top" wrapText="1"/>
    </xf>
    <xf numFmtId="2" fontId="12" fillId="24" borderId="0" xfId="0" applyNumberFormat="1" applyFont="1" applyFill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89" fontId="7" fillId="24" borderId="11" xfId="0" applyNumberFormat="1" applyFont="1" applyFill="1" applyBorder="1" applyAlignment="1">
      <alignment horizontal="center" vertical="center" wrapText="1"/>
    </xf>
    <xf numFmtId="189" fontId="8" fillId="24" borderId="11" xfId="0" applyNumberFormat="1" applyFont="1" applyFill="1" applyBorder="1" applyAlignment="1">
      <alignment horizontal="center" vertical="center" wrapText="1"/>
    </xf>
    <xf numFmtId="189" fontId="7" fillId="24" borderId="10" xfId="0" applyNumberFormat="1" applyFont="1" applyFill="1" applyBorder="1" applyAlignment="1">
      <alignment horizontal="center" vertic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188" fontId="12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left" vertical="center" wrapText="1"/>
    </xf>
    <xf numFmtId="188" fontId="12" fillId="0" borderId="17" xfId="0" applyNumberFormat="1" applyFont="1" applyBorder="1" applyAlignment="1">
      <alignment horizontal="left" vertical="center" wrapText="1"/>
    </xf>
    <xf numFmtId="188" fontId="12" fillId="0" borderId="0" xfId="0" applyNumberFormat="1" applyFont="1" applyBorder="1" applyAlignment="1">
      <alignment vertical="center" wrapText="1"/>
    </xf>
    <xf numFmtId="188" fontId="12" fillId="0" borderId="0" xfId="0" applyNumberFormat="1" applyFont="1" applyAlignment="1">
      <alignment vertical="center" wrapText="1"/>
    </xf>
    <xf numFmtId="188" fontId="12" fillId="0" borderId="18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34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left"/>
    </xf>
    <xf numFmtId="188" fontId="39" fillId="0" borderId="0" xfId="0" applyNumberFormat="1" applyFont="1" applyFill="1" applyAlignment="1">
      <alignment horizontal="center"/>
    </xf>
    <xf numFmtId="188" fontId="36" fillId="0" borderId="0" xfId="0" applyNumberFormat="1" applyFont="1" applyAlignment="1">
      <alignment horizontal="center"/>
    </xf>
    <xf numFmtId="188" fontId="36" fillId="0" borderId="0" xfId="0" applyNumberFormat="1" applyFont="1" applyAlignment="1">
      <alignment horizontal="left"/>
    </xf>
    <xf numFmtId="188" fontId="36" fillId="0" borderId="0" xfId="0" applyNumberFormat="1" applyFont="1" applyBorder="1" applyAlignment="1">
      <alignment horizontal="center" vertical="center" wrapText="1"/>
    </xf>
    <xf numFmtId="188" fontId="38" fillId="0" borderId="0" xfId="0" applyNumberFormat="1" applyFont="1" applyAlignment="1">
      <alignment horizontal="center"/>
    </xf>
    <xf numFmtId="2" fontId="12" fillId="2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00390625" defaultRowHeight="12.75"/>
  <cols>
    <col min="1" max="1" width="16.625" style="5" customWidth="1"/>
    <col min="2" max="2" width="8.375" style="5" customWidth="1"/>
    <col min="3" max="3" width="12.625" style="5" customWidth="1"/>
    <col min="4" max="4" width="8.375" style="5" customWidth="1"/>
    <col min="5" max="5" width="8.625" style="5" customWidth="1"/>
    <col min="6" max="6" width="12.75390625" style="5" customWidth="1"/>
    <col min="7" max="7" width="8.625" style="5" customWidth="1"/>
    <col min="8" max="8" width="8.75390625" style="5" customWidth="1"/>
    <col min="9" max="9" width="11.00390625" style="5" customWidth="1"/>
    <col min="10" max="11" width="8.75390625" style="5" customWidth="1"/>
    <col min="12" max="12" width="11.875" style="5" customWidth="1"/>
    <col min="13" max="13" width="12.00390625" style="5" customWidth="1"/>
    <col min="14" max="14" width="8.375" style="5" customWidth="1"/>
    <col min="15" max="15" width="10.875" style="5" customWidth="1"/>
    <col min="16" max="16" width="8.375" style="5" customWidth="1"/>
    <col min="17" max="17" width="9.25390625" style="5" bestFit="1" customWidth="1"/>
    <col min="18" max="18" width="10.875" style="5" customWidth="1"/>
    <col min="19" max="20" width="9.25390625" style="5" customWidth="1"/>
    <col min="21" max="21" width="7.875" style="5" customWidth="1"/>
    <col min="22" max="22" width="10.25390625" style="5" customWidth="1"/>
    <col min="23" max="23" width="9.25390625" style="5" customWidth="1"/>
    <col min="24" max="26" width="8.75390625" style="5" customWidth="1"/>
    <col min="27" max="27" width="8.875" style="5" customWidth="1"/>
    <col min="28" max="28" width="11.25390625" style="5" customWidth="1"/>
    <col min="29" max="29" width="8.875" style="5" customWidth="1"/>
    <col min="30" max="30" width="9.25390625" style="5" bestFit="1" customWidth="1"/>
    <col min="31" max="31" width="13.00390625" style="5" customWidth="1"/>
    <col min="32" max="32" width="9.25390625" style="5" customWidth="1"/>
    <col min="33" max="33" width="9.25390625" style="5" bestFit="1" customWidth="1"/>
    <col min="34" max="34" width="11.375" style="5" customWidth="1"/>
    <col min="35" max="35" width="9.25390625" style="5" customWidth="1"/>
    <col min="36" max="36" width="9.375" style="5" customWidth="1"/>
    <col min="37" max="37" width="12.125" style="5" customWidth="1"/>
    <col min="38" max="38" width="9.375" style="5" customWidth="1"/>
    <col min="39" max="39" width="10.25390625" style="10" customWidth="1"/>
    <col min="40" max="60" width="0" style="5" hidden="1" customWidth="1"/>
    <col min="61" max="61" width="15.25390625" style="5" customWidth="1"/>
    <col min="62" max="62" width="11.375" style="5" customWidth="1"/>
    <col min="63" max="63" width="12.375" style="5" customWidth="1"/>
    <col min="64" max="16384" width="9.125" style="5" customWidth="1"/>
  </cols>
  <sheetData>
    <row r="4" spans="33:39" s="30" customFormat="1" ht="12.75">
      <c r="AG4" s="148" t="s">
        <v>39</v>
      </c>
      <c r="AH4" s="148"/>
      <c r="AI4" s="148"/>
      <c r="AJ4" s="148"/>
      <c r="AK4" s="148"/>
      <c r="AL4" s="148"/>
      <c r="AM4" s="148"/>
    </row>
    <row r="5" spans="33:39" s="30" customFormat="1" ht="12.75">
      <c r="AG5" s="149" t="s">
        <v>36</v>
      </c>
      <c r="AH5" s="149"/>
      <c r="AI5" s="149"/>
      <c r="AJ5" s="149"/>
      <c r="AK5" s="149"/>
      <c r="AL5" s="149"/>
      <c r="AM5" s="149"/>
    </row>
    <row r="6" spans="33:39" s="30" customFormat="1" ht="12.75">
      <c r="AG6" s="149" t="s">
        <v>37</v>
      </c>
      <c r="AH6" s="149"/>
      <c r="AI6" s="149"/>
      <c r="AJ6" s="149"/>
      <c r="AK6" s="149"/>
      <c r="AL6" s="149"/>
      <c r="AM6" s="149"/>
    </row>
    <row r="7" spans="33:39" s="30" customFormat="1" ht="12.75">
      <c r="AG7" s="149" t="s">
        <v>38</v>
      </c>
      <c r="AH7" s="149"/>
      <c r="AI7" s="149"/>
      <c r="AJ7" s="149"/>
      <c r="AK7" s="149"/>
      <c r="AL7" s="149"/>
      <c r="AM7" s="149"/>
    </row>
    <row r="8" s="30" customFormat="1" ht="8.25" customHeight="1">
      <c r="AM8" s="31"/>
    </row>
    <row r="9" spans="1:39" s="30" customFormat="1" ht="15.75" customHeight="1">
      <c r="A9" s="139" t="s">
        <v>29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s="30" customFormat="1" ht="16.5" customHeight="1">
      <c r="A10" s="139" t="s">
        <v>109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s="30" customFormat="1" ht="16.5" customHeight="1">
      <c r="A11" s="32"/>
      <c r="B11" s="139" t="s">
        <v>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32"/>
      <c r="AI11" s="32"/>
      <c r="AJ11" s="32"/>
      <c r="AK11" s="32"/>
      <c r="AL11" s="32"/>
      <c r="AM11" s="32"/>
    </row>
    <row r="12" spans="36:39" s="30" customFormat="1" ht="9" customHeight="1">
      <c r="AJ12" s="147"/>
      <c r="AK12" s="147"/>
      <c r="AL12" s="147"/>
      <c r="AM12" s="147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39" t="s">
        <v>29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s="30" customFormat="1" ht="16.5" customHeight="1">
      <c r="A43" s="139" t="s">
        <v>110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s="30" customFormat="1" ht="16.5" customHeight="1">
      <c r="A44" s="32"/>
      <c r="B44" s="139" t="s">
        <v>43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39" t="s">
        <v>29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1:39" s="35" customFormat="1" ht="17.25" customHeight="1">
      <c r="A85" s="139" t="s">
        <v>112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</row>
    <row r="86" spans="1:39" s="35" customFormat="1" ht="18.75">
      <c r="A86" s="32"/>
      <c r="B86" s="139" t="s">
        <v>42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39" t="s">
        <v>29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</row>
    <row r="115" spans="1:39" s="37" customFormat="1" ht="18.75">
      <c r="A115" s="139" t="s">
        <v>111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</row>
    <row r="116" spans="1:39" s="37" customFormat="1" ht="18.75">
      <c r="A116" s="32"/>
      <c r="B116" s="139" t="s">
        <v>43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39" t="s">
        <v>29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</row>
    <row r="145" spans="1:39" s="30" customFormat="1" ht="16.5" customHeight="1">
      <c r="A145" s="139" t="s">
        <v>113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</row>
    <row r="146" spans="1:39" s="30" customFormat="1" ht="16.5" customHeight="1">
      <c r="A146" s="32"/>
      <c r="B146" s="146" t="s">
        <v>42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40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</row>
    <row r="161" spans="1:39" s="42" customFormat="1" ht="17.25" customHeight="1">
      <c r="A161" s="3"/>
      <c r="B161" s="6"/>
      <c r="C161" s="92">
        <v>1272.73</v>
      </c>
      <c r="D161" s="85"/>
      <c r="E161" s="142" t="s">
        <v>55</v>
      </c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44" t="s">
        <v>42</v>
      </c>
      <c r="L173" s="144"/>
      <c r="M173" s="144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39" t="s">
        <v>29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</row>
    <row r="183" spans="1:39" s="37" customFormat="1" ht="17.25" customHeight="1">
      <c r="A183" s="32"/>
      <c r="B183" s="139" t="s">
        <v>43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39" t="s">
        <v>29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43"/>
    </row>
    <row r="192" spans="1:40" s="37" customFormat="1" ht="15.75" customHeight="1">
      <c r="A192" s="139" t="s">
        <v>114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43"/>
    </row>
    <row r="193" spans="1:40" s="37" customFormat="1" ht="17.25" customHeight="1">
      <c r="A193" s="32"/>
      <c r="B193" s="139" t="s">
        <v>43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39" t="s">
        <v>29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</row>
    <row r="197" spans="1:39" s="42" customFormat="1" ht="14.25" customHeight="1">
      <c r="A197" s="139" t="s">
        <v>115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</row>
    <row r="198" spans="1:39" s="45" customFormat="1" ht="15.75" customHeight="1">
      <c r="A198" s="32"/>
      <c r="B198" s="139" t="s">
        <v>42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8.7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2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2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2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2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2">
      <c r="A226" s="97">
        <v>921.36</v>
      </c>
    </row>
    <row r="227" ht="12">
      <c r="A227" s="97">
        <v>1272.73</v>
      </c>
    </row>
    <row r="232" ht="12">
      <c r="A232" s="97">
        <v>1061.05</v>
      </c>
    </row>
  </sheetData>
  <sheetProtection/>
  <mergeCells count="31">
    <mergeCell ref="A9:AM9"/>
    <mergeCell ref="A10:AM10"/>
    <mergeCell ref="B11:AG11"/>
    <mergeCell ref="AJ12:AM12"/>
    <mergeCell ref="AG4:AM4"/>
    <mergeCell ref="AG5:AM5"/>
    <mergeCell ref="AG6:AM6"/>
    <mergeCell ref="AG7:AM7"/>
    <mergeCell ref="A85:AM85"/>
    <mergeCell ref="B86:AG86"/>
    <mergeCell ref="A114:AM114"/>
    <mergeCell ref="A115:AM115"/>
    <mergeCell ref="A42:AM42"/>
    <mergeCell ref="A43:AM43"/>
    <mergeCell ref="B44:AJ44"/>
    <mergeCell ref="A84:AM84"/>
    <mergeCell ref="A160:AM160"/>
    <mergeCell ref="E161:AM161"/>
    <mergeCell ref="K173:AM173"/>
    <mergeCell ref="A182:AM182"/>
    <mergeCell ref="B116:AJ116"/>
    <mergeCell ref="A144:AM144"/>
    <mergeCell ref="A145:AM145"/>
    <mergeCell ref="B146:AG146"/>
    <mergeCell ref="A196:AM196"/>
    <mergeCell ref="A197:AM197"/>
    <mergeCell ref="B198:AG198"/>
    <mergeCell ref="B183:AJ183"/>
    <mergeCell ref="A191:AM191"/>
    <mergeCell ref="A192:AM192"/>
    <mergeCell ref="B193:AG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tabSelected="1" zoomScalePageLayoutView="0" workbookViewId="0" topLeftCell="A25">
      <selection activeCell="N33" sqref="N33"/>
    </sheetView>
  </sheetViews>
  <sheetFormatPr defaultColWidth="9.00390625" defaultRowHeight="12.75"/>
  <cols>
    <col min="1" max="1" width="16.125" style="5" customWidth="1"/>
    <col min="2" max="2" width="8.125" style="5" customWidth="1"/>
    <col min="3" max="3" width="9.00390625" style="5" customWidth="1"/>
    <col min="4" max="4" width="10.25390625" style="5" customWidth="1"/>
    <col min="5" max="5" width="8.00390625" style="5" customWidth="1"/>
    <col min="6" max="6" width="8.125" style="5" customWidth="1"/>
    <col min="7" max="7" width="8.375" style="5" customWidth="1"/>
    <col min="8" max="8" width="7.75390625" style="5" customWidth="1"/>
    <col min="9" max="9" width="8.125" style="5" customWidth="1"/>
    <col min="10" max="10" width="8.875" style="5" customWidth="1"/>
    <col min="11" max="13" width="8.625" style="5" customWidth="1"/>
    <col min="14" max="14" width="11.375" style="10" customWidth="1"/>
    <col min="15" max="38" width="0" style="5" hidden="1" customWidth="1"/>
    <col min="39" max="39" width="14.00390625" style="5" hidden="1" customWidth="1"/>
    <col min="40" max="16384" width="9.125" style="5" customWidth="1"/>
  </cols>
  <sheetData>
    <row r="1" spans="1:14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13"/>
      <c r="M2" s="113"/>
      <c r="N2" s="114"/>
    </row>
    <row r="3" spans="1:14" s="30" customFormat="1" ht="1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 t="s">
        <v>39</v>
      </c>
      <c r="M3" s="151"/>
      <c r="N3" s="151"/>
    </row>
    <row r="4" spans="1:14" s="30" customFormat="1" ht="1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2" t="s">
        <v>36</v>
      </c>
      <c r="M4" s="152"/>
      <c r="N4" s="152"/>
    </row>
    <row r="5" spans="1:14" s="30" customFormat="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2" t="s">
        <v>149</v>
      </c>
      <c r="M5" s="152"/>
      <c r="N5" s="152"/>
    </row>
    <row r="6" spans="1:14" s="30" customFormat="1" ht="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2" t="s">
        <v>38</v>
      </c>
      <c r="M6" s="152"/>
      <c r="N6" s="152"/>
    </row>
    <row r="7" spans="1:14" s="30" customFormat="1" ht="8.2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13"/>
      <c r="M7" s="113"/>
      <c r="N7" s="114"/>
    </row>
    <row r="8" spans="1:14" s="30" customFormat="1" ht="15.75" customHeight="1">
      <c r="A8" s="139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s="30" customFormat="1" ht="16.5" customHeight="1">
      <c r="A9" s="139" t="s">
        <v>148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s="30" customFormat="1" ht="16.5" customHeight="1">
      <c r="A10" s="32"/>
      <c r="B10" s="139" t="s">
        <v>42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32"/>
      <c r="N10" s="32"/>
    </row>
    <row r="11" spans="1:14" s="30" customFormat="1" ht="9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53"/>
      <c r="N11" s="153"/>
    </row>
    <row r="12" spans="1:14" s="30" customFormat="1" ht="47.25" customHeight="1">
      <c r="A12" s="6" t="s">
        <v>27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28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77" t="s">
        <v>26</v>
      </c>
    </row>
    <row r="13" spans="1:15" s="35" customFormat="1" ht="89.25" customHeight="1">
      <c r="A13" s="133" t="s">
        <v>150</v>
      </c>
      <c r="B13" s="138">
        <f aca="true" t="shared" si="0" ref="B13:N13">B14+B17</f>
        <v>155.7</v>
      </c>
      <c r="C13" s="138">
        <f t="shared" si="0"/>
        <v>156.8</v>
      </c>
      <c r="D13" s="138">
        <f t="shared" si="0"/>
        <v>127.7</v>
      </c>
      <c r="E13" s="138">
        <f t="shared" si="0"/>
        <v>49.400000000000006</v>
      </c>
      <c r="F13" s="138">
        <f t="shared" si="0"/>
        <v>0</v>
      </c>
      <c r="G13" s="138">
        <f t="shared" si="0"/>
        <v>0</v>
      </c>
      <c r="H13" s="138">
        <f t="shared" si="0"/>
        <v>0</v>
      </c>
      <c r="I13" s="138">
        <f t="shared" si="0"/>
        <v>0</v>
      </c>
      <c r="J13" s="138">
        <f t="shared" si="0"/>
        <v>0</v>
      </c>
      <c r="K13" s="138">
        <f t="shared" si="0"/>
        <v>71.6</v>
      </c>
      <c r="L13" s="138">
        <f t="shared" si="0"/>
        <v>131.39999999999998</v>
      </c>
      <c r="M13" s="138">
        <f t="shared" si="0"/>
        <v>127.4</v>
      </c>
      <c r="N13" s="138">
        <f t="shared" si="0"/>
        <v>820</v>
      </c>
      <c r="O13" s="69"/>
    </row>
    <row r="14" spans="1:15" s="35" customFormat="1" ht="25.5">
      <c r="A14" s="133" t="s">
        <v>158</v>
      </c>
      <c r="B14" s="138">
        <f aca="true" t="shared" si="1" ref="B14:N14">B15+B16</f>
        <v>128.7</v>
      </c>
      <c r="C14" s="138">
        <f t="shared" si="1"/>
        <v>132</v>
      </c>
      <c r="D14" s="138">
        <f t="shared" si="1"/>
        <v>110</v>
      </c>
      <c r="E14" s="138">
        <f t="shared" si="1"/>
        <v>42.1</v>
      </c>
      <c r="F14" s="138">
        <f t="shared" si="1"/>
        <v>0</v>
      </c>
      <c r="G14" s="138">
        <f t="shared" si="1"/>
        <v>0</v>
      </c>
      <c r="H14" s="138">
        <f t="shared" si="1"/>
        <v>0</v>
      </c>
      <c r="I14" s="138">
        <f t="shared" si="1"/>
        <v>0</v>
      </c>
      <c r="J14" s="138">
        <f t="shared" si="1"/>
        <v>0</v>
      </c>
      <c r="K14" s="138">
        <f t="shared" si="1"/>
        <v>50.8</v>
      </c>
      <c r="L14" s="138">
        <f t="shared" si="1"/>
        <v>104.1</v>
      </c>
      <c r="M14" s="138">
        <f t="shared" si="1"/>
        <v>100.3</v>
      </c>
      <c r="N14" s="138">
        <f t="shared" si="1"/>
        <v>668</v>
      </c>
      <c r="O14" s="69"/>
    </row>
    <row r="15" spans="1:15" s="35" customFormat="1" ht="25.5">
      <c r="A15" s="128" t="s">
        <v>164</v>
      </c>
      <c r="B15" s="137">
        <v>88.9</v>
      </c>
      <c r="C15" s="137">
        <v>96.1</v>
      </c>
      <c r="D15" s="137">
        <v>86.9</v>
      </c>
      <c r="E15" s="137">
        <v>34.4</v>
      </c>
      <c r="F15" s="137"/>
      <c r="G15" s="137"/>
      <c r="H15" s="137"/>
      <c r="I15" s="137"/>
      <c r="J15" s="137"/>
      <c r="K15" s="137">
        <v>34.4</v>
      </c>
      <c r="L15" s="137">
        <v>72.5</v>
      </c>
      <c r="M15" s="137">
        <v>61.8</v>
      </c>
      <c r="N15" s="137">
        <v>475</v>
      </c>
      <c r="O15" s="69"/>
    </row>
    <row r="16" spans="1:15" s="35" customFormat="1" ht="12.75">
      <c r="A16" s="128" t="s">
        <v>141</v>
      </c>
      <c r="B16" s="137">
        <v>39.8</v>
      </c>
      <c r="C16" s="137">
        <v>35.9</v>
      </c>
      <c r="D16" s="137">
        <v>23.1</v>
      </c>
      <c r="E16" s="137">
        <v>7.7</v>
      </c>
      <c r="F16" s="137"/>
      <c r="G16" s="137"/>
      <c r="H16" s="137"/>
      <c r="I16" s="137"/>
      <c r="J16" s="137"/>
      <c r="K16" s="137">
        <v>16.4</v>
      </c>
      <c r="L16" s="137">
        <v>31.6</v>
      </c>
      <c r="M16" s="137">
        <v>38.5</v>
      </c>
      <c r="N16" s="137">
        <v>193</v>
      </c>
      <c r="O16" s="69"/>
    </row>
    <row r="17" spans="1:15" s="35" customFormat="1" ht="25.5">
      <c r="A17" s="133" t="s">
        <v>156</v>
      </c>
      <c r="B17" s="138">
        <f aca="true" t="shared" si="2" ref="B17:N17">B18+B19</f>
        <v>27</v>
      </c>
      <c r="C17" s="138">
        <f t="shared" si="2"/>
        <v>24.8</v>
      </c>
      <c r="D17" s="138">
        <f t="shared" si="2"/>
        <v>17.7</v>
      </c>
      <c r="E17" s="138">
        <f t="shared" si="2"/>
        <v>7.300000000000001</v>
      </c>
      <c r="F17" s="138">
        <f t="shared" si="2"/>
        <v>0</v>
      </c>
      <c r="G17" s="138">
        <f t="shared" si="2"/>
        <v>0</v>
      </c>
      <c r="H17" s="138">
        <f t="shared" si="2"/>
        <v>0</v>
      </c>
      <c r="I17" s="138">
        <f t="shared" si="2"/>
        <v>0</v>
      </c>
      <c r="J17" s="138">
        <f t="shared" si="2"/>
        <v>0</v>
      </c>
      <c r="K17" s="138">
        <f t="shared" si="2"/>
        <v>20.8</v>
      </c>
      <c r="L17" s="138">
        <f t="shared" si="2"/>
        <v>27.299999999999997</v>
      </c>
      <c r="M17" s="138">
        <f t="shared" si="2"/>
        <v>27.1</v>
      </c>
      <c r="N17" s="138">
        <f t="shared" si="2"/>
        <v>152</v>
      </c>
      <c r="O17" s="69"/>
    </row>
    <row r="18" spans="1:15" s="35" customFormat="1" ht="25.5">
      <c r="A18" s="128" t="s">
        <v>164</v>
      </c>
      <c r="B18" s="137">
        <v>10.2</v>
      </c>
      <c r="C18" s="137">
        <v>10</v>
      </c>
      <c r="D18" s="137">
        <v>3.3</v>
      </c>
      <c r="E18" s="137">
        <v>2.9</v>
      </c>
      <c r="F18" s="137"/>
      <c r="G18" s="137"/>
      <c r="H18" s="137"/>
      <c r="I18" s="137"/>
      <c r="J18" s="137"/>
      <c r="K18" s="137">
        <v>6.8</v>
      </c>
      <c r="L18" s="137">
        <v>10.9</v>
      </c>
      <c r="M18" s="137">
        <v>10.9</v>
      </c>
      <c r="N18" s="137">
        <v>55</v>
      </c>
      <c r="O18" s="69"/>
    </row>
    <row r="19" spans="1:15" s="35" customFormat="1" ht="12.75">
      <c r="A19" s="128" t="s">
        <v>141</v>
      </c>
      <c r="B19" s="137">
        <v>16.8</v>
      </c>
      <c r="C19" s="137">
        <v>14.8</v>
      </c>
      <c r="D19" s="137">
        <v>14.4</v>
      </c>
      <c r="E19" s="137">
        <v>4.4</v>
      </c>
      <c r="F19" s="137"/>
      <c r="G19" s="137"/>
      <c r="H19" s="137"/>
      <c r="I19" s="137"/>
      <c r="J19" s="137"/>
      <c r="K19" s="137">
        <v>14</v>
      </c>
      <c r="L19" s="137">
        <v>16.4</v>
      </c>
      <c r="M19" s="137">
        <v>16.2</v>
      </c>
      <c r="N19" s="137">
        <v>97</v>
      </c>
      <c r="O19" s="69"/>
    </row>
    <row r="20" spans="1:15" s="35" customFormat="1" ht="66" customHeight="1">
      <c r="A20" s="133" t="s">
        <v>154</v>
      </c>
      <c r="B20" s="138">
        <f aca="true" t="shared" si="3" ref="B20:N20">B21+B24</f>
        <v>141.8</v>
      </c>
      <c r="C20" s="138">
        <f t="shared" si="3"/>
        <v>131.8</v>
      </c>
      <c r="D20" s="138">
        <f t="shared" si="3"/>
        <v>106.8</v>
      </c>
      <c r="E20" s="138">
        <f t="shared" si="3"/>
        <v>80.8</v>
      </c>
      <c r="F20" s="138">
        <f t="shared" si="3"/>
        <v>0</v>
      </c>
      <c r="G20" s="138">
        <f t="shared" si="3"/>
        <v>0</v>
      </c>
      <c r="H20" s="138">
        <f t="shared" si="3"/>
        <v>0</v>
      </c>
      <c r="I20" s="138">
        <f t="shared" si="3"/>
        <v>0</v>
      </c>
      <c r="J20" s="138">
        <f t="shared" si="3"/>
        <v>0</v>
      </c>
      <c r="K20" s="138">
        <f t="shared" si="3"/>
        <v>55.8</v>
      </c>
      <c r="L20" s="138">
        <f t="shared" si="3"/>
        <v>116.8</v>
      </c>
      <c r="M20" s="138">
        <f t="shared" si="3"/>
        <v>177.1</v>
      </c>
      <c r="N20" s="138">
        <f t="shared" si="3"/>
        <v>810.9</v>
      </c>
      <c r="O20" s="69"/>
    </row>
    <row r="21" spans="1:15" s="35" customFormat="1" ht="25.5">
      <c r="A21" s="133" t="s">
        <v>163</v>
      </c>
      <c r="B21" s="138">
        <f aca="true" t="shared" si="4" ref="B21:N21">B22+B23</f>
        <v>130</v>
      </c>
      <c r="C21" s="138">
        <f t="shared" si="4"/>
        <v>120</v>
      </c>
      <c r="D21" s="138">
        <f t="shared" si="4"/>
        <v>95</v>
      </c>
      <c r="E21" s="138">
        <f t="shared" si="4"/>
        <v>70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138">
        <f t="shared" si="4"/>
        <v>0</v>
      </c>
      <c r="K21" s="138">
        <f t="shared" si="4"/>
        <v>45</v>
      </c>
      <c r="L21" s="138">
        <f t="shared" si="4"/>
        <v>105</v>
      </c>
      <c r="M21" s="138">
        <f t="shared" si="4"/>
        <v>163</v>
      </c>
      <c r="N21" s="138">
        <f t="shared" si="4"/>
        <v>728</v>
      </c>
      <c r="O21" s="69"/>
    </row>
    <row r="22" spans="1:15" s="35" customFormat="1" ht="34.5" customHeight="1">
      <c r="A22" s="128" t="s">
        <v>164</v>
      </c>
      <c r="B22" s="137">
        <v>70</v>
      </c>
      <c r="C22" s="137">
        <v>70</v>
      </c>
      <c r="D22" s="137">
        <v>70</v>
      </c>
      <c r="E22" s="137">
        <v>50</v>
      </c>
      <c r="F22" s="137"/>
      <c r="G22" s="137"/>
      <c r="H22" s="137"/>
      <c r="I22" s="137"/>
      <c r="J22" s="137"/>
      <c r="K22" s="137">
        <v>25</v>
      </c>
      <c r="L22" s="137">
        <v>70</v>
      </c>
      <c r="M22" s="137">
        <v>123</v>
      </c>
      <c r="N22" s="137">
        <f>SUM(B22:M22)</f>
        <v>478</v>
      </c>
      <c r="O22" s="69"/>
    </row>
    <row r="23" spans="1:15" s="35" customFormat="1" ht="12.75">
      <c r="A23" s="128" t="s">
        <v>141</v>
      </c>
      <c r="B23" s="137">
        <v>60</v>
      </c>
      <c r="C23" s="137">
        <v>50</v>
      </c>
      <c r="D23" s="137">
        <v>25</v>
      </c>
      <c r="E23" s="137">
        <v>20</v>
      </c>
      <c r="F23" s="137"/>
      <c r="G23" s="137"/>
      <c r="H23" s="137"/>
      <c r="I23" s="137"/>
      <c r="J23" s="137"/>
      <c r="K23" s="137">
        <v>20</v>
      </c>
      <c r="L23" s="137">
        <v>35</v>
      </c>
      <c r="M23" s="137">
        <v>40</v>
      </c>
      <c r="N23" s="137">
        <v>250</v>
      </c>
      <c r="O23" s="69"/>
    </row>
    <row r="24" spans="1:15" s="35" customFormat="1" ht="24" customHeight="1">
      <c r="A24" s="133" t="s">
        <v>142</v>
      </c>
      <c r="B24" s="138">
        <f aca="true" t="shared" si="5" ref="B24:N24">B25+B26</f>
        <v>11.8</v>
      </c>
      <c r="C24" s="138">
        <f t="shared" si="5"/>
        <v>11.8</v>
      </c>
      <c r="D24" s="138">
        <f t="shared" si="5"/>
        <v>11.8</v>
      </c>
      <c r="E24" s="138">
        <f t="shared" si="5"/>
        <v>10.8</v>
      </c>
      <c r="F24" s="138">
        <f t="shared" si="5"/>
        <v>0</v>
      </c>
      <c r="G24" s="138">
        <f t="shared" si="5"/>
        <v>0</v>
      </c>
      <c r="H24" s="138">
        <f t="shared" si="5"/>
        <v>0</v>
      </c>
      <c r="I24" s="138">
        <f t="shared" si="5"/>
        <v>0</v>
      </c>
      <c r="J24" s="138">
        <f t="shared" si="5"/>
        <v>0</v>
      </c>
      <c r="K24" s="138">
        <f t="shared" si="5"/>
        <v>10.8</v>
      </c>
      <c r="L24" s="138">
        <f t="shared" si="5"/>
        <v>11.8</v>
      </c>
      <c r="M24" s="138">
        <f t="shared" si="5"/>
        <v>14.1</v>
      </c>
      <c r="N24" s="138">
        <f t="shared" si="5"/>
        <v>82.9</v>
      </c>
      <c r="O24" s="69"/>
    </row>
    <row r="25" spans="1:15" s="35" customFormat="1" ht="25.5">
      <c r="A25" s="128" t="s">
        <v>164</v>
      </c>
      <c r="B25" s="137">
        <v>0.8</v>
      </c>
      <c r="C25" s="137">
        <v>0.8</v>
      </c>
      <c r="D25" s="137">
        <v>0.8</v>
      </c>
      <c r="E25" s="137">
        <v>0.8</v>
      </c>
      <c r="F25" s="137"/>
      <c r="G25" s="137"/>
      <c r="H25" s="137"/>
      <c r="I25" s="137"/>
      <c r="J25" s="137"/>
      <c r="K25" s="137">
        <v>0.8</v>
      </c>
      <c r="L25" s="137">
        <v>0.8</v>
      </c>
      <c r="M25" s="137">
        <v>1.1</v>
      </c>
      <c r="N25" s="137">
        <f>SUM(B25:M25)</f>
        <v>5.9</v>
      </c>
      <c r="O25" s="69"/>
    </row>
    <row r="26" spans="1:15" s="35" customFormat="1" ht="12.75">
      <c r="A26" s="128" t="s">
        <v>141</v>
      </c>
      <c r="B26" s="137">
        <v>11</v>
      </c>
      <c r="C26" s="137">
        <v>11</v>
      </c>
      <c r="D26" s="137">
        <v>11</v>
      </c>
      <c r="E26" s="137">
        <v>10</v>
      </c>
      <c r="F26" s="137"/>
      <c r="G26" s="137"/>
      <c r="H26" s="137"/>
      <c r="I26" s="137"/>
      <c r="J26" s="137"/>
      <c r="K26" s="137">
        <v>10</v>
      </c>
      <c r="L26" s="137">
        <v>11</v>
      </c>
      <c r="M26" s="137">
        <v>13</v>
      </c>
      <c r="N26" s="137">
        <v>77</v>
      </c>
      <c r="O26" s="69"/>
    </row>
    <row r="27" spans="1:39" s="35" customFormat="1" ht="89.25" customHeight="1">
      <c r="A27" s="133" t="s">
        <v>143</v>
      </c>
      <c r="B27" s="138">
        <f aca="true" t="shared" si="6" ref="B27:N27">B28+B31</f>
        <v>182.92000000000002</v>
      </c>
      <c r="C27" s="138">
        <f t="shared" si="6"/>
        <v>205.16809999999998</v>
      </c>
      <c r="D27" s="138">
        <f t="shared" si="6"/>
        <v>148.4119</v>
      </c>
      <c r="E27" s="138">
        <f t="shared" si="6"/>
        <v>74.792</v>
      </c>
      <c r="F27" s="138">
        <f t="shared" si="6"/>
        <v>0</v>
      </c>
      <c r="G27" s="138">
        <f t="shared" si="6"/>
        <v>0</v>
      </c>
      <c r="H27" s="138">
        <f t="shared" si="6"/>
        <v>0</v>
      </c>
      <c r="I27" s="138">
        <f t="shared" si="6"/>
        <v>0</v>
      </c>
      <c r="J27" s="138">
        <f t="shared" si="6"/>
        <v>0</v>
      </c>
      <c r="K27" s="138">
        <f t="shared" si="6"/>
        <v>105.8</v>
      </c>
      <c r="L27" s="138">
        <f t="shared" si="6"/>
        <v>179.3</v>
      </c>
      <c r="M27" s="138">
        <f t="shared" si="6"/>
        <v>222.41</v>
      </c>
      <c r="N27" s="138">
        <f t="shared" si="6"/>
        <v>1118.802</v>
      </c>
      <c r="O27" s="69"/>
      <c r="AJ27" s="35">
        <f>N27*3%</f>
        <v>33.56406</v>
      </c>
      <c r="AK27" s="35">
        <f>ROUND(AL27,0)</f>
        <v>297</v>
      </c>
      <c r="AL27" s="35">
        <v>297</v>
      </c>
      <c r="AM27" s="35">
        <f>AL27*1077.948</f>
        <v>320150.55600000004</v>
      </c>
    </row>
    <row r="28" spans="1:15" s="35" customFormat="1" ht="25.5">
      <c r="A28" s="133" t="s">
        <v>162</v>
      </c>
      <c r="B28" s="138">
        <f aca="true" t="shared" si="7" ref="B28:N28">B29+B30</f>
        <v>124</v>
      </c>
      <c r="C28" s="138">
        <f t="shared" si="7"/>
        <v>121</v>
      </c>
      <c r="D28" s="138">
        <f t="shared" si="7"/>
        <v>86</v>
      </c>
      <c r="E28" s="138">
        <f t="shared" si="7"/>
        <v>57</v>
      </c>
      <c r="F28" s="138">
        <f t="shared" si="7"/>
        <v>0</v>
      </c>
      <c r="G28" s="138">
        <f t="shared" si="7"/>
        <v>0</v>
      </c>
      <c r="H28" s="138">
        <f t="shared" si="7"/>
        <v>0</v>
      </c>
      <c r="I28" s="138">
        <f t="shared" si="7"/>
        <v>0</v>
      </c>
      <c r="J28" s="138">
        <f t="shared" si="7"/>
        <v>0</v>
      </c>
      <c r="K28" s="138">
        <f t="shared" si="7"/>
        <v>57</v>
      </c>
      <c r="L28" s="138">
        <f t="shared" si="7"/>
        <v>90</v>
      </c>
      <c r="M28" s="138">
        <f t="shared" si="7"/>
        <v>125</v>
      </c>
      <c r="N28" s="138">
        <f t="shared" si="7"/>
        <v>660</v>
      </c>
      <c r="O28" s="69"/>
    </row>
    <row r="29" spans="1:15" s="35" customFormat="1" ht="25.5">
      <c r="A29" s="128" t="s">
        <v>164</v>
      </c>
      <c r="B29" s="137">
        <v>79</v>
      </c>
      <c r="C29" s="137">
        <v>76</v>
      </c>
      <c r="D29" s="137">
        <v>46</v>
      </c>
      <c r="E29" s="137">
        <v>33</v>
      </c>
      <c r="F29" s="137"/>
      <c r="G29" s="137"/>
      <c r="H29" s="137"/>
      <c r="I29" s="137"/>
      <c r="J29" s="137"/>
      <c r="K29" s="137">
        <v>31</v>
      </c>
      <c r="L29" s="137">
        <v>50</v>
      </c>
      <c r="M29" s="137">
        <v>80</v>
      </c>
      <c r="N29" s="137">
        <v>395</v>
      </c>
      <c r="O29" s="69"/>
    </row>
    <row r="30" spans="1:15" s="35" customFormat="1" ht="12.75">
      <c r="A30" s="128" t="s">
        <v>141</v>
      </c>
      <c r="B30" s="137">
        <v>45</v>
      </c>
      <c r="C30" s="137">
        <v>45</v>
      </c>
      <c r="D30" s="137">
        <v>40</v>
      </c>
      <c r="E30" s="137">
        <v>24</v>
      </c>
      <c r="F30" s="137"/>
      <c r="G30" s="137"/>
      <c r="H30" s="137"/>
      <c r="I30" s="137"/>
      <c r="J30" s="137"/>
      <c r="K30" s="137">
        <v>26</v>
      </c>
      <c r="L30" s="137">
        <v>40</v>
      </c>
      <c r="M30" s="137">
        <v>45</v>
      </c>
      <c r="N30" s="137">
        <f>L30++M30+K30+E30+D30+C30+B30</f>
        <v>265</v>
      </c>
      <c r="O30" s="69"/>
    </row>
    <row r="31" spans="1:15" s="35" customFormat="1" ht="25.5">
      <c r="A31" s="133" t="s">
        <v>156</v>
      </c>
      <c r="B31" s="138">
        <f aca="true" t="shared" si="8" ref="B31:M31">B32+B33</f>
        <v>58.92</v>
      </c>
      <c r="C31" s="138">
        <f t="shared" si="8"/>
        <v>84.1681</v>
      </c>
      <c r="D31" s="138">
        <f t="shared" si="8"/>
        <v>62.4119</v>
      </c>
      <c r="E31" s="138">
        <f t="shared" si="8"/>
        <v>17.792</v>
      </c>
      <c r="F31" s="138">
        <f t="shared" si="8"/>
        <v>0</v>
      </c>
      <c r="G31" s="138">
        <f t="shared" si="8"/>
        <v>0</v>
      </c>
      <c r="H31" s="138">
        <f t="shared" si="8"/>
        <v>0</v>
      </c>
      <c r="I31" s="138">
        <f t="shared" si="8"/>
        <v>0</v>
      </c>
      <c r="J31" s="138">
        <f t="shared" si="8"/>
        <v>0</v>
      </c>
      <c r="K31" s="138">
        <f t="shared" si="8"/>
        <v>48.8</v>
      </c>
      <c r="L31" s="138">
        <f t="shared" si="8"/>
        <v>89.3</v>
      </c>
      <c r="M31" s="138">
        <f t="shared" si="8"/>
        <v>97.41</v>
      </c>
      <c r="N31" s="138">
        <f>L31++M31+K31+E31+D31+C31+B31</f>
        <v>458.80199999999996</v>
      </c>
      <c r="O31" s="69"/>
    </row>
    <row r="32" spans="1:15" s="35" customFormat="1" ht="25.5">
      <c r="A32" s="128" t="s">
        <v>164</v>
      </c>
      <c r="B32" s="137">
        <v>8.5</v>
      </c>
      <c r="C32" s="137">
        <v>8.5</v>
      </c>
      <c r="D32" s="137">
        <v>8.5</v>
      </c>
      <c r="E32" s="137">
        <v>3.7</v>
      </c>
      <c r="F32" s="137"/>
      <c r="G32" s="137"/>
      <c r="H32" s="137"/>
      <c r="I32" s="137"/>
      <c r="J32" s="137"/>
      <c r="K32" s="137">
        <v>3.8</v>
      </c>
      <c r="L32" s="137">
        <v>8.5</v>
      </c>
      <c r="M32" s="137">
        <v>8.5</v>
      </c>
      <c r="N32" s="137">
        <f>L32++M32+K32+E32+D32+C32+B32</f>
        <v>50</v>
      </c>
      <c r="O32" s="69"/>
    </row>
    <row r="33" spans="1:15" s="35" customFormat="1" ht="12.75">
      <c r="A33" s="128" t="s">
        <v>141</v>
      </c>
      <c r="B33" s="137">
        <v>50.42</v>
      </c>
      <c r="C33" s="137">
        <v>75.6681</v>
      </c>
      <c r="D33" s="137">
        <v>53.9119</v>
      </c>
      <c r="E33" s="137">
        <v>14.092</v>
      </c>
      <c r="F33" s="137"/>
      <c r="G33" s="137"/>
      <c r="H33" s="137"/>
      <c r="I33" s="137"/>
      <c r="J33" s="137"/>
      <c r="K33" s="137">
        <v>45</v>
      </c>
      <c r="L33" s="137">
        <v>80.8</v>
      </c>
      <c r="M33" s="137">
        <v>88.91</v>
      </c>
      <c r="N33" s="137">
        <f>L33++M33+K33+E33+D33+C33+B33</f>
        <v>408.80199999999996</v>
      </c>
      <c r="O33" s="69"/>
    </row>
    <row r="34" spans="1:15" s="35" customFormat="1" ht="25.5">
      <c r="A34" s="133" t="s">
        <v>147</v>
      </c>
      <c r="B34" s="138">
        <f>B28+B21+B14</f>
        <v>382.7</v>
      </c>
      <c r="C34" s="138">
        <f aca="true" t="shared" si="9" ref="C34:N34">C28+C21+C14</f>
        <v>373</v>
      </c>
      <c r="D34" s="138">
        <f t="shared" si="9"/>
        <v>291</v>
      </c>
      <c r="E34" s="138">
        <f t="shared" si="9"/>
        <v>169.1</v>
      </c>
      <c r="F34" s="138">
        <f t="shared" si="9"/>
        <v>0</v>
      </c>
      <c r="G34" s="138">
        <f t="shared" si="9"/>
        <v>0</v>
      </c>
      <c r="H34" s="138">
        <f t="shared" si="9"/>
        <v>0</v>
      </c>
      <c r="I34" s="138">
        <f t="shared" si="9"/>
        <v>0</v>
      </c>
      <c r="J34" s="138">
        <f t="shared" si="9"/>
        <v>0</v>
      </c>
      <c r="K34" s="138">
        <f t="shared" si="9"/>
        <v>152.8</v>
      </c>
      <c r="L34" s="138">
        <f t="shared" si="9"/>
        <v>299.1</v>
      </c>
      <c r="M34" s="138">
        <f t="shared" si="9"/>
        <v>388.3</v>
      </c>
      <c r="N34" s="138">
        <f t="shared" si="9"/>
        <v>2056</v>
      </c>
      <c r="O34" s="69"/>
    </row>
    <row r="35" spans="1:15" s="35" customFormat="1" ht="25.5">
      <c r="A35" s="133" t="s">
        <v>144</v>
      </c>
      <c r="B35" s="138">
        <f>B17+B24+B31</f>
        <v>97.72</v>
      </c>
      <c r="C35" s="138">
        <f aca="true" t="shared" si="10" ref="C35:N35">C17+C24+C31</f>
        <v>120.7681</v>
      </c>
      <c r="D35" s="138">
        <f t="shared" si="10"/>
        <v>91.9119</v>
      </c>
      <c r="E35" s="138">
        <f t="shared" si="10"/>
        <v>35.892</v>
      </c>
      <c r="F35" s="138">
        <f t="shared" si="10"/>
        <v>0</v>
      </c>
      <c r="G35" s="138">
        <f t="shared" si="10"/>
        <v>0</v>
      </c>
      <c r="H35" s="138">
        <f t="shared" si="10"/>
        <v>0</v>
      </c>
      <c r="I35" s="138">
        <f t="shared" si="10"/>
        <v>0</v>
      </c>
      <c r="J35" s="138">
        <f t="shared" si="10"/>
        <v>0</v>
      </c>
      <c r="K35" s="138">
        <f t="shared" si="10"/>
        <v>80.4</v>
      </c>
      <c r="L35" s="138">
        <f t="shared" si="10"/>
        <v>128.39999999999998</v>
      </c>
      <c r="M35" s="138">
        <f t="shared" si="10"/>
        <v>138.61</v>
      </c>
      <c r="N35" s="138">
        <f t="shared" si="10"/>
        <v>693.702</v>
      </c>
      <c r="O35" s="69"/>
    </row>
    <row r="36" spans="1:15" s="35" customFormat="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69"/>
    </row>
    <row r="37" spans="1:15" s="35" customFormat="1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69"/>
    </row>
    <row r="38" spans="1:15" s="35" customFormat="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69"/>
    </row>
    <row r="39" spans="1:15" s="35" customFormat="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69"/>
    </row>
    <row r="40" spans="1:15" s="35" customFormat="1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69"/>
    </row>
    <row r="41" spans="1:14" s="35" customFormat="1" ht="78" customHeight="1" hidden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s="35" customFormat="1" ht="18" customHeigh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s="30" customFormat="1" ht="15.75" customHeight="1">
      <c r="A43" s="155" t="s">
        <v>29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4" spans="1:14" s="30" customFormat="1" ht="16.5" customHeight="1">
      <c r="A44" s="155" t="s">
        <v>165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1:14" s="30" customFormat="1" ht="16.5" customHeight="1">
      <c r="A45" s="132"/>
      <c r="B45" s="155" t="s">
        <v>152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</row>
    <row r="46" spans="1:14" s="35" customFormat="1" ht="12.75">
      <c r="A46" s="130"/>
      <c r="B46" s="131"/>
      <c r="C46" s="131"/>
      <c r="D46" s="131"/>
      <c r="E46" s="130"/>
      <c r="F46" s="130"/>
      <c r="G46" s="130"/>
      <c r="H46" s="130"/>
      <c r="I46" s="130"/>
      <c r="J46" s="130"/>
      <c r="K46" s="130"/>
      <c r="L46" s="130"/>
      <c r="M46" s="130"/>
      <c r="N46" s="131"/>
    </row>
    <row r="47" spans="1:14" s="30" customFormat="1" ht="26.25" customHeight="1">
      <c r="A47" s="133" t="s">
        <v>27</v>
      </c>
      <c r="B47" s="133" t="s">
        <v>0</v>
      </c>
      <c r="C47" s="133" t="s">
        <v>1</v>
      </c>
      <c r="D47" s="133" t="s">
        <v>2</v>
      </c>
      <c r="E47" s="133" t="s">
        <v>3</v>
      </c>
      <c r="F47" s="133" t="s">
        <v>4</v>
      </c>
      <c r="G47" s="133" t="s">
        <v>28</v>
      </c>
      <c r="H47" s="133" t="s">
        <v>5</v>
      </c>
      <c r="I47" s="133" t="s">
        <v>6</v>
      </c>
      <c r="J47" s="133" t="s">
        <v>7</v>
      </c>
      <c r="K47" s="133" t="s">
        <v>8</v>
      </c>
      <c r="L47" s="133" t="s">
        <v>9</v>
      </c>
      <c r="M47" s="133" t="s">
        <v>10</v>
      </c>
      <c r="N47" s="133" t="s">
        <v>26</v>
      </c>
    </row>
    <row r="48" spans="1:38" s="35" customFormat="1" ht="66" customHeight="1">
      <c r="A48" s="133" t="s">
        <v>153</v>
      </c>
      <c r="B48" s="138">
        <f aca="true" t="shared" si="11" ref="B48:N48">B50+B53</f>
        <v>174.2</v>
      </c>
      <c r="C48" s="138">
        <f t="shared" si="11"/>
        <v>144.73</v>
      </c>
      <c r="D48" s="138">
        <f t="shared" si="11"/>
        <v>150.28</v>
      </c>
      <c r="E48" s="138">
        <f t="shared" si="11"/>
        <v>61.309999999999995</v>
      </c>
      <c r="F48" s="138">
        <f t="shared" si="11"/>
        <v>0</v>
      </c>
      <c r="G48" s="138">
        <f t="shared" si="11"/>
        <v>0</v>
      </c>
      <c r="H48" s="138">
        <f t="shared" si="11"/>
        <v>0</v>
      </c>
      <c r="I48" s="138">
        <f t="shared" si="11"/>
        <v>0</v>
      </c>
      <c r="J48" s="138">
        <f t="shared" si="11"/>
        <v>0</v>
      </c>
      <c r="K48" s="138">
        <f t="shared" si="11"/>
        <v>72.88</v>
      </c>
      <c r="L48" s="138">
        <f t="shared" si="11"/>
        <v>142.5</v>
      </c>
      <c r="M48" s="138">
        <f t="shared" si="11"/>
        <v>142.5</v>
      </c>
      <c r="N48" s="138">
        <f t="shared" si="11"/>
        <v>888.4</v>
      </c>
      <c r="O48" s="69"/>
      <c r="AJ48" s="35">
        <f>N48*3%</f>
        <v>26.651999999999997</v>
      </c>
      <c r="AK48" s="122">
        <v>548</v>
      </c>
      <c r="AL48" s="122">
        <f>AK48*1504.6</f>
        <v>824520.7999999999</v>
      </c>
    </row>
    <row r="49" spans="1:38" s="35" customFormat="1" ht="25.5">
      <c r="A49" s="133" t="s">
        <v>157</v>
      </c>
      <c r="B49" s="138">
        <f aca="true" t="shared" si="12" ref="B49:N49">B50</f>
        <v>173.7</v>
      </c>
      <c r="C49" s="138">
        <f t="shared" si="12"/>
        <v>144.23</v>
      </c>
      <c r="D49" s="138">
        <f t="shared" si="12"/>
        <v>149.78</v>
      </c>
      <c r="E49" s="138">
        <f t="shared" si="12"/>
        <v>60.91</v>
      </c>
      <c r="F49" s="138">
        <f t="shared" si="12"/>
        <v>0</v>
      </c>
      <c r="G49" s="138">
        <f t="shared" si="12"/>
        <v>0</v>
      </c>
      <c r="H49" s="138">
        <f t="shared" si="12"/>
        <v>0</v>
      </c>
      <c r="I49" s="138">
        <f t="shared" si="12"/>
        <v>0</v>
      </c>
      <c r="J49" s="138">
        <f t="shared" si="12"/>
        <v>0</v>
      </c>
      <c r="K49" s="138">
        <f t="shared" si="12"/>
        <v>72.38</v>
      </c>
      <c r="L49" s="138">
        <f t="shared" si="12"/>
        <v>142</v>
      </c>
      <c r="M49" s="138">
        <f t="shared" si="12"/>
        <v>142</v>
      </c>
      <c r="N49" s="138">
        <f t="shared" si="12"/>
        <v>885</v>
      </c>
      <c r="O49" s="69"/>
      <c r="AK49" s="122"/>
      <c r="AL49" s="122"/>
    </row>
    <row r="50" spans="1:38" s="35" customFormat="1" ht="25.5">
      <c r="A50" s="128" t="s">
        <v>164</v>
      </c>
      <c r="B50" s="137">
        <v>173.7</v>
      </c>
      <c r="C50" s="137">
        <v>144.23</v>
      </c>
      <c r="D50" s="137">
        <v>149.78</v>
      </c>
      <c r="E50" s="137">
        <v>60.91</v>
      </c>
      <c r="F50" s="135"/>
      <c r="G50" s="135"/>
      <c r="H50" s="135"/>
      <c r="I50" s="135"/>
      <c r="J50" s="135"/>
      <c r="K50" s="137">
        <v>72.38</v>
      </c>
      <c r="L50" s="137">
        <v>142</v>
      </c>
      <c r="M50" s="137">
        <v>142</v>
      </c>
      <c r="N50" s="138">
        <f>M50+L50+K50+E50+D50+C50+B50</f>
        <v>885</v>
      </c>
      <c r="O50" s="69"/>
      <c r="AK50" s="122"/>
      <c r="AL50" s="122"/>
    </row>
    <row r="51" spans="1:38" s="35" customFormat="1" ht="12.75">
      <c r="A51" s="128" t="s">
        <v>141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4"/>
      <c r="O51" s="69"/>
      <c r="AK51" s="122"/>
      <c r="AL51" s="122"/>
    </row>
    <row r="52" spans="1:38" s="35" customFormat="1" ht="25.5">
      <c r="A52" s="133" t="s">
        <v>156</v>
      </c>
      <c r="B52" s="138">
        <f aca="true" t="shared" si="13" ref="B52:N52">B53</f>
        <v>0.5</v>
      </c>
      <c r="C52" s="138">
        <f t="shared" si="13"/>
        <v>0.5</v>
      </c>
      <c r="D52" s="138">
        <f t="shared" si="13"/>
        <v>0.5</v>
      </c>
      <c r="E52" s="138">
        <f t="shared" si="13"/>
        <v>0.4</v>
      </c>
      <c r="F52" s="138">
        <f t="shared" si="13"/>
        <v>0</v>
      </c>
      <c r="G52" s="138">
        <f t="shared" si="13"/>
        <v>0</v>
      </c>
      <c r="H52" s="138">
        <f t="shared" si="13"/>
        <v>0</v>
      </c>
      <c r="I52" s="138">
        <f t="shared" si="13"/>
        <v>0</v>
      </c>
      <c r="J52" s="138">
        <f t="shared" si="13"/>
        <v>0</v>
      </c>
      <c r="K52" s="138">
        <f t="shared" si="13"/>
        <v>0.5</v>
      </c>
      <c r="L52" s="138">
        <f t="shared" si="13"/>
        <v>0.5</v>
      </c>
      <c r="M52" s="138">
        <f t="shared" si="13"/>
        <v>0.5</v>
      </c>
      <c r="N52" s="138">
        <f t="shared" si="13"/>
        <v>3.4</v>
      </c>
      <c r="O52" s="69"/>
      <c r="AK52" s="122"/>
      <c r="AL52" s="122"/>
    </row>
    <row r="53" spans="1:38" s="35" customFormat="1" ht="24" customHeight="1">
      <c r="A53" s="128" t="s">
        <v>164</v>
      </c>
      <c r="B53" s="137">
        <v>0.5</v>
      </c>
      <c r="C53" s="137">
        <v>0.5</v>
      </c>
      <c r="D53" s="137">
        <v>0.5</v>
      </c>
      <c r="E53" s="137">
        <v>0.4</v>
      </c>
      <c r="F53" s="137"/>
      <c r="G53" s="137"/>
      <c r="H53" s="137"/>
      <c r="I53" s="137"/>
      <c r="J53" s="137"/>
      <c r="K53" s="137">
        <v>0.5</v>
      </c>
      <c r="L53" s="137">
        <v>0.5</v>
      </c>
      <c r="M53" s="137">
        <v>0.5</v>
      </c>
      <c r="N53" s="138">
        <v>3.4</v>
      </c>
      <c r="O53" s="69"/>
      <c r="AK53" s="122"/>
      <c r="AL53" s="122"/>
    </row>
    <row r="54" spans="1:38" s="35" customFormat="1" ht="12.75">
      <c r="A54" s="128" t="s">
        <v>141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8"/>
      <c r="O54" s="69"/>
      <c r="AK54" s="122"/>
      <c r="AL54" s="122"/>
    </row>
    <row r="55" spans="1:38" s="35" customFormat="1" ht="56.25" customHeight="1">
      <c r="A55" s="133" t="s">
        <v>151</v>
      </c>
      <c r="B55" s="138">
        <f aca="true" t="shared" si="14" ref="B55:N55">B56+B59</f>
        <v>63.1</v>
      </c>
      <c r="C55" s="138">
        <f t="shared" si="14"/>
        <v>63.1</v>
      </c>
      <c r="D55" s="138">
        <f t="shared" si="14"/>
        <v>54.2</v>
      </c>
      <c r="E55" s="138">
        <f t="shared" si="14"/>
        <v>34.7</v>
      </c>
      <c r="F55" s="138">
        <f t="shared" si="14"/>
        <v>0</v>
      </c>
      <c r="G55" s="138">
        <f t="shared" si="14"/>
        <v>0</v>
      </c>
      <c r="H55" s="138">
        <f t="shared" si="14"/>
        <v>0</v>
      </c>
      <c r="I55" s="138">
        <f t="shared" si="14"/>
        <v>0</v>
      </c>
      <c r="J55" s="138">
        <f t="shared" si="14"/>
        <v>0</v>
      </c>
      <c r="K55" s="138">
        <f t="shared" si="14"/>
        <v>32.1</v>
      </c>
      <c r="L55" s="138">
        <f t="shared" si="14"/>
        <v>64.8</v>
      </c>
      <c r="M55" s="138">
        <f t="shared" si="14"/>
        <v>69</v>
      </c>
      <c r="N55" s="138">
        <f t="shared" si="14"/>
        <v>381</v>
      </c>
      <c r="O55" s="69"/>
      <c r="AJ55" s="35">
        <f>N55*3%</f>
        <v>11.43</v>
      </c>
      <c r="AK55" s="122">
        <v>287.1</v>
      </c>
      <c r="AL55" s="122">
        <f>AK55*1504.6</f>
        <v>431970.66000000003</v>
      </c>
    </row>
    <row r="56" spans="1:39" s="35" customFormat="1" ht="22.5" customHeight="1">
      <c r="A56" s="133" t="s">
        <v>158</v>
      </c>
      <c r="B56" s="138">
        <f aca="true" t="shared" si="15" ref="B56:AM56">B57+B58</f>
        <v>56</v>
      </c>
      <c r="C56" s="138">
        <f t="shared" si="15"/>
        <v>56</v>
      </c>
      <c r="D56" s="138">
        <f t="shared" si="15"/>
        <v>47.1</v>
      </c>
      <c r="E56" s="138">
        <f t="shared" si="15"/>
        <v>28.2</v>
      </c>
      <c r="F56" s="138">
        <f t="shared" si="15"/>
        <v>0</v>
      </c>
      <c r="G56" s="138">
        <f t="shared" si="15"/>
        <v>0</v>
      </c>
      <c r="H56" s="138">
        <f t="shared" si="15"/>
        <v>0</v>
      </c>
      <c r="I56" s="138">
        <f t="shared" si="15"/>
        <v>0</v>
      </c>
      <c r="J56" s="138">
        <f t="shared" si="15"/>
        <v>0</v>
      </c>
      <c r="K56" s="138">
        <f t="shared" si="15"/>
        <v>25</v>
      </c>
      <c r="L56" s="138">
        <f t="shared" si="15"/>
        <v>57.7</v>
      </c>
      <c r="M56" s="138">
        <f t="shared" si="15"/>
        <v>61</v>
      </c>
      <c r="N56" s="138">
        <f t="shared" si="15"/>
        <v>331</v>
      </c>
      <c r="O56" s="63">
        <f t="shared" si="15"/>
        <v>0</v>
      </c>
      <c r="P56" s="63">
        <f t="shared" si="15"/>
        <v>0</v>
      </c>
      <c r="Q56" s="63">
        <f t="shared" si="15"/>
        <v>0</v>
      </c>
      <c r="R56" s="63">
        <f t="shared" si="15"/>
        <v>0</v>
      </c>
      <c r="S56" s="63">
        <f t="shared" si="15"/>
        <v>0</v>
      </c>
      <c r="T56" s="63">
        <f t="shared" si="15"/>
        <v>0</v>
      </c>
      <c r="U56" s="63">
        <f t="shared" si="15"/>
        <v>0</v>
      </c>
      <c r="V56" s="63">
        <f t="shared" si="15"/>
        <v>0</v>
      </c>
      <c r="W56" s="63">
        <f t="shared" si="15"/>
        <v>0</v>
      </c>
      <c r="X56" s="63">
        <f t="shared" si="15"/>
        <v>0</v>
      </c>
      <c r="Y56" s="63">
        <f t="shared" si="15"/>
        <v>0</v>
      </c>
      <c r="Z56" s="63">
        <f t="shared" si="15"/>
        <v>0</v>
      </c>
      <c r="AA56" s="63">
        <f t="shared" si="15"/>
        <v>0</v>
      </c>
      <c r="AB56" s="63">
        <f t="shared" si="15"/>
        <v>0</v>
      </c>
      <c r="AC56" s="63">
        <f t="shared" si="15"/>
        <v>0</v>
      </c>
      <c r="AD56" s="63">
        <f t="shared" si="15"/>
        <v>0</v>
      </c>
      <c r="AE56" s="63">
        <f t="shared" si="15"/>
        <v>0</v>
      </c>
      <c r="AF56" s="63">
        <f t="shared" si="15"/>
        <v>0</v>
      </c>
      <c r="AG56" s="63">
        <f t="shared" si="15"/>
        <v>0</v>
      </c>
      <c r="AH56" s="63">
        <f t="shared" si="15"/>
        <v>0</v>
      </c>
      <c r="AI56" s="63">
        <f t="shared" si="15"/>
        <v>0</v>
      </c>
      <c r="AJ56" s="63">
        <f t="shared" si="15"/>
        <v>0</v>
      </c>
      <c r="AK56" s="63">
        <f t="shared" si="15"/>
        <v>0</v>
      </c>
      <c r="AL56" s="63">
        <f t="shared" si="15"/>
        <v>0</v>
      </c>
      <c r="AM56" s="63">
        <f t="shared" si="15"/>
        <v>0</v>
      </c>
    </row>
    <row r="57" spans="1:38" s="35" customFormat="1" ht="28.5" customHeight="1">
      <c r="A57" s="128" t="s">
        <v>164</v>
      </c>
      <c r="B57" s="137">
        <v>30.5</v>
      </c>
      <c r="C57" s="137">
        <v>30.5</v>
      </c>
      <c r="D57" s="137">
        <v>31.1</v>
      </c>
      <c r="E57" s="137">
        <v>15</v>
      </c>
      <c r="F57" s="137"/>
      <c r="G57" s="137"/>
      <c r="H57" s="137"/>
      <c r="I57" s="137"/>
      <c r="J57" s="137"/>
      <c r="K57" s="137">
        <v>20</v>
      </c>
      <c r="L57" s="137">
        <v>36.9</v>
      </c>
      <c r="M57" s="137">
        <v>36</v>
      </c>
      <c r="N57" s="138">
        <v>200</v>
      </c>
      <c r="O57" s="69"/>
      <c r="AK57" s="122"/>
      <c r="AL57" s="122"/>
    </row>
    <row r="58" spans="1:38" s="35" customFormat="1" ht="12.75">
      <c r="A58" s="128" t="s">
        <v>141</v>
      </c>
      <c r="B58" s="137">
        <v>25.5</v>
      </c>
      <c r="C58" s="137">
        <v>25.5</v>
      </c>
      <c r="D58" s="137">
        <v>16</v>
      </c>
      <c r="E58" s="137">
        <v>13.2</v>
      </c>
      <c r="F58" s="137"/>
      <c r="G58" s="137"/>
      <c r="H58" s="137"/>
      <c r="I58" s="137"/>
      <c r="J58" s="137"/>
      <c r="K58" s="137">
        <v>5</v>
      </c>
      <c r="L58" s="137">
        <v>20.8</v>
      </c>
      <c r="M58" s="137">
        <v>25</v>
      </c>
      <c r="N58" s="138">
        <v>131</v>
      </c>
      <c r="O58" s="69"/>
      <c r="AK58" s="122"/>
      <c r="AL58" s="122"/>
    </row>
    <row r="59" spans="1:38" s="35" customFormat="1" ht="25.5">
      <c r="A59" s="133" t="s">
        <v>156</v>
      </c>
      <c r="B59" s="138">
        <f aca="true" t="shared" si="16" ref="B59:N59">B60+B61</f>
        <v>7.1</v>
      </c>
      <c r="C59" s="138">
        <f t="shared" si="16"/>
        <v>7.1</v>
      </c>
      <c r="D59" s="138">
        <f t="shared" si="16"/>
        <v>7.1</v>
      </c>
      <c r="E59" s="138">
        <f t="shared" si="16"/>
        <v>6.5</v>
      </c>
      <c r="F59" s="138">
        <f t="shared" si="16"/>
        <v>0</v>
      </c>
      <c r="G59" s="138">
        <f t="shared" si="16"/>
        <v>0</v>
      </c>
      <c r="H59" s="138">
        <f t="shared" si="16"/>
        <v>0</v>
      </c>
      <c r="I59" s="138">
        <f t="shared" si="16"/>
        <v>0</v>
      </c>
      <c r="J59" s="138">
        <f t="shared" si="16"/>
        <v>0</v>
      </c>
      <c r="K59" s="138">
        <f t="shared" si="16"/>
        <v>7.1</v>
      </c>
      <c r="L59" s="138">
        <f t="shared" si="16"/>
        <v>7.1</v>
      </c>
      <c r="M59" s="138">
        <f t="shared" si="16"/>
        <v>8</v>
      </c>
      <c r="N59" s="138">
        <f t="shared" si="16"/>
        <v>50</v>
      </c>
      <c r="O59" s="69"/>
      <c r="AK59" s="122"/>
      <c r="AL59" s="122"/>
    </row>
    <row r="60" spans="1:38" s="35" customFormat="1" ht="26.25" customHeight="1">
      <c r="A60" s="128" t="s">
        <v>164</v>
      </c>
      <c r="B60" s="137">
        <v>2.8</v>
      </c>
      <c r="C60" s="137">
        <v>2.8</v>
      </c>
      <c r="D60" s="137">
        <v>2.8</v>
      </c>
      <c r="E60" s="137">
        <v>2.5</v>
      </c>
      <c r="F60" s="137"/>
      <c r="G60" s="137"/>
      <c r="H60" s="137"/>
      <c r="I60" s="137"/>
      <c r="J60" s="137"/>
      <c r="K60" s="137">
        <v>2.8</v>
      </c>
      <c r="L60" s="137">
        <v>2.8</v>
      </c>
      <c r="M60" s="137">
        <v>3.5</v>
      </c>
      <c r="N60" s="138">
        <v>20</v>
      </c>
      <c r="O60" s="69"/>
      <c r="AK60" s="122"/>
      <c r="AL60" s="122"/>
    </row>
    <row r="61" spans="1:38" s="35" customFormat="1" ht="12.75">
      <c r="A61" s="128" t="s">
        <v>141</v>
      </c>
      <c r="B61" s="137">
        <v>4.3</v>
      </c>
      <c r="C61" s="137">
        <v>4.3</v>
      </c>
      <c r="D61" s="137">
        <v>4.3</v>
      </c>
      <c r="E61" s="137">
        <v>4</v>
      </c>
      <c r="F61" s="137"/>
      <c r="G61" s="137"/>
      <c r="H61" s="137"/>
      <c r="I61" s="137"/>
      <c r="J61" s="137"/>
      <c r="K61" s="137">
        <v>4.3</v>
      </c>
      <c r="L61" s="137">
        <v>4.3</v>
      </c>
      <c r="M61" s="137">
        <v>4.5</v>
      </c>
      <c r="N61" s="138">
        <v>30</v>
      </c>
      <c r="O61" s="69"/>
      <c r="AK61" s="122"/>
      <c r="AL61" s="122"/>
    </row>
    <row r="62" spans="1:39" s="35" customFormat="1" ht="81.75" customHeight="1">
      <c r="A62" s="133" t="s">
        <v>155</v>
      </c>
      <c r="B62" s="138">
        <f aca="true" t="shared" si="17" ref="B62:N62">B63+B66</f>
        <v>142.7</v>
      </c>
      <c r="C62" s="138">
        <f t="shared" si="17"/>
        <v>160.89999999999998</v>
      </c>
      <c r="D62" s="138">
        <f t="shared" si="17"/>
        <v>108.89999999999999</v>
      </c>
      <c r="E62" s="138">
        <f t="shared" si="17"/>
        <v>37.8</v>
      </c>
      <c r="F62" s="138">
        <f t="shared" si="17"/>
        <v>0</v>
      </c>
      <c r="G62" s="138">
        <f t="shared" si="17"/>
        <v>0</v>
      </c>
      <c r="H62" s="138">
        <f t="shared" si="17"/>
        <v>0</v>
      </c>
      <c r="I62" s="138">
        <f t="shared" si="17"/>
        <v>0</v>
      </c>
      <c r="J62" s="138">
        <f t="shared" si="17"/>
        <v>0</v>
      </c>
      <c r="K62" s="138">
        <f t="shared" si="17"/>
        <v>43.699999999999996</v>
      </c>
      <c r="L62" s="138">
        <f t="shared" si="17"/>
        <v>134.39999999999998</v>
      </c>
      <c r="M62" s="138">
        <f t="shared" si="17"/>
        <v>135.5</v>
      </c>
      <c r="N62" s="138">
        <f t="shared" si="17"/>
        <v>763.9</v>
      </c>
      <c r="O62" s="69"/>
      <c r="AJ62" s="35">
        <f>N62*3%</f>
        <v>22.916999999999998</v>
      </c>
      <c r="AK62" s="35">
        <f>ROUND(AL62,0)</f>
        <v>364</v>
      </c>
      <c r="AL62" s="35">
        <v>364</v>
      </c>
      <c r="AM62" s="35">
        <f>AL62*1077.948</f>
        <v>392373.07200000004</v>
      </c>
    </row>
    <row r="63" spans="1:15" s="35" customFormat="1" ht="25.5">
      <c r="A63" s="133" t="s">
        <v>157</v>
      </c>
      <c r="B63" s="138">
        <f aca="true" t="shared" si="18" ref="B63:N63">B64+B65</f>
        <v>127</v>
      </c>
      <c r="C63" s="138">
        <f t="shared" si="18"/>
        <v>145.2</v>
      </c>
      <c r="D63" s="138">
        <f t="shared" si="18"/>
        <v>95.19999999999999</v>
      </c>
      <c r="E63" s="138">
        <f t="shared" si="18"/>
        <v>31.799999999999997</v>
      </c>
      <c r="F63" s="138">
        <f t="shared" si="18"/>
        <v>0</v>
      </c>
      <c r="G63" s="138">
        <f t="shared" si="18"/>
        <v>0</v>
      </c>
      <c r="H63" s="138">
        <f t="shared" si="18"/>
        <v>0</v>
      </c>
      <c r="I63" s="138">
        <f t="shared" si="18"/>
        <v>0</v>
      </c>
      <c r="J63" s="138">
        <f t="shared" si="18"/>
        <v>0</v>
      </c>
      <c r="K63" s="138">
        <f t="shared" si="18"/>
        <v>37.3</v>
      </c>
      <c r="L63" s="138">
        <f t="shared" si="18"/>
        <v>115.69999999999999</v>
      </c>
      <c r="M63" s="138">
        <f t="shared" si="18"/>
        <v>116.8</v>
      </c>
      <c r="N63" s="138">
        <f t="shared" si="18"/>
        <v>669</v>
      </c>
      <c r="O63" s="69"/>
    </row>
    <row r="64" spans="1:15" s="35" customFormat="1" ht="25.5">
      <c r="A64" s="128" t="s">
        <v>164</v>
      </c>
      <c r="B64" s="137">
        <v>68.7</v>
      </c>
      <c r="C64" s="137">
        <v>85.9</v>
      </c>
      <c r="D64" s="137">
        <v>51.9</v>
      </c>
      <c r="E64" s="137">
        <v>17.4</v>
      </c>
      <c r="F64" s="137"/>
      <c r="G64" s="137"/>
      <c r="H64" s="137"/>
      <c r="I64" s="137"/>
      <c r="J64" s="137"/>
      <c r="K64" s="137">
        <v>20.3</v>
      </c>
      <c r="L64" s="137">
        <v>62.4</v>
      </c>
      <c r="M64" s="137">
        <v>61.4</v>
      </c>
      <c r="N64" s="138">
        <v>368</v>
      </c>
      <c r="O64" s="69"/>
    </row>
    <row r="65" spans="1:15" s="35" customFormat="1" ht="12.75">
      <c r="A65" s="128" t="s">
        <v>141</v>
      </c>
      <c r="B65" s="137">
        <v>58.3</v>
      </c>
      <c r="C65" s="137">
        <v>59.3</v>
      </c>
      <c r="D65" s="137">
        <v>43.3</v>
      </c>
      <c r="E65" s="137">
        <v>14.4</v>
      </c>
      <c r="F65" s="137"/>
      <c r="G65" s="137"/>
      <c r="H65" s="137"/>
      <c r="I65" s="137"/>
      <c r="J65" s="137"/>
      <c r="K65" s="137">
        <v>17</v>
      </c>
      <c r="L65" s="137">
        <v>53.3</v>
      </c>
      <c r="M65" s="137">
        <v>55.4</v>
      </c>
      <c r="N65" s="138">
        <v>301</v>
      </c>
      <c r="O65" s="69"/>
    </row>
    <row r="66" spans="1:39" s="35" customFormat="1" ht="25.5">
      <c r="A66" s="133" t="s">
        <v>156</v>
      </c>
      <c r="B66" s="138">
        <f aca="true" t="shared" si="19" ref="B66:AM66">B67+B68</f>
        <v>15.7</v>
      </c>
      <c r="C66" s="138">
        <f t="shared" si="19"/>
        <v>15.7</v>
      </c>
      <c r="D66" s="138">
        <f t="shared" si="19"/>
        <v>13.7</v>
      </c>
      <c r="E66" s="138">
        <f t="shared" si="19"/>
        <v>6</v>
      </c>
      <c r="F66" s="138">
        <f t="shared" si="19"/>
        <v>0</v>
      </c>
      <c r="G66" s="138">
        <f t="shared" si="19"/>
        <v>0</v>
      </c>
      <c r="H66" s="138">
        <f t="shared" si="19"/>
        <v>0</v>
      </c>
      <c r="I66" s="138">
        <f t="shared" si="19"/>
        <v>0</v>
      </c>
      <c r="J66" s="138">
        <f t="shared" si="19"/>
        <v>0</v>
      </c>
      <c r="K66" s="138">
        <f t="shared" si="19"/>
        <v>6.4</v>
      </c>
      <c r="L66" s="138">
        <f t="shared" si="19"/>
        <v>18.7</v>
      </c>
      <c r="M66" s="138">
        <f t="shared" si="19"/>
        <v>18.7</v>
      </c>
      <c r="N66" s="138">
        <f t="shared" si="19"/>
        <v>94.9</v>
      </c>
      <c r="O66" s="63">
        <f t="shared" si="19"/>
        <v>0</v>
      </c>
      <c r="P66" s="63">
        <f t="shared" si="19"/>
        <v>0</v>
      </c>
      <c r="Q66" s="63">
        <f t="shared" si="19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19"/>
        <v>0</v>
      </c>
      <c r="AG66" s="63">
        <f t="shared" si="19"/>
        <v>0</v>
      </c>
      <c r="AH66" s="63">
        <f t="shared" si="19"/>
        <v>0</v>
      </c>
      <c r="AI66" s="63">
        <f t="shared" si="19"/>
        <v>0</v>
      </c>
      <c r="AJ66" s="63">
        <f t="shared" si="19"/>
        <v>0</v>
      </c>
      <c r="AK66" s="63">
        <f t="shared" si="19"/>
        <v>0</v>
      </c>
      <c r="AL66" s="63">
        <f t="shared" si="19"/>
        <v>0</v>
      </c>
      <c r="AM66" s="63">
        <f t="shared" si="19"/>
        <v>0</v>
      </c>
    </row>
    <row r="67" spans="1:15" s="35" customFormat="1" ht="28.5" customHeight="1">
      <c r="A67" s="128" t="s">
        <v>164</v>
      </c>
      <c r="B67" s="137">
        <v>3.7</v>
      </c>
      <c r="C67" s="137">
        <v>3.7</v>
      </c>
      <c r="D67" s="137">
        <v>3.7</v>
      </c>
      <c r="E67" s="137">
        <v>0.5</v>
      </c>
      <c r="F67" s="137"/>
      <c r="G67" s="137"/>
      <c r="H67" s="137"/>
      <c r="I67" s="137"/>
      <c r="J67" s="137"/>
      <c r="K67" s="137">
        <v>0.7</v>
      </c>
      <c r="L67" s="137">
        <v>3.7</v>
      </c>
      <c r="M67" s="137">
        <v>3.7</v>
      </c>
      <c r="N67" s="138">
        <v>19.7</v>
      </c>
      <c r="O67" s="69"/>
    </row>
    <row r="68" spans="1:15" s="35" customFormat="1" ht="12.75">
      <c r="A68" s="128" t="s">
        <v>141</v>
      </c>
      <c r="B68" s="137">
        <v>12</v>
      </c>
      <c r="C68" s="137">
        <v>12</v>
      </c>
      <c r="D68" s="137">
        <v>10</v>
      </c>
      <c r="E68" s="137">
        <v>5.5</v>
      </c>
      <c r="F68" s="137"/>
      <c r="G68" s="137"/>
      <c r="H68" s="137"/>
      <c r="I68" s="137"/>
      <c r="J68" s="137"/>
      <c r="K68" s="137">
        <v>5.7</v>
      </c>
      <c r="L68" s="137">
        <v>15</v>
      </c>
      <c r="M68" s="137">
        <v>15</v>
      </c>
      <c r="N68" s="138">
        <v>75.2</v>
      </c>
      <c r="O68" s="69"/>
    </row>
    <row r="69" spans="1:39" s="37" customFormat="1" ht="32.25" customHeight="1">
      <c r="A69" s="128" t="s">
        <v>145</v>
      </c>
      <c r="B69" s="128">
        <f aca="true" t="shared" si="20" ref="B69:N69">B50+B56+B63</f>
        <v>356.7</v>
      </c>
      <c r="C69" s="128">
        <f t="shared" si="20"/>
        <v>345.42999999999995</v>
      </c>
      <c r="D69" s="128">
        <f t="shared" si="20"/>
        <v>292.08</v>
      </c>
      <c r="E69" s="128">
        <f t="shared" si="20"/>
        <v>120.91</v>
      </c>
      <c r="F69" s="128">
        <f t="shared" si="20"/>
        <v>0</v>
      </c>
      <c r="G69" s="128">
        <f t="shared" si="20"/>
        <v>0</v>
      </c>
      <c r="H69" s="128">
        <f t="shared" si="20"/>
        <v>0</v>
      </c>
      <c r="I69" s="128">
        <f t="shared" si="20"/>
        <v>0</v>
      </c>
      <c r="J69" s="128">
        <f t="shared" si="20"/>
        <v>0</v>
      </c>
      <c r="K69" s="128">
        <f t="shared" si="20"/>
        <v>134.68</v>
      </c>
      <c r="L69" s="128">
        <f t="shared" si="20"/>
        <v>315.4</v>
      </c>
      <c r="M69" s="128">
        <f t="shared" si="20"/>
        <v>319.8</v>
      </c>
      <c r="N69" s="133">
        <f t="shared" si="20"/>
        <v>1885</v>
      </c>
      <c r="O69" s="123" t="e">
        <f>#REF!+O62</f>
        <v>#REF!</v>
      </c>
      <c r="P69" s="6" t="e">
        <f>#REF!+P62</f>
        <v>#REF!</v>
      </c>
      <c r="Q69" s="6" t="e">
        <f>#REF!+Q62</f>
        <v>#REF!</v>
      </c>
      <c r="R69" s="6" t="e">
        <f>#REF!+R62</f>
        <v>#REF!</v>
      </c>
      <c r="S69" s="6" t="e">
        <f>#REF!+S62</f>
        <v>#REF!</v>
      </c>
      <c r="T69" s="6" t="e">
        <f>#REF!+T62</f>
        <v>#REF!</v>
      </c>
      <c r="U69" s="6" t="e">
        <f>#REF!+U62</f>
        <v>#REF!</v>
      </c>
      <c r="V69" s="6" t="e">
        <f>#REF!+V62</f>
        <v>#REF!</v>
      </c>
      <c r="W69" s="6" t="e">
        <f>#REF!+W62</f>
        <v>#REF!</v>
      </c>
      <c r="X69" s="6" t="e">
        <f>#REF!+X62</f>
        <v>#REF!</v>
      </c>
      <c r="Y69" s="6" t="e">
        <f>#REF!+Y62</f>
        <v>#REF!</v>
      </c>
      <c r="Z69" s="6" t="e">
        <f>#REF!+Z62</f>
        <v>#REF!</v>
      </c>
      <c r="AA69" s="6" t="e">
        <f>#REF!+AA62</f>
        <v>#REF!</v>
      </c>
      <c r="AB69" s="6" t="e">
        <f>#REF!+AB62</f>
        <v>#REF!</v>
      </c>
      <c r="AC69" s="6" t="e">
        <f>#REF!+AC62</f>
        <v>#REF!</v>
      </c>
      <c r="AD69" s="6" t="e">
        <f>#REF!+AD62</f>
        <v>#REF!</v>
      </c>
      <c r="AE69" s="6" t="e">
        <f>#REF!+AE62</f>
        <v>#REF!</v>
      </c>
      <c r="AF69" s="6" t="e">
        <f>#REF!+AF62</f>
        <v>#REF!</v>
      </c>
      <c r="AG69" s="6" t="e">
        <f>#REF!+AG62</f>
        <v>#REF!</v>
      </c>
      <c r="AH69" s="6" t="e">
        <f>#REF!+AH62</f>
        <v>#REF!</v>
      </c>
      <c r="AI69" s="6" t="e">
        <f>#REF!+AI62</f>
        <v>#REF!</v>
      </c>
      <c r="AJ69" s="35">
        <f>N69*3%</f>
        <v>56.55</v>
      </c>
      <c r="AK69" s="35"/>
      <c r="AL69" s="35">
        <f>N69-AJ69</f>
        <v>1828.45</v>
      </c>
      <c r="AM69" s="35" t="e">
        <f>#REF!+AM62</f>
        <v>#REF!</v>
      </c>
    </row>
    <row r="70" spans="1:35" s="37" customFormat="1" ht="34.5" customHeight="1">
      <c r="A70" s="128" t="s">
        <v>146</v>
      </c>
      <c r="B70" s="128">
        <f aca="true" t="shared" si="21" ref="B70:N70">B53+B59+B66</f>
        <v>23.299999999999997</v>
      </c>
      <c r="C70" s="128">
        <f t="shared" si="21"/>
        <v>23.299999999999997</v>
      </c>
      <c r="D70" s="128">
        <f t="shared" si="21"/>
        <v>21.299999999999997</v>
      </c>
      <c r="E70" s="128">
        <f t="shared" si="21"/>
        <v>12.9</v>
      </c>
      <c r="F70" s="128">
        <f t="shared" si="21"/>
        <v>0</v>
      </c>
      <c r="G70" s="128">
        <f t="shared" si="21"/>
        <v>0</v>
      </c>
      <c r="H70" s="128">
        <f t="shared" si="21"/>
        <v>0</v>
      </c>
      <c r="I70" s="128">
        <f t="shared" si="21"/>
        <v>0</v>
      </c>
      <c r="J70" s="128">
        <f t="shared" si="21"/>
        <v>0</v>
      </c>
      <c r="K70" s="128">
        <f t="shared" si="21"/>
        <v>14</v>
      </c>
      <c r="L70" s="128">
        <f t="shared" si="21"/>
        <v>26.299999999999997</v>
      </c>
      <c r="M70" s="128">
        <f t="shared" si="21"/>
        <v>27.2</v>
      </c>
      <c r="N70" s="133">
        <f t="shared" si="21"/>
        <v>148.3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9" s="37" customFormat="1" ht="25.5" customHeight="1">
      <c r="A71" s="133" t="s">
        <v>159</v>
      </c>
      <c r="B71" s="133">
        <f>B72+B73</f>
        <v>860.42</v>
      </c>
      <c r="C71" s="133">
        <f aca="true" t="shared" si="22" ref="C71:AM71">C72+C73</f>
        <v>862.4981</v>
      </c>
      <c r="D71" s="133">
        <f t="shared" si="22"/>
        <v>696.2918999999999</v>
      </c>
      <c r="E71" s="133">
        <f t="shared" si="22"/>
        <v>338.802</v>
      </c>
      <c r="F71" s="133">
        <f t="shared" si="22"/>
        <v>0</v>
      </c>
      <c r="G71" s="133">
        <f t="shared" si="22"/>
        <v>0</v>
      </c>
      <c r="H71" s="133">
        <f t="shared" si="22"/>
        <v>0</v>
      </c>
      <c r="I71" s="133">
        <f t="shared" si="22"/>
        <v>0</v>
      </c>
      <c r="J71" s="133">
        <f t="shared" si="22"/>
        <v>0</v>
      </c>
      <c r="K71" s="133">
        <f t="shared" si="22"/>
        <v>381.88</v>
      </c>
      <c r="L71" s="133">
        <f t="shared" si="22"/>
        <v>769.2</v>
      </c>
      <c r="M71" s="133">
        <f t="shared" si="22"/>
        <v>873.9100000000001</v>
      </c>
      <c r="N71" s="133">
        <f t="shared" si="22"/>
        <v>4783.002</v>
      </c>
      <c r="O71" s="136">
        <f t="shared" si="22"/>
        <v>0</v>
      </c>
      <c r="P71" s="136">
        <f t="shared" si="22"/>
        <v>0</v>
      </c>
      <c r="Q71" s="136">
        <f t="shared" si="22"/>
        <v>0</v>
      </c>
      <c r="R71" s="136">
        <f t="shared" si="22"/>
        <v>0</v>
      </c>
      <c r="S71" s="136">
        <f t="shared" si="22"/>
        <v>0</v>
      </c>
      <c r="T71" s="136">
        <f t="shared" si="22"/>
        <v>0</v>
      </c>
      <c r="U71" s="136">
        <f t="shared" si="22"/>
        <v>0</v>
      </c>
      <c r="V71" s="136">
        <f t="shared" si="22"/>
        <v>0</v>
      </c>
      <c r="W71" s="136">
        <f t="shared" si="22"/>
        <v>0</v>
      </c>
      <c r="X71" s="136">
        <f t="shared" si="22"/>
        <v>0</v>
      </c>
      <c r="Y71" s="136">
        <f t="shared" si="22"/>
        <v>0</v>
      </c>
      <c r="Z71" s="136">
        <f t="shared" si="22"/>
        <v>0</v>
      </c>
      <c r="AA71" s="136">
        <f t="shared" si="22"/>
        <v>0</v>
      </c>
      <c r="AB71" s="136">
        <f t="shared" si="22"/>
        <v>0</v>
      </c>
      <c r="AC71" s="136">
        <f t="shared" si="22"/>
        <v>0</v>
      </c>
      <c r="AD71" s="136">
        <f t="shared" si="22"/>
        <v>0</v>
      </c>
      <c r="AE71" s="136">
        <f t="shared" si="22"/>
        <v>0</v>
      </c>
      <c r="AF71" s="136">
        <f t="shared" si="22"/>
        <v>0</v>
      </c>
      <c r="AG71" s="136">
        <f t="shared" si="22"/>
        <v>0</v>
      </c>
      <c r="AH71" s="136">
        <f t="shared" si="22"/>
        <v>0</v>
      </c>
      <c r="AI71" s="136">
        <f t="shared" si="22"/>
        <v>0</v>
      </c>
      <c r="AJ71" s="136">
        <f t="shared" si="22"/>
        <v>0</v>
      </c>
      <c r="AK71" s="136">
        <f t="shared" si="22"/>
        <v>0</v>
      </c>
      <c r="AL71" s="136">
        <f t="shared" si="22"/>
        <v>0</v>
      </c>
      <c r="AM71" s="136">
        <f t="shared" si="22"/>
        <v>0</v>
      </c>
    </row>
    <row r="72" spans="1:35" s="37" customFormat="1" ht="24" customHeight="1">
      <c r="A72" s="133" t="s">
        <v>160</v>
      </c>
      <c r="B72" s="133">
        <f>B63+B56+B49+B34</f>
        <v>739.4</v>
      </c>
      <c r="C72" s="133">
        <f aca="true" t="shared" si="23" ref="C72:N72">C63+C56+C49+C34</f>
        <v>718.43</v>
      </c>
      <c r="D72" s="133">
        <f t="shared" si="23"/>
        <v>583.0799999999999</v>
      </c>
      <c r="E72" s="133">
        <f t="shared" si="23"/>
        <v>290.01</v>
      </c>
      <c r="F72" s="133">
        <f t="shared" si="23"/>
        <v>0</v>
      </c>
      <c r="G72" s="133">
        <f t="shared" si="23"/>
        <v>0</v>
      </c>
      <c r="H72" s="133">
        <f t="shared" si="23"/>
        <v>0</v>
      </c>
      <c r="I72" s="133">
        <f t="shared" si="23"/>
        <v>0</v>
      </c>
      <c r="J72" s="133">
        <f t="shared" si="23"/>
        <v>0</v>
      </c>
      <c r="K72" s="133">
        <f t="shared" si="23"/>
        <v>287.48</v>
      </c>
      <c r="L72" s="133">
        <f t="shared" si="23"/>
        <v>614.5</v>
      </c>
      <c r="M72" s="133">
        <f t="shared" si="23"/>
        <v>708.1</v>
      </c>
      <c r="N72" s="133">
        <f t="shared" si="23"/>
        <v>3941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9" s="44" customFormat="1" ht="36" customHeight="1">
      <c r="A73" s="133" t="s">
        <v>161</v>
      </c>
      <c r="B73" s="133">
        <f>B66+B59+B52+B35</f>
        <v>121.02</v>
      </c>
      <c r="C73" s="133">
        <f aca="true" t="shared" si="24" ref="C73:AM73">C66+C59+C52+C35</f>
        <v>144.06810000000002</v>
      </c>
      <c r="D73" s="133">
        <f t="shared" si="24"/>
        <v>113.2119</v>
      </c>
      <c r="E73" s="133">
        <f t="shared" si="24"/>
        <v>48.792</v>
      </c>
      <c r="F73" s="133">
        <f t="shared" si="24"/>
        <v>0</v>
      </c>
      <c r="G73" s="133">
        <f t="shared" si="24"/>
        <v>0</v>
      </c>
      <c r="H73" s="133">
        <f t="shared" si="24"/>
        <v>0</v>
      </c>
      <c r="I73" s="133">
        <f t="shared" si="24"/>
        <v>0</v>
      </c>
      <c r="J73" s="133">
        <f t="shared" si="24"/>
        <v>0</v>
      </c>
      <c r="K73" s="133">
        <f t="shared" si="24"/>
        <v>94.4</v>
      </c>
      <c r="L73" s="133">
        <f t="shared" si="24"/>
        <v>154.7</v>
      </c>
      <c r="M73" s="133">
        <f t="shared" si="24"/>
        <v>165.81</v>
      </c>
      <c r="N73" s="133">
        <f t="shared" si="24"/>
        <v>842.002</v>
      </c>
      <c r="O73" s="136">
        <f t="shared" si="24"/>
        <v>0</v>
      </c>
      <c r="P73" s="136">
        <f t="shared" si="24"/>
        <v>0</v>
      </c>
      <c r="Q73" s="136">
        <f t="shared" si="24"/>
        <v>0</v>
      </c>
      <c r="R73" s="136">
        <f t="shared" si="24"/>
        <v>0</v>
      </c>
      <c r="S73" s="136">
        <f t="shared" si="24"/>
        <v>0</v>
      </c>
      <c r="T73" s="136">
        <f t="shared" si="24"/>
        <v>0</v>
      </c>
      <c r="U73" s="136">
        <f t="shared" si="24"/>
        <v>0</v>
      </c>
      <c r="V73" s="136">
        <f t="shared" si="24"/>
        <v>0</v>
      </c>
      <c r="W73" s="136">
        <f t="shared" si="24"/>
        <v>0</v>
      </c>
      <c r="X73" s="136">
        <f t="shared" si="24"/>
        <v>0</v>
      </c>
      <c r="Y73" s="136">
        <f t="shared" si="24"/>
        <v>0</v>
      </c>
      <c r="Z73" s="136">
        <f t="shared" si="24"/>
        <v>0</v>
      </c>
      <c r="AA73" s="136">
        <f t="shared" si="24"/>
        <v>0</v>
      </c>
      <c r="AB73" s="136">
        <f t="shared" si="24"/>
        <v>0</v>
      </c>
      <c r="AC73" s="136">
        <f t="shared" si="24"/>
        <v>0</v>
      </c>
      <c r="AD73" s="136">
        <f t="shared" si="24"/>
        <v>0</v>
      </c>
      <c r="AE73" s="136">
        <f t="shared" si="24"/>
        <v>0</v>
      </c>
      <c r="AF73" s="136">
        <f t="shared" si="24"/>
        <v>0</v>
      </c>
      <c r="AG73" s="136">
        <f t="shared" si="24"/>
        <v>0</v>
      </c>
      <c r="AH73" s="136">
        <f t="shared" si="24"/>
        <v>0</v>
      </c>
      <c r="AI73" s="136">
        <f t="shared" si="24"/>
        <v>0</v>
      </c>
      <c r="AJ73" s="136">
        <f t="shared" si="24"/>
        <v>0</v>
      </c>
      <c r="AK73" s="136">
        <f t="shared" si="24"/>
        <v>0</v>
      </c>
      <c r="AL73" s="136">
        <f t="shared" si="24"/>
        <v>0</v>
      </c>
      <c r="AM73" s="136">
        <f t="shared" si="24"/>
        <v>0</v>
      </c>
    </row>
    <row r="74" spans="1:14" s="44" customFormat="1" ht="27.75" customHeight="1">
      <c r="A74" s="116"/>
      <c r="B74" s="124"/>
      <c r="C74" s="124"/>
      <c r="D74" s="124"/>
      <c r="E74" s="124"/>
      <c r="F74" s="124"/>
      <c r="G74" s="125"/>
      <c r="H74" s="125"/>
      <c r="I74" s="124"/>
      <c r="J74" s="124"/>
      <c r="K74" s="124"/>
      <c r="L74" s="126"/>
      <c r="M74" s="126"/>
      <c r="N74" s="127"/>
    </row>
    <row r="75" spans="1:14" s="44" customFormat="1" ht="27.75" customHeight="1">
      <c r="A75" s="154" t="s">
        <v>108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s="44" customFormat="1" ht="27.75" customHeight="1">
      <c r="A76" s="116"/>
      <c r="B76" s="56"/>
      <c r="C76" s="56"/>
      <c r="D76" s="56"/>
      <c r="E76" s="56"/>
      <c r="F76" s="56"/>
      <c r="G76" s="57"/>
      <c r="H76" s="57"/>
      <c r="I76" s="56"/>
      <c r="J76" s="56"/>
      <c r="K76" s="56"/>
      <c r="L76" s="121"/>
      <c r="M76" s="121"/>
      <c r="N76" s="115"/>
    </row>
    <row r="77" spans="1:14" s="44" customFormat="1" ht="27.75" customHeight="1" hidden="1">
      <c r="A77" s="116"/>
      <c r="B77" s="119"/>
      <c r="C77" s="119"/>
      <c r="D77" s="119"/>
      <c r="E77" s="119"/>
      <c r="F77" s="120"/>
      <c r="G77" s="120"/>
      <c r="H77" s="120"/>
      <c r="I77" s="120"/>
      <c r="J77" s="120"/>
      <c r="K77" s="119"/>
      <c r="L77" s="119"/>
      <c r="M77" s="120"/>
      <c r="N77" s="115"/>
    </row>
    <row r="78" spans="1:14" s="44" customFormat="1" ht="27.75" customHeight="1" hidden="1">
      <c r="A78" s="116"/>
      <c r="B78" s="119"/>
      <c r="C78" s="119"/>
      <c r="D78" s="119"/>
      <c r="E78" s="119"/>
      <c r="F78" s="120"/>
      <c r="G78" s="120"/>
      <c r="H78" s="120"/>
      <c r="I78" s="120"/>
      <c r="J78" s="120"/>
      <c r="K78" s="119"/>
      <c r="L78" s="119"/>
      <c r="M78" s="120"/>
      <c r="N78" s="115"/>
    </row>
    <row r="79" spans="1:14" ht="15" hidden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4"/>
    </row>
    <row r="80" spans="1:14" ht="15" hidden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</row>
    <row r="81" spans="1:14" ht="15" hidden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</row>
    <row r="82" spans="1:14" ht="1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4" ht="1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5">
      <c r="A84" s="113"/>
      <c r="B84" s="117"/>
      <c r="C84" s="117"/>
      <c r="D84" s="117"/>
      <c r="E84" s="117"/>
      <c r="F84" s="117"/>
      <c r="G84" s="118"/>
      <c r="H84" s="118"/>
      <c r="I84" s="117"/>
      <c r="J84" s="117"/>
      <c r="K84" s="117"/>
      <c r="L84" s="113"/>
      <c r="M84" s="113"/>
      <c r="N84" s="114"/>
    </row>
    <row r="85" spans="1:14" ht="15">
      <c r="A85" s="113"/>
      <c r="B85" s="117"/>
      <c r="C85" s="117"/>
      <c r="D85" s="117"/>
      <c r="E85" s="117"/>
      <c r="F85" s="117"/>
      <c r="G85" s="118"/>
      <c r="H85" s="118"/>
      <c r="I85" s="117"/>
      <c r="J85" s="117"/>
      <c r="K85" s="117"/>
      <c r="L85" s="113"/>
      <c r="M85" s="113"/>
      <c r="N85" s="114"/>
    </row>
    <row r="86" spans="1:14" ht="1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4"/>
    </row>
  </sheetData>
  <sheetProtection/>
  <mergeCells count="13">
    <mergeCell ref="A9:N9"/>
    <mergeCell ref="B10:L10"/>
    <mergeCell ref="M11:N11"/>
    <mergeCell ref="A75:N75"/>
    <mergeCell ref="A43:N43"/>
    <mergeCell ref="A44:N44"/>
    <mergeCell ref="B45:N45"/>
    <mergeCell ref="A2:K7"/>
    <mergeCell ref="L3:N3"/>
    <mergeCell ref="L4:N4"/>
    <mergeCell ref="L5:N5"/>
    <mergeCell ref="L6:N6"/>
    <mergeCell ref="A8:N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2016-08-30T06:46:42Z</cp:lastPrinted>
  <dcterms:created xsi:type="dcterms:W3CDTF">2004-07-05T12:07:17Z</dcterms:created>
  <dcterms:modified xsi:type="dcterms:W3CDTF">2016-11-16T09:34:02Z</dcterms:modified>
  <cp:category/>
  <cp:version/>
  <cp:contentType/>
  <cp:contentStatus/>
</cp:coreProperties>
</file>