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173" activeTab="1"/>
  </bookViews>
  <sheets>
    <sheet name="дод 2" sheetId="1" r:id="rId1"/>
    <sheet name="дод. 3" sheetId="2" r:id="rId2"/>
  </sheets>
  <definedNames>
    <definedName name="_xlfn.AGGREGATE" hidden="1">#NAME?</definedName>
    <definedName name="_xlnm.Print_Titles" localSheetId="0">'дод 2'!$11:$15</definedName>
    <definedName name="_xlnm.Print_Titles" localSheetId="1">'дод. 3'!$11:$14</definedName>
    <definedName name="_xlnm.Print_Area" localSheetId="0">'дод 2'!$B$1:$Y$269</definedName>
    <definedName name="_xlnm.Print_Area" localSheetId="1">'дод. 3'!$B$1:$X$226</definedName>
  </definedNames>
  <calcPr fullCalcOnLoad="1"/>
</workbook>
</file>

<file path=xl/sharedStrings.xml><?xml version="1.0" encoding="utf-8"?>
<sst xmlns="http://schemas.openxmlformats.org/spreadsheetml/2006/main" count="1311" uniqueCount="565">
  <si>
    <t>Разом</t>
  </si>
  <si>
    <t>Всього</t>
  </si>
  <si>
    <t>видатки споживання</t>
  </si>
  <si>
    <t>з них</t>
  </si>
  <si>
    <t>видатки розвитку</t>
  </si>
  <si>
    <t>оплата праці</t>
  </si>
  <si>
    <t>комунальні послуги та енергоносії</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</si>
  <si>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</si>
  <si>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</si>
  <si>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</si>
  <si>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</si>
  <si>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</si>
  <si>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</si>
  <si>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</si>
  <si>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</si>
  <si>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</si>
  <si>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</si>
  <si>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</si>
  <si>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</si>
  <si>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</si>
  <si>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</si>
  <si>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</si>
  <si>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</si>
  <si>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</si>
  <si>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</si>
  <si>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</si>
  <si>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</si>
  <si>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</si>
  <si>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</si>
  <si>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</si>
  <si>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</si>
  <si>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</si>
  <si>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</si>
  <si>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</si>
  <si>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</si>
  <si>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</si>
  <si>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</si>
  <si>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</si>
  <si>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</si>
  <si>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</si>
  <si>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</si>
  <si>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</si>
  <si>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</si>
  <si>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</si>
  <si>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</si>
  <si>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</si>
  <si>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</si>
  <si>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</si>
  <si>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</si>
  <si>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</si>
  <si>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</si>
  <si>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</si>
  <si>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</si>
  <si>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</si>
  <si>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</si>
  <si>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</si>
  <si>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</si>
  <si>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</si>
  <si>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</si>
  <si>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</si>
  <si>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</si>
  <si>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</si>
  <si>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</si>
  <si>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</si>
  <si>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</si>
  <si>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</si>
  <si>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</si>
  <si>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</si>
  <si>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</si>
  <si>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</si>
  <si>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</si>
  <si>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</si>
  <si>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</si>
  <si>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</si>
  <si>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</si>
  <si>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</si>
  <si>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</si>
  <si>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</si>
  <si>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</si>
  <si>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</si>
  <si>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</si>
  <si>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</si>
  <si>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</si>
  <si>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</si>
  <si>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</si>
  <si>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</si>
  <si>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</si>
  <si>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</si>
  <si>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</si>
  <si>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</si>
  <si>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</si>
  <si>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</si>
  <si>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</si>
  <si>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</si>
  <si>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</si>
  <si>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</si>
  <si>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</si>
  <si>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</si>
  <si>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</si>
  <si>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</si>
  <si>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</si>
  <si>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</si>
  <si>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</si>
  <si>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</si>
  <si>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</si>
  <si>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</si>
  <si>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</si>
  <si>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</si>
  <si>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</si>
  <si>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</si>
  <si>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</si>
  <si>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</si>
  <si>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</si>
  <si>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</si>
  <si>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</si>
  <si>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</si>
  <si>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</si>
  <si>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</si>
  <si>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</si>
  <si>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</si>
  <si>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</si>
  <si>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</si>
  <si>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</si>
  <si>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</si>
  <si>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</si>
  <si>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</si>
  <si>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</si>
  <si>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</si>
  <si>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</si>
  <si>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</si>
  <si>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</si>
  <si>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</si>
  <si>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</si>
  <si>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</si>
  <si>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</si>
  <si>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</si>
  <si>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</si>
  <si>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</si>
  <si>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</si>
  <si>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</si>
  <si>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</si>
  <si>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</si>
  <si>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</si>
  <si>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</si>
  <si>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</si>
  <si>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</si>
  <si>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</si>
  <si>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</si>
  <si>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</si>
  <si>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</si>
  <si>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</si>
  <si>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</si>
  <si>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</si>
  <si>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</si>
  <si>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</si>
  <si>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</si>
  <si>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</si>
  <si>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</si>
  <si>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</si>
  <si>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</si>
  <si>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</si>
  <si>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</si>
  <si>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</si>
  <si>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</si>
  <si>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</si>
  <si>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</si>
  <si>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</si>
  <si>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</si>
  <si>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</si>
  <si>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</si>
  <si>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</si>
  <si>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</si>
  <si>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</si>
  <si>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</si>
  <si>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</si>
  <si>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</si>
  <si>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</si>
  <si>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</si>
  <si>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</si>
  <si>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</si>
  <si>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</si>
  <si>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</si>
  <si>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</si>
  <si>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</si>
  <si>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</si>
  <si>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</si>
  <si>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</si>
  <si>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</si>
  <si>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</si>
  <si>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</si>
  <si>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</si>
  <si>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</si>
  <si>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</si>
  <si>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</si>
  <si>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</si>
  <si>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</si>
  <si>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</si>
  <si>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</si>
  <si>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</si>
  <si>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</si>
  <si>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</si>
  <si>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</si>
  <si>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</si>
  <si>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</si>
  <si>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</si>
  <si>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</si>
  <si>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</si>
  <si>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</si>
  <si>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</si>
  <si>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</si>
  <si>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</si>
  <si>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</si>
  <si>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</si>
  <si>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</si>
  <si>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</si>
  <si>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</si>
  <si>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</si>
  <si>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</si>
  <si>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</si>
  <si>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</si>
  <si>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</si>
  <si>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</si>
  <si>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</si>
  <si>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</si>
  <si>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</si>
  <si>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</si>
  <si>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</si>
  <si>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</si>
  <si>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</si>
  <si>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</si>
  <si>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</si>
  <si>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</si>
  <si>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</si>
  <si>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</si>
  <si>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</si>
  <si>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</si>
  <si>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</si>
  <si>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5016060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</si>
  <si>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</si>
  <si>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</si>
  <si>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</si>
  <si>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</si>
  <si>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4716324</t>
  </si>
  <si>
    <t>Будівництво та придбання житла для окремих категорій населення</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</si>
  <si>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</si>
  <si>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</si>
  <si>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</si>
  <si>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</si>
  <si>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</si>
  <si>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</si>
  <si>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</si>
  <si>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</si>
  <si>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</si>
  <si>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</si>
  <si>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</si>
  <si>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</si>
  <si>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</si>
  <si>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</si>
  <si>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</si>
  <si>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</si>
  <si>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</si>
  <si>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</si>
  <si>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</si>
  <si>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</si>
  <si>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</si>
  <si>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</si>
  <si>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</si>
  <si>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</si>
  <si>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</si>
  <si>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</si>
  <si>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</si>
  <si>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</si>
  <si>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</si>
  <si>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</si>
  <si>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</si>
  <si>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</si>
  <si>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</si>
  <si>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</si>
  <si>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</si>
  <si>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</si>
  <si>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</si>
  <si>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</si>
  <si>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</si>
  <si>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</si>
  <si>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</si>
  <si>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</si>
  <si>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</si>
  <si>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</si>
  <si>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</si>
  <si>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100000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</si>
  <si>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</si>
  <si>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</si>
  <si>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</si>
  <si>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</si>
  <si>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</si>
  <si>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</si>
  <si>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</si>
  <si>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</si>
  <si>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</si>
  <si>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</si>
  <si>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</si>
  <si>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</si>
  <si>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</si>
  <si>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</si>
  <si>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</si>
  <si>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</si>
  <si>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</si>
  <si>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</si>
  <si>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</si>
  <si>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</si>
  <si>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</si>
  <si>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</si>
  <si>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</si>
  <si>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</si>
  <si>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</si>
  <si>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</si>
  <si>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</si>
  <si>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</si>
  <si>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</si>
  <si>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</si>
  <si>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</si>
  <si>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</si>
  <si>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</si>
  <si>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</si>
  <si>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</si>
  <si>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</si>
  <si>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</si>
  <si>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</si>
  <si>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</si>
  <si>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</si>
  <si>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</si>
  <si>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</si>
  <si>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</si>
  <si>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</si>
  <si>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</si>
  <si>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</si>
  <si>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</si>
  <si>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</si>
  <si>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</si>
  <si>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</si>
  <si>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</si>
  <si>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</si>
  <si>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</si>
  <si>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</si>
  <si>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</si>
  <si>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</si>
  <si>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</si>
  <si>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</si>
  <si>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</si>
  <si>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</si>
  <si>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</si>
  <si>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</si>
  <si>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</si>
  <si>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</si>
  <si>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</si>
  <si>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</si>
  <si>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</si>
  <si>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</si>
  <si>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</si>
  <si>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</si>
  <si>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</si>
  <si>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</si>
  <si>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</si>
  <si>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</si>
  <si>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</si>
  <si>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</si>
  <si>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</si>
  <si>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</si>
  <si>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</si>
  <si>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</si>
  <si>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</si>
  <si>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</si>
  <si>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</si>
  <si>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</si>
  <si>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</si>
  <si>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</si>
  <si>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</si>
  <si>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</si>
  <si>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</si>
  <si>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</si>
  <si>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6324</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</si>
  <si>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</si>
  <si>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</si>
  <si>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</si>
  <si>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</si>
  <si>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</si>
  <si>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</si>
  <si>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</si>
  <si>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</si>
  <si>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</si>
  <si>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</si>
  <si>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</si>
  <si>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</si>
  <si>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</si>
  <si>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</si>
  <si>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</si>
  <si>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</si>
  <si>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</si>
  <si>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</si>
  <si>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</si>
  <si>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</si>
  <si>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</si>
  <si>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</si>
  <si>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</si>
  <si>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</si>
  <si>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</si>
  <si>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</si>
  <si>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</si>
  <si>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</si>
  <si>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</si>
  <si>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</si>
  <si>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</si>
  <si>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</si>
  <si>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6320</t>
  </si>
  <si>
    <t>Надання допомоги у вирішенні житлових питань</t>
  </si>
  <si>
    <t>4716320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</si>
  <si>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</si>
  <si>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</si>
  <si>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</si>
  <si>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</si>
  <si>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</si>
  <si>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</si>
  <si>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</si>
  <si>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</si>
  <si>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</si>
  <si>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</si>
  <si>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</si>
  <si>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</si>
  <si>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</si>
  <si>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</si>
  <si>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</si>
  <si>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</si>
  <si>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</si>
  <si>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</si>
  <si>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</si>
  <si>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</si>
  <si>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</si>
  <si>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</si>
  <si>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</si>
  <si>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</si>
  <si>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</si>
  <si>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</si>
  <si>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</si>
  <si>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</si>
  <si>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</si>
  <si>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</si>
  <si>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</si>
  <si>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</si>
  <si>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</si>
  <si>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</si>
  <si>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</si>
  <si>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</si>
  <si>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</si>
  <si>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</si>
  <si>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</si>
  <si>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</si>
  <si>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</si>
  <si>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</si>
  <si>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</si>
  <si>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</si>
  <si>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</si>
  <si>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</si>
  <si>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</si>
  <si>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</si>
  <si>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</si>
  <si>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</si>
  <si>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</si>
  <si>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</si>
  <si>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</si>
  <si>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</si>
  <si>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</si>
  <si>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</si>
  <si>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</si>
  <si>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</si>
  <si>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</si>
  <si>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</si>
  <si>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</si>
  <si>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</si>
  <si>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</si>
  <si>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</si>
  <si>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</si>
  <si>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</si>
  <si>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</si>
  <si>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</si>
  <si>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</si>
  <si>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</si>
  <si>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</si>
  <si>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</si>
  <si>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</si>
  <si>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</si>
  <si>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</si>
  <si>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</si>
  <si>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</si>
  <si>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</si>
  <si>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</si>
  <si>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</si>
  <si>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</si>
  <si>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</si>
  <si>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</si>
  <si>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</si>
  <si>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</si>
  <si>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</si>
  <si>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</si>
  <si>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</si>
  <si>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</si>
  <si>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</si>
  <si>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</si>
  <si>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</si>
  <si>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</si>
  <si>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</si>
  <si>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</si>
  <si>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</si>
  <si>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</si>
  <si>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</si>
  <si>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</si>
  <si>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</si>
  <si>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</si>
  <si>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</si>
  <si>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</si>
  <si>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</si>
  <si>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</si>
  <si>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</si>
  <si>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</si>
  <si>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</si>
  <si>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</si>
  <si>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</si>
  <si>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</si>
  <si>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</si>
  <si>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4817470</t>
  </si>
  <si>
    <t>Компенсаційні виплати за пільговий проїзд окремих категорій громадян на залізничному транспорті</t>
  </si>
  <si>
    <t>3037</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</si>
  <si>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</si>
  <si>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</si>
  <si>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</si>
  <si>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</si>
  <si>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</si>
  <si>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</si>
  <si>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</si>
  <si>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</si>
  <si>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</si>
  <si>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</si>
  <si>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</si>
  <si>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</si>
  <si>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Касові видатки</t>
  </si>
  <si>
    <t>Затверджено по бюджету з урахуванням змін (відповідно до казначейської звітності)</t>
  </si>
  <si>
    <t>ЗАГАЛЬНИЙ ФОНД</t>
  </si>
  <si>
    <t>СПЕЦІАЛЬНИЙ ФОНД</t>
  </si>
  <si>
    <t>% виконання до затвердженого по бюджету</t>
  </si>
  <si>
    <t>039140</t>
  </si>
  <si>
    <t>Надання пільг окремим категоріям громадян з оплати послуг зв'язку</t>
  </si>
  <si>
    <t xml:space="preserve">                Додаток  2</t>
  </si>
  <si>
    <t>від                            №</t>
  </si>
  <si>
    <t xml:space="preserve">                Додаток  3</t>
  </si>
  <si>
    <t>С.А. Липова</t>
  </si>
  <si>
    <t>Директор департаменту фінансів, економіки та інвестицій</t>
  </si>
  <si>
    <t>13</t>
  </si>
  <si>
    <t>14</t>
  </si>
  <si>
    <t>15</t>
  </si>
  <si>
    <t>16</t>
  </si>
  <si>
    <t>17</t>
  </si>
  <si>
    <t xml:space="preserve">Звіт про виконання видаткової частини міського бюджету міста Суми           </t>
  </si>
  <si>
    <t>за І квартал 2017 року за головними розпорядниками коштів</t>
  </si>
  <si>
    <t>за І квартал 2017 року за  за типовою програмною класифікацією видатків та кредитування місцевих бюджетів</t>
  </si>
  <si>
    <t>18</t>
  </si>
  <si>
    <t>до рішення виконавчого комітету</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</si>
</sst>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s>
  <fonts count="51">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sz val="12"/>
      <color indexed="10"/>
      <name val="Times New Roman"/>
      <family val="1"/>
    </font>
    <font>
      <sz val="14"/>
      <name val="Times New Roman"/>
      <family val="1"/>
    </font>
    <font>
      <i/>
      <sz val="14"/>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25"/>
      <name val="Times New Roman"/>
      <family val="1"/>
    </font>
    <font>
      <b/>
      <sz val="24"/>
      <name val="Times New Roman"/>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25"/>
      <name val="Times New Roman"/>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8"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9"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94">
    <xf numFmtId="0" fontId="0" fillId="0" borderId="0" xfId="0"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27" fillId="0" borderId="0" xfId="0" applyNumberFormat="1" applyFont="1" applyFill="1" applyAlignment="1" applyProtection="1">
      <alignment/>
      <protection/>
    </xf>
    <xf numFmtId="0" fontId="0"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3" fontId="30" fillId="0" borderId="0" xfId="0" applyNumberFormat="1" applyFont="1" applyFill="1" applyBorder="1" applyAlignment="1">
      <alignment horizontal="center" vertical="center" wrapText="1"/>
    </xf>
    <xf numFmtId="0" fontId="25" fillId="0" borderId="12" xfId="0" applyNumberFormat="1" applyFont="1" applyFill="1" applyBorder="1" applyAlignment="1" applyProtection="1">
      <alignment/>
      <protection/>
    </xf>
    <xf numFmtId="0" fontId="25" fillId="0" borderId="13"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33" fillId="0" borderId="0" xfId="0" applyNumberFormat="1" applyFont="1" applyFill="1" applyAlignment="1" applyProtection="1">
      <alignment/>
      <protection/>
    </xf>
    <xf numFmtId="0" fontId="33" fillId="0" borderId="0" xfId="0" applyFont="1" applyFill="1" applyAlignment="1">
      <alignment/>
    </xf>
    <xf numFmtId="4" fontId="32" fillId="0" borderId="14" xfId="0" applyNumberFormat="1" applyFont="1" applyFill="1" applyBorder="1" applyAlignment="1">
      <alignment horizontal="center" vertical="center"/>
    </xf>
    <xf numFmtId="4" fontId="25" fillId="0" borderId="14" xfId="0" applyNumberFormat="1" applyFont="1" applyFill="1" applyBorder="1" applyAlignment="1">
      <alignment horizontal="center" vertical="center"/>
    </xf>
    <xf numFmtId="0" fontId="25" fillId="0" borderId="0" xfId="0" applyFont="1" applyFill="1" applyBorder="1" applyAlignment="1">
      <alignment/>
    </xf>
    <xf numFmtId="4" fontId="32"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0" fillId="0" borderId="0" xfId="0" applyFont="1" applyFill="1" applyAlignment="1">
      <alignment/>
    </xf>
    <xf numFmtId="4" fontId="0" fillId="0" borderId="0" xfId="0" applyNumberFormat="1" applyFont="1" applyFill="1" applyAlignment="1" applyProtection="1">
      <alignment/>
      <protection/>
    </xf>
    <xf numFmtId="3" fontId="27" fillId="0" borderId="0" xfId="0" applyNumberFormat="1" applyFont="1" applyFill="1" applyBorder="1" applyAlignment="1">
      <alignment horizontal="center" vertical="center" wrapText="1"/>
    </xf>
    <xf numFmtId="4" fontId="25" fillId="0" borderId="0" xfId="0" applyNumberFormat="1" applyFont="1" applyFill="1" applyAlignment="1">
      <alignment/>
    </xf>
    <xf numFmtId="0" fontId="32" fillId="0" borderId="0" xfId="0" applyNumberFormat="1" applyFont="1" applyFill="1" applyBorder="1" applyAlignment="1" applyProtection="1">
      <alignment/>
      <protection/>
    </xf>
    <xf numFmtId="0" fontId="32" fillId="0" borderId="0" xfId="0" applyFont="1" applyFill="1" applyBorder="1" applyAlignment="1">
      <alignment/>
    </xf>
    <xf numFmtId="4" fontId="32" fillId="0" borderId="0" xfId="0" applyNumberFormat="1" applyFont="1" applyFill="1" applyAlignment="1">
      <alignment/>
    </xf>
    <xf numFmtId="4" fontId="35" fillId="0" borderId="0" xfId="0" applyNumberFormat="1" applyFont="1" applyFill="1" applyBorder="1" applyAlignment="1">
      <alignment horizontal="center" vertical="center"/>
    </xf>
    <xf numFmtId="0" fontId="32" fillId="0" borderId="0" xfId="0" applyNumberFormat="1" applyFont="1" applyFill="1" applyAlignment="1" applyProtection="1">
      <alignment/>
      <protection/>
    </xf>
    <xf numFmtId="0" fontId="32" fillId="0" borderId="0" xfId="0" applyFont="1" applyFill="1" applyAlignment="1">
      <alignment/>
    </xf>
    <xf numFmtId="0" fontId="0" fillId="0" borderId="0" xfId="0" applyFont="1" applyFill="1" applyBorder="1" applyAlignment="1">
      <alignment/>
    </xf>
    <xf numFmtId="4" fontId="33" fillId="0" borderId="0" xfId="0" applyNumberFormat="1" applyFont="1" applyFill="1" applyAlignment="1">
      <alignment/>
    </xf>
    <xf numFmtId="0" fontId="34" fillId="0" borderId="0" xfId="0" applyNumberFormat="1" applyFont="1" applyFill="1" applyAlignment="1" applyProtection="1">
      <alignment/>
      <protection/>
    </xf>
    <xf numFmtId="4" fontId="34" fillId="0" borderId="0" xfId="0" applyNumberFormat="1" applyFont="1" applyFill="1" applyAlignment="1">
      <alignment/>
    </xf>
    <xf numFmtId="0" fontId="34" fillId="0" borderId="0" xfId="0" applyFont="1" applyFill="1" applyAlignment="1">
      <alignment/>
    </xf>
    <xf numFmtId="49" fontId="32" fillId="0" borderId="15" xfId="0" applyNumberFormat="1" applyFont="1" applyFill="1" applyBorder="1" applyAlignment="1">
      <alignment vertical="center"/>
    </xf>
    <xf numFmtId="4" fontId="0" fillId="0" borderId="0" xfId="0" applyNumberFormat="1" applyFont="1" applyFill="1" applyBorder="1" applyAlignment="1">
      <alignment horizontal="center" vertical="center"/>
    </xf>
    <xf numFmtId="0" fontId="28"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7" fillId="0" borderId="0" xfId="0" applyFont="1" applyFill="1" applyAlignment="1">
      <alignment vertical="center" textRotation="180"/>
    </xf>
    <xf numFmtId="3" fontId="28" fillId="0" borderId="0" xfId="0" applyNumberFormat="1" applyFont="1" applyFill="1" applyBorder="1" applyAlignment="1">
      <alignment horizontal="center" vertical="center" wrapText="1"/>
    </xf>
    <xf numFmtId="0" fontId="28" fillId="0" borderId="0" xfId="0" applyFont="1" applyFill="1" applyBorder="1" applyAlignment="1">
      <alignment wrapText="1"/>
    </xf>
    <xf numFmtId="0" fontId="27" fillId="0" borderId="0" xfId="0" applyNumberFormat="1" applyFont="1" applyFill="1" applyAlignment="1" applyProtection="1">
      <alignment horizontal="center"/>
      <protection/>
    </xf>
    <xf numFmtId="49" fontId="30" fillId="0" borderId="0" xfId="0" applyNumberFormat="1" applyFont="1" applyFill="1" applyBorder="1" applyAlignment="1">
      <alignment horizontal="left" vertical="center" wrapText="1"/>
    </xf>
    <xf numFmtId="0" fontId="25" fillId="0" borderId="0" xfId="0" applyFont="1" applyFill="1" applyAlignment="1">
      <alignment vertical="center" textRotation="180"/>
    </xf>
    <xf numFmtId="4" fontId="5"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37" fillId="0" borderId="14" xfId="0" applyNumberFormat="1" applyFont="1" applyFill="1" applyBorder="1" applyAlignment="1">
      <alignment horizontal="right" vertical="center"/>
    </xf>
    <xf numFmtId="4" fontId="37" fillId="0" borderId="16" xfId="0" applyNumberFormat="1" applyFont="1" applyFill="1" applyBorder="1" applyAlignment="1">
      <alignment horizontal="right"/>
    </xf>
    <xf numFmtId="4" fontId="37" fillId="0" borderId="17" xfId="0" applyNumberFormat="1" applyFont="1" applyFill="1" applyBorder="1" applyAlignment="1">
      <alignment horizontal="right" vertical="center"/>
    </xf>
    <xf numFmtId="4" fontId="36" fillId="0" borderId="14" xfId="0" applyNumberFormat="1" applyFont="1" applyFill="1" applyBorder="1" applyAlignment="1" quotePrefix="1">
      <alignment horizontal="right"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18" xfId="0" applyFont="1" applyFill="1" applyBorder="1" applyAlignment="1">
      <alignment horizontal="left" vertical="center" wrapText="1"/>
    </xf>
    <xf numFmtId="49" fontId="36" fillId="0" borderId="14" xfId="0" applyNumberFormat="1" applyFont="1" applyFill="1" applyBorder="1" applyAlignment="1" applyProtection="1">
      <alignment horizontal="center" vertical="center"/>
      <protection/>
    </xf>
    <xf numFmtId="49" fontId="37" fillId="0" borderId="14" xfId="0" applyNumberFormat="1" applyFont="1" applyFill="1" applyBorder="1" applyAlignment="1">
      <alignment horizontal="center" vertical="center"/>
    </xf>
    <xf numFmtId="0" fontId="37" fillId="0" borderId="18" xfId="0" applyFont="1" applyFill="1" applyBorder="1" applyAlignment="1">
      <alignment horizontal="left" vertical="center" wrapText="1"/>
    </xf>
    <xf numFmtId="0" fontId="36" fillId="0" borderId="14" xfId="0" applyNumberFormat="1" applyFont="1" applyFill="1" applyBorder="1" applyAlignment="1" applyProtection="1">
      <alignment horizontal="center" vertical="center"/>
      <protection/>
    </xf>
    <xf numFmtId="0" fontId="37" fillId="0" borderId="14" xfId="0" applyNumberFormat="1" applyFont="1" applyFill="1" applyBorder="1" applyAlignment="1" applyProtection="1">
      <alignment horizontal="center" vertical="center"/>
      <protection/>
    </xf>
    <xf numFmtId="0" fontId="36" fillId="0" borderId="14" xfId="0" applyFont="1" applyFill="1" applyBorder="1" applyAlignment="1">
      <alignment horizontal="left" vertical="center" wrapText="1"/>
    </xf>
    <xf numFmtId="49" fontId="37" fillId="0" borderId="14" xfId="0" applyNumberFormat="1" applyFont="1" applyFill="1" applyBorder="1" applyAlignment="1" applyProtection="1">
      <alignment horizontal="center" vertical="center"/>
      <protection/>
    </xf>
    <xf numFmtId="0" fontId="37" fillId="0" borderId="14"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6" fillId="0" borderId="14" xfId="0" applyFont="1" applyFill="1" applyBorder="1" applyAlignment="1">
      <alignment vertical="center"/>
    </xf>
    <xf numFmtId="0" fontId="36" fillId="0" borderId="16" xfId="0" applyFont="1" applyFill="1" applyBorder="1" applyAlignment="1">
      <alignment horizontal="left" vertical="center" wrapText="1"/>
    </xf>
    <xf numFmtId="0" fontId="36" fillId="0" borderId="14" xfId="0" applyFont="1" applyFill="1" applyBorder="1" applyAlignment="1">
      <alignment vertical="center" wrapText="1"/>
    </xf>
    <xf numFmtId="0" fontId="37" fillId="0" borderId="14" xfId="0" applyFont="1" applyFill="1" applyBorder="1" applyAlignment="1">
      <alignment horizontal="center" vertical="center" wrapText="1"/>
    </xf>
    <xf numFmtId="0" fontId="37" fillId="0" borderId="14" xfId="0" applyFont="1" applyFill="1" applyBorder="1" applyAlignment="1">
      <alignment vertical="center" wrapText="1"/>
    </xf>
    <xf numFmtId="0" fontId="36" fillId="0" borderId="13" xfId="0" applyFont="1" applyFill="1" applyBorder="1" applyAlignment="1">
      <alignment horizontal="left" vertical="center" wrapText="1"/>
    </xf>
    <xf numFmtId="49" fontId="36" fillId="0" borderId="16"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49" fontId="36"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49" fontId="37" fillId="0" borderId="14" xfId="0" applyNumberFormat="1" applyFont="1" applyFill="1" applyBorder="1" applyAlignment="1">
      <alignment horizontal="left" vertical="center" wrapText="1"/>
    </xf>
    <xf numFmtId="0" fontId="36" fillId="0" borderId="18" xfId="0" applyFont="1" applyFill="1" applyBorder="1" applyAlignment="1">
      <alignment vertical="center" wrapText="1"/>
    </xf>
    <xf numFmtId="0" fontId="37" fillId="0" borderId="16" xfId="0" applyFont="1" applyFill="1" applyBorder="1" applyAlignment="1">
      <alignment horizontal="center" vertical="center" wrapText="1"/>
    </xf>
    <xf numFmtId="0" fontId="37" fillId="0" borderId="18" xfId="0" applyFont="1" applyFill="1" applyBorder="1" applyAlignment="1">
      <alignment vertical="center" wrapText="1"/>
    </xf>
    <xf numFmtId="49" fontId="5" fillId="0" borderId="15" xfId="0" applyNumberFormat="1" applyFont="1" applyFill="1" applyBorder="1" applyAlignment="1">
      <alignment vertical="center"/>
    </xf>
    <xf numFmtId="0" fontId="36" fillId="0" borderId="0" xfId="0" applyNumberFormat="1" applyFont="1" applyFill="1" applyAlignment="1" applyProtection="1">
      <alignment/>
      <protection/>
    </xf>
    <xf numFmtId="0" fontId="36" fillId="0" borderId="0" xfId="0" applyFont="1" applyFill="1" applyAlignment="1">
      <alignment/>
    </xf>
    <xf numFmtId="0" fontId="36" fillId="0" borderId="0" xfId="0" applyFont="1" applyFill="1" applyBorder="1" applyAlignment="1">
      <alignment/>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NumberFormat="1" applyFont="1" applyFill="1" applyBorder="1" applyAlignment="1" applyProtection="1">
      <alignment/>
      <protection/>
    </xf>
    <xf numFmtId="0" fontId="38" fillId="0" borderId="0" xfId="0" applyNumberFormat="1" applyFont="1" applyFill="1" applyAlignment="1" applyProtection="1">
      <alignment/>
      <protection/>
    </xf>
    <xf numFmtId="0" fontId="38" fillId="0" borderId="0" xfId="0" applyFont="1" applyFill="1" applyBorder="1" applyAlignment="1">
      <alignment/>
    </xf>
    <xf numFmtId="0" fontId="38" fillId="0" borderId="0" xfId="0" applyFont="1" applyFill="1" applyAlignment="1">
      <alignment/>
    </xf>
    <xf numFmtId="0" fontId="38" fillId="0" borderId="19" xfId="0" applyNumberFormat="1" applyFont="1" applyFill="1" applyBorder="1" applyAlignment="1" applyProtection="1">
      <alignment/>
      <protection/>
    </xf>
    <xf numFmtId="0" fontId="38" fillId="0" borderId="12" xfId="0" applyNumberFormat="1" applyFont="1" applyFill="1" applyBorder="1" applyAlignment="1" applyProtection="1">
      <alignment/>
      <protection/>
    </xf>
    <xf numFmtId="0" fontId="38" fillId="0" borderId="13"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13" borderId="0" xfId="0" applyNumberFormat="1" applyFont="1" applyFill="1" applyAlignment="1" applyProtection="1">
      <alignment vertical="center"/>
      <protection/>
    </xf>
    <xf numFmtId="49" fontId="39" fillId="0" borderId="14" xfId="0" applyNumberFormat="1" applyFont="1" applyFill="1" applyBorder="1" applyAlignment="1" applyProtection="1">
      <alignment horizontal="center" vertical="center"/>
      <protection/>
    </xf>
    <xf numFmtId="0" fontId="39" fillId="0" borderId="17" xfId="0" applyFont="1" applyFill="1" applyBorder="1" applyAlignment="1">
      <alignment vertical="center" wrapText="1"/>
    </xf>
    <xf numFmtId="0" fontId="39" fillId="13" borderId="0" xfId="0" applyFont="1" applyFill="1" applyBorder="1" applyAlignment="1">
      <alignment vertical="center"/>
    </xf>
    <xf numFmtId="0" fontId="39" fillId="13" borderId="0" xfId="0" applyFont="1" applyFill="1" applyAlignment="1">
      <alignment vertical="center"/>
    </xf>
    <xf numFmtId="0" fontId="41" fillId="13" borderId="0" xfId="0" applyNumberFormat="1" applyFont="1" applyFill="1" applyAlignment="1" applyProtection="1">
      <alignment vertical="center"/>
      <protection/>
    </xf>
    <xf numFmtId="49" fontId="41" fillId="0" borderId="14" xfId="0" applyNumberFormat="1" applyFont="1" applyFill="1" applyBorder="1" applyAlignment="1" applyProtection="1">
      <alignment horizontal="center" vertical="center"/>
      <protection/>
    </xf>
    <xf numFmtId="0" fontId="41" fillId="0" borderId="17" xfId="0" applyFont="1" applyFill="1" applyBorder="1" applyAlignment="1">
      <alignment vertical="center" wrapText="1"/>
    </xf>
    <xf numFmtId="0" fontId="41" fillId="13" borderId="0" xfId="0" applyFont="1" applyFill="1" applyBorder="1" applyAlignment="1">
      <alignment vertical="center"/>
    </xf>
    <xf numFmtId="0" fontId="41" fillId="13" borderId="0" xfId="0" applyFont="1" applyFill="1" applyAlignment="1">
      <alignment vertical="center"/>
    </xf>
    <xf numFmtId="0" fontId="38" fillId="0" borderId="0" xfId="0" applyNumberFormat="1" applyFont="1" applyFill="1" applyAlignment="1" applyProtection="1">
      <alignment vertical="center"/>
      <protection/>
    </xf>
    <xf numFmtId="49" fontId="38" fillId="0" borderId="14" xfId="0" applyNumberFormat="1" applyFont="1" applyFill="1" applyBorder="1" applyAlignment="1" applyProtection="1">
      <alignment horizontal="center" vertical="center"/>
      <protection/>
    </xf>
    <xf numFmtId="0" fontId="38" fillId="0" borderId="14" xfId="0" applyFont="1" applyFill="1" applyBorder="1" applyAlignment="1">
      <alignment horizontal="left" vertical="center" wrapText="1"/>
    </xf>
    <xf numFmtId="0" fontId="38" fillId="0" borderId="0" xfId="0" applyFont="1" applyFill="1" applyBorder="1" applyAlignment="1">
      <alignment vertical="center"/>
    </xf>
    <xf numFmtId="0" fontId="38" fillId="0" borderId="0" xfId="0" applyFont="1" applyFill="1" applyAlignment="1">
      <alignment vertical="center"/>
    </xf>
    <xf numFmtId="0" fontId="40" fillId="0" borderId="0" xfId="0" applyNumberFormat="1" applyFont="1" applyFill="1" applyAlignment="1" applyProtection="1">
      <alignment vertical="center"/>
      <protection/>
    </xf>
    <xf numFmtId="49" fontId="40" fillId="0" borderId="14" xfId="0" applyNumberFormat="1" applyFont="1" applyFill="1" applyBorder="1" applyAlignment="1" applyProtection="1">
      <alignment horizontal="center" vertical="center"/>
      <protection/>
    </xf>
    <xf numFmtId="0" fontId="40" fillId="0" borderId="14" xfId="0" applyFont="1" applyFill="1" applyBorder="1" applyAlignment="1">
      <alignment horizontal="left" vertical="center" wrapText="1"/>
    </xf>
    <xf numFmtId="0" fontId="40" fillId="0" borderId="0" xfId="0" applyFont="1" applyFill="1" applyBorder="1" applyAlignment="1">
      <alignment vertical="center"/>
    </xf>
    <xf numFmtId="0" fontId="40" fillId="0" borderId="0" xfId="0" applyFont="1" applyFill="1" applyAlignment="1">
      <alignment vertical="center"/>
    </xf>
    <xf numFmtId="0" fontId="38" fillId="0" borderId="0" xfId="0" applyFont="1" applyFill="1" applyAlignment="1">
      <alignment vertical="center" wrapText="1"/>
    </xf>
    <xf numFmtId="49" fontId="40" fillId="0" borderId="14" xfId="0" applyNumberFormat="1" applyFont="1" applyFill="1" applyBorder="1" applyAlignment="1">
      <alignment horizontal="center" vertical="center"/>
    </xf>
    <xf numFmtId="0" fontId="40" fillId="0" borderId="14" xfId="0" applyFont="1" applyFill="1" applyBorder="1" applyAlignment="1">
      <alignment vertical="center" wrapText="1"/>
    </xf>
    <xf numFmtId="4" fontId="40" fillId="0" borderId="14" xfId="0" applyNumberFormat="1" applyFont="1" applyFill="1" applyBorder="1" applyAlignment="1">
      <alignment horizontal="center" vertical="center"/>
    </xf>
    <xf numFmtId="49" fontId="38" fillId="0" borderId="16" xfId="0" applyNumberFormat="1" applyFont="1" applyFill="1" applyBorder="1" applyAlignment="1">
      <alignment horizontal="center" vertical="center"/>
    </xf>
    <xf numFmtId="49" fontId="38" fillId="0" borderId="14" xfId="0" applyNumberFormat="1" applyFont="1" applyFill="1" applyBorder="1" applyAlignment="1">
      <alignment horizontal="center" vertical="center"/>
    </xf>
    <xf numFmtId="49" fontId="38" fillId="0" borderId="14" xfId="0" applyNumberFormat="1" applyFont="1" applyFill="1" applyBorder="1" applyAlignment="1">
      <alignment horizontal="left" vertical="center"/>
    </xf>
    <xf numFmtId="49" fontId="40" fillId="0" borderId="16" xfId="0" applyNumberFormat="1" applyFont="1" applyFill="1" applyBorder="1" applyAlignment="1">
      <alignment horizontal="center" vertical="center"/>
    </xf>
    <xf numFmtId="49" fontId="40" fillId="0" borderId="20" xfId="0" applyNumberFormat="1" applyFont="1" applyFill="1" applyBorder="1" applyAlignment="1">
      <alignment horizontal="center" vertical="center"/>
    </xf>
    <xf numFmtId="0" fontId="40" fillId="0" borderId="17" xfId="0" applyFont="1" applyFill="1" applyBorder="1" applyAlignment="1">
      <alignment horizontal="left" vertical="center" wrapText="1"/>
    </xf>
    <xf numFmtId="49" fontId="40" fillId="0" borderId="14" xfId="0" applyNumberFormat="1" applyFont="1" applyFill="1" applyBorder="1" applyAlignment="1">
      <alignment horizontal="left" vertical="center" wrapText="1"/>
    </xf>
    <xf numFmtId="0" fontId="39" fillId="27" borderId="0" xfId="0" applyNumberFormat="1" applyFont="1" applyFill="1" applyAlignment="1" applyProtection="1">
      <alignment vertical="center"/>
      <protection/>
    </xf>
    <xf numFmtId="49" fontId="39" fillId="0" borderId="14" xfId="0" applyNumberFormat="1" applyFont="1" applyFill="1" applyBorder="1" applyAlignment="1">
      <alignment horizontal="center" vertical="center"/>
    </xf>
    <xf numFmtId="0" fontId="39" fillId="0" borderId="14" xfId="0" applyFont="1" applyFill="1" applyBorder="1" applyAlignment="1">
      <alignment horizontal="left" vertical="center" wrapText="1"/>
    </xf>
    <xf numFmtId="0" fontId="39" fillId="27" borderId="0" xfId="0" applyFont="1" applyFill="1" applyBorder="1" applyAlignment="1">
      <alignment vertical="center"/>
    </xf>
    <xf numFmtId="0" fontId="39" fillId="27" borderId="0" xfId="0" applyFont="1" applyFill="1" applyAlignment="1">
      <alignment vertical="center"/>
    </xf>
    <xf numFmtId="0" fontId="41" fillId="27" borderId="0" xfId="0" applyNumberFormat="1" applyFont="1" applyFill="1" applyAlignment="1" applyProtection="1">
      <alignment vertical="center"/>
      <protection/>
    </xf>
    <xf numFmtId="49" fontId="41" fillId="0" borderId="14" xfId="0" applyNumberFormat="1" applyFont="1" applyFill="1" applyBorder="1" applyAlignment="1">
      <alignment horizontal="center" vertical="center"/>
    </xf>
    <xf numFmtId="0" fontId="41" fillId="0" borderId="14" xfId="0" applyFont="1" applyFill="1" applyBorder="1" applyAlignment="1">
      <alignment horizontal="left" vertical="center" wrapText="1"/>
    </xf>
    <xf numFmtId="0" fontId="41" fillId="27" borderId="0" xfId="0" applyFont="1" applyFill="1" applyBorder="1" applyAlignment="1">
      <alignment vertical="center"/>
    </xf>
    <xf numFmtId="0" fontId="41" fillId="27" borderId="0" xfId="0" applyFont="1" applyFill="1" applyAlignment="1">
      <alignment vertical="center"/>
    </xf>
    <xf numFmtId="0" fontId="38" fillId="0" borderId="14" xfId="0" applyFont="1" applyFill="1" applyBorder="1" applyAlignment="1">
      <alignment vertical="center" wrapText="1"/>
    </xf>
    <xf numFmtId="0" fontId="40" fillId="0" borderId="0" xfId="0" applyFont="1" applyFill="1" applyAlignment="1">
      <alignment vertical="center" wrapText="1"/>
    </xf>
    <xf numFmtId="0" fontId="38" fillId="0" borderId="14" xfId="0" applyNumberFormat="1" applyFont="1" applyFill="1" applyBorder="1" applyAlignment="1" applyProtection="1">
      <alignment horizontal="center" vertical="center"/>
      <protection/>
    </xf>
    <xf numFmtId="0" fontId="40" fillId="0" borderId="14" xfId="0" applyNumberFormat="1" applyFont="1" applyFill="1" applyBorder="1" applyAlignment="1" applyProtection="1">
      <alignment horizontal="center" vertical="center"/>
      <protection/>
    </xf>
    <xf numFmtId="0" fontId="40" fillId="0" borderId="19"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38" fillId="0" borderId="14" xfId="0" applyNumberFormat="1" applyFont="1" applyFill="1" applyBorder="1" applyAlignment="1" applyProtection="1">
      <alignment vertical="center"/>
      <protection/>
    </xf>
    <xf numFmtId="0" fontId="38" fillId="0" borderId="21" xfId="0" applyFont="1" applyFill="1" applyBorder="1" applyAlignment="1">
      <alignment vertical="center"/>
    </xf>
    <xf numFmtId="0" fontId="38" fillId="0" borderId="14" xfId="0" applyFont="1" applyFill="1" applyBorder="1" applyAlignment="1">
      <alignment vertical="center"/>
    </xf>
    <xf numFmtId="0" fontId="40" fillId="0" borderId="0" xfId="0" applyNumberFormat="1" applyFont="1" applyFill="1" applyBorder="1" applyAlignment="1" applyProtection="1">
      <alignment vertical="center"/>
      <protection/>
    </xf>
    <xf numFmtId="0" fontId="38" fillId="0" borderId="0" xfId="0" applyNumberFormat="1" applyFont="1" applyFill="1" applyBorder="1" applyAlignment="1" applyProtection="1">
      <alignment vertical="center"/>
      <protection/>
    </xf>
    <xf numFmtId="0" fontId="38" fillId="0" borderId="16" xfId="0" applyFont="1" applyFill="1" applyBorder="1" applyAlignment="1">
      <alignment horizontal="left" vertical="center" wrapText="1"/>
    </xf>
    <xf numFmtId="49" fontId="38" fillId="0" borderId="16" xfId="0" applyNumberFormat="1" applyFont="1" applyFill="1" applyBorder="1" applyAlignment="1" applyProtection="1">
      <alignment horizontal="center" vertical="center"/>
      <protection/>
    </xf>
    <xf numFmtId="4" fontId="40" fillId="0" borderId="14" xfId="0" applyNumberFormat="1" applyFont="1" applyFill="1" applyBorder="1" applyAlignment="1">
      <alignment vertical="center" wrapText="1"/>
    </xf>
    <xf numFmtId="0" fontId="40" fillId="0" borderId="16" xfId="0" applyNumberFormat="1" applyFont="1" applyFill="1" applyBorder="1" applyAlignment="1" applyProtection="1">
      <alignment horizontal="center" vertical="center"/>
      <protection/>
    </xf>
    <xf numFmtId="0" fontId="39" fillId="0" borderId="14" xfId="0" applyNumberFormat="1" applyFont="1" applyFill="1" applyBorder="1" applyAlignment="1" applyProtection="1">
      <alignment horizontal="center" vertical="center"/>
      <protection/>
    </xf>
    <xf numFmtId="0" fontId="41" fillId="0" borderId="14" xfId="0" applyNumberFormat="1" applyFont="1" applyFill="1" applyBorder="1" applyAlignment="1" applyProtection="1">
      <alignment horizontal="center" vertical="center"/>
      <protection/>
    </xf>
    <xf numFmtId="0" fontId="38" fillId="0" borderId="18" xfId="0" applyFont="1" applyFill="1" applyBorder="1" applyAlignment="1">
      <alignment horizontal="left" vertical="center" wrapText="1"/>
    </xf>
    <xf numFmtId="0" fontId="41" fillId="13" borderId="0" xfId="0" applyNumberFormat="1" applyFont="1" applyFill="1" applyAlignment="1" applyProtection="1">
      <alignment horizontal="center" vertical="center"/>
      <protection/>
    </xf>
    <xf numFmtId="0" fontId="41" fillId="13" borderId="0" xfId="0" applyFont="1" applyFill="1" applyBorder="1" applyAlignment="1">
      <alignment horizontal="center" vertical="center"/>
    </xf>
    <xf numFmtId="0" fontId="41" fillId="13" borderId="0" xfId="0" applyFont="1" applyFill="1" applyAlignment="1">
      <alignment horizontal="center" vertical="center"/>
    </xf>
    <xf numFmtId="0" fontId="39" fillId="0" borderId="0" xfId="0" applyNumberFormat="1" applyFont="1" applyFill="1" applyAlignment="1" applyProtection="1">
      <alignment vertical="center"/>
      <protection/>
    </xf>
    <xf numFmtId="0" fontId="39" fillId="0" borderId="0" xfId="0" applyFont="1" applyFill="1" applyBorder="1" applyAlignment="1">
      <alignment vertical="center"/>
    </xf>
    <xf numFmtId="0" fontId="39" fillId="0" borderId="0" xfId="0" applyFont="1" applyFill="1" applyAlignment="1">
      <alignment vertical="center"/>
    </xf>
    <xf numFmtId="0" fontId="38" fillId="0" borderId="0" xfId="0" applyNumberFormat="1" applyFont="1" applyFill="1" applyAlignment="1" applyProtection="1">
      <alignment horizontal="center"/>
      <protection/>
    </xf>
    <xf numFmtId="4" fontId="39" fillId="0" borderId="14" xfId="95" applyNumberFormat="1" applyFont="1" applyFill="1" applyBorder="1" applyAlignment="1">
      <alignment horizontal="center" vertical="center"/>
      <protection/>
    </xf>
    <xf numFmtId="4" fontId="40" fillId="0" borderId="14" xfId="95" applyNumberFormat="1" applyFont="1" applyFill="1" applyBorder="1" applyAlignment="1">
      <alignment horizontal="center" vertical="center"/>
      <protection/>
    </xf>
    <xf numFmtId="4" fontId="38" fillId="0" borderId="14" xfId="95" applyNumberFormat="1" applyFont="1" applyFill="1" applyBorder="1" applyAlignment="1">
      <alignment horizontal="center" vertical="center"/>
      <protection/>
    </xf>
    <xf numFmtId="4" fontId="38" fillId="0" borderId="14" xfId="0" applyNumberFormat="1" applyFont="1" applyFill="1" applyBorder="1" applyAlignment="1">
      <alignment horizontal="center" vertical="center"/>
    </xf>
    <xf numFmtId="4" fontId="40" fillId="0" borderId="17" xfId="95" applyNumberFormat="1" applyFont="1" applyFill="1" applyBorder="1" applyAlignment="1">
      <alignment horizontal="center" vertical="center"/>
      <protection/>
    </xf>
    <xf numFmtId="4" fontId="41" fillId="0" borderId="14" xfId="95" applyNumberFormat="1" applyFont="1" applyFill="1" applyBorder="1" applyAlignment="1">
      <alignment horizontal="center" vertical="center"/>
      <protection/>
    </xf>
    <xf numFmtId="4" fontId="40" fillId="0" borderId="16" xfId="95" applyNumberFormat="1" applyFont="1" applyFill="1" applyBorder="1" applyAlignment="1">
      <alignment horizontal="center" vertical="center"/>
      <protection/>
    </xf>
    <xf numFmtId="0" fontId="25" fillId="0" borderId="0" xfId="0" applyNumberFormat="1" applyFont="1" applyFill="1" applyBorder="1" applyAlignment="1" applyProtection="1">
      <alignment horizontal="right" vertical="center"/>
      <protection/>
    </xf>
    <xf numFmtId="203" fontId="0" fillId="0" borderId="0" xfId="0" applyNumberFormat="1" applyFont="1" applyFill="1" applyAlignment="1" applyProtection="1">
      <alignment/>
      <protection/>
    </xf>
    <xf numFmtId="203" fontId="39" fillId="0" borderId="14" xfId="95" applyNumberFormat="1" applyFont="1" applyFill="1" applyBorder="1" applyAlignment="1">
      <alignment horizontal="center" vertical="center"/>
      <protection/>
    </xf>
    <xf numFmtId="203" fontId="38" fillId="0" borderId="0" xfId="0" applyNumberFormat="1" applyFont="1" applyFill="1" applyAlignment="1" applyProtection="1">
      <alignment/>
      <protection/>
    </xf>
    <xf numFmtId="203" fontId="30" fillId="0" borderId="0" xfId="0" applyNumberFormat="1" applyFont="1" applyFill="1" applyBorder="1" applyAlignment="1">
      <alignment horizontal="left" vertical="center" wrapText="1"/>
    </xf>
    <xf numFmtId="203" fontId="27" fillId="0" borderId="0" xfId="0" applyNumberFormat="1" applyFont="1" applyFill="1" applyBorder="1" applyAlignment="1">
      <alignment horizontal="center" vertical="center" wrapText="1"/>
    </xf>
    <xf numFmtId="203" fontId="29" fillId="0" borderId="0" xfId="0" applyNumberFormat="1" applyFont="1" applyFill="1" applyBorder="1" applyAlignment="1">
      <alignment wrapText="1"/>
    </xf>
    <xf numFmtId="203" fontId="25" fillId="0" borderId="0" xfId="0" applyNumberFormat="1" applyFont="1" applyFill="1" applyBorder="1" applyAlignment="1">
      <alignment horizontal="center" vertical="center"/>
    </xf>
    <xf numFmtId="203" fontId="36" fillId="0" borderId="14" xfId="0" applyNumberFormat="1" applyFont="1" applyFill="1" applyBorder="1" applyAlignment="1">
      <alignment horizontal="right" vertical="center"/>
    </xf>
    <xf numFmtId="203" fontId="32" fillId="0" borderId="15" xfId="0" applyNumberFormat="1" applyFont="1" applyFill="1" applyBorder="1" applyAlignment="1">
      <alignment vertical="center"/>
    </xf>
    <xf numFmtId="203" fontId="35" fillId="0" borderId="0" xfId="0" applyNumberFormat="1" applyFont="1" applyFill="1" applyBorder="1" applyAlignment="1">
      <alignment horizontal="center" vertical="center"/>
    </xf>
    <xf numFmtId="203" fontId="25" fillId="0" borderId="14" xfId="0" applyNumberFormat="1" applyFont="1" applyFill="1" applyBorder="1" applyAlignment="1">
      <alignment horizontal="center" vertical="center"/>
    </xf>
    <xf numFmtId="0" fontId="38" fillId="0" borderId="0" xfId="0" applyNumberFormat="1" applyFont="1" applyFill="1" applyBorder="1" applyAlignment="1" applyProtection="1">
      <alignment horizontal="center"/>
      <protection/>
    </xf>
    <xf numFmtId="203" fontId="5" fillId="0" borderId="14" xfId="0" applyNumberFormat="1" applyFont="1" applyFill="1" applyBorder="1" applyAlignment="1">
      <alignment horizontal="right" vertical="center"/>
    </xf>
    <xf numFmtId="203" fontId="38" fillId="0" borderId="14" xfId="95" applyNumberFormat="1" applyFont="1" applyFill="1" applyBorder="1" applyAlignment="1">
      <alignment horizontal="center" vertical="center"/>
      <protection/>
    </xf>
    <xf numFmtId="0" fontId="40" fillId="13" borderId="0" xfId="0" applyNumberFormat="1" applyFont="1" applyFill="1" applyAlignment="1" applyProtection="1">
      <alignment vertical="center"/>
      <protection/>
    </xf>
    <xf numFmtId="0" fontId="40" fillId="13" borderId="0" xfId="0" applyFont="1" applyFill="1" applyBorder="1" applyAlignment="1">
      <alignment vertical="center"/>
    </xf>
    <xf numFmtId="0" fontId="40" fillId="13" borderId="0" xfId="0" applyFont="1" applyFill="1" applyAlignment="1">
      <alignment vertical="center"/>
    </xf>
    <xf numFmtId="203" fontId="41" fillId="0" borderId="14" xfId="95" applyNumberFormat="1" applyFont="1" applyFill="1" applyBorder="1" applyAlignment="1">
      <alignment horizontal="center" vertical="center"/>
      <protection/>
    </xf>
    <xf numFmtId="203" fontId="40" fillId="0" borderId="14" xfId="95" applyNumberFormat="1" applyFont="1" applyFill="1" applyBorder="1" applyAlignment="1">
      <alignment horizontal="center" vertical="center"/>
      <protection/>
    </xf>
    <xf numFmtId="0" fontId="31" fillId="0" borderId="0" xfId="0" applyFont="1" applyFill="1" applyAlignment="1">
      <alignment vertical="center" textRotation="180"/>
    </xf>
    <xf numFmtId="4" fontId="38" fillId="0" borderId="0" xfId="0" applyNumberFormat="1" applyFont="1" applyFill="1" applyAlignment="1" applyProtection="1">
      <alignment/>
      <protection/>
    </xf>
    <xf numFmtId="3" fontId="42" fillId="0" borderId="0" xfId="0" applyNumberFormat="1" applyFont="1" applyFill="1" applyBorder="1" applyAlignment="1">
      <alignment horizontal="center" vertical="center" wrapText="1"/>
    </xf>
    <xf numFmtId="203" fontId="42" fillId="0" borderId="0"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textRotation="180"/>
    </xf>
    <xf numFmtId="4" fontId="36" fillId="0" borderId="16" xfId="0" applyNumberFormat="1" applyFont="1" applyFill="1" applyBorder="1" applyAlignment="1">
      <alignment horizontal="right" vertical="center"/>
    </xf>
    <xf numFmtId="4" fontId="36" fillId="0" borderId="17" xfId="0" applyNumberFormat="1" applyFont="1" applyFill="1" applyBorder="1" applyAlignment="1">
      <alignment horizontal="right" vertical="center"/>
    </xf>
    <xf numFmtId="4" fontId="38" fillId="0" borderId="16" xfId="95" applyNumberFormat="1" applyFont="1" applyFill="1" applyBorder="1" applyAlignment="1">
      <alignment horizontal="center" vertical="center"/>
      <protection/>
    </xf>
    <xf numFmtId="4" fontId="38" fillId="0" borderId="17" xfId="95" applyNumberFormat="1" applyFont="1" applyFill="1" applyBorder="1" applyAlignment="1">
      <alignment horizontal="center" vertical="center"/>
      <protection/>
    </xf>
    <xf numFmtId="0" fontId="42" fillId="0" borderId="0" xfId="0" applyFont="1" applyFill="1" applyAlignment="1">
      <alignment horizontal="center" vertical="center" textRotation="180"/>
    </xf>
    <xf numFmtId="3" fontId="42" fillId="0" borderId="0" xfId="0" applyNumberFormat="1" applyFont="1" applyFill="1" applyBorder="1" applyAlignment="1">
      <alignment vertical="center" wrapText="1"/>
    </xf>
    <xf numFmtId="0" fontId="42" fillId="0" borderId="0" xfId="0" applyNumberFormat="1" applyFont="1" applyFill="1" applyAlignment="1" applyProtection="1">
      <alignment horizontal="center"/>
      <protection/>
    </xf>
    <xf numFmtId="0" fontId="42" fillId="0" borderId="0" xfId="0" applyFont="1" applyFill="1" applyBorder="1" applyAlignment="1">
      <alignment horizontal="center" vertical="center" textRotation="180"/>
    </xf>
    <xf numFmtId="49" fontId="5" fillId="0" borderId="0" xfId="0" applyNumberFormat="1" applyFont="1" applyFill="1" applyBorder="1" applyAlignment="1">
      <alignment vertical="center"/>
    </xf>
    <xf numFmtId="49" fontId="32" fillId="0" borderId="0" xfId="0" applyNumberFormat="1" applyFont="1" applyFill="1" applyBorder="1" applyAlignment="1">
      <alignment vertical="center"/>
    </xf>
    <xf numFmtId="203" fontId="32" fillId="0" borderId="0" xfId="0" applyNumberFormat="1" applyFont="1" applyFill="1" applyBorder="1" applyAlignment="1">
      <alignment vertical="center"/>
    </xf>
    <xf numFmtId="0" fontId="42" fillId="0" borderId="0" xfId="0" applyNumberFormat="1" applyFont="1" applyFill="1" applyBorder="1" applyAlignment="1" applyProtection="1">
      <alignment/>
      <protection/>
    </xf>
    <xf numFmtId="0" fontId="42" fillId="0" borderId="0" xfId="0" applyFont="1" applyFill="1" applyBorder="1" applyAlignment="1">
      <alignment/>
    </xf>
    <xf numFmtId="4" fontId="42" fillId="0" borderId="0" xfId="0" applyNumberFormat="1" applyFont="1" applyFill="1" applyAlignment="1">
      <alignment/>
    </xf>
    <xf numFmtId="0" fontId="27" fillId="0" borderId="22" xfId="0" applyNumberFormat="1" applyFont="1" applyFill="1" applyBorder="1" applyAlignment="1" applyProtection="1">
      <alignment vertical="top" wrapText="1"/>
      <protection/>
    </xf>
    <xf numFmtId="0" fontId="31" fillId="0" borderId="0" xfId="0" applyNumberFormat="1" applyFont="1" applyFill="1" applyBorder="1" applyAlignment="1" applyProtection="1">
      <alignment vertical="top" wrapText="1"/>
      <protection/>
    </xf>
    <xf numFmtId="0" fontId="31" fillId="0" borderId="0" xfId="0" applyNumberFormat="1" applyFont="1" applyFill="1" applyBorder="1" applyAlignment="1" applyProtection="1">
      <alignment horizontal="center" vertical="top" wrapText="1"/>
      <protection/>
    </xf>
    <xf numFmtId="0" fontId="31" fillId="0" borderId="22" xfId="0" applyNumberFormat="1" applyFont="1" applyFill="1" applyBorder="1" applyAlignment="1" applyProtection="1">
      <alignment vertical="top" wrapText="1"/>
      <protection/>
    </xf>
    <xf numFmtId="0" fontId="31" fillId="0" borderId="22" xfId="0" applyNumberFormat="1" applyFont="1" applyFill="1" applyBorder="1" applyAlignment="1" applyProtection="1">
      <alignment horizontal="center" vertical="top"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lignment vertical="center" textRotation="180"/>
    </xf>
    <xf numFmtId="0" fontId="42" fillId="0" borderId="12" xfId="0" applyFont="1" applyFill="1" applyBorder="1" applyAlignment="1">
      <alignment vertical="center" textRotation="180"/>
    </xf>
    <xf numFmtId="0" fontId="42" fillId="0" borderId="0" xfId="0" applyNumberFormat="1" applyFont="1" applyFill="1" applyAlignment="1" applyProtection="1">
      <alignment/>
      <protection/>
    </xf>
    <xf numFmtId="203" fontId="42" fillId="0" borderId="0" xfId="0" applyNumberFormat="1" applyFont="1" applyFill="1" applyAlignment="1" applyProtection="1">
      <alignment/>
      <protection/>
    </xf>
    <xf numFmtId="4" fontId="42" fillId="0" borderId="0" xfId="0" applyNumberFormat="1" applyFont="1" applyFill="1" applyBorder="1" applyAlignment="1">
      <alignment horizontal="center" vertical="center"/>
    </xf>
    <xf numFmtId="203" fontId="42" fillId="0" borderId="0" xfId="0" applyNumberFormat="1" applyFont="1" applyFill="1" applyBorder="1" applyAlignment="1">
      <alignment horizontal="center" vertical="center"/>
    </xf>
    <xf numFmtId="4" fontId="50" fillId="0" borderId="0" xfId="0" applyNumberFormat="1" applyFont="1" applyFill="1" applyBorder="1" applyAlignment="1">
      <alignment horizontal="center" vertical="center"/>
    </xf>
    <xf numFmtId="0" fontId="43" fillId="0" borderId="0" xfId="0" applyNumberFormat="1" applyFont="1" applyFill="1" applyBorder="1" applyAlignment="1" applyProtection="1">
      <alignment horizontal="center" vertical="top" wrapText="1"/>
      <protection/>
    </xf>
    <xf numFmtId="0" fontId="42" fillId="0" borderId="0" xfId="0" applyFont="1" applyFill="1" applyAlignment="1">
      <alignment horizontal="center" vertical="center" textRotation="180"/>
    </xf>
    <xf numFmtId="203" fontId="36" fillId="0" borderId="16" xfId="0" applyNumberFormat="1" applyFont="1" applyFill="1" applyBorder="1" applyAlignment="1">
      <alignment horizontal="center" vertical="center"/>
    </xf>
    <xf numFmtId="203" fontId="36" fillId="0" borderId="17" xfId="0" applyNumberFormat="1" applyFont="1" applyFill="1" applyBorder="1" applyAlignment="1">
      <alignment horizontal="center" vertical="center"/>
    </xf>
    <xf numFmtId="203" fontId="25" fillId="0" borderId="16" xfId="0" applyNumberFormat="1" applyFont="1" applyFill="1" applyBorder="1" applyAlignment="1">
      <alignment horizontal="center" vertical="center" wrapText="1"/>
    </xf>
    <xf numFmtId="2" fontId="38" fillId="0" borderId="14" xfId="95" applyNumberFormat="1" applyFont="1" applyFill="1" applyBorder="1" applyAlignment="1">
      <alignment horizontal="center" vertical="center"/>
      <protection/>
    </xf>
    <xf numFmtId="4" fontId="40" fillId="0" borderId="19" xfId="95" applyNumberFormat="1" applyFont="1" applyFill="1" applyBorder="1" applyAlignment="1">
      <alignment horizontal="center" vertical="center"/>
      <protection/>
    </xf>
    <xf numFmtId="4" fontId="40" fillId="0" borderId="13" xfId="95" applyNumberFormat="1" applyFont="1" applyFill="1" applyBorder="1" applyAlignment="1">
      <alignment horizontal="center" vertical="center"/>
      <protection/>
    </xf>
    <xf numFmtId="4" fontId="40" fillId="0" borderId="23" xfId="95" applyNumberFormat="1" applyFont="1" applyFill="1" applyBorder="1" applyAlignment="1">
      <alignment horizontal="center" vertical="center"/>
      <protection/>
    </xf>
    <xf numFmtId="4" fontId="40" fillId="0" borderId="24" xfId="95" applyNumberFormat="1" applyFont="1" applyFill="1" applyBorder="1" applyAlignment="1">
      <alignment horizontal="center" vertical="center"/>
      <protection/>
    </xf>
    <xf numFmtId="203" fontId="38" fillId="0" borderId="16" xfId="95" applyNumberFormat="1" applyFont="1" applyFill="1" applyBorder="1" applyAlignment="1">
      <alignment horizontal="center" vertical="center"/>
      <protection/>
    </xf>
    <xf numFmtId="203" fontId="38" fillId="0" borderId="17" xfId="95" applyNumberFormat="1" applyFont="1" applyFill="1" applyBorder="1" applyAlignment="1">
      <alignment horizontal="center" vertical="center"/>
      <protection/>
    </xf>
    <xf numFmtId="203" fontId="38" fillId="0" borderId="17"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textRotation="180"/>
    </xf>
    <xf numFmtId="49" fontId="42" fillId="0" borderId="12" xfId="0" applyNumberFormat="1" applyFont="1" applyFill="1" applyBorder="1" applyAlignment="1">
      <alignment horizontal="center" vertical="center" textRotation="180"/>
    </xf>
    <xf numFmtId="3" fontId="42" fillId="0" borderId="0" xfId="0" applyNumberFormat="1" applyFont="1" applyFill="1" applyBorder="1" applyAlignment="1">
      <alignment horizontal="center" vertical="center" wrapText="1"/>
    </xf>
    <xf numFmtId="49" fontId="30" fillId="0" borderId="0" xfId="0" applyNumberFormat="1" applyFont="1" applyFill="1" applyBorder="1" applyAlignment="1">
      <alignment horizontal="left" vertical="center" wrapText="1"/>
    </xf>
    <xf numFmtId="3" fontId="30" fillId="0" borderId="0" xfId="0" applyNumberFormat="1" applyFont="1" applyFill="1" applyBorder="1" applyAlignment="1">
      <alignment horizontal="center" vertical="center" wrapText="1"/>
    </xf>
    <xf numFmtId="49" fontId="40" fillId="0" borderId="16" xfId="0" applyNumberFormat="1" applyFont="1" applyFill="1" applyBorder="1" applyAlignment="1" applyProtection="1">
      <alignment horizontal="center" vertical="center"/>
      <protection/>
    </xf>
    <xf numFmtId="49" fontId="40" fillId="0" borderId="17" xfId="0" applyNumberFormat="1" applyFont="1" applyFill="1" applyBorder="1" applyAlignment="1" applyProtection="1">
      <alignment horizontal="center" vertical="center"/>
      <protection/>
    </xf>
    <xf numFmtId="49" fontId="40" fillId="0" borderId="19" xfId="0" applyNumberFormat="1" applyFont="1" applyFill="1" applyBorder="1" applyAlignment="1" applyProtection="1">
      <alignment horizontal="center" vertical="center"/>
      <protection/>
    </xf>
    <xf numFmtId="49" fontId="40" fillId="0" borderId="13" xfId="0" applyNumberFormat="1" applyFont="1" applyFill="1" applyBorder="1" applyAlignment="1" applyProtection="1">
      <alignment horizontal="center" vertical="center"/>
      <protection/>
    </xf>
    <xf numFmtId="49" fontId="42" fillId="0" borderId="0" xfId="0" applyNumberFormat="1" applyFont="1" applyFill="1" applyBorder="1" applyAlignment="1">
      <alignment horizontal="left" vertical="center" wrapText="1"/>
    </xf>
    <xf numFmtId="3" fontId="42" fillId="0" borderId="0" xfId="0" applyNumberFormat="1" applyFont="1" applyFill="1" applyBorder="1" applyAlignment="1">
      <alignment horizontal="left" vertical="center" wrapText="1"/>
    </xf>
    <xf numFmtId="203" fontId="38" fillId="0" borderId="19" xfId="95" applyNumberFormat="1" applyFont="1" applyFill="1" applyBorder="1" applyAlignment="1">
      <alignment horizontal="center" vertical="center"/>
      <protection/>
    </xf>
    <xf numFmtId="203" fontId="38" fillId="0" borderId="13" xfId="95" applyNumberFormat="1" applyFont="1" applyFill="1" applyBorder="1" applyAlignment="1">
      <alignment horizontal="center" vertical="center"/>
      <protection/>
    </xf>
    <xf numFmtId="0" fontId="40" fillId="0" borderId="14" xfId="0" applyNumberFormat="1" applyFont="1" applyFill="1" applyBorder="1" applyAlignment="1" applyProtection="1">
      <alignment horizontal="center" vertical="center" wrapText="1"/>
      <protection/>
    </xf>
    <xf numFmtId="0" fontId="38" fillId="0" borderId="14"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2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203" fontId="38" fillId="0" borderId="23" xfId="0" applyNumberFormat="1" applyFont="1" applyFill="1" applyBorder="1" applyAlignment="1">
      <alignment horizontal="center" vertical="center" wrapText="1"/>
    </xf>
    <xf numFmtId="203" fontId="38" fillId="0" borderId="26" xfId="0" applyNumberFormat="1" applyFont="1" applyFill="1" applyBorder="1" applyAlignment="1">
      <alignment horizontal="center" vertical="center" wrapText="1"/>
    </xf>
    <xf numFmtId="203" fontId="38" fillId="0" borderId="24" xfId="0" applyNumberFormat="1" applyFont="1" applyFill="1" applyBorder="1" applyAlignment="1">
      <alignment horizontal="center" vertical="center" wrapText="1"/>
    </xf>
    <xf numFmtId="0" fontId="39" fillId="0" borderId="14" xfId="0" applyNumberFormat="1" applyFont="1" applyFill="1" applyBorder="1" applyAlignment="1" applyProtection="1">
      <alignment horizontal="center" vertical="center"/>
      <protection/>
    </xf>
    <xf numFmtId="0" fontId="40" fillId="0" borderId="16" xfId="0" applyNumberFormat="1" applyFont="1" applyFill="1" applyBorder="1" applyAlignment="1" applyProtection="1">
      <alignment horizontal="center" vertical="center" wrapText="1"/>
      <protection/>
    </xf>
    <xf numFmtId="0" fontId="40" fillId="0" borderId="20" xfId="0" applyNumberFormat="1" applyFont="1" applyFill="1" applyBorder="1" applyAlignment="1" applyProtection="1">
      <alignment horizontal="center" vertical="center" wrapText="1"/>
      <protection/>
    </xf>
    <xf numFmtId="0" fontId="40" fillId="0" borderId="17" xfId="0" applyNumberFormat="1" applyFont="1" applyFill="1" applyBorder="1" applyAlignment="1" applyProtection="1">
      <alignment horizontal="center" vertical="center" wrapText="1"/>
      <protection/>
    </xf>
    <xf numFmtId="0" fontId="42" fillId="0" borderId="0" xfId="0" applyFont="1" applyFill="1" applyAlignment="1">
      <alignment horizontal="left" vertical="center"/>
    </xf>
    <xf numFmtId="0" fontId="42" fillId="0" borderId="0" xfId="0" applyFont="1" applyFill="1" applyAlignment="1">
      <alignment horizontal="left" vertical="center" wrapText="1"/>
    </xf>
    <xf numFmtId="203" fontId="38" fillId="0" borderId="16" xfId="0" applyNumberFormat="1" applyFont="1" applyFill="1" applyBorder="1" applyAlignment="1">
      <alignment horizontal="center" vertical="center" wrapText="1"/>
    </xf>
    <xf numFmtId="203" fontId="38" fillId="0" borderId="20" xfId="0" applyNumberFormat="1" applyFont="1" applyFill="1" applyBorder="1" applyAlignment="1">
      <alignment horizontal="center" vertical="center" wrapText="1"/>
    </xf>
    <xf numFmtId="203" fontId="25" fillId="0" borderId="20" xfId="0" applyNumberFormat="1" applyFont="1" applyFill="1" applyBorder="1" applyAlignment="1">
      <alignment horizontal="center" vertical="center" wrapText="1"/>
    </xf>
    <xf numFmtId="203" fontId="25" fillId="0" borderId="17" xfId="0" applyNumberFormat="1" applyFont="1" applyFill="1" applyBorder="1" applyAlignment="1">
      <alignment horizontal="center" vertical="center" wrapText="1"/>
    </xf>
    <xf numFmtId="0" fontId="25" fillId="0" borderId="18" xfId="0" applyNumberFormat="1" applyFont="1" applyFill="1" applyBorder="1" applyAlignment="1" applyProtection="1">
      <alignment horizontal="center" vertical="center" wrapText="1"/>
      <protection/>
    </xf>
    <xf numFmtId="0" fontId="25" fillId="0" borderId="25"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36" fillId="0" borderId="14"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33" fillId="0" borderId="20" xfId="0" applyNumberFormat="1" applyFont="1" applyFill="1" applyBorder="1" applyAlignment="1" applyProtection="1">
      <alignment horizontal="center" vertical="center" wrapText="1"/>
      <protection/>
    </xf>
    <xf numFmtId="0" fontId="33" fillId="0" borderId="17"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49" fontId="37" fillId="0" borderId="16" xfId="0" applyNumberFormat="1" applyFont="1" applyFill="1" applyBorder="1" applyAlignment="1" applyProtection="1">
      <alignment horizontal="center" vertical="center"/>
      <protection/>
    </xf>
    <xf numFmtId="49" fontId="37" fillId="0" borderId="17" xfId="0" applyNumberFormat="1" applyFont="1" applyFill="1" applyBorder="1" applyAlignment="1" applyProtection="1">
      <alignment horizontal="center" vertical="center"/>
      <protection/>
    </xf>
    <xf numFmtId="49" fontId="37" fillId="0" borderId="19" xfId="0" applyNumberFormat="1" applyFont="1" applyFill="1" applyBorder="1" applyAlignment="1" applyProtection="1">
      <alignment horizontal="center" vertical="center"/>
      <protection/>
    </xf>
    <xf numFmtId="49" fontId="37" fillId="0" borderId="13" xfId="0" applyNumberFormat="1" applyFont="1" applyFill="1" applyBorder="1" applyAlignment="1" applyProtection="1">
      <alignment horizontal="center" vertical="center"/>
      <protection/>
    </xf>
    <xf numFmtId="0" fontId="33" fillId="0" borderId="14"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protection/>
    </xf>
    <xf numFmtId="203" fontId="25" fillId="0" borderId="23" xfId="0" applyNumberFormat="1" applyFont="1" applyFill="1" applyBorder="1" applyAlignment="1">
      <alignment horizontal="center" vertical="center" wrapText="1"/>
    </xf>
    <xf numFmtId="203" fontId="25" fillId="0" borderId="26" xfId="0" applyNumberFormat="1" applyFont="1" applyFill="1" applyBorder="1" applyAlignment="1">
      <alignment horizontal="center" vertical="center" wrapText="1"/>
    </xf>
    <xf numFmtId="203" fontId="25" fillId="0" borderId="24" xfId="0" applyNumberFormat="1" applyFont="1" applyFill="1" applyBorder="1" applyAlignment="1">
      <alignment horizontal="center" vertical="center" wrapText="1"/>
    </xf>
    <xf numFmtId="0" fontId="42" fillId="0" borderId="12" xfId="0" applyFont="1" applyFill="1" applyBorder="1" applyAlignment="1">
      <alignment horizontal="center" vertical="center" textRotation="180"/>
    </xf>
    <xf numFmtId="0" fontId="42" fillId="0" borderId="0" xfId="0" applyFont="1" applyFill="1" applyBorder="1" applyAlignment="1">
      <alignment horizontal="center" vertical="center" textRotation="180"/>
    </xf>
    <xf numFmtId="0" fontId="36" fillId="0" borderId="16" xfId="0" applyNumberFormat="1" applyFont="1" applyFill="1" applyBorder="1" applyAlignment="1" applyProtection="1">
      <alignment horizontal="center" vertical="center" wrapText="1"/>
      <protection/>
    </xf>
    <xf numFmtId="0" fontId="36" fillId="0" borderId="20" xfId="0" applyNumberFormat="1" applyFont="1" applyFill="1" applyBorder="1" applyAlignment="1" applyProtection="1">
      <alignment horizontal="center" vertical="center" wrapText="1"/>
      <protection/>
    </xf>
    <xf numFmtId="0" fontId="36" fillId="0" borderId="17"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408"/>
  <sheetViews>
    <sheetView showGridLines="0" showZeros="0" view="pageBreakPreview" zoomScale="55" zoomScaleNormal="70" zoomScaleSheetLayoutView="55" zoomScalePageLayoutView="0" workbookViewId="0" topLeftCell="K1">
      <selection activeCell="W210" sqref="W210:W212"/>
    </sheetView>
  </sheetViews>
  <sheetFormatPr defaultColWidth="9.16015625" defaultRowHeight="12.75"/>
  <cols>
    <col min="1" max="1" width="3.83203125" style="1" hidden="1" customWidth="1"/>
    <col min="2" max="2" width="19" style="7" customWidth="1"/>
    <col min="3" max="3" width="21.83203125" style="37" customWidth="1"/>
    <col min="4" max="4" width="17.16015625" style="7" customWidth="1"/>
    <col min="5" max="5" width="59.33203125" style="36" customWidth="1"/>
    <col min="6" max="6" width="26.16015625" style="1" customWidth="1"/>
    <col min="7" max="7" width="21.33203125" style="1" customWidth="1"/>
    <col min="8" max="8" width="22.83203125" style="1" customWidth="1"/>
    <col min="9" max="9" width="21.66015625" style="1" customWidth="1"/>
    <col min="10" max="10" width="23" style="1" customWidth="1"/>
    <col min="11" max="11" width="19.33203125" style="1" customWidth="1"/>
    <col min="12" max="12" width="14.33203125" style="171" customWidth="1"/>
    <col min="13" max="13" width="24.33203125" style="38" customWidth="1"/>
    <col min="14" max="14" width="21.5" style="1" customWidth="1"/>
    <col min="15" max="15" width="18.33203125" style="1" customWidth="1"/>
    <col min="16" max="16" width="17.83203125" style="1" customWidth="1"/>
    <col min="17" max="18" width="21.33203125" style="1" customWidth="1"/>
    <col min="19" max="19" width="20.16015625" style="1" customWidth="1"/>
    <col min="20" max="22" width="21.33203125" style="1" customWidth="1"/>
    <col min="23" max="23" width="13.33203125" style="171" customWidth="1"/>
    <col min="24" max="24" width="21.33203125" style="1" customWidth="1"/>
    <col min="25" max="25" width="15.16015625" style="194" customWidth="1"/>
    <col min="26" max="38" width="9.16015625" style="29" customWidth="1"/>
    <col min="39" max="16384" width="9.16015625" style="19" customWidth="1"/>
  </cols>
  <sheetData>
    <row r="1" spans="3:25" ht="26.25" customHeight="1">
      <c r="C1" s="7"/>
      <c r="M1" s="1"/>
      <c r="S1" s="263" t="s">
        <v>550</v>
      </c>
      <c r="T1" s="263"/>
      <c r="U1" s="263"/>
      <c r="V1" s="263"/>
      <c r="W1" s="263"/>
      <c r="X1" s="263"/>
      <c r="Y1" s="235">
        <v>10</v>
      </c>
    </row>
    <row r="2" spans="3:25" ht="31.5">
      <c r="C2" s="7"/>
      <c r="M2" s="1"/>
      <c r="S2" s="263" t="s">
        <v>564</v>
      </c>
      <c r="T2" s="263"/>
      <c r="U2" s="263"/>
      <c r="V2" s="263"/>
      <c r="W2" s="263"/>
      <c r="X2" s="263"/>
      <c r="Y2" s="235"/>
    </row>
    <row r="3" spans="3:25" ht="31.5">
      <c r="C3" s="7"/>
      <c r="M3" s="1"/>
      <c r="S3" s="264" t="s">
        <v>551</v>
      </c>
      <c r="T3" s="264"/>
      <c r="U3" s="264"/>
      <c r="V3" s="264"/>
      <c r="W3" s="264"/>
      <c r="X3" s="264"/>
      <c r="Y3" s="235"/>
    </row>
    <row r="4" spans="3:25" ht="31.5">
      <c r="C4" s="7"/>
      <c r="M4" s="1"/>
      <c r="S4" s="217"/>
      <c r="T4" s="217"/>
      <c r="U4" s="217"/>
      <c r="V4" s="217"/>
      <c r="W4" s="218"/>
      <c r="X4" s="217"/>
      <c r="Y4" s="235"/>
    </row>
    <row r="5" spans="3:25" ht="15">
      <c r="C5" s="7"/>
      <c r="M5" s="1"/>
      <c r="Y5" s="235"/>
    </row>
    <row r="6" spans="3:25" ht="15">
      <c r="C6" s="7"/>
      <c r="M6" s="1"/>
      <c r="Y6" s="235"/>
    </row>
    <row r="7" spans="3:25" ht="15">
      <c r="C7" s="7"/>
      <c r="M7" s="1"/>
      <c r="Y7" s="235"/>
    </row>
    <row r="8" spans="3:25" ht="15">
      <c r="C8" s="7"/>
      <c r="M8" s="1"/>
      <c r="Y8" s="235"/>
    </row>
    <row r="9" spans="2:25" ht="33" customHeight="1">
      <c r="B9" s="222" t="s">
        <v>560</v>
      </c>
      <c r="C9" s="222"/>
      <c r="D9" s="222"/>
      <c r="E9" s="222"/>
      <c r="F9" s="222"/>
      <c r="G9" s="222"/>
      <c r="H9" s="222"/>
      <c r="I9" s="222"/>
      <c r="J9" s="222"/>
      <c r="K9" s="222"/>
      <c r="L9" s="222"/>
      <c r="M9" s="222"/>
      <c r="N9" s="222"/>
      <c r="O9" s="222"/>
      <c r="P9" s="222"/>
      <c r="Q9" s="222"/>
      <c r="R9" s="222"/>
      <c r="S9" s="222"/>
      <c r="T9" s="222"/>
      <c r="U9" s="222"/>
      <c r="V9" s="222"/>
      <c r="W9" s="222"/>
      <c r="Y9" s="235"/>
    </row>
    <row r="10" spans="1:25" ht="46.5" customHeight="1">
      <c r="A10" s="5"/>
      <c r="B10" s="222" t="s">
        <v>561</v>
      </c>
      <c r="C10" s="222"/>
      <c r="D10" s="222"/>
      <c r="E10" s="222"/>
      <c r="F10" s="222"/>
      <c r="G10" s="222"/>
      <c r="H10" s="222"/>
      <c r="I10" s="222"/>
      <c r="J10" s="222"/>
      <c r="K10" s="222"/>
      <c r="L10" s="222"/>
      <c r="M10" s="222"/>
      <c r="N10" s="222"/>
      <c r="O10" s="222"/>
      <c r="P10" s="222"/>
      <c r="Q10" s="222"/>
      <c r="R10" s="222"/>
      <c r="S10" s="222"/>
      <c r="T10" s="222"/>
      <c r="U10" s="222"/>
      <c r="V10" s="222"/>
      <c r="W10" s="222"/>
      <c r="X10" s="170" t="s">
        <v>7</v>
      </c>
      <c r="Y10" s="235"/>
    </row>
    <row r="11" spans="1:38" s="91" customFormat="1" ht="22.5" customHeight="1">
      <c r="A11" s="89"/>
      <c r="B11" s="250" t="s">
        <v>422</v>
      </c>
      <c r="C11" s="250" t="s">
        <v>428</v>
      </c>
      <c r="D11" s="250" t="s">
        <v>249</v>
      </c>
      <c r="E11" s="250" t="s">
        <v>523</v>
      </c>
      <c r="F11" s="259" t="s">
        <v>545</v>
      </c>
      <c r="G11" s="259"/>
      <c r="H11" s="259"/>
      <c r="I11" s="259"/>
      <c r="J11" s="259"/>
      <c r="K11" s="259"/>
      <c r="L11" s="256" t="s">
        <v>547</v>
      </c>
      <c r="M11" s="259" t="s">
        <v>546</v>
      </c>
      <c r="N11" s="259"/>
      <c r="O11" s="259"/>
      <c r="P11" s="259"/>
      <c r="Q11" s="259"/>
      <c r="R11" s="259"/>
      <c r="S11" s="259"/>
      <c r="T11" s="259"/>
      <c r="U11" s="259"/>
      <c r="V11" s="259"/>
      <c r="W11" s="265" t="s">
        <v>547</v>
      </c>
      <c r="X11" s="249" t="s">
        <v>0</v>
      </c>
      <c r="Y11" s="235"/>
      <c r="Z11" s="90"/>
      <c r="AA11" s="90"/>
      <c r="AB11" s="90"/>
      <c r="AC11" s="90"/>
      <c r="AD11" s="90"/>
      <c r="AE11" s="90"/>
      <c r="AF11" s="90"/>
      <c r="AG11" s="90"/>
      <c r="AH11" s="90"/>
      <c r="AI11" s="90"/>
      <c r="AJ11" s="90"/>
      <c r="AK11" s="90"/>
      <c r="AL11" s="90"/>
    </row>
    <row r="12" spans="1:38" s="91" customFormat="1" ht="42.75" customHeight="1">
      <c r="A12" s="92"/>
      <c r="B12" s="251"/>
      <c r="C12" s="251"/>
      <c r="D12" s="251"/>
      <c r="E12" s="251"/>
      <c r="F12" s="253" t="s">
        <v>544</v>
      </c>
      <c r="G12" s="254"/>
      <c r="H12" s="255"/>
      <c r="I12" s="249" t="s">
        <v>543</v>
      </c>
      <c r="J12" s="249"/>
      <c r="K12" s="249"/>
      <c r="L12" s="257"/>
      <c r="M12" s="249" t="s">
        <v>544</v>
      </c>
      <c r="N12" s="249"/>
      <c r="O12" s="249"/>
      <c r="P12" s="249"/>
      <c r="Q12" s="249"/>
      <c r="R12" s="253" t="s">
        <v>543</v>
      </c>
      <c r="S12" s="254"/>
      <c r="T12" s="254"/>
      <c r="U12" s="254"/>
      <c r="V12" s="255"/>
      <c r="W12" s="266"/>
      <c r="X12" s="249"/>
      <c r="Y12" s="235"/>
      <c r="Z12" s="90"/>
      <c r="AA12" s="90"/>
      <c r="AB12" s="90"/>
      <c r="AC12" s="90"/>
      <c r="AD12" s="90"/>
      <c r="AE12" s="90"/>
      <c r="AF12" s="90"/>
      <c r="AG12" s="90"/>
      <c r="AH12" s="90"/>
      <c r="AI12" s="90"/>
      <c r="AJ12" s="90"/>
      <c r="AK12" s="90"/>
      <c r="AL12" s="90"/>
    </row>
    <row r="13" spans="1:38" s="91" customFormat="1" ht="16.5" customHeight="1">
      <c r="A13" s="93"/>
      <c r="B13" s="251"/>
      <c r="C13" s="251"/>
      <c r="D13" s="251"/>
      <c r="E13" s="251"/>
      <c r="F13" s="249" t="s">
        <v>1</v>
      </c>
      <c r="G13" s="249" t="s">
        <v>3</v>
      </c>
      <c r="H13" s="249"/>
      <c r="I13" s="249" t="s">
        <v>1</v>
      </c>
      <c r="J13" s="249" t="s">
        <v>3</v>
      </c>
      <c r="K13" s="249"/>
      <c r="L13" s="257"/>
      <c r="M13" s="249" t="s">
        <v>1</v>
      </c>
      <c r="N13" s="248" t="s">
        <v>2</v>
      </c>
      <c r="O13" s="249" t="s">
        <v>3</v>
      </c>
      <c r="P13" s="249"/>
      <c r="Q13" s="248" t="s">
        <v>4</v>
      </c>
      <c r="R13" s="250" t="s">
        <v>1</v>
      </c>
      <c r="S13" s="260" t="s">
        <v>2</v>
      </c>
      <c r="T13" s="253" t="s">
        <v>3</v>
      </c>
      <c r="U13" s="255"/>
      <c r="V13" s="260" t="s">
        <v>4</v>
      </c>
      <c r="W13" s="266"/>
      <c r="X13" s="249"/>
      <c r="Y13" s="235"/>
      <c r="Z13" s="90"/>
      <c r="AA13" s="90"/>
      <c r="AB13" s="90"/>
      <c r="AC13" s="90"/>
      <c r="AD13" s="90"/>
      <c r="AE13" s="90"/>
      <c r="AF13" s="90"/>
      <c r="AG13" s="90"/>
      <c r="AH13" s="90"/>
      <c r="AI13" s="90"/>
      <c r="AJ13" s="90"/>
      <c r="AK13" s="90"/>
      <c r="AL13" s="90"/>
    </row>
    <row r="14" spans="1:38" s="91" customFormat="1" ht="20.25" customHeight="1">
      <c r="A14" s="94"/>
      <c r="B14" s="251"/>
      <c r="C14" s="251"/>
      <c r="D14" s="251"/>
      <c r="E14" s="251"/>
      <c r="F14" s="249"/>
      <c r="G14" s="249" t="s">
        <v>5</v>
      </c>
      <c r="H14" s="249" t="s">
        <v>6</v>
      </c>
      <c r="I14" s="249"/>
      <c r="J14" s="249" t="s">
        <v>5</v>
      </c>
      <c r="K14" s="249" t="s">
        <v>6</v>
      </c>
      <c r="L14" s="257"/>
      <c r="M14" s="249"/>
      <c r="N14" s="248"/>
      <c r="O14" s="249" t="s">
        <v>5</v>
      </c>
      <c r="P14" s="249" t="s">
        <v>6</v>
      </c>
      <c r="Q14" s="248"/>
      <c r="R14" s="251"/>
      <c r="S14" s="261"/>
      <c r="T14" s="250" t="s">
        <v>5</v>
      </c>
      <c r="U14" s="250" t="s">
        <v>6</v>
      </c>
      <c r="V14" s="261"/>
      <c r="W14" s="266"/>
      <c r="X14" s="249"/>
      <c r="Y14" s="235"/>
      <c r="Z14" s="90"/>
      <c r="AA14" s="90"/>
      <c r="AB14" s="90"/>
      <c r="AC14" s="90"/>
      <c r="AD14" s="90"/>
      <c r="AE14" s="90"/>
      <c r="AF14" s="90"/>
      <c r="AG14" s="90"/>
      <c r="AH14" s="90"/>
      <c r="AI14" s="90"/>
      <c r="AJ14" s="90"/>
      <c r="AK14" s="90"/>
      <c r="AL14" s="90"/>
    </row>
    <row r="15" spans="1:38" s="91" customFormat="1" ht="36.75" customHeight="1">
      <c r="A15" s="95"/>
      <c r="B15" s="252"/>
      <c r="C15" s="252"/>
      <c r="D15" s="252"/>
      <c r="E15" s="252"/>
      <c r="F15" s="249"/>
      <c r="G15" s="249"/>
      <c r="H15" s="249"/>
      <c r="I15" s="249"/>
      <c r="J15" s="249"/>
      <c r="K15" s="249"/>
      <c r="L15" s="258"/>
      <c r="M15" s="249"/>
      <c r="N15" s="248"/>
      <c r="O15" s="249"/>
      <c r="P15" s="249"/>
      <c r="Q15" s="248"/>
      <c r="R15" s="252"/>
      <c r="S15" s="262"/>
      <c r="T15" s="252"/>
      <c r="U15" s="252"/>
      <c r="V15" s="262"/>
      <c r="W15" s="234"/>
      <c r="X15" s="249"/>
      <c r="Y15" s="235"/>
      <c r="Z15" s="90"/>
      <c r="AA15" s="90"/>
      <c r="AB15" s="90"/>
      <c r="AC15" s="90"/>
      <c r="AD15" s="90"/>
      <c r="AE15" s="90"/>
      <c r="AF15" s="90"/>
      <c r="AG15" s="90"/>
      <c r="AH15" s="90"/>
      <c r="AI15" s="90"/>
      <c r="AJ15" s="90"/>
      <c r="AK15" s="90"/>
      <c r="AL15" s="90"/>
    </row>
    <row r="16" spans="1:38" s="100" customFormat="1" ht="33" customHeight="1">
      <c r="A16" s="96"/>
      <c r="B16" s="97" t="s">
        <v>25</v>
      </c>
      <c r="C16" s="97"/>
      <c r="D16" s="97"/>
      <c r="E16" s="98" t="s">
        <v>182</v>
      </c>
      <c r="F16" s="163">
        <f>F17</f>
        <v>82572965</v>
      </c>
      <c r="G16" s="163">
        <f aca="true" t="shared" si="0" ref="G16:V16">G17</f>
        <v>40046342</v>
      </c>
      <c r="H16" s="163">
        <f t="shared" si="0"/>
        <v>3924730</v>
      </c>
      <c r="I16" s="163">
        <f t="shared" si="0"/>
        <v>17417495.82</v>
      </c>
      <c r="J16" s="163">
        <f>J17</f>
        <v>9882755.96</v>
      </c>
      <c r="K16" s="163">
        <f t="shared" si="0"/>
        <v>1187002.95</v>
      </c>
      <c r="L16" s="172">
        <f>I16/F16*100</f>
        <v>21.09346057756313</v>
      </c>
      <c r="M16" s="163">
        <f t="shared" si="0"/>
        <v>38015277</v>
      </c>
      <c r="N16" s="163">
        <f t="shared" si="0"/>
        <v>547577</v>
      </c>
      <c r="O16" s="163">
        <f t="shared" si="0"/>
        <v>242690</v>
      </c>
      <c r="P16" s="163">
        <f t="shared" si="0"/>
        <v>100128</v>
      </c>
      <c r="Q16" s="163">
        <f t="shared" si="0"/>
        <v>37467700</v>
      </c>
      <c r="R16" s="163">
        <f t="shared" si="0"/>
        <v>149768.62</v>
      </c>
      <c r="S16" s="163">
        <f t="shared" si="0"/>
        <v>92100.32</v>
      </c>
      <c r="T16" s="163">
        <f t="shared" si="0"/>
        <v>40784.8</v>
      </c>
      <c r="U16" s="163">
        <f t="shared" si="0"/>
        <v>37888.07</v>
      </c>
      <c r="V16" s="163">
        <f t="shared" si="0"/>
        <v>57668.3</v>
      </c>
      <c r="W16" s="172">
        <f>R16/M16*100</f>
        <v>0.39396956123718363</v>
      </c>
      <c r="X16" s="163">
        <f>I16+R16</f>
        <v>17567264.44</v>
      </c>
      <c r="Y16" s="235"/>
      <c r="Z16" s="99"/>
      <c r="AA16" s="99"/>
      <c r="AB16" s="99"/>
      <c r="AC16" s="99"/>
      <c r="AD16" s="99"/>
      <c r="AE16" s="99"/>
      <c r="AF16" s="99"/>
      <c r="AG16" s="99"/>
      <c r="AH16" s="99"/>
      <c r="AI16" s="99"/>
      <c r="AJ16" s="99"/>
      <c r="AK16" s="99"/>
      <c r="AL16" s="99"/>
    </row>
    <row r="17" spans="1:38" s="105" customFormat="1" ht="42" customHeight="1">
      <c r="A17" s="101"/>
      <c r="B17" s="102" t="s">
        <v>26</v>
      </c>
      <c r="C17" s="102"/>
      <c r="D17" s="102"/>
      <c r="E17" s="103" t="s">
        <v>182</v>
      </c>
      <c r="F17" s="168">
        <f>F18+F19+F21+F24+F26+F27+F30+F32+F35+F38+F41+F44+F45+F47+F48+F50+F51+F52+F54+F55+F56+F57+F67+F66</f>
        <v>82572965</v>
      </c>
      <c r="G17" s="168">
        <f aca="true" t="shared" si="1" ref="G17:M17">G18+G19+G21+G24+G26+G27+G30+G32+G35+G38+G41+G44+G45+G47+G48+G50+G51+G52+G54+G55+G56+G57+G67+G66</f>
        <v>40046342</v>
      </c>
      <c r="H17" s="168">
        <f t="shared" si="1"/>
        <v>3924730</v>
      </c>
      <c r="I17" s="168">
        <f t="shared" si="1"/>
        <v>17417495.82</v>
      </c>
      <c r="J17" s="168">
        <f t="shared" si="1"/>
        <v>9882755.96</v>
      </c>
      <c r="K17" s="168">
        <f t="shared" si="1"/>
        <v>1187002.95</v>
      </c>
      <c r="L17" s="188">
        <f aca="true" t="shared" si="2" ref="L17:L80">I17/F17*100</f>
        <v>21.09346057756313</v>
      </c>
      <c r="M17" s="168">
        <f t="shared" si="1"/>
        <v>38015277</v>
      </c>
      <c r="N17" s="168">
        <f aca="true" t="shared" si="3" ref="N17:V17">N18+N19+N21+N24+N26+N27+N30+N32+N35+N38+N41+N44+N45+N47+N48+N50+N51+N52+N54+N55+N56+N57+N67+N66</f>
        <v>547577</v>
      </c>
      <c r="O17" s="168">
        <f t="shared" si="3"/>
        <v>242690</v>
      </c>
      <c r="P17" s="168">
        <f t="shared" si="3"/>
        <v>100128</v>
      </c>
      <c r="Q17" s="168">
        <f t="shared" si="3"/>
        <v>37467700</v>
      </c>
      <c r="R17" s="168">
        <f t="shared" si="3"/>
        <v>149768.62</v>
      </c>
      <c r="S17" s="168">
        <f t="shared" si="3"/>
        <v>92100.32</v>
      </c>
      <c r="T17" s="168">
        <f t="shared" si="3"/>
        <v>40784.8</v>
      </c>
      <c r="U17" s="168">
        <f t="shared" si="3"/>
        <v>37888.07</v>
      </c>
      <c r="V17" s="168">
        <f t="shared" si="3"/>
        <v>57668.3</v>
      </c>
      <c r="W17" s="188">
        <f>R17/M17*100</f>
        <v>0.39396956123718363</v>
      </c>
      <c r="X17" s="168">
        <f aca="true" t="shared" si="4" ref="X17:X80">I17+R17</f>
        <v>17567264.44</v>
      </c>
      <c r="Y17" s="235"/>
      <c r="Z17" s="104"/>
      <c r="AA17" s="104"/>
      <c r="AB17" s="104"/>
      <c r="AC17" s="104"/>
      <c r="AD17" s="104"/>
      <c r="AE17" s="104"/>
      <c r="AF17" s="104"/>
      <c r="AG17" s="104"/>
      <c r="AH17" s="104"/>
      <c r="AI17" s="104"/>
      <c r="AJ17" s="104"/>
      <c r="AK17" s="104"/>
      <c r="AL17" s="104"/>
    </row>
    <row r="18" spans="1:38" s="110" customFormat="1" ht="62.25" customHeight="1">
      <c r="A18" s="106"/>
      <c r="B18" s="107" t="s">
        <v>27</v>
      </c>
      <c r="C18" s="107" t="s">
        <v>247</v>
      </c>
      <c r="D18" s="107" t="s">
        <v>248</v>
      </c>
      <c r="E18" s="108" t="s">
        <v>524</v>
      </c>
      <c r="F18" s="165">
        <v>43799400</v>
      </c>
      <c r="G18" s="165">
        <v>29623100</v>
      </c>
      <c r="H18" s="165">
        <v>2170300</v>
      </c>
      <c r="I18" s="165">
        <v>10563156.35</v>
      </c>
      <c r="J18" s="165">
        <v>7511669.42</v>
      </c>
      <c r="K18" s="165">
        <v>637761.51</v>
      </c>
      <c r="L18" s="184">
        <f t="shared" si="2"/>
        <v>24.117125691219513</v>
      </c>
      <c r="M18" s="165">
        <v>4364700</v>
      </c>
      <c r="N18" s="165"/>
      <c r="O18" s="165"/>
      <c r="P18" s="165"/>
      <c r="Q18" s="165">
        <v>4364700</v>
      </c>
      <c r="R18" s="165">
        <f>S18+V18</f>
        <v>521.8</v>
      </c>
      <c r="S18" s="165">
        <v>521.8</v>
      </c>
      <c r="T18" s="165"/>
      <c r="U18" s="165"/>
      <c r="V18" s="165"/>
      <c r="W18" s="227">
        <f>R18/M18*100</f>
        <v>0.01195500263477444</v>
      </c>
      <c r="X18" s="165">
        <f t="shared" si="4"/>
        <v>10563678.15</v>
      </c>
      <c r="Y18" s="235"/>
      <c r="Z18" s="109"/>
      <c r="AA18" s="109"/>
      <c r="AB18" s="109"/>
      <c r="AC18" s="109"/>
      <c r="AD18" s="109"/>
      <c r="AE18" s="109"/>
      <c r="AF18" s="109"/>
      <c r="AG18" s="109"/>
      <c r="AH18" s="109"/>
      <c r="AI18" s="109"/>
      <c r="AJ18" s="109"/>
      <c r="AK18" s="109"/>
      <c r="AL18" s="109"/>
    </row>
    <row r="19" spans="1:38" s="110" customFormat="1" ht="237" customHeight="1">
      <c r="A19" s="106"/>
      <c r="B19" s="107" t="s">
        <v>197</v>
      </c>
      <c r="C19" s="107" t="s">
        <v>385</v>
      </c>
      <c r="D19" s="107"/>
      <c r="E19" s="108" t="s">
        <v>105</v>
      </c>
      <c r="F19" s="165">
        <f>F20</f>
        <v>15000</v>
      </c>
      <c r="G19" s="165">
        <f aca="true" t="shared" si="5" ref="G19:V19">G20</f>
        <v>0</v>
      </c>
      <c r="H19" s="165">
        <f t="shared" si="5"/>
        <v>0</v>
      </c>
      <c r="I19" s="165">
        <f t="shared" si="5"/>
        <v>0</v>
      </c>
      <c r="J19" s="165">
        <f t="shared" si="5"/>
        <v>0</v>
      </c>
      <c r="K19" s="165">
        <f t="shared" si="5"/>
        <v>0</v>
      </c>
      <c r="L19" s="184">
        <f t="shared" si="2"/>
        <v>0</v>
      </c>
      <c r="M19" s="165">
        <f t="shared" si="5"/>
        <v>0</v>
      </c>
      <c r="N19" s="165">
        <f t="shared" si="5"/>
        <v>0</v>
      </c>
      <c r="O19" s="165">
        <f t="shared" si="5"/>
        <v>0</v>
      </c>
      <c r="P19" s="165">
        <f t="shared" si="5"/>
        <v>0</v>
      </c>
      <c r="Q19" s="165">
        <f t="shared" si="5"/>
        <v>0</v>
      </c>
      <c r="R19" s="165">
        <f t="shared" si="5"/>
        <v>0</v>
      </c>
      <c r="S19" s="165">
        <f t="shared" si="5"/>
        <v>0</v>
      </c>
      <c r="T19" s="165">
        <f t="shared" si="5"/>
        <v>0</v>
      </c>
      <c r="U19" s="165">
        <f t="shared" si="5"/>
        <v>0</v>
      </c>
      <c r="V19" s="165">
        <f t="shared" si="5"/>
        <v>0</v>
      </c>
      <c r="W19" s="184"/>
      <c r="X19" s="165">
        <f t="shared" si="4"/>
        <v>0</v>
      </c>
      <c r="Y19" s="235"/>
      <c r="Z19" s="109"/>
      <c r="AA19" s="109"/>
      <c r="AB19" s="109"/>
      <c r="AC19" s="109"/>
      <c r="AD19" s="109"/>
      <c r="AE19" s="109"/>
      <c r="AF19" s="109"/>
      <c r="AG19" s="109"/>
      <c r="AH19" s="109"/>
      <c r="AI19" s="109"/>
      <c r="AJ19" s="109"/>
      <c r="AK19" s="109"/>
      <c r="AL19" s="109"/>
    </row>
    <row r="20" spans="1:38" s="115" customFormat="1" ht="59.25" customHeight="1">
      <c r="A20" s="111"/>
      <c r="B20" s="112" t="s">
        <v>198</v>
      </c>
      <c r="C20" s="112" t="s">
        <v>337</v>
      </c>
      <c r="D20" s="112" t="s">
        <v>258</v>
      </c>
      <c r="E20" s="113" t="s">
        <v>20</v>
      </c>
      <c r="F20" s="164">
        <v>15000</v>
      </c>
      <c r="G20" s="164"/>
      <c r="H20" s="164"/>
      <c r="I20" s="164"/>
      <c r="J20" s="164"/>
      <c r="K20" s="164"/>
      <c r="L20" s="184">
        <f t="shared" si="2"/>
        <v>0</v>
      </c>
      <c r="M20" s="164">
        <f>N20+Q20</f>
        <v>0</v>
      </c>
      <c r="N20" s="164"/>
      <c r="O20" s="164"/>
      <c r="P20" s="164"/>
      <c r="Q20" s="164"/>
      <c r="R20" s="164"/>
      <c r="S20" s="164"/>
      <c r="T20" s="164"/>
      <c r="U20" s="164"/>
      <c r="V20" s="164"/>
      <c r="W20" s="184"/>
      <c r="X20" s="165">
        <f t="shared" si="4"/>
        <v>0</v>
      </c>
      <c r="Y20" s="235"/>
      <c r="Z20" s="114"/>
      <c r="AA20" s="114"/>
      <c r="AB20" s="114"/>
      <c r="AC20" s="114"/>
      <c r="AD20" s="114"/>
      <c r="AE20" s="114"/>
      <c r="AF20" s="114"/>
      <c r="AG20" s="114"/>
      <c r="AH20" s="114"/>
      <c r="AI20" s="114"/>
      <c r="AJ20" s="114"/>
      <c r="AK20" s="114"/>
      <c r="AL20" s="114"/>
    </row>
    <row r="21" spans="1:38" s="110" customFormat="1" ht="36" customHeight="1">
      <c r="A21" s="106"/>
      <c r="B21" s="107" t="s">
        <v>28</v>
      </c>
      <c r="C21" s="107" t="s">
        <v>405</v>
      </c>
      <c r="D21" s="107"/>
      <c r="E21" s="108" t="s">
        <v>29</v>
      </c>
      <c r="F21" s="165">
        <f>F22+F23</f>
        <v>1503600</v>
      </c>
      <c r="G21" s="165">
        <f aca="true" t="shared" si="6" ref="G21:V21">G22+G23</f>
        <v>1114600</v>
      </c>
      <c r="H21" s="165">
        <f t="shared" si="6"/>
        <v>62600</v>
      </c>
      <c r="I21" s="165">
        <f t="shared" si="6"/>
        <v>292930.16</v>
      </c>
      <c r="J21" s="165">
        <f t="shared" si="6"/>
        <v>219584.28</v>
      </c>
      <c r="K21" s="165">
        <f t="shared" si="6"/>
        <v>22820.46</v>
      </c>
      <c r="L21" s="184">
        <f t="shared" si="2"/>
        <v>19.481920723596698</v>
      </c>
      <c r="M21" s="165">
        <f t="shared" si="6"/>
        <v>0</v>
      </c>
      <c r="N21" s="165">
        <f t="shared" si="6"/>
        <v>0</v>
      </c>
      <c r="O21" s="165">
        <f t="shared" si="6"/>
        <v>0</v>
      </c>
      <c r="P21" s="165">
        <f t="shared" si="6"/>
        <v>0</v>
      </c>
      <c r="Q21" s="165">
        <f t="shared" si="6"/>
        <v>0</v>
      </c>
      <c r="R21" s="165">
        <f t="shared" si="6"/>
        <v>0</v>
      </c>
      <c r="S21" s="165">
        <f t="shared" si="6"/>
        <v>0</v>
      </c>
      <c r="T21" s="165">
        <f t="shared" si="6"/>
        <v>0</v>
      </c>
      <c r="U21" s="165">
        <f t="shared" si="6"/>
        <v>0</v>
      </c>
      <c r="V21" s="165">
        <f t="shared" si="6"/>
        <v>0</v>
      </c>
      <c r="W21" s="184"/>
      <c r="X21" s="165">
        <f t="shared" si="4"/>
        <v>292930.16</v>
      </c>
      <c r="Y21" s="235"/>
      <c r="Z21" s="109"/>
      <c r="AA21" s="109"/>
      <c r="AB21" s="109"/>
      <c r="AC21" s="109"/>
      <c r="AD21" s="109"/>
      <c r="AE21" s="109"/>
      <c r="AF21" s="109"/>
      <c r="AG21" s="109"/>
      <c r="AH21" s="109"/>
      <c r="AI21" s="109"/>
      <c r="AJ21" s="109"/>
      <c r="AK21" s="109"/>
      <c r="AL21" s="109"/>
    </row>
    <row r="22" spans="1:38" s="115" customFormat="1" ht="33.75" customHeight="1">
      <c r="A22" s="111"/>
      <c r="B22" s="112" t="s">
        <v>30</v>
      </c>
      <c r="C22" s="112" t="s">
        <v>406</v>
      </c>
      <c r="D22" s="112" t="s">
        <v>389</v>
      </c>
      <c r="E22" s="113" t="s">
        <v>33</v>
      </c>
      <c r="F22" s="164">
        <v>1455600</v>
      </c>
      <c r="G22" s="164">
        <v>1114600</v>
      </c>
      <c r="H22" s="164">
        <v>62600</v>
      </c>
      <c r="I22" s="164">
        <v>289930.16</v>
      </c>
      <c r="J22" s="164">
        <v>219584.28</v>
      </c>
      <c r="K22" s="164">
        <v>22820.46</v>
      </c>
      <c r="L22" s="184">
        <f t="shared" si="2"/>
        <v>19.918257763121737</v>
      </c>
      <c r="M22" s="164">
        <f>N22+Q22</f>
        <v>0</v>
      </c>
      <c r="N22" s="164"/>
      <c r="O22" s="164"/>
      <c r="P22" s="164"/>
      <c r="Q22" s="164"/>
      <c r="R22" s="164"/>
      <c r="S22" s="164"/>
      <c r="T22" s="164"/>
      <c r="U22" s="164"/>
      <c r="V22" s="164"/>
      <c r="W22" s="184"/>
      <c r="X22" s="165">
        <f t="shared" si="4"/>
        <v>289930.16</v>
      </c>
      <c r="Y22" s="235"/>
      <c r="Z22" s="114"/>
      <c r="AA22" s="114"/>
      <c r="AB22" s="114"/>
      <c r="AC22" s="114"/>
      <c r="AD22" s="114"/>
      <c r="AE22" s="114"/>
      <c r="AF22" s="114"/>
      <c r="AG22" s="114"/>
      <c r="AH22" s="114"/>
      <c r="AI22" s="114"/>
      <c r="AJ22" s="114"/>
      <c r="AK22" s="114"/>
      <c r="AL22" s="114"/>
    </row>
    <row r="23" spans="1:38" s="115" customFormat="1" ht="33.75" customHeight="1">
      <c r="A23" s="111"/>
      <c r="B23" s="112" t="s">
        <v>31</v>
      </c>
      <c r="C23" s="112" t="s">
        <v>407</v>
      </c>
      <c r="D23" s="112" t="s">
        <v>389</v>
      </c>
      <c r="E23" s="113" t="s">
        <v>34</v>
      </c>
      <c r="F23" s="164">
        <v>48000</v>
      </c>
      <c r="G23" s="164"/>
      <c r="H23" s="164"/>
      <c r="I23" s="164">
        <v>3000</v>
      </c>
      <c r="J23" s="164"/>
      <c r="K23" s="164"/>
      <c r="L23" s="184">
        <f t="shared" si="2"/>
        <v>6.25</v>
      </c>
      <c r="M23" s="164">
        <f>N23+Q23</f>
        <v>0</v>
      </c>
      <c r="N23" s="164"/>
      <c r="O23" s="164"/>
      <c r="P23" s="164"/>
      <c r="Q23" s="164"/>
      <c r="R23" s="164"/>
      <c r="S23" s="164"/>
      <c r="T23" s="164"/>
      <c r="U23" s="164"/>
      <c r="V23" s="164"/>
      <c r="W23" s="184"/>
      <c r="X23" s="165">
        <f t="shared" si="4"/>
        <v>3000</v>
      </c>
      <c r="Y23" s="235"/>
      <c r="Z23" s="114"/>
      <c r="AA23" s="114"/>
      <c r="AB23" s="114"/>
      <c r="AC23" s="114"/>
      <c r="AD23" s="114"/>
      <c r="AE23" s="114"/>
      <c r="AF23" s="114"/>
      <c r="AG23" s="114"/>
      <c r="AH23" s="114"/>
      <c r="AI23" s="114"/>
      <c r="AJ23" s="114"/>
      <c r="AK23" s="114"/>
      <c r="AL23" s="114"/>
    </row>
    <row r="24" spans="1:38" s="115" customFormat="1" ht="34.5" customHeight="1">
      <c r="A24" s="111"/>
      <c r="B24" s="107" t="s">
        <v>32</v>
      </c>
      <c r="C24" s="107" t="s">
        <v>408</v>
      </c>
      <c r="D24" s="107" t="s">
        <v>389</v>
      </c>
      <c r="E24" s="108" t="s">
        <v>489</v>
      </c>
      <c r="F24" s="165">
        <f>F25</f>
        <v>850000</v>
      </c>
      <c r="G24" s="165">
        <f aca="true" t="shared" si="7" ref="G24:V24">G25</f>
        <v>0</v>
      </c>
      <c r="H24" s="165">
        <f t="shared" si="7"/>
        <v>0</v>
      </c>
      <c r="I24" s="165">
        <f t="shared" si="7"/>
        <v>17494.76</v>
      </c>
      <c r="J24" s="165">
        <f t="shared" si="7"/>
        <v>0</v>
      </c>
      <c r="K24" s="165">
        <f t="shared" si="7"/>
        <v>0</v>
      </c>
      <c r="L24" s="184">
        <f t="shared" si="2"/>
        <v>2.058207058823529</v>
      </c>
      <c r="M24" s="165">
        <f t="shared" si="7"/>
        <v>0</v>
      </c>
      <c r="N24" s="165">
        <f t="shared" si="7"/>
        <v>0</v>
      </c>
      <c r="O24" s="165">
        <f t="shared" si="7"/>
        <v>0</v>
      </c>
      <c r="P24" s="165">
        <f t="shared" si="7"/>
        <v>0</v>
      </c>
      <c r="Q24" s="165">
        <f t="shared" si="7"/>
        <v>0</v>
      </c>
      <c r="R24" s="165">
        <f t="shared" si="7"/>
        <v>0</v>
      </c>
      <c r="S24" s="165">
        <f t="shared" si="7"/>
        <v>0</v>
      </c>
      <c r="T24" s="165">
        <f t="shared" si="7"/>
        <v>0</v>
      </c>
      <c r="U24" s="165">
        <f t="shared" si="7"/>
        <v>0</v>
      </c>
      <c r="V24" s="165">
        <f t="shared" si="7"/>
        <v>0</v>
      </c>
      <c r="W24" s="184"/>
      <c r="X24" s="165">
        <f t="shared" si="4"/>
        <v>17494.76</v>
      </c>
      <c r="Y24" s="235"/>
      <c r="Z24" s="114"/>
      <c r="AA24" s="114"/>
      <c r="AB24" s="114"/>
      <c r="AC24" s="114"/>
      <c r="AD24" s="114"/>
      <c r="AE24" s="114"/>
      <c r="AF24" s="114"/>
      <c r="AG24" s="114"/>
      <c r="AH24" s="114"/>
      <c r="AI24" s="114"/>
      <c r="AJ24" s="114"/>
      <c r="AK24" s="114"/>
      <c r="AL24" s="114"/>
    </row>
    <row r="25" spans="1:38" s="115" customFormat="1" ht="57" customHeight="1">
      <c r="A25" s="111"/>
      <c r="B25" s="112" t="s">
        <v>516</v>
      </c>
      <c r="C25" s="112" t="s">
        <v>517</v>
      </c>
      <c r="D25" s="112" t="s">
        <v>389</v>
      </c>
      <c r="E25" s="113" t="s">
        <v>522</v>
      </c>
      <c r="F25" s="164">
        <v>850000</v>
      </c>
      <c r="G25" s="164"/>
      <c r="H25" s="164"/>
      <c r="I25" s="164">
        <v>17494.76</v>
      </c>
      <c r="J25" s="164"/>
      <c r="K25" s="164"/>
      <c r="L25" s="184">
        <f t="shared" si="2"/>
        <v>2.058207058823529</v>
      </c>
      <c r="M25" s="164">
        <f>N25+Q25</f>
        <v>0</v>
      </c>
      <c r="N25" s="164"/>
      <c r="O25" s="164"/>
      <c r="P25" s="164"/>
      <c r="Q25" s="164"/>
      <c r="R25" s="164"/>
      <c r="S25" s="164"/>
      <c r="T25" s="164"/>
      <c r="U25" s="164"/>
      <c r="V25" s="164"/>
      <c r="W25" s="184"/>
      <c r="X25" s="165">
        <f t="shared" si="4"/>
        <v>17494.76</v>
      </c>
      <c r="Y25" s="235"/>
      <c r="Z25" s="114"/>
      <c r="AA25" s="114"/>
      <c r="AB25" s="114"/>
      <c r="AC25" s="114"/>
      <c r="AD25" s="114"/>
      <c r="AE25" s="114"/>
      <c r="AF25" s="114"/>
      <c r="AG25" s="114"/>
      <c r="AH25" s="114"/>
      <c r="AI25" s="114"/>
      <c r="AJ25" s="114"/>
      <c r="AK25" s="114"/>
      <c r="AL25" s="114"/>
    </row>
    <row r="26" spans="1:38" s="115" customFormat="1" ht="79.5" customHeight="1">
      <c r="A26" s="111"/>
      <c r="B26" s="107" t="s">
        <v>35</v>
      </c>
      <c r="C26" s="107" t="s">
        <v>410</v>
      </c>
      <c r="D26" s="107" t="s">
        <v>389</v>
      </c>
      <c r="E26" s="116" t="s">
        <v>36</v>
      </c>
      <c r="F26" s="165">
        <v>401800</v>
      </c>
      <c r="G26" s="165"/>
      <c r="H26" s="165"/>
      <c r="I26" s="165"/>
      <c r="J26" s="165"/>
      <c r="K26" s="165"/>
      <c r="L26" s="184">
        <f t="shared" si="2"/>
        <v>0</v>
      </c>
      <c r="M26" s="164">
        <f>N26+Q26</f>
        <v>0</v>
      </c>
      <c r="N26" s="165"/>
      <c r="O26" s="165"/>
      <c r="P26" s="165"/>
      <c r="Q26" s="165"/>
      <c r="R26" s="165"/>
      <c r="S26" s="165"/>
      <c r="T26" s="165"/>
      <c r="U26" s="165"/>
      <c r="V26" s="165"/>
      <c r="W26" s="184"/>
      <c r="X26" s="165">
        <f t="shared" si="4"/>
        <v>0</v>
      </c>
      <c r="Y26" s="235"/>
      <c r="Z26" s="114"/>
      <c r="AA26" s="114"/>
      <c r="AB26" s="114"/>
      <c r="AC26" s="114"/>
      <c r="AD26" s="114"/>
      <c r="AE26" s="114"/>
      <c r="AF26" s="114"/>
      <c r="AG26" s="114"/>
      <c r="AH26" s="114"/>
      <c r="AI26" s="114"/>
      <c r="AJ26" s="114"/>
      <c r="AK26" s="114"/>
      <c r="AL26" s="114"/>
    </row>
    <row r="27" spans="1:38" s="115" customFormat="1" ht="27" customHeight="1">
      <c r="A27" s="111"/>
      <c r="B27" s="107" t="s">
        <v>37</v>
      </c>
      <c r="C27" s="107" t="s">
        <v>404</v>
      </c>
      <c r="D27" s="107" t="s">
        <v>260</v>
      </c>
      <c r="E27" s="108" t="s">
        <v>8</v>
      </c>
      <c r="F27" s="165">
        <f>F28+F29</f>
        <v>191854</v>
      </c>
      <c r="G27" s="165">
        <f aca="true" t="shared" si="8" ref="G27:V27">G28+G29</f>
        <v>0</v>
      </c>
      <c r="H27" s="165">
        <f t="shared" si="8"/>
        <v>0</v>
      </c>
      <c r="I27" s="165">
        <f t="shared" si="8"/>
        <v>36530.36</v>
      </c>
      <c r="J27" s="165">
        <f t="shared" si="8"/>
        <v>0</v>
      </c>
      <c r="K27" s="165">
        <f t="shared" si="8"/>
        <v>0</v>
      </c>
      <c r="L27" s="184">
        <f t="shared" si="2"/>
        <v>19.0407080384042</v>
      </c>
      <c r="M27" s="165">
        <f t="shared" si="8"/>
        <v>0</v>
      </c>
      <c r="N27" s="165">
        <f t="shared" si="8"/>
        <v>0</v>
      </c>
      <c r="O27" s="165">
        <f t="shared" si="8"/>
        <v>0</v>
      </c>
      <c r="P27" s="165">
        <f t="shared" si="8"/>
        <v>0</v>
      </c>
      <c r="Q27" s="165">
        <f t="shared" si="8"/>
        <v>0</v>
      </c>
      <c r="R27" s="165">
        <f t="shared" si="8"/>
        <v>0</v>
      </c>
      <c r="S27" s="165">
        <f t="shared" si="8"/>
        <v>0</v>
      </c>
      <c r="T27" s="165">
        <f t="shared" si="8"/>
        <v>0</v>
      </c>
      <c r="U27" s="165">
        <f t="shared" si="8"/>
        <v>0</v>
      </c>
      <c r="V27" s="165">
        <f t="shared" si="8"/>
        <v>0</v>
      </c>
      <c r="W27" s="184"/>
      <c r="X27" s="165">
        <f t="shared" si="4"/>
        <v>36530.36</v>
      </c>
      <c r="Y27" s="235"/>
      <c r="Z27" s="114"/>
      <c r="AA27" s="114"/>
      <c r="AB27" s="114"/>
      <c r="AC27" s="114"/>
      <c r="AD27" s="114"/>
      <c r="AE27" s="114"/>
      <c r="AF27" s="114"/>
      <c r="AG27" s="114"/>
      <c r="AH27" s="114"/>
      <c r="AI27" s="114"/>
      <c r="AJ27" s="114"/>
      <c r="AK27" s="114"/>
      <c r="AL27" s="114"/>
    </row>
    <row r="28" spans="1:38" s="115" customFormat="1" ht="49.5">
      <c r="A28" s="111"/>
      <c r="B28" s="112" t="s">
        <v>37</v>
      </c>
      <c r="C28" s="112" t="s">
        <v>404</v>
      </c>
      <c r="D28" s="112" t="s">
        <v>260</v>
      </c>
      <c r="E28" s="113" t="s">
        <v>419</v>
      </c>
      <c r="F28" s="164">
        <v>143854</v>
      </c>
      <c r="G28" s="164"/>
      <c r="H28" s="164"/>
      <c r="I28" s="164">
        <v>28817.4</v>
      </c>
      <c r="J28" s="164"/>
      <c r="K28" s="164"/>
      <c r="L28" s="184">
        <f t="shared" si="2"/>
        <v>20.032393954982137</v>
      </c>
      <c r="M28" s="164">
        <f>N28+Q28</f>
        <v>0</v>
      </c>
      <c r="N28" s="164"/>
      <c r="O28" s="164"/>
      <c r="P28" s="164"/>
      <c r="Q28" s="164"/>
      <c r="R28" s="164"/>
      <c r="S28" s="164"/>
      <c r="T28" s="164"/>
      <c r="U28" s="164"/>
      <c r="V28" s="164"/>
      <c r="W28" s="184"/>
      <c r="X28" s="165">
        <f t="shared" si="4"/>
        <v>28817.4</v>
      </c>
      <c r="Y28" s="235"/>
      <c r="Z28" s="114"/>
      <c r="AA28" s="114"/>
      <c r="AB28" s="114"/>
      <c r="AC28" s="114"/>
      <c r="AD28" s="114"/>
      <c r="AE28" s="114"/>
      <c r="AF28" s="114"/>
      <c r="AG28" s="114"/>
      <c r="AH28" s="114"/>
      <c r="AI28" s="114"/>
      <c r="AJ28" s="114"/>
      <c r="AK28" s="114"/>
      <c r="AL28" s="114"/>
    </row>
    <row r="29" spans="1:38" s="115" customFormat="1" ht="59.25" customHeight="1">
      <c r="A29" s="111"/>
      <c r="B29" s="112" t="s">
        <v>37</v>
      </c>
      <c r="C29" s="112" t="s">
        <v>404</v>
      </c>
      <c r="D29" s="112" t="s">
        <v>260</v>
      </c>
      <c r="E29" s="113" t="s">
        <v>420</v>
      </c>
      <c r="F29" s="164">
        <v>48000</v>
      </c>
      <c r="G29" s="164"/>
      <c r="H29" s="164"/>
      <c r="I29" s="164">
        <v>7712.96</v>
      </c>
      <c r="J29" s="164"/>
      <c r="K29" s="164"/>
      <c r="L29" s="184">
        <f t="shared" si="2"/>
        <v>16.06866666666667</v>
      </c>
      <c r="M29" s="164">
        <f>N29+Q29</f>
        <v>0</v>
      </c>
      <c r="N29" s="164"/>
      <c r="O29" s="164"/>
      <c r="P29" s="164"/>
      <c r="Q29" s="164"/>
      <c r="R29" s="164"/>
      <c r="S29" s="164"/>
      <c r="T29" s="164"/>
      <c r="U29" s="164"/>
      <c r="V29" s="164"/>
      <c r="W29" s="184"/>
      <c r="X29" s="165">
        <f t="shared" si="4"/>
        <v>7712.96</v>
      </c>
      <c r="Y29" s="235"/>
      <c r="Z29" s="114"/>
      <c r="AA29" s="114"/>
      <c r="AB29" s="114"/>
      <c r="AC29" s="114"/>
      <c r="AD29" s="114"/>
      <c r="AE29" s="114"/>
      <c r="AF29" s="114"/>
      <c r="AG29" s="114"/>
      <c r="AH29" s="114"/>
      <c r="AI29" s="114"/>
      <c r="AJ29" s="114"/>
      <c r="AK29" s="114"/>
      <c r="AL29" s="114"/>
    </row>
    <row r="30" spans="1:38" s="110" customFormat="1" ht="24.75" customHeight="1">
      <c r="A30" s="106"/>
      <c r="B30" s="107" t="s">
        <v>38</v>
      </c>
      <c r="C30" s="107" t="s">
        <v>409</v>
      </c>
      <c r="D30" s="107" t="s">
        <v>389</v>
      </c>
      <c r="E30" s="108" t="s">
        <v>9</v>
      </c>
      <c r="F30" s="165">
        <f>F31</f>
        <v>711500</v>
      </c>
      <c r="G30" s="165">
        <f aca="true" t="shared" si="9" ref="G30:V30">G31</f>
        <v>469400</v>
      </c>
      <c r="H30" s="165">
        <f t="shared" si="9"/>
        <v>109900</v>
      </c>
      <c r="I30" s="165">
        <f>I31</f>
        <v>190073.99</v>
      </c>
      <c r="J30" s="165">
        <f t="shared" si="9"/>
        <v>110511.64</v>
      </c>
      <c r="K30" s="165">
        <f t="shared" si="9"/>
        <v>49264.6</v>
      </c>
      <c r="L30" s="184">
        <f t="shared" si="2"/>
        <v>26.71454532677442</v>
      </c>
      <c r="M30" s="165">
        <f t="shared" si="9"/>
        <v>10000</v>
      </c>
      <c r="N30" s="165">
        <f t="shared" si="9"/>
        <v>0</v>
      </c>
      <c r="O30" s="165">
        <f t="shared" si="9"/>
        <v>0</v>
      </c>
      <c r="P30" s="165">
        <f t="shared" si="9"/>
        <v>0</v>
      </c>
      <c r="Q30" s="165">
        <f t="shared" si="9"/>
        <v>10000</v>
      </c>
      <c r="R30" s="165">
        <f t="shared" si="9"/>
        <v>9980</v>
      </c>
      <c r="S30" s="165">
        <f t="shared" si="9"/>
        <v>0</v>
      </c>
      <c r="T30" s="165">
        <f t="shared" si="9"/>
        <v>0</v>
      </c>
      <c r="U30" s="165">
        <f t="shared" si="9"/>
        <v>0</v>
      </c>
      <c r="V30" s="165">
        <f t="shared" si="9"/>
        <v>9980</v>
      </c>
      <c r="W30" s="184">
        <f>R30/M30*100</f>
        <v>99.8</v>
      </c>
      <c r="X30" s="165">
        <f t="shared" si="4"/>
        <v>200053.99</v>
      </c>
      <c r="Y30" s="235"/>
      <c r="Z30" s="109"/>
      <c r="AA30" s="109"/>
      <c r="AB30" s="109"/>
      <c r="AC30" s="109"/>
      <c r="AD30" s="109"/>
      <c r="AE30" s="109"/>
      <c r="AF30" s="109"/>
      <c r="AG30" s="109"/>
      <c r="AH30" s="109"/>
      <c r="AI30" s="109"/>
      <c r="AJ30" s="109"/>
      <c r="AK30" s="109"/>
      <c r="AL30" s="109"/>
    </row>
    <row r="31" spans="1:38" s="115" customFormat="1" ht="57" customHeight="1">
      <c r="A31" s="111"/>
      <c r="B31" s="112" t="s">
        <v>38</v>
      </c>
      <c r="C31" s="112" t="s">
        <v>409</v>
      </c>
      <c r="D31" s="112" t="s">
        <v>389</v>
      </c>
      <c r="E31" s="113" t="s">
        <v>204</v>
      </c>
      <c r="F31" s="164">
        <v>711500</v>
      </c>
      <c r="G31" s="165">
        <v>469400</v>
      </c>
      <c r="H31" s="165">
        <v>109900</v>
      </c>
      <c r="I31" s="164">
        <v>190073.99</v>
      </c>
      <c r="J31" s="164">
        <v>110511.64</v>
      </c>
      <c r="K31" s="164">
        <v>49264.6</v>
      </c>
      <c r="L31" s="184">
        <f t="shared" si="2"/>
        <v>26.71454532677442</v>
      </c>
      <c r="M31" s="164">
        <v>10000</v>
      </c>
      <c r="N31" s="164"/>
      <c r="O31" s="164"/>
      <c r="P31" s="164"/>
      <c r="Q31" s="164">
        <v>10000</v>
      </c>
      <c r="R31" s="164">
        <f>S31+V31</f>
        <v>9980</v>
      </c>
      <c r="S31" s="164"/>
      <c r="T31" s="164"/>
      <c r="U31" s="164"/>
      <c r="V31" s="164">
        <v>9980</v>
      </c>
      <c r="W31" s="184">
        <f>R31/M31*100</f>
        <v>99.8</v>
      </c>
      <c r="X31" s="165">
        <f t="shared" si="4"/>
        <v>200053.99</v>
      </c>
      <c r="Y31" s="235"/>
      <c r="Z31" s="114"/>
      <c r="AA31" s="114"/>
      <c r="AB31" s="114"/>
      <c r="AC31" s="114"/>
      <c r="AD31" s="114"/>
      <c r="AE31" s="114"/>
      <c r="AF31" s="114"/>
      <c r="AG31" s="114"/>
      <c r="AH31" s="114"/>
      <c r="AI31" s="114"/>
      <c r="AJ31" s="114"/>
      <c r="AK31" s="114"/>
      <c r="AL31" s="114"/>
    </row>
    <row r="32" spans="1:38" s="110" customFormat="1" ht="23.25" customHeight="1">
      <c r="A32" s="106"/>
      <c r="B32" s="107" t="s">
        <v>40</v>
      </c>
      <c r="C32" s="107" t="s">
        <v>308</v>
      </c>
      <c r="D32" s="107" t="s">
        <v>309</v>
      </c>
      <c r="E32" s="108" t="s">
        <v>39</v>
      </c>
      <c r="F32" s="165">
        <f>F33+F34</f>
        <v>2537650</v>
      </c>
      <c r="G32" s="165">
        <f aca="true" t="shared" si="10" ref="G32:V32">G33+G34</f>
        <v>1456900</v>
      </c>
      <c r="H32" s="165">
        <f t="shared" si="10"/>
        <v>137310</v>
      </c>
      <c r="I32" s="165">
        <f t="shared" si="10"/>
        <v>469216.96</v>
      </c>
      <c r="J32" s="165">
        <f t="shared" si="10"/>
        <v>336813.74</v>
      </c>
      <c r="K32" s="165">
        <f t="shared" si="10"/>
        <v>19090.85</v>
      </c>
      <c r="L32" s="184">
        <f t="shared" si="2"/>
        <v>18.490215750793055</v>
      </c>
      <c r="M32" s="165">
        <f t="shared" si="10"/>
        <v>100000</v>
      </c>
      <c r="N32" s="165">
        <f t="shared" si="10"/>
        <v>0</v>
      </c>
      <c r="O32" s="165">
        <f t="shared" si="10"/>
        <v>0</v>
      </c>
      <c r="P32" s="165">
        <f t="shared" si="10"/>
        <v>0</v>
      </c>
      <c r="Q32" s="165">
        <f t="shared" si="10"/>
        <v>100000</v>
      </c>
      <c r="R32" s="165">
        <f t="shared" si="10"/>
        <v>30000</v>
      </c>
      <c r="S32" s="165">
        <f t="shared" si="10"/>
        <v>0</v>
      </c>
      <c r="T32" s="165">
        <f t="shared" si="10"/>
        <v>0</v>
      </c>
      <c r="U32" s="165">
        <f t="shared" si="10"/>
        <v>0</v>
      </c>
      <c r="V32" s="165">
        <f t="shared" si="10"/>
        <v>30000</v>
      </c>
      <c r="W32" s="184">
        <f>R32/M32*100</f>
        <v>30</v>
      </c>
      <c r="X32" s="165">
        <f t="shared" si="4"/>
        <v>499216.96</v>
      </c>
      <c r="Y32" s="235"/>
      <c r="Z32" s="109"/>
      <c r="AA32" s="109"/>
      <c r="AB32" s="109"/>
      <c r="AC32" s="109"/>
      <c r="AD32" s="109"/>
      <c r="AE32" s="109"/>
      <c r="AF32" s="109"/>
      <c r="AG32" s="109"/>
      <c r="AH32" s="109"/>
      <c r="AI32" s="109"/>
      <c r="AJ32" s="109"/>
      <c r="AK32" s="109"/>
      <c r="AL32" s="109"/>
    </row>
    <row r="33" spans="1:38" s="115" customFormat="1" ht="36.75" customHeight="1">
      <c r="A33" s="111"/>
      <c r="B33" s="112" t="s">
        <v>40</v>
      </c>
      <c r="C33" s="112" t="s">
        <v>308</v>
      </c>
      <c r="D33" s="117" t="s">
        <v>309</v>
      </c>
      <c r="E33" s="118" t="s">
        <v>244</v>
      </c>
      <c r="F33" s="164">
        <v>1078430</v>
      </c>
      <c r="G33" s="119">
        <v>580400</v>
      </c>
      <c r="H33" s="119">
        <v>44940</v>
      </c>
      <c r="I33" s="119">
        <v>191514.14</v>
      </c>
      <c r="J33" s="119">
        <v>132802.86</v>
      </c>
      <c r="K33" s="119">
        <v>13276.49</v>
      </c>
      <c r="L33" s="184">
        <f t="shared" si="2"/>
        <v>17.7586064927719</v>
      </c>
      <c r="M33" s="164">
        <v>80000</v>
      </c>
      <c r="N33" s="164"/>
      <c r="O33" s="164"/>
      <c r="P33" s="164"/>
      <c r="Q33" s="164">
        <v>80000</v>
      </c>
      <c r="R33" s="164">
        <f>S33+V33</f>
        <v>30000</v>
      </c>
      <c r="S33" s="164"/>
      <c r="T33" s="164"/>
      <c r="U33" s="164"/>
      <c r="V33" s="164">
        <v>30000</v>
      </c>
      <c r="W33" s="184">
        <f>R33/M33*100</f>
        <v>37.5</v>
      </c>
      <c r="X33" s="165">
        <f t="shared" si="4"/>
        <v>221514.14</v>
      </c>
      <c r="Y33" s="235"/>
      <c r="Z33" s="114"/>
      <c r="AA33" s="114"/>
      <c r="AB33" s="114"/>
      <c r="AC33" s="114"/>
      <c r="AD33" s="114"/>
      <c r="AE33" s="114"/>
      <c r="AF33" s="114"/>
      <c r="AG33" s="114"/>
      <c r="AH33" s="114"/>
      <c r="AI33" s="114"/>
      <c r="AJ33" s="114"/>
      <c r="AK33" s="114"/>
      <c r="AL33" s="114"/>
    </row>
    <row r="34" spans="1:38" s="115" customFormat="1" ht="37.5" customHeight="1">
      <c r="A34" s="111"/>
      <c r="B34" s="112" t="s">
        <v>40</v>
      </c>
      <c r="C34" s="112" t="s">
        <v>308</v>
      </c>
      <c r="D34" s="117" t="s">
        <v>309</v>
      </c>
      <c r="E34" s="118" t="s">
        <v>431</v>
      </c>
      <c r="F34" s="164">
        <v>1459220</v>
      </c>
      <c r="G34" s="119">
        <v>876500</v>
      </c>
      <c r="H34" s="119">
        <v>92370</v>
      </c>
      <c r="I34" s="119">
        <v>277702.82</v>
      </c>
      <c r="J34" s="119">
        <v>204010.88</v>
      </c>
      <c r="K34" s="119">
        <v>5814.36</v>
      </c>
      <c r="L34" s="184">
        <f t="shared" si="2"/>
        <v>19.030908293471853</v>
      </c>
      <c r="M34" s="164">
        <v>20000</v>
      </c>
      <c r="N34" s="119"/>
      <c r="O34" s="119"/>
      <c r="P34" s="119"/>
      <c r="Q34" s="164">
        <v>20000</v>
      </c>
      <c r="R34" s="164"/>
      <c r="S34" s="164"/>
      <c r="T34" s="164"/>
      <c r="U34" s="164"/>
      <c r="V34" s="164"/>
      <c r="W34" s="184">
        <f>R34/M34*100</f>
        <v>0</v>
      </c>
      <c r="X34" s="165">
        <f t="shared" si="4"/>
        <v>277702.82</v>
      </c>
      <c r="Y34" s="235"/>
      <c r="Z34" s="114"/>
      <c r="AA34" s="114"/>
      <c r="AB34" s="114"/>
      <c r="AC34" s="114"/>
      <c r="AD34" s="114"/>
      <c r="AE34" s="114"/>
      <c r="AF34" s="114"/>
      <c r="AG34" s="114"/>
      <c r="AH34" s="114"/>
      <c r="AI34" s="114"/>
      <c r="AJ34" s="114"/>
      <c r="AK34" s="114"/>
      <c r="AL34" s="114"/>
    </row>
    <row r="35" spans="1:38" s="110" customFormat="1" ht="23.25" customHeight="1">
      <c r="A35" s="106"/>
      <c r="B35" s="120" t="s">
        <v>41</v>
      </c>
      <c r="C35" s="121" t="s">
        <v>317</v>
      </c>
      <c r="D35" s="121"/>
      <c r="E35" s="122" t="s">
        <v>42</v>
      </c>
      <c r="F35" s="166">
        <f>F36+F37</f>
        <v>1200000</v>
      </c>
      <c r="G35" s="166">
        <f aca="true" t="shared" si="11" ref="G35:V35">G36+G37</f>
        <v>0</v>
      </c>
      <c r="H35" s="166">
        <f t="shared" si="11"/>
        <v>0</v>
      </c>
      <c r="I35" s="166">
        <f t="shared" si="11"/>
        <v>92038.38</v>
      </c>
      <c r="J35" s="166">
        <f t="shared" si="11"/>
        <v>0</v>
      </c>
      <c r="K35" s="166">
        <f t="shared" si="11"/>
        <v>0</v>
      </c>
      <c r="L35" s="184">
        <f t="shared" si="2"/>
        <v>7.669865000000001</v>
      </c>
      <c r="M35" s="166">
        <f t="shared" si="11"/>
        <v>0</v>
      </c>
      <c r="N35" s="166">
        <f t="shared" si="11"/>
        <v>0</v>
      </c>
      <c r="O35" s="166">
        <f t="shared" si="11"/>
        <v>0</v>
      </c>
      <c r="P35" s="166">
        <f t="shared" si="11"/>
        <v>0</v>
      </c>
      <c r="Q35" s="166">
        <f t="shared" si="11"/>
        <v>0</v>
      </c>
      <c r="R35" s="166">
        <f t="shared" si="11"/>
        <v>0</v>
      </c>
      <c r="S35" s="166">
        <f t="shared" si="11"/>
        <v>0</v>
      </c>
      <c r="T35" s="166">
        <f t="shared" si="11"/>
        <v>0</v>
      </c>
      <c r="U35" s="166">
        <f t="shared" si="11"/>
        <v>0</v>
      </c>
      <c r="V35" s="166">
        <f t="shared" si="11"/>
        <v>0</v>
      </c>
      <c r="W35" s="184"/>
      <c r="X35" s="165">
        <f t="shared" si="4"/>
        <v>92038.38</v>
      </c>
      <c r="Y35" s="235"/>
      <c r="Z35" s="109"/>
      <c r="AA35" s="109"/>
      <c r="AB35" s="109"/>
      <c r="AC35" s="109"/>
      <c r="AD35" s="109"/>
      <c r="AE35" s="109"/>
      <c r="AF35" s="109"/>
      <c r="AG35" s="109"/>
      <c r="AH35" s="109"/>
      <c r="AI35" s="109"/>
      <c r="AJ35" s="109"/>
      <c r="AK35" s="109"/>
      <c r="AL35" s="109"/>
    </row>
    <row r="36" spans="1:38" s="115" customFormat="1" ht="33">
      <c r="A36" s="111"/>
      <c r="B36" s="123" t="s">
        <v>43</v>
      </c>
      <c r="C36" s="124" t="s">
        <v>318</v>
      </c>
      <c r="D36" s="124" t="s">
        <v>319</v>
      </c>
      <c r="E36" s="125" t="s">
        <v>45</v>
      </c>
      <c r="F36" s="167">
        <v>600000</v>
      </c>
      <c r="G36" s="167"/>
      <c r="H36" s="167"/>
      <c r="I36" s="167">
        <v>34506.19</v>
      </c>
      <c r="J36" s="167"/>
      <c r="K36" s="167"/>
      <c r="L36" s="184">
        <f t="shared" si="2"/>
        <v>5.751031666666667</v>
      </c>
      <c r="M36" s="167">
        <f>Q36+N36</f>
        <v>0</v>
      </c>
      <c r="N36" s="167"/>
      <c r="O36" s="167"/>
      <c r="P36" s="167"/>
      <c r="Q36" s="167"/>
      <c r="R36" s="167"/>
      <c r="S36" s="167"/>
      <c r="T36" s="167"/>
      <c r="U36" s="167"/>
      <c r="V36" s="167"/>
      <c r="W36" s="184"/>
      <c r="X36" s="165">
        <f t="shared" si="4"/>
        <v>34506.19</v>
      </c>
      <c r="Y36" s="235"/>
      <c r="Z36" s="114"/>
      <c r="AA36" s="114"/>
      <c r="AB36" s="114"/>
      <c r="AC36" s="114"/>
      <c r="AD36" s="114"/>
      <c r="AE36" s="114"/>
      <c r="AF36" s="114"/>
      <c r="AG36" s="114"/>
      <c r="AH36" s="114"/>
      <c r="AI36" s="114"/>
      <c r="AJ36" s="114"/>
      <c r="AK36" s="114"/>
      <c r="AL36" s="114"/>
    </row>
    <row r="37" spans="1:38" s="115" customFormat="1" ht="33">
      <c r="A37" s="111"/>
      <c r="B37" s="123" t="s">
        <v>44</v>
      </c>
      <c r="C37" s="123" t="s">
        <v>320</v>
      </c>
      <c r="D37" s="123" t="s">
        <v>319</v>
      </c>
      <c r="E37" s="113" t="s">
        <v>11</v>
      </c>
      <c r="F37" s="164">
        <v>600000</v>
      </c>
      <c r="G37" s="164"/>
      <c r="H37" s="164"/>
      <c r="I37" s="164">
        <v>57532.19</v>
      </c>
      <c r="J37" s="164"/>
      <c r="K37" s="164"/>
      <c r="L37" s="184">
        <f t="shared" si="2"/>
        <v>9.588698333333333</v>
      </c>
      <c r="M37" s="167">
        <f>Q37+N37</f>
        <v>0</v>
      </c>
      <c r="N37" s="164"/>
      <c r="O37" s="164"/>
      <c r="P37" s="164"/>
      <c r="Q37" s="164"/>
      <c r="R37" s="164"/>
      <c r="S37" s="164"/>
      <c r="T37" s="164"/>
      <c r="U37" s="164"/>
      <c r="V37" s="164"/>
      <c r="W37" s="184"/>
      <c r="X37" s="165">
        <f t="shared" si="4"/>
        <v>57532.19</v>
      </c>
      <c r="Y37" s="235"/>
      <c r="Z37" s="114"/>
      <c r="AA37" s="114"/>
      <c r="AB37" s="114"/>
      <c r="AC37" s="114"/>
      <c r="AD37" s="114"/>
      <c r="AE37" s="114"/>
      <c r="AF37" s="114"/>
      <c r="AG37" s="114"/>
      <c r="AH37" s="114"/>
      <c r="AI37" s="114"/>
      <c r="AJ37" s="114"/>
      <c r="AK37" s="114"/>
      <c r="AL37" s="114"/>
    </row>
    <row r="38" spans="1:38" s="110" customFormat="1" ht="37.5" customHeight="1">
      <c r="A38" s="106"/>
      <c r="B38" s="120" t="s">
        <v>497</v>
      </c>
      <c r="C38" s="120" t="s">
        <v>496</v>
      </c>
      <c r="D38" s="120"/>
      <c r="E38" s="108" t="s">
        <v>504</v>
      </c>
      <c r="F38" s="165">
        <f>F39+F40</f>
        <v>12883606</v>
      </c>
      <c r="G38" s="165">
        <f aca="true" t="shared" si="12" ref="G38:V38">G39+G40</f>
        <v>5039983</v>
      </c>
      <c r="H38" s="165">
        <f t="shared" si="12"/>
        <v>618400</v>
      </c>
      <c r="I38" s="165">
        <f t="shared" si="12"/>
        <v>3032935.01</v>
      </c>
      <c r="J38" s="165">
        <f t="shared" si="12"/>
        <v>1150185.4</v>
      </c>
      <c r="K38" s="165">
        <f t="shared" si="12"/>
        <v>208134.98</v>
      </c>
      <c r="L38" s="184">
        <f t="shared" si="2"/>
        <v>23.5410413047403</v>
      </c>
      <c r="M38" s="165">
        <f t="shared" si="12"/>
        <v>239000</v>
      </c>
      <c r="N38" s="165">
        <f t="shared" si="12"/>
        <v>0</v>
      </c>
      <c r="O38" s="165">
        <f t="shared" si="12"/>
        <v>0</v>
      </c>
      <c r="P38" s="165">
        <f t="shared" si="12"/>
        <v>0</v>
      </c>
      <c r="Q38" s="165">
        <f t="shared" si="12"/>
        <v>239000</v>
      </c>
      <c r="R38" s="165">
        <f t="shared" si="12"/>
        <v>0</v>
      </c>
      <c r="S38" s="165">
        <f t="shared" si="12"/>
        <v>0</v>
      </c>
      <c r="T38" s="165">
        <f t="shared" si="12"/>
        <v>0</v>
      </c>
      <c r="U38" s="165">
        <f t="shared" si="12"/>
        <v>0</v>
      </c>
      <c r="V38" s="165">
        <f t="shared" si="12"/>
        <v>0</v>
      </c>
      <c r="W38" s="184"/>
      <c r="X38" s="165">
        <f t="shared" si="4"/>
        <v>3032935.01</v>
      </c>
      <c r="Y38" s="235"/>
      <c r="Z38" s="109"/>
      <c r="AA38" s="109"/>
      <c r="AB38" s="109"/>
      <c r="AC38" s="109"/>
      <c r="AD38" s="109"/>
      <c r="AE38" s="109"/>
      <c r="AF38" s="109"/>
      <c r="AG38" s="109"/>
      <c r="AH38" s="109"/>
      <c r="AI38" s="109"/>
      <c r="AJ38" s="109"/>
      <c r="AK38" s="109"/>
      <c r="AL38" s="109"/>
    </row>
    <row r="39" spans="1:38" s="115" customFormat="1" ht="63.75" customHeight="1">
      <c r="A39" s="111"/>
      <c r="B39" s="123" t="s">
        <v>500</v>
      </c>
      <c r="C39" s="123" t="s">
        <v>498</v>
      </c>
      <c r="D39" s="123" t="s">
        <v>319</v>
      </c>
      <c r="E39" s="113" t="s">
        <v>46</v>
      </c>
      <c r="F39" s="164">
        <v>7058306</v>
      </c>
      <c r="G39" s="164">
        <v>5039983</v>
      </c>
      <c r="H39" s="164">
        <v>618400</v>
      </c>
      <c r="I39" s="164">
        <v>1667164.27</v>
      </c>
      <c r="J39" s="164">
        <v>1150185.4</v>
      </c>
      <c r="K39" s="164">
        <v>208134.98</v>
      </c>
      <c r="L39" s="184">
        <f t="shared" si="2"/>
        <v>23.619892223431517</v>
      </c>
      <c r="M39" s="164">
        <f>N39+Q39</f>
        <v>239000</v>
      </c>
      <c r="N39" s="164"/>
      <c r="O39" s="164"/>
      <c r="P39" s="164"/>
      <c r="Q39" s="164">
        <v>239000</v>
      </c>
      <c r="R39" s="164"/>
      <c r="S39" s="164"/>
      <c r="T39" s="164"/>
      <c r="U39" s="164"/>
      <c r="V39" s="164"/>
      <c r="W39" s="184"/>
      <c r="X39" s="165">
        <f t="shared" si="4"/>
        <v>1667164.27</v>
      </c>
      <c r="Y39" s="235"/>
      <c r="Z39" s="114"/>
      <c r="AA39" s="114"/>
      <c r="AB39" s="114"/>
      <c r="AC39" s="114"/>
      <c r="AD39" s="114"/>
      <c r="AE39" s="114"/>
      <c r="AF39" s="114"/>
      <c r="AG39" s="114"/>
      <c r="AH39" s="114"/>
      <c r="AI39" s="114"/>
      <c r="AJ39" s="114"/>
      <c r="AK39" s="114"/>
      <c r="AL39" s="114"/>
    </row>
    <row r="40" spans="1:38" s="115" customFormat="1" ht="47.25" customHeight="1">
      <c r="A40" s="111"/>
      <c r="B40" s="123" t="s">
        <v>501</v>
      </c>
      <c r="C40" s="123" t="s">
        <v>499</v>
      </c>
      <c r="D40" s="123" t="s">
        <v>319</v>
      </c>
      <c r="E40" s="113" t="s">
        <v>47</v>
      </c>
      <c r="F40" s="164">
        <v>5825300</v>
      </c>
      <c r="G40" s="164"/>
      <c r="H40" s="164"/>
      <c r="I40" s="164">
        <v>1365770.74</v>
      </c>
      <c r="J40" s="164"/>
      <c r="K40" s="164"/>
      <c r="L40" s="184">
        <f t="shared" si="2"/>
        <v>23.445500489245187</v>
      </c>
      <c r="M40" s="164">
        <f>N40+Q40</f>
        <v>0</v>
      </c>
      <c r="N40" s="164"/>
      <c r="O40" s="164"/>
      <c r="P40" s="164"/>
      <c r="Q40" s="164"/>
      <c r="R40" s="164"/>
      <c r="S40" s="164"/>
      <c r="T40" s="164"/>
      <c r="U40" s="164"/>
      <c r="V40" s="164"/>
      <c r="W40" s="184"/>
      <c r="X40" s="165">
        <f t="shared" si="4"/>
        <v>1365770.74</v>
      </c>
      <c r="Y40" s="235"/>
      <c r="Z40" s="114"/>
      <c r="AA40" s="114"/>
      <c r="AB40" s="114"/>
      <c r="AC40" s="114"/>
      <c r="AD40" s="114"/>
      <c r="AE40" s="114"/>
      <c r="AF40" s="114"/>
      <c r="AG40" s="114"/>
      <c r="AH40" s="114"/>
      <c r="AI40" s="114"/>
      <c r="AJ40" s="114"/>
      <c r="AK40" s="114"/>
      <c r="AL40" s="114"/>
    </row>
    <row r="41" spans="1:38" s="115" customFormat="1" ht="41.25" customHeight="1">
      <c r="A41" s="111"/>
      <c r="B41" s="120" t="s">
        <v>48</v>
      </c>
      <c r="C41" s="120" t="s">
        <v>321</v>
      </c>
      <c r="D41" s="120"/>
      <c r="E41" s="108" t="s">
        <v>490</v>
      </c>
      <c r="F41" s="165">
        <f>F42+F43</f>
        <v>5623367</v>
      </c>
      <c r="G41" s="165">
        <f aca="true" t="shared" si="13" ref="G41:V41">G42+G43</f>
        <v>1376959</v>
      </c>
      <c r="H41" s="165">
        <f t="shared" si="13"/>
        <v>512490</v>
      </c>
      <c r="I41" s="165">
        <f t="shared" si="13"/>
        <v>1206118.4500000002</v>
      </c>
      <c r="J41" s="165">
        <f t="shared" si="13"/>
        <v>323657.83</v>
      </c>
      <c r="K41" s="165">
        <f t="shared" si="13"/>
        <v>149371.97</v>
      </c>
      <c r="L41" s="184">
        <f t="shared" si="2"/>
        <v>21.44833246700776</v>
      </c>
      <c r="M41" s="165">
        <f t="shared" si="13"/>
        <v>454700</v>
      </c>
      <c r="N41" s="165">
        <f t="shared" si="13"/>
        <v>415700</v>
      </c>
      <c r="O41" s="165">
        <f t="shared" si="13"/>
        <v>242690</v>
      </c>
      <c r="P41" s="165">
        <f t="shared" si="13"/>
        <v>99128</v>
      </c>
      <c r="Q41" s="165">
        <f t="shared" si="13"/>
        <v>39000</v>
      </c>
      <c r="R41" s="165">
        <f t="shared" si="13"/>
        <v>97298.52</v>
      </c>
      <c r="S41" s="165">
        <f t="shared" si="13"/>
        <v>88998.52</v>
      </c>
      <c r="T41" s="165">
        <f t="shared" si="13"/>
        <v>40784.8</v>
      </c>
      <c r="U41" s="165">
        <f t="shared" si="13"/>
        <v>37888.07</v>
      </c>
      <c r="V41" s="165">
        <f t="shared" si="13"/>
        <v>8300</v>
      </c>
      <c r="W41" s="184">
        <f>R41/M41*100</f>
        <v>21.398398944358917</v>
      </c>
      <c r="X41" s="165">
        <f t="shared" si="4"/>
        <v>1303416.9700000002</v>
      </c>
      <c r="Y41" s="235"/>
      <c r="Z41" s="114"/>
      <c r="AA41" s="114"/>
      <c r="AB41" s="114"/>
      <c r="AC41" s="114"/>
      <c r="AD41" s="114"/>
      <c r="AE41" s="114"/>
      <c r="AF41" s="114"/>
      <c r="AG41" s="114"/>
      <c r="AH41" s="114"/>
      <c r="AI41" s="114"/>
      <c r="AJ41" s="114"/>
      <c r="AK41" s="114"/>
      <c r="AL41" s="114"/>
    </row>
    <row r="42" spans="1:38" s="115" customFormat="1" ht="68.25" customHeight="1">
      <c r="A42" s="111"/>
      <c r="B42" s="123" t="s">
        <v>491</v>
      </c>
      <c r="C42" s="123" t="s">
        <v>492</v>
      </c>
      <c r="D42" s="123" t="s">
        <v>319</v>
      </c>
      <c r="E42" s="113" t="s">
        <v>493</v>
      </c>
      <c r="F42" s="164">
        <v>2691590</v>
      </c>
      <c r="G42" s="164">
        <v>1376959</v>
      </c>
      <c r="H42" s="164">
        <v>512490</v>
      </c>
      <c r="I42" s="164">
        <v>564844.02</v>
      </c>
      <c r="J42" s="164">
        <v>323657.83</v>
      </c>
      <c r="K42" s="164">
        <v>149371.97</v>
      </c>
      <c r="L42" s="184">
        <f t="shared" si="2"/>
        <v>20.98551488153842</v>
      </c>
      <c r="M42" s="164">
        <f>N42+Q42</f>
        <v>454700</v>
      </c>
      <c r="N42" s="164">
        <v>415700</v>
      </c>
      <c r="O42" s="164">
        <v>242690</v>
      </c>
      <c r="P42" s="164">
        <v>99128</v>
      </c>
      <c r="Q42" s="164">
        <v>39000</v>
      </c>
      <c r="R42" s="164">
        <f>S42+V42</f>
        <v>97298.52</v>
      </c>
      <c r="S42" s="164">
        <v>88998.52</v>
      </c>
      <c r="T42" s="164">
        <v>40784.8</v>
      </c>
      <c r="U42" s="164">
        <v>37888.07</v>
      </c>
      <c r="V42" s="164">
        <v>8300</v>
      </c>
      <c r="W42" s="184">
        <f>R42/M42*100</f>
        <v>21.398398944358917</v>
      </c>
      <c r="X42" s="165">
        <f t="shared" si="4"/>
        <v>662142.54</v>
      </c>
      <c r="Y42" s="236">
        <v>11</v>
      </c>
      <c r="Z42" s="114"/>
      <c r="AA42" s="114"/>
      <c r="AB42" s="114"/>
      <c r="AC42" s="114"/>
      <c r="AD42" s="114"/>
      <c r="AE42" s="114"/>
      <c r="AF42" s="114"/>
      <c r="AG42" s="114"/>
      <c r="AH42" s="114"/>
      <c r="AI42" s="114"/>
      <c r="AJ42" s="114"/>
      <c r="AK42" s="114"/>
      <c r="AL42" s="114"/>
    </row>
    <row r="43" spans="1:38" s="115" customFormat="1" ht="66.75" customHeight="1">
      <c r="A43" s="111"/>
      <c r="B43" s="117" t="s">
        <v>520</v>
      </c>
      <c r="C43" s="117" t="s">
        <v>495</v>
      </c>
      <c r="D43" s="117" t="s">
        <v>319</v>
      </c>
      <c r="E43" s="118" t="s">
        <v>494</v>
      </c>
      <c r="F43" s="164">
        <v>2931777</v>
      </c>
      <c r="G43" s="164"/>
      <c r="H43" s="164"/>
      <c r="I43" s="164">
        <v>641274.43</v>
      </c>
      <c r="J43" s="164"/>
      <c r="K43" s="164"/>
      <c r="L43" s="184">
        <f t="shared" si="2"/>
        <v>21.873233537202864</v>
      </c>
      <c r="M43" s="164"/>
      <c r="N43" s="164"/>
      <c r="O43" s="164"/>
      <c r="P43" s="164"/>
      <c r="Q43" s="164"/>
      <c r="R43" s="164"/>
      <c r="S43" s="164"/>
      <c r="T43" s="164"/>
      <c r="U43" s="164"/>
      <c r="V43" s="164"/>
      <c r="W43" s="184"/>
      <c r="X43" s="165">
        <f t="shared" si="4"/>
        <v>641274.43</v>
      </c>
      <c r="Y43" s="236"/>
      <c r="Z43" s="114"/>
      <c r="AA43" s="114"/>
      <c r="AB43" s="114"/>
      <c r="AC43" s="114"/>
      <c r="AD43" s="114"/>
      <c r="AE43" s="114"/>
      <c r="AF43" s="114"/>
      <c r="AG43" s="114"/>
      <c r="AH43" s="114"/>
      <c r="AI43" s="114"/>
      <c r="AJ43" s="114"/>
      <c r="AK43" s="114"/>
      <c r="AL43" s="114"/>
    </row>
    <row r="44" spans="1:38" s="110" customFormat="1" ht="50.25" customHeight="1">
      <c r="A44" s="106"/>
      <c r="B44" s="120" t="s">
        <v>192</v>
      </c>
      <c r="C44" s="120" t="s">
        <v>332</v>
      </c>
      <c r="D44" s="120" t="s">
        <v>333</v>
      </c>
      <c r="E44" s="108" t="s">
        <v>191</v>
      </c>
      <c r="F44" s="165">
        <v>1604000</v>
      </c>
      <c r="G44" s="165"/>
      <c r="H44" s="165"/>
      <c r="I44" s="165">
        <v>312658.85</v>
      </c>
      <c r="J44" s="165"/>
      <c r="K44" s="165"/>
      <c r="L44" s="184">
        <f t="shared" si="2"/>
        <v>19.492447007481296</v>
      </c>
      <c r="M44" s="165"/>
      <c r="N44" s="165"/>
      <c r="O44" s="165"/>
      <c r="P44" s="165"/>
      <c r="Q44" s="165"/>
      <c r="R44" s="165"/>
      <c r="S44" s="165"/>
      <c r="T44" s="165"/>
      <c r="U44" s="165"/>
      <c r="V44" s="165"/>
      <c r="W44" s="184"/>
      <c r="X44" s="165">
        <f t="shared" si="4"/>
        <v>312658.85</v>
      </c>
      <c r="Y44" s="236"/>
      <c r="Z44" s="109"/>
      <c r="AA44" s="109"/>
      <c r="AB44" s="109"/>
      <c r="AC44" s="109"/>
      <c r="AD44" s="109"/>
      <c r="AE44" s="109"/>
      <c r="AF44" s="109"/>
      <c r="AG44" s="109"/>
      <c r="AH44" s="109"/>
      <c r="AI44" s="109"/>
      <c r="AJ44" s="109"/>
      <c r="AK44" s="109"/>
      <c r="AL44" s="109"/>
    </row>
    <row r="45" spans="1:38" s="110" customFormat="1" ht="33">
      <c r="A45" s="106"/>
      <c r="B45" s="120" t="s">
        <v>194</v>
      </c>
      <c r="C45" s="120" t="s">
        <v>417</v>
      </c>
      <c r="D45" s="120"/>
      <c r="E45" s="108" t="s">
        <v>193</v>
      </c>
      <c r="F45" s="165">
        <f>F46</f>
        <v>4820000</v>
      </c>
      <c r="G45" s="165">
        <f aca="true" t="shared" si="14" ref="G45:V45">G46</f>
        <v>0</v>
      </c>
      <c r="H45" s="165">
        <f t="shared" si="14"/>
        <v>0</v>
      </c>
      <c r="I45" s="165">
        <f t="shared" si="14"/>
        <v>1598</v>
      </c>
      <c r="J45" s="165">
        <f t="shared" si="14"/>
        <v>0</v>
      </c>
      <c r="K45" s="165">
        <f t="shared" si="14"/>
        <v>0</v>
      </c>
      <c r="L45" s="227">
        <f t="shared" si="2"/>
        <v>0.03315352697095436</v>
      </c>
      <c r="M45" s="165">
        <f t="shared" si="14"/>
        <v>0</v>
      </c>
      <c r="N45" s="165">
        <f t="shared" si="14"/>
        <v>0</v>
      </c>
      <c r="O45" s="165">
        <f t="shared" si="14"/>
        <v>0</v>
      </c>
      <c r="P45" s="165">
        <f t="shared" si="14"/>
        <v>0</v>
      </c>
      <c r="Q45" s="165">
        <f t="shared" si="14"/>
        <v>0</v>
      </c>
      <c r="R45" s="165">
        <f t="shared" si="14"/>
        <v>0</v>
      </c>
      <c r="S45" s="165">
        <f t="shared" si="14"/>
        <v>0</v>
      </c>
      <c r="T45" s="165">
        <f t="shared" si="14"/>
        <v>0</v>
      </c>
      <c r="U45" s="165">
        <f t="shared" si="14"/>
        <v>0</v>
      </c>
      <c r="V45" s="165">
        <f t="shared" si="14"/>
        <v>0</v>
      </c>
      <c r="W45" s="184"/>
      <c r="X45" s="165">
        <f t="shared" si="4"/>
        <v>1598</v>
      </c>
      <c r="Y45" s="236"/>
      <c r="Z45" s="109"/>
      <c r="AA45" s="109"/>
      <c r="AB45" s="109"/>
      <c r="AC45" s="109"/>
      <c r="AD45" s="109"/>
      <c r="AE45" s="109"/>
      <c r="AF45" s="109"/>
      <c r="AG45" s="109"/>
      <c r="AH45" s="109"/>
      <c r="AI45" s="109"/>
      <c r="AJ45" s="109"/>
      <c r="AK45" s="109"/>
      <c r="AL45" s="109"/>
    </row>
    <row r="46" spans="1:38" s="115" customFormat="1" ht="33">
      <c r="A46" s="111"/>
      <c r="B46" s="123" t="s">
        <v>195</v>
      </c>
      <c r="C46" s="123" t="s">
        <v>335</v>
      </c>
      <c r="D46" s="123" t="s">
        <v>336</v>
      </c>
      <c r="E46" s="113" t="s">
        <v>196</v>
      </c>
      <c r="F46" s="164">
        <v>4820000</v>
      </c>
      <c r="G46" s="164"/>
      <c r="H46" s="164"/>
      <c r="I46" s="164">
        <v>1598</v>
      </c>
      <c r="J46" s="164"/>
      <c r="K46" s="164"/>
      <c r="L46" s="227">
        <f t="shared" si="2"/>
        <v>0.03315352697095436</v>
      </c>
      <c r="M46" s="164"/>
      <c r="N46" s="164"/>
      <c r="O46" s="164"/>
      <c r="P46" s="164"/>
      <c r="Q46" s="164"/>
      <c r="R46" s="164"/>
      <c r="S46" s="164"/>
      <c r="T46" s="164"/>
      <c r="U46" s="164"/>
      <c r="V46" s="164"/>
      <c r="W46" s="184"/>
      <c r="X46" s="165">
        <f t="shared" si="4"/>
        <v>1598</v>
      </c>
      <c r="Y46" s="236"/>
      <c r="Z46" s="114"/>
      <c r="AA46" s="114"/>
      <c r="AB46" s="114"/>
      <c r="AC46" s="114"/>
      <c r="AD46" s="114"/>
      <c r="AE46" s="114"/>
      <c r="AF46" s="114"/>
      <c r="AG46" s="114"/>
      <c r="AH46" s="114"/>
      <c r="AI46" s="114"/>
      <c r="AJ46" s="114"/>
      <c r="AK46" s="114"/>
      <c r="AL46" s="114"/>
    </row>
    <row r="47" spans="1:38" s="110" customFormat="1" ht="24.75" customHeight="1">
      <c r="A47" s="106"/>
      <c r="B47" s="120" t="s">
        <v>50</v>
      </c>
      <c r="C47" s="120" t="s">
        <v>338</v>
      </c>
      <c r="D47" s="120" t="s">
        <v>339</v>
      </c>
      <c r="E47" s="108" t="s">
        <v>12</v>
      </c>
      <c r="F47" s="165">
        <v>0</v>
      </c>
      <c r="G47" s="165"/>
      <c r="H47" s="165"/>
      <c r="I47" s="165">
        <v>0</v>
      </c>
      <c r="J47" s="165"/>
      <c r="K47" s="165"/>
      <c r="L47" s="184"/>
      <c r="M47" s="165">
        <f>N47+Q47</f>
        <v>2000000</v>
      </c>
      <c r="N47" s="165"/>
      <c r="O47" s="165"/>
      <c r="P47" s="165"/>
      <c r="Q47" s="165">
        <v>2000000</v>
      </c>
      <c r="R47" s="165"/>
      <c r="S47" s="165"/>
      <c r="T47" s="165"/>
      <c r="U47" s="165"/>
      <c r="V47" s="165"/>
      <c r="W47" s="184"/>
      <c r="X47" s="165">
        <f t="shared" si="4"/>
        <v>0</v>
      </c>
      <c r="Y47" s="236"/>
      <c r="Z47" s="109"/>
      <c r="AA47" s="109"/>
      <c r="AB47" s="109"/>
      <c r="AC47" s="109"/>
      <c r="AD47" s="109"/>
      <c r="AE47" s="109"/>
      <c r="AF47" s="109"/>
      <c r="AG47" s="109"/>
      <c r="AH47" s="109"/>
      <c r="AI47" s="109"/>
      <c r="AJ47" s="109"/>
      <c r="AK47" s="109"/>
      <c r="AL47" s="109"/>
    </row>
    <row r="48" spans="1:38" s="110" customFormat="1" ht="20.25" customHeight="1">
      <c r="A48" s="106"/>
      <c r="B48" s="120" t="s">
        <v>186</v>
      </c>
      <c r="C48" s="120" t="s">
        <v>312</v>
      </c>
      <c r="D48" s="120"/>
      <c r="E48" s="108" t="s">
        <v>185</v>
      </c>
      <c r="F48" s="165">
        <f>F49</f>
        <v>198000</v>
      </c>
      <c r="G48" s="165">
        <f aca="true" t="shared" si="15" ref="G48:V48">G49</f>
        <v>0</v>
      </c>
      <c r="H48" s="165">
        <f t="shared" si="15"/>
        <v>0</v>
      </c>
      <c r="I48" s="165">
        <f t="shared" si="15"/>
        <v>0</v>
      </c>
      <c r="J48" s="165">
        <f t="shared" si="15"/>
        <v>0</v>
      </c>
      <c r="K48" s="165">
        <f t="shared" si="15"/>
        <v>0</v>
      </c>
      <c r="L48" s="184">
        <f t="shared" si="2"/>
        <v>0</v>
      </c>
      <c r="M48" s="165">
        <f t="shared" si="15"/>
        <v>0</v>
      </c>
      <c r="N48" s="165">
        <f t="shared" si="15"/>
        <v>0</v>
      </c>
      <c r="O48" s="165">
        <f t="shared" si="15"/>
        <v>0</v>
      </c>
      <c r="P48" s="165">
        <f t="shared" si="15"/>
        <v>0</v>
      </c>
      <c r="Q48" s="165">
        <f t="shared" si="15"/>
        <v>0</v>
      </c>
      <c r="R48" s="165">
        <f t="shared" si="15"/>
        <v>0</v>
      </c>
      <c r="S48" s="165">
        <f t="shared" si="15"/>
        <v>0</v>
      </c>
      <c r="T48" s="165">
        <f t="shared" si="15"/>
        <v>0</v>
      </c>
      <c r="U48" s="165">
        <f t="shared" si="15"/>
        <v>0</v>
      </c>
      <c r="V48" s="165">
        <f t="shared" si="15"/>
        <v>0</v>
      </c>
      <c r="W48" s="184"/>
      <c r="X48" s="165">
        <f t="shared" si="4"/>
        <v>0</v>
      </c>
      <c r="Y48" s="236"/>
      <c r="Z48" s="109"/>
      <c r="AA48" s="109"/>
      <c r="AB48" s="109"/>
      <c r="AC48" s="109"/>
      <c r="AD48" s="109"/>
      <c r="AE48" s="109"/>
      <c r="AF48" s="109"/>
      <c r="AG48" s="109"/>
      <c r="AH48" s="109"/>
      <c r="AI48" s="109"/>
      <c r="AJ48" s="109"/>
      <c r="AK48" s="109"/>
      <c r="AL48" s="109"/>
    </row>
    <row r="49" spans="1:38" s="115" customFormat="1" ht="19.5" customHeight="1">
      <c r="A49" s="111"/>
      <c r="B49" s="123" t="s">
        <v>188</v>
      </c>
      <c r="C49" s="123" t="s">
        <v>313</v>
      </c>
      <c r="D49" s="123" t="s">
        <v>314</v>
      </c>
      <c r="E49" s="113" t="s">
        <v>187</v>
      </c>
      <c r="F49" s="164">
        <v>198000</v>
      </c>
      <c r="G49" s="164"/>
      <c r="H49" s="164"/>
      <c r="I49" s="164"/>
      <c r="J49" s="164"/>
      <c r="K49" s="164"/>
      <c r="L49" s="184">
        <f t="shared" si="2"/>
        <v>0</v>
      </c>
      <c r="M49" s="164"/>
      <c r="N49" s="164"/>
      <c r="O49" s="164"/>
      <c r="P49" s="164"/>
      <c r="Q49" s="164"/>
      <c r="R49" s="164"/>
      <c r="S49" s="164"/>
      <c r="T49" s="164"/>
      <c r="U49" s="164"/>
      <c r="V49" s="164"/>
      <c r="W49" s="184"/>
      <c r="X49" s="165">
        <f t="shared" si="4"/>
        <v>0</v>
      </c>
      <c r="Y49" s="236"/>
      <c r="Z49" s="114"/>
      <c r="AA49" s="114"/>
      <c r="AB49" s="114"/>
      <c r="AC49" s="114"/>
      <c r="AD49" s="114"/>
      <c r="AE49" s="114"/>
      <c r="AF49" s="114"/>
      <c r="AG49" s="114"/>
      <c r="AH49" s="114"/>
      <c r="AI49" s="114"/>
      <c r="AJ49" s="114"/>
      <c r="AK49" s="114"/>
      <c r="AL49" s="114"/>
    </row>
    <row r="50" spans="1:38" s="110" customFormat="1" ht="33">
      <c r="A50" s="106"/>
      <c r="B50" s="120" t="s">
        <v>52</v>
      </c>
      <c r="C50" s="120" t="s">
        <v>344</v>
      </c>
      <c r="D50" s="120" t="s">
        <v>345</v>
      </c>
      <c r="E50" s="108" t="s">
        <v>51</v>
      </c>
      <c r="F50" s="165">
        <v>82200</v>
      </c>
      <c r="G50" s="165"/>
      <c r="H50" s="165"/>
      <c r="I50" s="165"/>
      <c r="J50" s="165"/>
      <c r="K50" s="165"/>
      <c r="L50" s="184">
        <f t="shared" si="2"/>
        <v>0</v>
      </c>
      <c r="M50" s="165">
        <f>N50+Q50</f>
        <v>32000</v>
      </c>
      <c r="N50" s="165"/>
      <c r="O50" s="165"/>
      <c r="P50" s="165"/>
      <c r="Q50" s="165">
        <v>32000</v>
      </c>
      <c r="R50" s="165"/>
      <c r="S50" s="165"/>
      <c r="T50" s="165"/>
      <c r="U50" s="165"/>
      <c r="V50" s="165"/>
      <c r="W50" s="184">
        <f>R50/M50*100</f>
        <v>0</v>
      </c>
      <c r="X50" s="165">
        <f t="shared" si="4"/>
        <v>0</v>
      </c>
      <c r="Y50" s="236"/>
      <c r="Z50" s="109"/>
      <c r="AA50" s="109"/>
      <c r="AB50" s="109"/>
      <c r="AC50" s="109"/>
      <c r="AD50" s="109"/>
      <c r="AE50" s="109"/>
      <c r="AF50" s="109"/>
      <c r="AG50" s="109"/>
      <c r="AH50" s="109"/>
      <c r="AI50" s="109"/>
      <c r="AJ50" s="109"/>
      <c r="AK50" s="109"/>
      <c r="AL50" s="109"/>
    </row>
    <row r="51" spans="1:38" s="110" customFormat="1" ht="33">
      <c r="A51" s="106"/>
      <c r="B51" s="120" t="s">
        <v>54</v>
      </c>
      <c r="C51" s="120" t="s">
        <v>346</v>
      </c>
      <c r="D51" s="120" t="s">
        <v>325</v>
      </c>
      <c r="E51" s="108" t="s">
        <v>53</v>
      </c>
      <c r="F51" s="165"/>
      <c r="G51" s="165"/>
      <c r="H51" s="165"/>
      <c r="I51" s="165"/>
      <c r="J51" s="165"/>
      <c r="K51" s="165"/>
      <c r="L51" s="184"/>
      <c r="M51" s="165">
        <f>N51+Q51</f>
        <v>30182000</v>
      </c>
      <c r="N51" s="165"/>
      <c r="O51" s="165"/>
      <c r="P51" s="165"/>
      <c r="Q51" s="165">
        <v>30182000</v>
      </c>
      <c r="R51" s="165">
        <f>S51+V51</f>
        <v>9388.3</v>
      </c>
      <c r="S51" s="165"/>
      <c r="T51" s="165"/>
      <c r="U51" s="165"/>
      <c r="V51" s="165">
        <v>9388.3</v>
      </c>
      <c r="W51" s="227">
        <f>R51/M51*100</f>
        <v>0.031105625869723673</v>
      </c>
      <c r="X51" s="165">
        <f t="shared" si="4"/>
        <v>9388.3</v>
      </c>
      <c r="Y51" s="236"/>
      <c r="Z51" s="109"/>
      <c r="AA51" s="109"/>
      <c r="AB51" s="109"/>
      <c r="AC51" s="109"/>
      <c r="AD51" s="109"/>
      <c r="AE51" s="109"/>
      <c r="AF51" s="109"/>
      <c r="AG51" s="109"/>
      <c r="AH51" s="109"/>
      <c r="AI51" s="109"/>
      <c r="AJ51" s="109"/>
      <c r="AK51" s="109"/>
      <c r="AL51" s="109"/>
    </row>
    <row r="52" spans="1:38" s="110" customFormat="1" ht="33">
      <c r="A52" s="106"/>
      <c r="B52" s="120" t="s">
        <v>55</v>
      </c>
      <c r="C52" s="120" t="s">
        <v>347</v>
      </c>
      <c r="D52" s="120" t="s">
        <v>345</v>
      </c>
      <c r="E52" s="108" t="s">
        <v>13</v>
      </c>
      <c r="F52" s="165">
        <f>F53</f>
        <v>639800</v>
      </c>
      <c r="G52" s="165">
        <f aca="true" t="shared" si="16" ref="G52:V52">G53</f>
        <v>0</v>
      </c>
      <c r="H52" s="165">
        <f t="shared" si="16"/>
        <v>0</v>
      </c>
      <c r="I52" s="165">
        <f t="shared" si="16"/>
        <v>4419.16</v>
      </c>
      <c r="J52" s="165">
        <f t="shared" si="16"/>
        <v>0</v>
      </c>
      <c r="K52" s="165">
        <f t="shared" si="16"/>
        <v>0</v>
      </c>
      <c r="L52" s="184">
        <f t="shared" si="2"/>
        <v>0.690709596748984</v>
      </c>
      <c r="M52" s="165">
        <f t="shared" si="16"/>
        <v>0</v>
      </c>
      <c r="N52" s="165">
        <f t="shared" si="16"/>
        <v>0</v>
      </c>
      <c r="O52" s="165">
        <f t="shared" si="16"/>
        <v>0</v>
      </c>
      <c r="P52" s="165">
        <f t="shared" si="16"/>
        <v>0</v>
      </c>
      <c r="Q52" s="165">
        <f t="shared" si="16"/>
        <v>0</v>
      </c>
      <c r="R52" s="165">
        <f t="shared" si="16"/>
        <v>0</v>
      </c>
      <c r="S52" s="165">
        <f t="shared" si="16"/>
        <v>0</v>
      </c>
      <c r="T52" s="165">
        <f t="shared" si="16"/>
        <v>0</v>
      </c>
      <c r="U52" s="165">
        <f t="shared" si="16"/>
        <v>0</v>
      </c>
      <c r="V52" s="165">
        <f t="shared" si="16"/>
        <v>0</v>
      </c>
      <c r="W52" s="184"/>
      <c r="X52" s="165">
        <f t="shared" si="4"/>
        <v>4419.16</v>
      </c>
      <c r="Y52" s="236"/>
      <c r="Z52" s="109"/>
      <c r="AA52" s="109"/>
      <c r="AB52" s="109"/>
      <c r="AC52" s="109"/>
      <c r="AD52" s="109"/>
      <c r="AE52" s="109"/>
      <c r="AF52" s="109"/>
      <c r="AG52" s="109"/>
      <c r="AH52" s="109"/>
      <c r="AI52" s="109"/>
      <c r="AJ52" s="109"/>
      <c r="AK52" s="109"/>
      <c r="AL52" s="109"/>
    </row>
    <row r="53" spans="1:38" s="115" customFormat="1" ht="48.75" customHeight="1">
      <c r="A53" s="111"/>
      <c r="B53" s="123" t="s">
        <v>55</v>
      </c>
      <c r="C53" s="123" t="s">
        <v>347</v>
      </c>
      <c r="D53" s="123" t="s">
        <v>345</v>
      </c>
      <c r="E53" s="113" t="s">
        <v>199</v>
      </c>
      <c r="F53" s="164">
        <v>639800</v>
      </c>
      <c r="G53" s="164"/>
      <c r="H53" s="164"/>
      <c r="I53" s="164">
        <v>4419.16</v>
      </c>
      <c r="J53" s="164"/>
      <c r="K53" s="164"/>
      <c r="L53" s="184">
        <f t="shared" si="2"/>
        <v>0.690709596748984</v>
      </c>
      <c r="M53" s="164"/>
      <c r="N53" s="164"/>
      <c r="O53" s="164"/>
      <c r="P53" s="164"/>
      <c r="Q53" s="164"/>
      <c r="R53" s="164"/>
      <c r="S53" s="164"/>
      <c r="T53" s="164"/>
      <c r="U53" s="164"/>
      <c r="V53" s="164"/>
      <c r="W53" s="184"/>
      <c r="X53" s="165">
        <f t="shared" si="4"/>
        <v>4419.16</v>
      </c>
      <c r="Y53" s="236"/>
      <c r="Z53" s="114"/>
      <c r="AA53" s="114"/>
      <c r="AB53" s="114"/>
      <c r="AC53" s="114"/>
      <c r="AD53" s="114"/>
      <c r="AE53" s="114"/>
      <c r="AF53" s="114"/>
      <c r="AG53" s="114"/>
      <c r="AH53" s="114"/>
      <c r="AI53" s="114"/>
      <c r="AJ53" s="114"/>
      <c r="AK53" s="114"/>
      <c r="AL53" s="114"/>
    </row>
    <row r="54" spans="1:38" s="110" customFormat="1" ht="50.25" customHeight="1">
      <c r="A54" s="106"/>
      <c r="B54" s="120" t="s">
        <v>540</v>
      </c>
      <c r="C54" s="120" t="s">
        <v>536</v>
      </c>
      <c r="D54" s="120" t="s">
        <v>357</v>
      </c>
      <c r="E54" s="108" t="s">
        <v>537</v>
      </c>
      <c r="F54" s="165">
        <v>22200</v>
      </c>
      <c r="G54" s="165"/>
      <c r="H54" s="165"/>
      <c r="I54" s="165">
        <v>22200</v>
      </c>
      <c r="J54" s="165"/>
      <c r="K54" s="165"/>
      <c r="L54" s="184">
        <f t="shared" si="2"/>
        <v>100</v>
      </c>
      <c r="M54" s="165"/>
      <c r="N54" s="165"/>
      <c r="O54" s="165"/>
      <c r="P54" s="165"/>
      <c r="Q54" s="165"/>
      <c r="R54" s="165"/>
      <c r="S54" s="165"/>
      <c r="T54" s="165"/>
      <c r="U54" s="165"/>
      <c r="V54" s="165"/>
      <c r="W54" s="184"/>
      <c r="X54" s="165">
        <f t="shared" si="4"/>
        <v>22200</v>
      </c>
      <c r="Y54" s="236"/>
      <c r="Z54" s="109"/>
      <c r="AA54" s="109"/>
      <c r="AB54" s="109"/>
      <c r="AC54" s="109"/>
      <c r="AD54" s="109"/>
      <c r="AE54" s="109"/>
      <c r="AF54" s="109"/>
      <c r="AG54" s="109"/>
      <c r="AH54" s="109"/>
      <c r="AI54" s="109"/>
      <c r="AJ54" s="109"/>
      <c r="AK54" s="109"/>
      <c r="AL54" s="109"/>
    </row>
    <row r="55" spans="1:38" s="110" customFormat="1" ht="49.5">
      <c r="A55" s="106"/>
      <c r="B55" s="120" t="s">
        <v>59</v>
      </c>
      <c r="C55" s="120" t="s">
        <v>354</v>
      </c>
      <c r="D55" s="120" t="s">
        <v>355</v>
      </c>
      <c r="E55" s="108" t="s">
        <v>58</v>
      </c>
      <c r="F55" s="165">
        <v>207600</v>
      </c>
      <c r="G55" s="165"/>
      <c r="H55" s="165">
        <v>5300</v>
      </c>
      <c r="I55" s="165">
        <v>47684.1</v>
      </c>
      <c r="J55" s="165"/>
      <c r="K55" s="165">
        <v>434.04</v>
      </c>
      <c r="L55" s="184">
        <f t="shared" si="2"/>
        <v>22.96921965317919</v>
      </c>
      <c r="M55" s="165">
        <v>385000</v>
      </c>
      <c r="N55" s="165"/>
      <c r="O55" s="165"/>
      <c r="P55" s="165"/>
      <c r="Q55" s="165">
        <v>385000</v>
      </c>
      <c r="R55" s="165"/>
      <c r="S55" s="165"/>
      <c r="T55" s="165"/>
      <c r="U55" s="165"/>
      <c r="V55" s="165"/>
      <c r="W55" s="184">
        <f>R55/M55*100</f>
        <v>0</v>
      </c>
      <c r="X55" s="165">
        <f t="shared" si="4"/>
        <v>47684.1</v>
      </c>
      <c r="Y55" s="236"/>
      <c r="Z55" s="109"/>
      <c r="AA55" s="109"/>
      <c r="AB55" s="109"/>
      <c r="AC55" s="109"/>
      <c r="AD55" s="109"/>
      <c r="AE55" s="109"/>
      <c r="AF55" s="109"/>
      <c r="AG55" s="109"/>
      <c r="AH55" s="109"/>
      <c r="AI55" s="109"/>
      <c r="AJ55" s="109"/>
      <c r="AK55" s="109"/>
      <c r="AL55" s="109"/>
    </row>
    <row r="56" spans="1:38" s="110" customFormat="1" ht="19.5" customHeight="1">
      <c r="A56" s="106"/>
      <c r="B56" s="120" t="s">
        <v>57</v>
      </c>
      <c r="C56" s="120" t="s">
        <v>356</v>
      </c>
      <c r="D56" s="120" t="s">
        <v>357</v>
      </c>
      <c r="E56" s="108" t="s">
        <v>56</v>
      </c>
      <c r="F56" s="165">
        <v>1269880</v>
      </c>
      <c r="G56" s="165">
        <v>965400</v>
      </c>
      <c r="H56" s="165">
        <v>46900</v>
      </c>
      <c r="I56" s="165">
        <v>306300.1</v>
      </c>
      <c r="J56" s="165">
        <v>230333.65</v>
      </c>
      <c r="K56" s="165">
        <v>11642.87</v>
      </c>
      <c r="L56" s="184">
        <f t="shared" si="2"/>
        <v>24.12039720288531</v>
      </c>
      <c r="M56" s="165">
        <v>4900</v>
      </c>
      <c r="N56" s="165">
        <v>4900</v>
      </c>
      <c r="O56" s="165"/>
      <c r="P56" s="165">
        <v>1000</v>
      </c>
      <c r="Q56" s="165"/>
      <c r="R56" s="165"/>
      <c r="S56" s="165"/>
      <c r="T56" s="165"/>
      <c r="U56" s="165"/>
      <c r="V56" s="165"/>
      <c r="W56" s="184">
        <f>R56/M56*100</f>
        <v>0</v>
      </c>
      <c r="X56" s="165">
        <f t="shared" si="4"/>
        <v>306300.1</v>
      </c>
      <c r="Y56" s="236"/>
      <c r="Z56" s="109"/>
      <c r="AA56" s="109"/>
      <c r="AB56" s="109"/>
      <c r="AC56" s="109"/>
      <c r="AD56" s="109"/>
      <c r="AE56" s="109"/>
      <c r="AF56" s="109"/>
      <c r="AG56" s="109"/>
      <c r="AH56" s="109"/>
      <c r="AI56" s="109"/>
      <c r="AJ56" s="109"/>
      <c r="AK56" s="109"/>
      <c r="AL56" s="109"/>
    </row>
    <row r="57" spans="1:38" s="110" customFormat="1" ht="21.75" customHeight="1">
      <c r="A57" s="106"/>
      <c r="B57" s="120" t="s">
        <v>60</v>
      </c>
      <c r="C57" s="120" t="s">
        <v>374</v>
      </c>
      <c r="D57" s="120" t="s">
        <v>370</v>
      </c>
      <c r="E57" s="108" t="s">
        <v>9</v>
      </c>
      <c r="F57" s="165">
        <f>F58+F59+F60+F61+F62+F63+F64+F65</f>
        <v>4011508</v>
      </c>
      <c r="G57" s="165">
        <f aca="true" t="shared" si="17" ref="G57:V57">G58+G59+G60+G61+G62+G63+G64+G65</f>
        <v>0</v>
      </c>
      <c r="H57" s="165">
        <f t="shared" si="17"/>
        <v>261530</v>
      </c>
      <c r="I57" s="165">
        <f t="shared" si="17"/>
        <v>822141.19</v>
      </c>
      <c r="J57" s="165">
        <f t="shared" si="17"/>
        <v>0</v>
      </c>
      <c r="K57" s="165">
        <f t="shared" si="17"/>
        <v>88481.67</v>
      </c>
      <c r="L57" s="184">
        <f t="shared" si="2"/>
        <v>20.494566881083124</v>
      </c>
      <c r="M57" s="165">
        <f t="shared" si="17"/>
        <v>116000</v>
      </c>
      <c r="N57" s="165">
        <f t="shared" si="17"/>
        <v>0</v>
      </c>
      <c r="O57" s="165">
        <f t="shared" si="17"/>
        <v>0</v>
      </c>
      <c r="P57" s="165">
        <f t="shared" si="17"/>
        <v>0</v>
      </c>
      <c r="Q57" s="165">
        <f t="shared" si="17"/>
        <v>116000</v>
      </c>
      <c r="R57" s="165">
        <f t="shared" si="17"/>
        <v>0</v>
      </c>
      <c r="S57" s="165">
        <f t="shared" si="17"/>
        <v>0</v>
      </c>
      <c r="T57" s="165">
        <f t="shared" si="17"/>
        <v>0</v>
      </c>
      <c r="U57" s="165">
        <f t="shared" si="17"/>
        <v>0</v>
      </c>
      <c r="V57" s="165">
        <f t="shared" si="17"/>
        <v>0</v>
      </c>
      <c r="W57" s="184">
        <f>R57/M57*100</f>
        <v>0</v>
      </c>
      <c r="X57" s="165">
        <f t="shared" si="4"/>
        <v>822141.19</v>
      </c>
      <c r="Y57" s="236"/>
      <c r="Z57" s="109"/>
      <c r="AA57" s="109"/>
      <c r="AB57" s="109"/>
      <c r="AC57" s="109"/>
      <c r="AD57" s="109"/>
      <c r="AE57" s="109"/>
      <c r="AF57" s="109"/>
      <c r="AG57" s="109"/>
      <c r="AH57" s="109"/>
      <c r="AI57" s="109"/>
      <c r="AJ57" s="109"/>
      <c r="AK57" s="109"/>
      <c r="AL57" s="109"/>
    </row>
    <row r="58" spans="1:38" s="115" customFormat="1" ht="50.25" customHeight="1">
      <c r="A58" s="111"/>
      <c r="B58" s="123" t="s">
        <v>60</v>
      </c>
      <c r="C58" s="123" t="s">
        <v>374</v>
      </c>
      <c r="D58" s="117" t="s">
        <v>370</v>
      </c>
      <c r="E58" s="126" t="s">
        <v>241</v>
      </c>
      <c r="F58" s="164">
        <v>645939</v>
      </c>
      <c r="G58" s="164"/>
      <c r="H58" s="164">
        <v>261530</v>
      </c>
      <c r="I58" s="164">
        <v>98664.57</v>
      </c>
      <c r="J58" s="164"/>
      <c r="K58" s="164">
        <v>88481.67</v>
      </c>
      <c r="L58" s="184">
        <f t="shared" si="2"/>
        <v>15.274595588747545</v>
      </c>
      <c r="M58" s="164"/>
      <c r="N58" s="164"/>
      <c r="O58" s="164"/>
      <c r="P58" s="164"/>
      <c r="Q58" s="164"/>
      <c r="R58" s="164"/>
      <c r="S58" s="164"/>
      <c r="T58" s="164"/>
      <c r="U58" s="164"/>
      <c r="V58" s="164"/>
      <c r="W58" s="184"/>
      <c r="X58" s="165">
        <f t="shared" si="4"/>
        <v>98664.57</v>
      </c>
      <c r="Y58" s="236"/>
      <c r="Z58" s="114"/>
      <c r="AA58" s="114"/>
      <c r="AB58" s="114"/>
      <c r="AC58" s="114"/>
      <c r="AD58" s="114"/>
      <c r="AE58" s="114"/>
      <c r="AF58" s="114"/>
      <c r="AG58" s="114"/>
      <c r="AH58" s="114"/>
      <c r="AI58" s="114"/>
      <c r="AJ58" s="114"/>
      <c r="AK58" s="114"/>
      <c r="AL58" s="114"/>
    </row>
    <row r="59" spans="1:38" s="115" customFormat="1" ht="51.75" customHeight="1">
      <c r="A59" s="111"/>
      <c r="B59" s="123" t="s">
        <v>60</v>
      </c>
      <c r="C59" s="123" t="s">
        <v>374</v>
      </c>
      <c r="D59" s="117" t="s">
        <v>370</v>
      </c>
      <c r="E59" s="126" t="s">
        <v>427</v>
      </c>
      <c r="F59" s="164">
        <v>80290</v>
      </c>
      <c r="G59" s="164"/>
      <c r="H59" s="164"/>
      <c r="I59" s="164">
        <v>40145</v>
      </c>
      <c r="J59" s="164"/>
      <c r="K59" s="164"/>
      <c r="L59" s="184">
        <f t="shared" si="2"/>
        <v>50</v>
      </c>
      <c r="M59" s="164"/>
      <c r="N59" s="164"/>
      <c r="O59" s="164"/>
      <c r="P59" s="164"/>
      <c r="Q59" s="164"/>
      <c r="R59" s="164"/>
      <c r="S59" s="164"/>
      <c r="T59" s="164"/>
      <c r="U59" s="164"/>
      <c r="V59" s="164"/>
      <c r="W59" s="184"/>
      <c r="X59" s="165">
        <f t="shared" si="4"/>
        <v>40145</v>
      </c>
      <c r="Y59" s="236"/>
      <c r="Z59" s="114"/>
      <c r="AA59" s="114"/>
      <c r="AB59" s="114"/>
      <c r="AC59" s="114"/>
      <c r="AD59" s="114"/>
      <c r="AE59" s="114"/>
      <c r="AF59" s="114"/>
      <c r="AG59" s="114"/>
      <c r="AH59" s="114"/>
      <c r="AI59" s="114"/>
      <c r="AJ59" s="114"/>
      <c r="AK59" s="114"/>
      <c r="AL59" s="114"/>
    </row>
    <row r="60" spans="1:38" s="115" customFormat="1" ht="66">
      <c r="A60" s="111"/>
      <c r="B60" s="123" t="s">
        <v>60</v>
      </c>
      <c r="C60" s="123" t="s">
        <v>374</v>
      </c>
      <c r="D60" s="117" t="s">
        <v>370</v>
      </c>
      <c r="E60" s="126" t="s">
        <v>510</v>
      </c>
      <c r="F60" s="164">
        <v>843700</v>
      </c>
      <c r="G60" s="164"/>
      <c r="H60" s="164"/>
      <c r="I60" s="164">
        <v>335468.15</v>
      </c>
      <c r="J60" s="164"/>
      <c r="K60" s="164"/>
      <c r="L60" s="184">
        <f t="shared" si="2"/>
        <v>39.761544387815576</v>
      </c>
      <c r="M60" s="164">
        <v>90000</v>
      </c>
      <c r="N60" s="164"/>
      <c r="O60" s="164"/>
      <c r="P60" s="164"/>
      <c r="Q60" s="164">
        <v>90000</v>
      </c>
      <c r="R60" s="164"/>
      <c r="S60" s="164"/>
      <c r="T60" s="164"/>
      <c r="U60" s="164"/>
      <c r="V60" s="164"/>
      <c r="W60" s="184">
        <f>R60/M60*100</f>
        <v>0</v>
      </c>
      <c r="X60" s="165">
        <f t="shared" si="4"/>
        <v>335468.15</v>
      </c>
      <c r="Y60" s="236"/>
      <c r="Z60" s="114"/>
      <c r="AA60" s="114"/>
      <c r="AB60" s="114"/>
      <c r="AC60" s="114"/>
      <c r="AD60" s="114"/>
      <c r="AE60" s="114"/>
      <c r="AF60" s="114"/>
      <c r="AG60" s="114"/>
      <c r="AH60" s="114"/>
      <c r="AI60" s="114"/>
      <c r="AJ60" s="114"/>
      <c r="AK60" s="114"/>
      <c r="AL60" s="114"/>
    </row>
    <row r="61" spans="1:38" s="115" customFormat="1" ht="50.25" customHeight="1">
      <c r="A61" s="111"/>
      <c r="B61" s="123" t="s">
        <v>60</v>
      </c>
      <c r="C61" s="123" t="s">
        <v>374</v>
      </c>
      <c r="D61" s="117" t="s">
        <v>370</v>
      </c>
      <c r="E61" s="126" t="s">
        <v>199</v>
      </c>
      <c r="F61" s="164">
        <f>962400-50000</f>
        <v>912400</v>
      </c>
      <c r="G61" s="164"/>
      <c r="H61" s="164"/>
      <c r="I61" s="164"/>
      <c r="J61" s="164"/>
      <c r="K61" s="164"/>
      <c r="L61" s="184">
        <f t="shared" si="2"/>
        <v>0</v>
      </c>
      <c r="M61" s="164">
        <v>26000</v>
      </c>
      <c r="N61" s="164"/>
      <c r="O61" s="164"/>
      <c r="P61" s="164"/>
      <c r="Q61" s="164">
        <v>26000</v>
      </c>
      <c r="R61" s="164"/>
      <c r="S61" s="164"/>
      <c r="T61" s="164"/>
      <c r="U61" s="164"/>
      <c r="V61" s="164"/>
      <c r="W61" s="184">
        <f>R61/M61*100</f>
        <v>0</v>
      </c>
      <c r="X61" s="165">
        <f t="shared" si="4"/>
        <v>0</v>
      </c>
      <c r="Y61" s="236"/>
      <c r="Z61" s="114"/>
      <c r="AA61" s="114"/>
      <c r="AB61" s="114"/>
      <c r="AC61" s="114"/>
      <c r="AD61" s="114"/>
      <c r="AE61" s="114"/>
      <c r="AF61" s="114"/>
      <c r="AG61" s="114"/>
      <c r="AH61" s="114"/>
      <c r="AI61" s="114"/>
      <c r="AJ61" s="114"/>
      <c r="AK61" s="114"/>
      <c r="AL61" s="114"/>
    </row>
    <row r="62" spans="1:38" s="115" customFormat="1" ht="36.75" customHeight="1">
      <c r="A62" s="111"/>
      <c r="B62" s="123" t="s">
        <v>60</v>
      </c>
      <c r="C62" s="123" t="s">
        <v>374</v>
      </c>
      <c r="D62" s="117" t="s">
        <v>370</v>
      </c>
      <c r="E62" s="126" t="s">
        <v>200</v>
      </c>
      <c r="F62" s="164">
        <v>1279179</v>
      </c>
      <c r="G62" s="164"/>
      <c r="H62" s="164"/>
      <c r="I62" s="164">
        <v>289788.47</v>
      </c>
      <c r="J62" s="164"/>
      <c r="K62" s="164"/>
      <c r="L62" s="184">
        <f t="shared" si="2"/>
        <v>22.654254799367404</v>
      </c>
      <c r="M62" s="164"/>
      <c r="N62" s="164"/>
      <c r="O62" s="164"/>
      <c r="P62" s="164"/>
      <c r="Q62" s="164"/>
      <c r="R62" s="164"/>
      <c r="S62" s="164"/>
      <c r="T62" s="164"/>
      <c r="U62" s="164"/>
      <c r="V62" s="164"/>
      <c r="W62" s="184"/>
      <c r="X62" s="165">
        <f t="shared" si="4"/>
        <v>289788.47</v>
      </c>
      <c r="Y62" s="236"/>
      <c r="Z62" s="114"/>
      <c r="AA62" s="114"/>
      <c r="AB62" s="114"/>
      <c r="AC62" s="114"/>
      <c r="AD62" s="114"/>
      <c r="AE62" s="114"/>
      <c r="AF62" s="114"/>
      <c r="AG62" s="114"/>
      <c r="AH62" s="114"/>
      <c r="AI62" s="114"/>
      <c r="AJ62" s="114"/>
      <c r="AK62" s="114"/>
      <c r="AL62" s="114"/>
    </row>
    <row r="63" spans="1:38" s="115" customFormat="1" ht="75" customHeight="1">
      <c r="A63" s="111"/>
      <c r="B63" s="123" t="s">
        <v>60</v>
      </c>
      <c r="C63" s="123" t="s">
        <v>374</v>
      </c>
      <c r="D63" s="117" t="s">
        <v>370</v>
      </c>
      <c r="E63" s="126" t="s">
        <v>533</v>
      </c>
      <c r="F63" s="164">
        <v>100000</v>
      </c>
      <c r="G63" s="164"/>
      <c r="H63" s="164"/>
      <c r="I63" s="164">
        <v>50000</v>
      </c>
      <c r="J63" s="164"/>
      <c r="K63" s="164"/>
      <c r="L63" s="184">
        <f t="shared" si="2"/>
        <v>50</v>
      </c>
      <c r="M63" s="164"/>
      <c r="N63" s="164"/>
      <c r="O63" s="164"/>
      <c r="P63" s="164"/>
      <c r="Q63" s="164"/>
      <c r="R63" s="164"/>
      <c r="S63" s="164"/>
      <c r="T63" s="164"/>
      <c r="U63" s="164"/>
      <c r="V63" s="164"/>
      <c r="W63" s="184"/>
      <c r="X63" s="165">
        <f t="shared" si="4"/>
        <v>50000</v>
      </c>
      <c r="Y63" s="236"/>
      <c r="Z63" s="114"/>
      <c r="AA63" s="114"/>
      <c r="AB63" s="114"/>
      <c r="AC63" s="114"/>
      <c r="AD63" s="114"/>
      <c r="AE63" s="114"/>
      <c r="AF63" s="114"/>
      <c r="AG63" s="114"/>
      <c r="AH63" s="114"/>
      <c r="AI63" s="114"/>
      <c r="AJ63" s="114"/>
      <c r="AK63" s="114"/>
      <c r="AL63" s="114"/>
    </row>
    <row r="64" spans="1:38" s="115" customFormat="1" ht="85.5" customHeight="1">
      <c r="A64" s="111"/>
      <c r="B64" s="123" t="s">
        <v>60</v>
      </c>
      <c r="C64" s="123" t="s">
        <v>374</v>
      </c>
      <c r="D64" s="117" t="s">
        <v>370</v>
      </c>
      <c r="E64" s="126" t="s">
        <v>534</v>
      </c>
      <c r="F64" s="164">
        <v>100000</v>
      </c>
      <c r="G64" s="164"/>
      <c r="H64" s="164"/>
      <c r="I64" s="164">
        <v>8075</v>
      </c>
      <c r="J64" s="164"/>
      <c r="K64" s="164"/>
      <c r="L64" s="184">
        <f t="shared" si="2"/>
        <v>8.075000000000001</v>
      </c>
      <c r="M64" s="164"/>
      <c r="N64" s="164"/>
      <c r="O64" s="164"/>
      <c r="P64" s="164"/>
      <c r="Q64" s="164"/>
      <c r="R64" s="164"/>
      <c r="S64" s="164"/>
      <c r="T64" s="164"/>
      <c r="U64" s="164"/>
      <c r="V64" s="164"/>
      <c r="W64" s="184"/>
      <c r="X64" s="165">
        <f t="shared" si="4"/>
        <v>8075</v>
      </c>
      <c r="Y64" s="236"/>
      <c r="Z64" s="114"/>
      <c r="AA64" s="114"/>
      <c r="AB64" s="114"/>
      <c r="AC64" s="114"/>
      <c r="AD64" s="114"/>
      <c r="AE64" s="114"/>
      <c r="AF64" s="114"/>
      <c r="AG64" s="114"/>
      <c r="AH64" s="114"/>
      <c r="AI64" s="114"/>
      <c r="AJ64" s="114"/>
      <c r="AK64" s="114"/>
      <c r="AL64" s="114"/>
    </row>
    <row r="65" spans="1:38" s="115" customFormat="1" ht="81" customHeight="1">
      <c r="A65" s="111"/>
      <c r="B65" s="123" t="s">
        <v>60</v>
      </c>
      <c r="C65" s="123" t="s">
        <v>374</v>
      </c>
      <c r="D65" s="117" t="s">
        <v>370</v>
      </c>
      <c r="E65" s="126" t="s">
        <v>535</v>
      </c>
      <c r="F65" s="164">
        <v>50000</v>
      </c>
      <c r="G65" s="164"/>
      <c r="H65" s="164"/>
      <c r="I65" s="164"/>
      <c r="J65" s="164"/>
      <c r="K65" s="164"/>
      <c r="L65" s="184">
        <f t="shared" si="2"/>
        <v>0</v>
      </c>
      <c r="M65" s="164"/>
      <c r="N65" s="164"/>
      <c r="O65" s="164"/>
      <c r="P65" s="164"/>
      <c r="Q65" s="164"/>
      <c r="R65" s="164"/>
      <c r="S65" s="164"/>
      <c r="T65" s="164"/>
      <c r="U65" s="164"/>
      <c r="V65" s="164"/>
      <c r="W65" s="184"/>
      <c r="X65" s="165">
        <f t="shared" si="4"/>
        <v>0</v>
      </c>
      <c r="Y65" s="236"/>
      <c r="Z65" s="114"/>
      <c r="AA65" s="114"/>
      <c r="AB65" s="114"/>
      <c r="AC65" s="114"/>
      <c r="AD65" s="114"/>
      <c r="AE65" s="114"/>
      <c r="AF65" s="114"/>
      <c r="AG65" s="114"/>
      <c r="AH65" s="114"/>
      <c r="AI65" s="114"/>
      <c r="AJ65" s="114"/>
      <c r="AK65" s="114"/>
      <c r="AL65" s="114"/>
    </row>
    <row r="66" spans="1:38" s="110" customFormat="1" ht="34.5" customHeight="1">
      <c r="A66" s="106"/>
      <c r="B66" s="120" t="s">
        <v>548</v>
      </c>
      <c r="C66" s="120" t="s">
        <v>366</v>
      </c>
      <c r="D66" s="107" t="s">
        <v>367</v>
      </c>
      <c r="E66" s="108" t="s">
        <v>213</v>
      </c>
      <c r="F66" s="165"/>
      <c r="G66" s="165"/>
      <c r="H66" s="165"/>
      <c r="I66" s="165"/>
      <c r="J66" s="165"/>
      <c r="K66" s="165"/>
      <c r="L66" s="184"/>
      <c r="M66" s="165">
        <f>N66+Q66</f>
        <v>58563</v>
      </c>
      <c r="N66" s="165">
        <v>58563</v>
      </c>
      <c r="O66" s="165"/>
      <c r="P66" s="165"/>
      <c r="Q66" s="165"/>
      <c r="R66" s="165"/>
      <c r="S66" s="165"/>
      <c r="T66" s="165"/>
      <c r="U66" s="165"/>
      <c r="V66" s="165"/>
      <c r="W66" s="184">
        <f aca="true" t="shared" si="18" ref="W66:W72">R66/M66*100</f>
        <v>0</v>
      </c>
      <c r="X66" s="165">
        <f t="shared" si="4"/>
        <v>0</v>
      </c>
      <c r="Y66" s="236"/>
      <c r="Z66" s="109"/>
      <c r="AA66" s="109"/>
      <c r="AB66" s="109"/>
      <c r="AC66" s="109"/>
      <c r="AD66" s="109"/>
      <c r="AE66" s="109"/>
      <c r="AF66" s="109"/>
      <c r="AG66" s="109"/>
      <c r="AH66" s="109"/>
      <c r="AI66" s="109"/>
      <c r="AJ66" s="109"/>
      <c r="AK66" s="109"/>
      <c r="AL66" s="109"/>
    </row>
    <row r="67" spans="1:38" s="110" customFormat="1" ht="77.25" customHeight="1">
      <c r="A67" s="106"/>
      <c r="B67" s="120" t="s">
        <v>515</v>
      </c>
      <c r="C67" s="120" t="s">
        <v>369</v>
      </c>
      <c r="D67" s="120" t="s">
        <v>370</v>
      </c>
      <c r="E67" s="108" t="s">
        <v>14</v>
      </c>
      <c r="F67" s="165"/>
      <c r="G67" s="165"/>
      <c r="H67" s="165"/>
      <c r="I67" s="165"/>
      <c r="J67" s="165"/>
      <c r="K67" s="165"/>
      <c r="L67" s="184"/>
      <c r="M67" s="165">
        <f>N67+Q67</f>
        <v>68414</v>
      </c>
      <c r="N67" s="165">
        <v>68414</v>
      </c>
      <c r="O67" s="165"/>
      <c r="P67" s="165"/>
      <c r="Q67" s="165"/>
      <c r="R67" s="165">
        <f>S67+V67</f>
        <v>2580</v>
      </c>
      <c r="S67" s="165">
        <v>2580</v>
      </c>
      <c r="T67" s="165"/>
      <c r="U67" s="165"/>
      <c r="V67" s="165"/>
      <c r="W67" s="184">
        <f t="shared" si="18"/>
        <v>3.7711579501271673</v>
      </c>
      <c r="X67" s="165">
        <f t="shared" si="4"/>
        <v>2580</v>
      </c>
      <c r="Y67" s="236"/>
      <c r="Z67" s="109"/>
      <c r="AA67" s="109"/>
      <c r="AB67" s="109"/>
      <c r="AC67" s="109"/>
      <c r="AD67" s="109"/>
      <c r="AE67" s="109"/>
      <c r="AF67" s="109"/>
      <c r="AG67" s="109"/>
      <c r="AH67" s="109"/>
      <c r="AI67" s="109"/>
      <c r="AJ67" s="109"/>
      <c r="AK67" s="109"/>
      <c r="AL67" s="109"/>
    </row>
    <row r="68" spans="1:38" s="131" customFormat="1" ht="32.25" customHeight="1">
      <c r="A68" s="127"/>
      <c r="B68" s="128" t="s">
        <v>71</v>
      </c>
      <c r="C68" s="128"/>
      <c r="D68" s="128"/>
      <c r="E68" s="129" t="s">
        <v>61</v>
      </c>
      <c r="F68" s="163">
        <f>F69</f>
        <v>646333383</v>
      </c>
      <c r="G68" s="163">
        <f aca="true" t="shared" si="19" ref="G68:V68">G69</f>
        <v>404239418</v>
      </c>
      <c r="H68" s="163">
        <f t="shared" si="19"/>
        <v>82166707</v>
      </c>
      <c r="I68" s="163">
        <f t="shared" si="19"/>
        <v>159889417.48999998</v>
      </c>
      <c r="J68" s="163">
        <f t="shared" si="19"/>
        <v>93466325.71999997</v>
      </c>
      <c r="K68" s="163">
        <f t="shared" si="19"/>
        <v>31804277.04</v>
      </c>
      <c r="L68" s="172">
        <f t="shared" si="2"/>
        <v>24.737917256859372</v>
      </c>
      <c r="M68" s="163">
        <f t="shared" si="19"/>
        <v>56328646</v>
      </c>
      <c r="N68" s="163">
        <f t="shared" si="19"/>
        <v>39500266</v>
      </c>
      <c r="O68" s="163">
        <f t="shared" si="19"/>
        <v>2314390</v>
      </c>
      <c r="P68" s="163">
        <f t="shared" si="19"/>
        <v>2237685</v>
      </c>
      <c r="Q68" s="163">
        <f t="shared" si="19"/>
        <v>16828380</v>
      </c>
      <c r="R68" s="163">
        <f t="shared" si="19"/>
        <v>8286233.8</v>
      </c>
      <c r="S68" s="163">
        <f t="shared" si="19"/>
        <v>7996585.140000001</v>
      </c>
      <c r="T68" s="163">
        <f t="shared" si="19"/>
        <v>471303.98000000004</v>
      </c>
      <c r="U68" s="163">
        <f t="shared" si="19"/>
        <v>538363.5800000001</v>
      </c>
      <c r="V68" s="163">
        <f t="shared" si="19"/>
        <v>289648.66000000003</v>
      </c>
      <c r="W68" s="172">
        <f t="shared" si="18"/>
        <v>14.710514788514534</v>
      </c>
      <c r="X68" s="163">
        <f t="shared" si="4"/>
        <v>168175651.29</v>
      </c>
      <c r="Y68" s="236"/>
      <c r="Z68" s="130"/>
      <c r="AA68" s="130"/>
      <c r="AB68" s="130"/>
      <c r="AC68" s="130"/>
      <c r="AD68" s="130"/>
      <c r="AE68" s="130"/>
      <c r="AF68" s="130"/>
      <c r="AG68" s="130"/>
      <c r="AH68" s="130"/>
      <c r="AI68" s="130"/>
      <c r="AJ68" s="130"/>
      <c r="AK68" s="130"/>
      <c r="AL68" s="130"/>
    </row>
    <row r="69" spans="1:38" s="136" customFormat="1" ht="48" customHeight="1">
      <c r="A69" s="132"/>
      <c r="B69" s="133" t="s">
        <v>289</v>
      </c>
      <c r="C69" s="133"/>
      <c r="D69" s="133"/>
      <c r="E69" s="134" t="s">
        <v>61</v>
      </c>
      <c r="F69" s="168">
        <f>F70+F71+F72+F73+F74+F75+F76+F77+F78+F79+F80+F81+F83+F84+F85+F87+F88+F89</f>
        <v>646333383</v>
      </c>
      <c r="G69" s="168">
        <f aca="true" t="shared" si="20" ref="G69:V69">G70+G71+G72+G73+G74+G75+G76+G77+G78+G79+G80+G81+G83+G84+G85+G87+G88+G89</f>
        <v>404239418</v>
      </c>
      <c r="H69" s="168">
        <f t="shared" si="20"/>
        <v>82166707</v>
      </c>
      <c r="I69" s="168">
        <f t="shared" si="20"/>
        <v>159889417.48999998</v>
      </c>
      <c r="J69" s="168">
        <f t="shared" si="20"/>
        <v>93466325.71999997</v>
      </c>
      <c r="K69" s="168">
        <f t="shared" si="20"/>
        <v>31804277.04</v>
      </c>
      <c r="L69" s="188">
        <f t="shared" si="2"/>
        <v>24.737917256859372</v>
      </c>
      <c r="M69" s="168">
        <f t="shared" si="20"/>
        <v>56328646</v>
      </c>
      <c r="N69" s="168">
        <f t="shared" si="20"/>
        <v>39500266</v>
      </c>
      <c r="O69" s="168">
        <f t="shared" si="20"/>
        <v>2314390</v>
      </c>
      <c r="P69" s="168">
        <f t="shared" si="20"/>
        <v>2237685</v>
      </c>
      <c r="Q69" s="168">
        <f t="shared" si="20"/>
        <v>16828380</v>
      </c>
      <c r="R69" s="168">
        <f t="shared" si="20"/>
        <v>8286233.8</v>
      </c>
      <c r="S69" s="168">
        <f t="shared" si="20"/>
        <v>7996585.140000001</v>
      </c>
      <c r="T69" s="168">
        <f t="shared" si="20"/>
        <v>471303.98000000004</v>
      </c>
      <c r="U69" s="168">
        <f t="shared" si="20"/>
        <v>538363.5800000001</v>
      </c>
      <c r="V69" s="168">
        <f t="shared" si="20"/>
        <v>289648.66000000003</v>
      </c>
      <c r="W69" s="188">
        <f t="shared" si="18"/>
        <v>14.710514788514534</v>
      </c>
      <c r="X69" s="168">
        <f t="shared" si="4"/>
        <v>168175651.29</v>
      </c>
      <c r="Y69" s="236"/>
      <c r="Z69" s="135"/>
      <c r="AA69" s="135"/>
      <c r="AB69" s="135"/>
      <c r="AC69" s="135"/>
      <c r="AD69" s="135"/>
      <c r="AE69" s="135"/>
      <c r="AF69" s="135"/>
      <c r="AG69" s="135"/>
      <c r="AH69" s="135"/>
      <c r="AI69" s="135"/>
      <c r="AJ69" s="135"/>
      <c r="AK69" s="135"/>
      <c r="AL69" s="135"/>
    </row>
    <row r="70" spans="1:38" s="110" customFormat="1" ht="45" customHeight="1">
      <c r="A70" s="106"/>
      <c r="B70" s="107" t="s">
        <v>72</v>
      </c>
      <c r="C70" s="107" t="s">
        <v>247</v>
      </c>
      <c r="D70" s="107" t="s">
        <v>248</v>
      </c>
      <c r="E70" s="108" t="s">
        <v>524</v>
      </c>
      <c r="F70" s="165">
        <v>1584300</v>
      </c>
      <c r="G70" s="165">
        <v>1204000</v>
      </c>
      <c r="H70" s="165">
        <v>31600</v>
      </c>
      <c r="I70" s="165">
        <v>301958.14</v>
      </c>
      <c r="J70" s="165">
        <v>227351.99</v>
      </c>
      <c r="K70" s="165">
        <v>13116.57</v>
      </c>
      <c r="L70" s="184">
        <f t="shared" si="2"/>
        <v>19.059404153253805</v>
      </c>
      <c r="M70" s="165">
        <f>N70+Q70</f>
        <v>26000</v>
      </c>
      <c r="N70" s="165"/>
      <c r="O70" s="165"/>
      <c r="P70" s="165"/>
      <c r="Q70" s="165">
        <v>26000</v>
      </c>
      <c r="R70" s="165"/>
      <c r="S70" s="165"/>
      <c r="T70" s="165"/>
      <c r="U70" s="165"/>
      <c r="V70" s="165"/>
      <c r="W70" s="184">
        <f t="shared" si="18"/>
        <v>0</v>
      </c>
      <c r="X70" s="165">
        <f t="shared" si="4"/>
        <v>301958.14</v>
      </c>
      <c r="Y70" s="236"/>
      <c r="Z70" s="109"/>
      <c r="AA70" s="109"/>
      <c r="AB70" s="109"/>
      <c r="AC70" s="109"/>
      <c r="AD70" s="109"/>
      <c r="AE70" s="109"/>
      <c r="AF70" s="109"/>
      <c r="AG70" s="109"/>
      <c r="AH70" s="109"/>
      <c r="AI70" s="109"/>
      <c r="AJ70" s="109"/>
      <c r="AK70" s="109"/>
      <c r="AL70" s="109"/>
    </row>
    <row r="71" spans="1:38" s="110" customFormat="1" ht="29.25" customHeight="1">
      <c r="A71" s="106"/>
      <c r="B71" s="107" t="s">
        <v>73</v>
      </c>
      <c r="C71" s="107" t="s">
        <v>252</v>
      </c>
      <c r="D71" s="107" t="s">
        <v>253</v>
      </c>
      <c r="E71" s="108" t="s">
        <v>62</v>
      </c>
      <c r="F71" s="165">
        <v>165306865</v>
      </c>
      <c r="G71" s="165">
        <v>99015820</v>
      </c>
      <c r="H71" s="165">
        <v>26498635</v>
      </c>
      <c r="I71" s="165">
        <v>41754897.65</v>
      </c>
      <c r="J71" s="165">
        <v>23011930.95</v>
      </c>
      <c r="K71" s="165">
        <v>10221775.06</v>
      </c>
      <c r="L71" s="184">
        <f t="shared" si="2"/>
        <v>25.25902215252827</v>
      </c>
      <c r="M71" s="165">
        <f>N71+Q71</f>
        <v>17111071</v>
      </c>
      <c r="N71" s="165">
        <v>12650071</v>
      </c>
      <c r="O71" s="165"/>
      <c r="P71" s="165"/>
      <c r="Q71" s="165">
        <v>4461000</v>
      </c>
      <c r="R71" s="165">
        <f>S71+V71</f>
        <v>2829803.37</v>
      </c>
      <c r="S71" s="165">
        <v>2822303.37</v>
      </c>
      <c r="T71" s="165"/>
      <c r="U71" s="165"/>
      <c r="V71" s="165">
        <v>7500</v>
      </c>
      <c r="W71" s="184">
        <f t="shared" si="18"/>
        <v>16.5378506698967</v>
      </c>
      <c r="X71" s="165">
        <f t="shared" si="4"/>
        <v>44584701.019999996</v>
      </c>
      <c r="Y71" s="236"/>
      <c r="Z71" s="109"/>
      <c r="AA71" s="109"/>
      <c r="AB71" s="109"/>
      <c r="AC71" s="109"/>
      <c r="AD71" s="109"/>
      <c r="AE71" s="109"/>
      <c r="AF71" s="109"/>
      <c r="AG71" s="109"/>
      <c r="AH71" s="109"/>
      <c r="AI71" s="109"/>
      <c r="AJ71" s="109"/>
      <c r="AK71" s="109"/>
      <c r="AL71" s="109"/>
    </row>
    <row r="72" spans="1:38" s="110" customFormat="1" ht="85.5" customHeight="1">
      <c r="A72" s="106"/>
      <c r="B72" s="107" t="s">
        <v>74</v>
      </c>
      <c r="C72" s="107" t="s">
        <v>254</v>
      </c>
      <c r="D72" s="107" t="s">
        <v>255</v>
      </c>
      <c r="E72" s="108" t="s">
        <v>63</v>
      </c>
      <c r="F72" s="165">
        <v>362003903</v>
      </c>
      <c r="G72" s="165">
        <v>236094850</v>
      </c>
      <c r="H72" s="165">
        <v>42548737</v>
      </c>
      <c r="I72" s="165">
        <v>89822691.46</v>
      </c>
      <c r="J72" s="165">
        <v>54613624.06</v>
      </c>
      <c r="K72" s="165">
        <v>16716230.6</v>
      </c>
      <c r="L72" s="184">
        <f t="shared" si="2"/>
        <v>24.812630669343914</v>
      </c>
      <c r="M72" s="165">
        <f>N72+Q72</f>
        <v>27772137</v>
      </c>
      <c r="N72" s="165">
        <v>20411137</v>
      </c>
      <c r="O72" s="165">
        <v>519938</v>
      </c>
      <c r="P72" s="165">
        <v>41716</v>
      </c>
      <c r="Q72" s="165">
        <v>7361000</v>
      </c>
      <c r="R72" s="165">
        <f aca="true" t="shared" si="21" ref="R72:R80">S72+V72</f>
        <v>3971993.98</v>
      </c>
      <c r="S72" s="165">
        <v>3795963.08</v>
      </c>
      <c r="T72" s="165">
        <v>155505.92</v>
      </c>
      <c r="U72" s="165">
        <v>915.06</v>
      </c>
      <c r="V72" s="165">
        <v>176030.9</v>
      </c>
      <c r="W72" s="184">
        <f t="shared" si="18"/>
        <v>14.302082623314153</v>
      </c>
      <c r="X72" s="165">
        <f t="shared" si="4"/>
        <v>93794685.44</v>
      </c>
      <c r="Y72" s="236"/>
      <c r="Z72" s="109"/>
      <c r="AA72" s="109"/>
      <c r="AB72" s="109"/>
      <c r="AC72" s="109"/>
      <c r="AD72" s="109"/>
      <c r="AE72" s="109"/>
      <c r="AF72" s="109"/>
      <c r="AG72" s="109"/>
      <c r="AH72" s="109"/>
      <c r="AI72" s="109"/>
      <c r="AJ72" s="109"/>
      <c r="AK72" s="109"/>
      <c r="AL72" s="109"/>
    </row>
    <row r="73" spans="1:38" s="110" customFormat="1" ht="33">
      <c r="A73" s="106"/>
      <c r="B73" s="107" t="s">
        <v>75</v>
      </c>
      <c r="C73" s="107" t="s">
        <v>256</v>
      </c>
      <c r="D73" s="107" t="s">
        <v>255</v>
      </c>
      <c r="E73" s="108" t="s">
        <v>64</v>
      </c>
      <c r="F73" s="165">
        <v>638957</v>
      </c>
      <c r="G73" s="165">
        <v>523390</v>
      </c>
      <c r="H73" s="165"/>
      <c r="I73" s="165">
        <v>138488.58</v>
      </c>
      <c r="J73" s="165">
        <v>113471.99</v>
      </c>
      <c r="K73" s="165"/>
      <c r="L73" s="184">
        <f t="shared" si="2"/>
        <v>21.67416273708559</v>
      </c>
      <c r="M73" s="165"/>
      <c r="N73" s="165"/>
      <c r="O73" s="165"/>
      <c r="P73" s="165"/>
      <c r="Q73" s="165"/>
      <c r="R73" s="165">
        <f t="shared" si="21"/>
        <v>0</v>
      </c>
      <c r="S73" s="165"/>
      <c r="T73" s="165"/>
      <c r="U73" s="165"/>
      <c r="V73" s="165"/>
      <c r="W73" s="184"/>
      <c r="X73" s="165">
        <f t="shared" si="4"/>
        <v>138488.58</v>
      </c>
      <c r="Y73" s="236"/>
      <c r="Z73" s="109"/>
      <c r="AA73" s="109"/>
      <c r="AB73" s="109"/>
      <c r="AC73" s="109"/>
      <c r="AD73" s="109"/>
      <c r="AE73" s="109"/>
      <c r="AF73" s="109"/>
      <c r="AG73" s="109"/>
      <c r="AH73" s="109"/>
      <c r="AI73" s="109"/>
      <c r="AJ73" s="109"/>
      <c r="AK73" s="109"/>
      <c r="AL73" s="109"/>
    </row>
    <row r="74" spans="1:38" s="110" customFormat="1" ht="81.75" customHeight="1">
      <c r="A74" s="106"/>
      <c r="B74" s="107" t="s">
        <v>76</v>
      </c>
      <c r="C74" s="107" t="s">
        <v>258</v>
      </c>
      <c r="D74" s="107" t="s">
        <v>259</v>
      </c>
      <c r="E74" s="108" t="s">
        <v>65</v>
      </c>
      <c r="F74" s="165">
        <v>6888564</v>
      </c>
      <c r="G74" s="165">
        <v>4667160</v>
      </c>
      <c r="H74" s="165">
        <v>757636</v>
      </c>
      <c r="I74" s="165">
        <v>1664769.1</v>
      </c>
      <c r="J74" s="165">
        <v>1105472.24</v>
      </c>
      <c r="K74" s="165">
        <v>264607.63</v>
      </c>
      <c r="L74" s="184">
        <f t="shared" si="2"/>
        <v>24.167142818154844</v>
      </c>
      <c r="M74" s="165">
        <f>N74+Q74</f>
        <v>150000</v>
      </c>
      <c r="N74" s="165"/>
      <c r="O74" s="165"/>
      <c r="P74" s="165"/>
      <c r="Q74" s="165">
        <v>150000</v>
      </c>
      <c r="R74" s="165">
        <f t="shared" si="21"/>
        <v>6361.48</v>
      </c>
      <c r="S74" s="165">
        <v>6361.48</v>
      </c>
      <c r="T74" s="165"/>
      <c r="U74" s="165"/>
      <c r="V74" s="165"/>
      <c r="W74" s="184">
        <f>R74/M74*100</f>
        <v>4.240986666666666</v>
      </c>
      <c r="X74" s="165">
        <f t="shared" si="4"/>
        <v>1671130.58</v>
      </c>
      <c r="Y74" s="236"/>
      <c r="Z74" s="109"/>
      <c r="AA74" s="109"/>
      <c r="AB74" s="109"/>
      <c r="AC74" s="109"/>
      <c r="AD74" s="109"/>
      <c r="AE74" s="109"/>
      <c r="AF74" s="109"/>
      <c r="AG74" s="109"/>
      <c r="AH74" s="109"/>
      <c r="AI74" s="109"/>
      <c r="AJ74" s="109"/>
      <c r="AK74" s="109"/>
      <c r="AL74" s="109"/>
    </row>
    <row r="75" spans="1:38" s="110" customFormat="1" ht="51" customHeight="1">
      <c r="A75" s="106"/>
      <c r="B75" s="107" t="s">
        <v>77</v>
      </c>
      <c r="C75" s="107" t="s">
        <v>260</v>
      </c>
      <c r="D75" s="107" t="s">
        <v>261</v>
      </c>
      <c r="E75" s="108" t="s">
        <v>66</v>
      </c>
      <c r="F75" s="165">
        <v>18722451</v>
      </c>
      <c r="G75" s="165">
        <v>12710120</v>
      </c>
      <c r="H75" s="165">
        <v>2853508</v>
      </c>
      <c r="I75" s="165">
        <v>4732765.07</v>
      </c>
      <c r="J75" s="165">
        <v>2935724.83</v>
      </c>
      <c r="K75" s="165">
        <v>1140461.53</v>
      </c>
      <c r="L75" s="184">
        <f t="shared" si="2"/>
        <v>25.27855498193052</v>
      </c>
      <c r="M75" s="165">
        <f aca="true" t="shared" si="22" ref="M75:M80">N75+Q75</f>
        <v>627090</v>
      </c>
      <c r="N75" s="165">
        <v>27090</v>
      </c>
      <c r="O75" s="165">
        <v>21312</v>
      </c>
      <c r="P75" s="165">
        <v>1090</v>
      </c>
      <c r="Q75" s="165">
        <v>600000</v>
      </c>
      <c r="R75" s="165">
        <f t="shared" si="21"/>
        <v>52514.29</v>
      </c>
      <c r="S75" s="165">
        <v>51914.29</v>
      </c>
      <c r="T75" s="165">
        <v>12600.97</v>
      </c>
      <c r="U75" s="165"/>
      <c r="V75" s="165">
        <v>600</v>
      </c>
      <c r="W75" s="184">
        <f>R75/M75*100</f>
        <v>8.37428279832241</v>
      </c>
      <c r="X75" s="165">
        <f t="shared" si="4"/>
        <v>4785279.36</v>
      </c>
      <c r="Y75" s="236">
        <v>12</v>
      </c>
      <c r="Z75" s="109"/>
      <c r="AA75" s="109"/>
      <c r="AB75" s="109"/>
      <c r="AC75" s="109"/>
      <c r="AD75" s="109"/>
      <c r="AE75" s="109"/>
      <c r="AF75" s="109"/>
      <c r="AG75" s="109"/>
      <c r="AH75" s="109"/>
      <c r="AI75" s="109"/>
      <c r="AJ75" s="109"/>
      <c r="AK75" s="109"/>
      <c r="AL75" s="109"/>
    </row>
    <row r="76" spans="1:38" s="110" customFormat="1" ht="66.75" customHeight="1">
      <c r="A76" s="106"/>
      <c r="B76" s="107" t="s">
        <v>212</v>
      </c>
      <c r="C76" s="107" t="s">
        <v>262</v>
      </c>
      <c r="D76" s="107" t="s">
        <v>263</v>
      </c>
      <c r="E76" s="108" t="s">
        <v>488</v>
      </c>
      <c r="F76" s="165">
        <v>73403699</v>
      </c>
      <c r="G76" s="165">
        <v>41301100</v>
      </c>
      <c r="H76" s="165">
        <f>8790749-160000</f>
        <v>8630749</v>
      </c>
      <c r="I76" s="165">
        <v>18708040.24</v>
      </c>
      <c r="J76" s="165">
        <v>9504493.71</v>
      </c>
      <c r="K76" s="165">
        <v>3192910.08</v>
      </c>
      <c r="L76" s="184">
        <f t="shared" si="2"/>
        <v>25.486508847462847</v>
      </c>
      <c r="M76" s="165">
        <f t="shared" si="22"/>
        <v>6315288</v>
      </c>
      <c r="N76" s="165">
        <v>6147168</v>
      </c>
      <c r="O76" s="165">
        <v>1773140</v>
      </c>
      <c r="P76" s="165">
        <v>2194879</v>
      </c>
      <c r="Q76" s="165">
        <v>168120</v>
      </c>
      <c r="R76" s="165">
        <f t="shared" si="21"/>
        <v>1360979.69</v>
      </c>
      <c r="S76" s="165">
        <v>1272511.74</v>
      </c>
      <c r="T76" s="165">
        <v>303197.09</v>
      </c>
      <c r="U76" s="165">
        <v>537448.52</v>
      </c>
      <c r="V76" s="165">
        <v>88467.95</v>
      </c>
      <c r="W76" s="184">
        <f>R76/M76*100</f>
        <v>21.55055620582941</v>
      </c>
      <c r="X76" s="165">
        <f t="shared" si="4"/>
        <v>20069019.93</v>
      </c>
      <c r="Y76" s="236"/>
      <c r="Z76" s="109"/>
      <c r="AA76" s="109"/>
      <c r="AB76" s="109"/>
      <c r="AC76" s="109"/>
      <c r="AD76" s="109"/>
      <c r="AE76" s="109"/>
      <c r="AF76" s="109"/>
      <c r="AG76" s="109"/>
      <c r="AH76" s="109"/>
      <c r="AI76" s="109"/>
      <c r="AJ76" s="109"/>
      <c r="AK76" s="109"/>
      <c r="AL76" s="109"/>
    </row>
    <row r="77" spans="1:38" s="110" customFormat="1" ht="54" customHeight="1">
      <c r="A77" s="106"/>
      <c r="B77" s="107" t="s">
        <v>78</v>
      </c>
      <c r="C77" s="107" t="s">
        <v>264</v>
      </c>
      <c r="D77" s="107" t="s">
        <v>265</v>
      </c>
      <c r="E77" s="108" t="s">
        <v>67</v>
      </c>
      <c r="F77" s="165">
        <v>2533471</v>
      </c>
      <c r="G77" s="165">
        <v>1938450</v>
      </c>
      <c r="H77" s="165">
        <v>126740</v>
      </c>
      <c r="I77" s="165">
        <v>577536.06</v>
      </c>
      <c r="J77" s="165">
        <v>433436.49</v>
      </c>
      <c r="K77" s="165">
        <v>46135.75</v>
      </c>
      <c r="L77" s="184">
        <f t="shared" si="2"/>
        <v>22.796237257106952</v>
      </c>
      <c r="M77" s="165">
        <f t="shared" si="22"/>
        <v>23000</v>
      </c>
      <c r="N77" s="165"/>
      <c r="O77" s="165"/>
      <c r="P77" s="165"/>
      <c r="Q77" s="165">
        <v>23000</v>
      </c>
      <c r="R77" s="165">
        <f t="shared" si="21"/>
        <v>516.0899999999999</v>
      </c>
      <c r="S77" s="165">
        <v>90</v>
      </c>
      <c r="T77" s="165"/>
      <c r="U77" s="165"/>
      <c r="V77" s="165">
        <v>426.09</v>
      </c>
      <c r="W77" s="184">
        <f>R77/M77*100</f>
        <v>2.2438695652173912</v>
      </c>
      <c r="X77" s="165">
        <f t="shared" si="4"/>
        <v>578052.15</v>
      </c>
      <c r="Y77" s="236"/>
      <c r="Z77" s="109"/>
      <c r="AA77" s="109"/>
      <c r="AB77" s="109"/>
      <c r="AC77" s="109"/>
      <c r="AD77" s="109"/>
      <c r="AE77" s="109"/>
      <c r="AF77" s="109"/>
      <c r="AG77" s="109"/>
      <c r="AH77" s="109"/>
      <c r="AI77" s="109"/>
      <c r="AJ77" s="109"/>
      <c r="AK77" s="109"/>
      <c r="AL77" s="109"/>
    </row>
    <row r="78" spans="1:38" s="110" customFormat="1" ht="32.25" customHeight="1">
      <c r="A78" s="106"/>
      <c r="B78" s="107" t="s">
        <v>79</v>
      </c>
      <c r="C78" s="107" t="s">
        <v>266</v>
      </c>
      <c r="D78" s="107" t="s">
        <v>265</v>
      </c>
      <c r="E78" s="108" t="s">
        <v>68</v>
      </c>
      <c r="F78" s="165">
        <v>2303946</v>
      </c>
      <c r="G78" s="165">
        <v>1658980</v>
      </c>
      <c r="H78" s="165">
        <v>115910</v>
      </c>
      <c r="I78" s="165">
        <v>523820.07</v>
      </c>
      <c r="J78" s="165">
        <v>376485.28</v>
      </c>
      <c r="K78" s="165">
        <v>43091.67</v>
      </c>
      <c r="L78" s="184">
        <f t="shared" si="2"/>
        <v>22.73577896356946</v>
      </c>
      <c r="M78" s="165">
        <f t="shared" si="22"/>
        <v>50000</v>
      </c>
      <c r="N78" s="165"/>
      <c r="O78" s="165"/>
      <c r="P78" s="165"/>
      <c r="Q78" s="165">
        <v>50000</v>
      </c>
      <c r="R78" s="165">
        <f t="shared" si="21"/>
        <v>0</v>
      </c>
      <c r="S78" s="165"/>
      <c r="T78" s="165"/>
      <c r="U78" s="165"/>
      <c r="V78" s="165"/>
      <c r="W78" s="184">
        <f>R78/M78*100</f>
        <v>0</v>
      </c>
      <c r="X78" s="165">
        <f t="shared" si="4"/>
        <v>523820.07</v>
      </c>
      <c r="Y78" s="236"/>
      <c r="Z78" s="109"/>
      <c r="AA78" s="109"/>
      <c r="AB78" s="109"/>
      <c r="AC78" s="109"/>
      <c r="AD78" s="109"/>
      <c r="AE78" s="109"/>
      <c r="AF78" s="109"/>
      <c r="AG78" s="109"/>
      <c r="AH78" s="109"/>
      <c r="AI78" s="109"/>
      <c r="AJ78" s="109"/>
      <c r="AK78" s="109"/>
      <c r="AL78" s="109"/>
    </row>
    <row r="79" spans="1:38" s="110" customFormat="1" ht="34.5" customHeight="1">
      <c r="A79" s="106"/>
      <c r="B79" s="107" t="s">
        <v>80</v>
      </c>
      <c r="C79" s="107" t="s">
        <v>267</v>
      </c>
      <c r="D79" s="107" t="s">
        <v>265</v>
      </c>
      <c r="E79" s="108" t="s">
        <v>69</v>
      </c>
      <c r="F79" s="165">
        <v>220318</v>
      </c>
      <c r="G79" s="165">
        <v>172840</v>
      </c>
      <c r="H79" s="165">
        <v>5897</v>
      </c>
      <c r="I79" s="165">
        <v>44739.31</v>
      </c>
      <c r="J79" s="165">
        <v>34424.8</v>
      </c>
      <c r="K79" s="165">
        <v>2304.43</v>
      </c>
      <c r="L79" s="184">
        <f t="shared" si="2"/>
        <v>20.30669759166296</v>
      </c>
      <c r="M79" s="165">
        <f t="shared" si="22"/>
        <v>0</v>
      </c>
      <c r="N79" s="165"/>
      <c r="O79" s="165"/>
      <c r="P79" s="165"/>
      <c r="Q79" s="165"/>
      <c r="R79" s="165">
        <f t="shared" si="21"/>
        <v>0</v>
      </c>
      <c r="S79" s="165"/>
      <c r="T79" s="165"/>
      <c r="U79" s="165"/>
      <c r="V79" s="165"/>
      <c r="W79" s="184"/>
      <c r="X79" s="165">
        <f t="shared" si="4"/>
        <v>44739.31</v>
      </c>
      <c r="Y79" s="236"/>
      <c r="Z79" s="109"/>
      <c r="AA79" s="109"/>
      <c r="AB79" s="109"/>
      <c r="AC79" s="109"/>
      <c r="AD79" s="109"/>
      <c r="AE79" s="109"/>
      <c r="AF79" s="109"/>
      <c r="AG79" s="109"/>
      <c r="AH79" s="109"/>
      <c r="AI79" s="109"/>
      <c r="AJ79" s="109"/>
      <c r="AK79" s="109"/>
      <c r="AL79" s="109"/>
    </row>
    <row r="80" spans="1:38" s="110" customFormat="1" ht="19.5" customHeight="1">
      <c r="A80" s="106"/>
      <c r="B80" s="107" t="s">
        <v>81</v>
      </c>
      <c r="C80" s="107" t="s">
        <v>268</v>
      </c>
      <c r="D80" s="107" t="s">
        <v>265</v>
      </c>
      <c r="E80" s="108" t="s">
        <v>70</v>
      </c>
      <c r="F80" s="165">
        <v>3358101</v>
      </c>
      <c r="G80" s="165">
        <v>2297820</v>
      </c>
      <c r="H80" s="165">
        <v>356035</v>
      </c>
      <c r="I80" s="165">
        <v>776886.89</v>
      </c>
      <c r="J80" s="165">
        <v>539139.92</v>
      </c>
      <c r="K80" s="165">
        <v>80223.99</v>
      </c>
      <c r="L80" s="184">
        <f t="shared" si="2"/>
        <v>23.13470887266345</v>
      </c>
      <c r="M80" s="165">
        <f t="shared" si="22"/>
        <v>150000</v>
      </c>
      <c r="N80" s="165"/>
      <c r="O80" s="165"/>
      <c r="P80" s="165"/>
      <c r="Q80" s="165">
        <v>150000</v>
      </c>
      <c r="R80" s="165">
        <f t="shared" si="21"/>
        <v>37816.18</v>
      </c>
      <c r="S80" s="165">
        <v>37816.18</v>
      </c>
      <c r="T80" s="165"/>
      <c r="U80" s="165"/>
      <c r="V80" s="165"/>
      <c r="W80" s="184">
        <f>R80/M80*100</f>
        <v>25.210786666666667</v>
      </c>
      <c r="X80" s="165">
        <f t="shared" si="4"/>
        <v>814703.0700000001</v>
      </c>
      <c r="Y80" s="236"/>
      <c r="Z80" s="109"/>
      <c r="AA80" s="109"/>
      <c r="AB80" s="109"/>
      <c r="AC80" s="109"/>
      <c r="AD80" s="109"/>
      <c r="AE80" s="109"/>
      <c r="AF80" s="109"/>
      <c r="AG80" s="109"/>
      <c r="AH80" s="109"/>
      <c r="AI80" s="109"/>
      <c r="AJ80" s="109"/>
      <c r="AK80" s="109"/>
      <c r="AL80" s="109"/>
    </row>
    <row r="81" spans="1:38" s="110" customFormat="1" ht="18.75" customHeight="1">
      <c r="A81" s="106"/>
      <c r="B81" s="107" t="s">
        <v>82</v>
      </c>
      <c r="C81" s="107" t="s">
        <v>269</v>
      </c>
      <c r="D81" s="107" t="s">
        <v>265</v>
      </c>
      <c r="E81" s="108" t="s">
        <v>15</v>
      </c>
      <c r="F81" s="165">
        <f>F82</f>
        <v>73780</v>
      </c>
      <c r="G81" s="165">
        <f aca="true" t="shared" si="23" ref="G81:V81">G82</f>
        <v>0</v>
      </c>
      <c r="H81" s="165">
        <f t="shared" si="23"/>
        <v>0</v>
      </c>
      <c r="I81" s="165">
        <f t="shared" si="23"/>
        <v>17400</v>
      </c>
      <c r="J81" s="165">
        <f t="shared" si="23"/>
        <v>0</v>
      </c>
      <c r="K81" s="165">
        <f t="shared" si="23"/>
        <v>0</v>
      </c>
      <c r="L81" s="184">
        <f aca="true" t="shared" si="24" ref="L81:L144">I81/F81*100</f>
        <v>23.583626999186773</v>
      </c>
      <c r="M81" s="165">
        <f t="shared" si="23"/>
        <v>0</v>
      </c>
      <c r="N81" s="165">
        <f t="shared" si="23"/>
        <v>0</v>
      </c>
      <c r="O81" s="165">
        <f t="shared" si="23"/>
        <v>0</v>
      </c>
      <c r="P81" s="165">
        <f t="shared" si="23"/>
        <v>0</v>
      </c>
      <c r="Q81" s="165">
        <f t="shared" si="23"/>
        <v>0</v>
      </c>
      <c r="R81" s="165">
        <f t="shared" si="23"/>
        <v>0</v>
      </c>
      <c r="S81" s="165">
        <f t="shared" si="23"/>
        <v>0</v>
      </c>
      <c r="T81" s="165">
        <f t="shared" si="23"/>
        <v>0</v>
      </c>
      <c r="U81" s="165">
        <f t="shared" si="23"/>
        <v>0</v>
      </c>
      <c r="V81" s="165">
        <f t="shared" si="23"/>
        <v>0</v>
      </c>
      <c r="W81" s="184"/>
      <c r="X81" s="165">
        <f aca="true" t="shared" si="25" ref="X81:X144">I81+R81</f>
        <v>17400</v>
      </c>
      <c r="Y81" s="236"/>
      <c r="Z81" s="109"/>
      <c r="AA81" s="109"/>
      <c r="AB81" s="109"/>
      <c r="AC81" s="109"/>
      <c r="AD81" s="109"/>
      <c r="AE81" s="109"/>
      <c r="AF81" s="109"/>
      <c r="AG81" s="109"/>
      <c r="AH81" s="109"/>
      <c r="AI81" s="109"/>
      <c r="AJ81" s="109"/>
      <c r="AK81" s="109"/>
      <c r="AL81" s="109"/>
    </row>
    <row r="82" spans="1:38" s="115" customFormat="1" ht="36.75" customHeight="1">
      <c r="A82" s="111"/>
      <c r="B82" s="112" t="s">
        <v>82</v>
      </c>
      <c r="C82" s="112" t="s">
        <v>269</v>
      </c>
      <c r="D82" s="112" t="s">
        <v>265</v>
      </c>
      <c r="E82" s="118" t="s">
        <v>206</v>
      </c>
      <c r="F82" s="164">
        <v>73780</v>
      </c>
      <c r="G82" s="164"/>
      <c r="H82" s="164"/>
      <c r="I82" s="164">
        <v>17400</v>
      </c>
      <c r="J82" s="164"/>
      <c r="K82" s="164"/>
      <c r="L82" s="184">
        <f t="shared" si="24"/>
        <v>23.583626999186773</v>
      </c>
      <c r="M82" s="164">
        <f>N82+Q82</f>
        <v>0</v>
      </c>
      <c r="N82" s="164"/>
      <c r="O82" s="164"/>
      <c r="P82" s="164"/>
      <c r="Q82" s="164"/>
      <c r="R82" s="164"/>
      <c r="S82" s="164"/>
      <c r="T82" s="164"/>
      <c r="U82" s="164"/>
      <c r="V82" s="164"/>
      <c r="W82" s="184"/>
      <c r="X82" s="165">
        <f t="shared" si="25"/>
        <v>17400</v>
      </c>
      <c r="Y82" s="236"/>
      <c r="Z82" s="114"/>
      <c r="AA82" s="114"/>
      <c r="AB82" s="114"/>
      <c r="AC82" s="114"/>
      <c r="AD82" s="114"/>
      <c r="AE82" s="114"/>
      <c r="AF82" s="114"/>
      <c r="AG82" s="114"/>
      <c r="AH82" s="114"/>
      <c r="AI82" s="114"/>
      <c r="AJ82" s="114"/>
      <c r="AK82" s="114"/>
      <c r="AL82" s="114"/>
    </row>
    <row r="83" spans="1:38" s="110" customFormat="1" ht="46.5" customHeight="1">
      <c r="A83" s="106"/>
      <c r="B83" s="107" t="s">
        <v>84</v>
      </c>
      <c r="C83" s="107" t="s">
        <v>270</v>
      </c>
      <c r="D83" s="107" t="s">
        <v>265</v>
      </c>
      <c r="E83" s="108" t="s">
        <v>83</v>
      </c>
      <c r="F83" s="165">
        <v>38010</v>
      </c>
      <c r="G83" s="165"/>
      <c r="H83" s="165"/>
      <c r="I83" s="165">
        <v>14480</v>
      </c>
      <c r="J83" s="165"/>
      <c r="K83" s="165"/>
      <c r="L83" s="184">
        <f t="shared" si="24"/>
        <v>38.095238095238095</v>
      </c>
      <c r="M83" s="164">
        <f>N83+Q83</f>
        <v>0</v>
      </c>
      <c r="N83" s="165"/>
      <c r="O83" s="165"/>
      <c r="P83" s="165"/>
      <c r="Q83" s="165"/>
      <c r="R83" s="165"/>
      <c r="S83" s="165"/>
      <c r="T83" s="165"/>
      <c r="U83" s="165"/>
      <c r="V83" s="165"/>
      <c r="W83" s="184"/>
      <c r="X83" s="165">
        <f t="shared" si="25"/>
        <v>14480</v>
      </c>
      <c r="Y83" s="236"/>
      <c r="Z83" s="109"/>
      <c r="AA83" s="109"/>
      <c r="AB83" s="109"/>
      <c r="AC83" s="109"/>
      <c r="AD83" s="109"/>
      <c r="AE83" s="109"/>
      <c r="AF83" s="109"/>
      <c r="AG83" s="109"/>
      <c r="AH83" s="109"/>
      <c r="AI83" s="109"/>
      <c r="AJ83" s="109"/>
      <c r="AK83" s="109"/>
      <c r="AL83" s="109"/>
    </row>
    <row r="84" spans="1:38" s="110" customFormat="1" ht="63.75" customHeight="1">
      <c r="A84" s="106"/>
      <c r="B84" s="107" t="s">
        <v>85</v>
      </c>
      <c r="C84" s="107" t="s">
        <v>410</v>
      </c>
      <c r="D84" s="107" t="s">
        <v>389</v>
      </c>
      <c r="E84" s="137" t="s">
        <v>36</v>
      </c>
      <c r="F84" s="165">
        <v>5000000</v>
      </c>
      <c r="G84" s="165"/>
      <c r="H84" s="165"/>
      <c r="I84" s="165"/>
      <c r="J84" s="165"/>
      <c r="K84" s="165"/>
      <c r="L84" s="184">
        <f t="shared" si="24"/>
        <v>0</v>
      </c>
      <c r="M84" s="164">
        <f>N84+Q84</f>
        <v>0</v>
      </c>
      <c r="N84" s="165"/>
      <c r="O84" s="165"/>
      <c r="P84" s="165"/>
      <c r="Q84" s="165"/>
      <c r="R84" s="165"/>
      <c r="S84" s="165"/>
      <c r="T84" s="165"/>
      <c r="U84" s="165"/>
      <c r="V84" s="165"/>
      <c r="W84" s="184"/>
      <c r="X84" s="165">
        <f t="shared" si="25"/>
        <v>0</v>
      </c>
      <c r="Y84" s="236"/>
      <c r="Z84" s="109"/>
      <c r="AA84" s="109"/>
      <c r="AB84" s="109"/>
      <c r="AC84" s="109"/>
      <c r="AD84" s="109"/>
      <c r="AE84" s="109"/>
      <c r="AF84" s="109"/>
      <c r="AG84" s="109"/>
      <c r="AH84" s="109"/>
      <c r="AI84" s="109"/>
      <c r="AJ84" s="109"/>
      <c r="AK84" s="109"/>
      <c r="AL84" s="109"/>
    </row>
    <row r="85" spans="1:38" s="110" customFormat="1" ht="42" customHeight="1">
      <c r="A85" s="106"/>
      <c r="B85" s="107" t="s">
        <v>505</v>
      </c>
      <c r="C85" s="107" t="s">
        <v>496</v>
      </c>
      <c r="D85" s="107"/>
      <c r="E85" s="137" t="s">
        <v>504</v>
      </c>
      <c r="F85" s="165">
        <f>F86</f>
        <v>3687518</v>
      </c>
      <c r="G85" s="165">
        <f aca="true" t="shared" si="26" ref="G85:V85">G86</f>
        <v>2654888</v>
      </c>
      <c r="H85" s="165">
        <f t="shared" si="26"/>
        <v>241260</v>
      </c>
      <c r="I85" s="165">
        <f t="shared" si="26"/>
        <v>810944.92</v>
      </c>
      <c r="J85" s="165">
        <f t="shared" si="26"/>
        <v>570769.46</v>
      </c>
      <c r="K85" s="165">
        <f t="shared" si="26"/>
        <v>83419.73</v>
      </c>
      <c r="L85" s="184">
        <f t="shared" si="24"/>
        <v>21.991619295146492</v>
      </c>
      <c r="M85" s="165">
        <f t="shared" si="26"/>
        <v>0</v>
      </c>
      <c r="N85" s="165">
        <f t="shared" si="26"/>
        <v>0</v>
      </c>
      <c r="O85" s="165">
        <f t="shared" si="26"/>
        <v>0</v>
      </c>
      <c r="P85" s="165">
        <f t="shared" si="26"/>
        <v>0</v>
      </c>
      <c r="Q85" s="165">
        <f t="shared" si="26"/>
        <v>0</v>
      </c>
      <c r="R85" s="165">
        <f t="shared" si="26"/>
        <v>100</v>
      </c>
      <c r="S85" s="165">
        <f t="shared" si="26"/>
        <v>100</v>
      </c>
      <c r="T85" s="165">
        <f t="shared" si="26"/>
        <v>0</v>
      </c>
      <c r="U85" s="165">
        <f t="shared" si="26"/>
        <v>0</v>
      </c>
      <c r="V85" s="165">
        <f t="shared" si="26"/>
        <v>0</v>
      </c>
      <c r="W85" s="184"/>
      <c r="X85" s="165">
        <f t="shared" si="25"/>
        <v>811044.92</v>
      </c>
      <c r="Y85" s="236"/>
      <c r="Z85" s="109"/>
      <c r="AA85" s="109"/>
      <c r="AB85" s="109"/>
      <c r="AC85" s="109"/>
      <c r="AD85" s="109"/>
      <c r="AE85" s="109"/>
      <c r="AF85" s="109"/>
      <c r="AG85" s="109"/>
      <c r="AH85" s="109"/>
      <c r="AI85" s="109"/>
      <c r="AJ85" s="109"/>
      <c r="AK85" s="109"/>
      <c r="AL85" s="109"/>
    </row>
    <row r="86" spans="1:38" s="115" customFormat="1" ht="51" customHeight="1">
      <c r="A86" s="111"/>
      <c r="B86" s="112" t="s">
        <v>506</v>
      </c>
      <c r="C86" s="112" t="s">
        <v>498</v>
      </c>
      <c r="D86" s="112" t="s">
        <v>319</v>
      </c>
      <c r="E86" s="138" t="s">
        <v>46</v>
      </c>
      <c r="F86" s="164">
        <v>3687518</v>
      </c>
      <c r="G86" s="164">
        <v>2654888</v>
      </c>
      <c r="H86" s="164">
        <v>241260</v>
      </c>
      <c r="I86" s="164">
        <v>810944.92</v>
      </c>
      <c r="J86" s="164">
        <v>570769.46</v>
      </c>
      <c r="K86" s="164">
        <v>83419.73</v>
      </c>
      <c r="L86" s="184">
        <f t="shared" si="24"/>
        <v>21.991619295146492</v>
      </c>
      <c r="M86" s="164"/>
      <c r="N86" s="164"/>
      <c r="O86" s="164"/>
      <c r="P86" s="164"/>
      <c r="Q86" s="164"/>
      <c r="R86" s="164">
        <f>S86+V86</f>
        <v>100</v>
      </c>
      <c r="S86" s="164">
        <v>100</v>
      </c>
      <c r="T86" s="164"/>
      <c r="U86" s="164"/>
      <c r="V86" s="164"/>
      <c r="W86" s="184"/>
      <c r="X86" s="165">
        <f t="shared" si="25"/>
        <v>811044.92</v>
      </c>
      <c r="Y86" s="236"/>
      <c r="Z86" s="114"/>
      <c r="AA86" s="114"/>
      <c r="AB86" s="114"/>
      <c r="AC86" s="114"/>
      <c r="AD86" s="114"/>
      <c r="AE86" s="114"/>
      <c r="AF86" s="114"/>
      <c r="AG86" s="114"/>
      <c r="AH86" s="114"/>
      <c r="AI86" s="114"/>
      <c r="AJ86" s="114"/>
      <c r="AK86" s="114"/>
      <c r="AL86" s="114"/>
    </row>
    <row r="87" spans="1:38" s="115" customFormat="1" ht="35.25" customHeight="1">
      <c r="A87" s="111"/>
      <c r="B87" s="107" t="s">
        <v>384</v>
      </c>
      <c r="C87" s="107" t="s">
        <v>342</v>
      </c>
      <c r="D87" s="107" t="s">
        <v>343</v>
      </c>
      <c r="E87" s="108" t="s">
        <v>151</v>
      </c>
      <c r="F87" s="165">
        <v>569500</v>
      </c>
      <c r="G87" s="165"/>
      <c r="H87" s="165"/>
      <c r="I87" s="165"/>
      <c r="J87" s="165"/>
      <c r="K87" s="165"/>
      <c r="L87" s="184">
        <f t="shared" si="24"/>
        <v>0</v>
      </c>
      <c r="M87" s="165">
        <f>N87+Q87</f>
        <v>3794460</v>
      </c>
      <c r="N87" s="165"/>
      <c r="O87" s="165"/>
      <c r="P87" s="165"/>
      <c r="Q87" s="165">
        <v>3794460</v>
      </c>
      <c r="R87" s="165"/>
      <c r="S87" s="165"/>
      <c r="T87" s="165"/>
      <c r="U87" s="165"/>
      <c r="V87" s="165"/>
      <c r="W87" s="184">
        <f aca="true" t="shared" si="27" ref="W87:W97">R87/M87*100</f>
        <v>0</v>
      </c>
      <c r="X87" s="165">
        <f t="shared" si="25"/>
        <v>0</v>
      </c>
      <c r="Y87" s="236"/>
      <c r="Z87" s="114"/>
      <c r="AA87" s="114"/>
      <c r="AB87" s="114"/>
      <c r="AC87" s="114"/>
      <c r="AD87" s="114"/>
      <c r="AE87" s="114"/>
      <c r="AF87" s="114"/>
      <c r="AG87" s="114"/>
      <c r="AH87" s="114"/>
      <c r="AI87" s="114"/>
      <c r="AJ87" s="114"/>
      <c r="AK87" s="114"/>
      <c r="AL87" s="114"/>
    </row>
    <row r="88" spans="1:38" s="115" customFormat="1" ht="45" customHeight="1">
      <c r="A88" s="111"/>
      <c r="B88" s="107" t="s">
        <v>215</v>
      </c>
      <c r="C88" s="107" t="s">
        <v>366</v>
      </c>
      <c r="D88" s="107" t="s">
        <v>367</v>
      </c>
      <c r="E88" s="108" t="s">
        <v>213</v>
      </c>
      <c r="F88" s="165"/>
      <c r="G88" s="165"/>
      <c r="H88" s="165"/>
      <c r="I88" s="165"/>
      <c r="J88" s="165"/>
      <c r="K88" s="165"/>
      <c r="L88" s="184"/>
      <c r="M88" s="165">
        <f>N88+Q88</f>
        <v>44600</v>
      </c>
      <c r="N88" s="165">
        <v>44600</v>
      </c>
      <c r="O88" s="165"/>
      <c r="P88" s="165"/>
      <c r="Q88" s="165"/>
      <c r="R88" s="165">
        <f>S88</f>
        <v>1070</v>
      </c>
      <c r="S88" s="165">
        <v>1070</v>
      </c>
      <c r="T88" s="165"/>
      <c r="U88" s="165"/>
      <c r="V88" s="165"/>
      <c r="W88" s="184">
        <f t="shared" si="27"/>
        <v>2.399103139013453</v>
      </c>
      <c r="X88" s="165">
        <f t="shared" si="25"/>
        <v>1070</v>
      </c>
      <c r="Y88" s="236"/>
      <c r="Z88" s="114"/>
      <c r="AA88" s="114"/>
      <c r="AB88" s="114"/>
      <c r="AC88" s="114"/>
      <c r="AD88" s="114"/>
      <c r="AE88" s="114"/>
      <c r="AF88" s="114"/>
      <c r="AG88" s="114"/>
      <c r="AH88" s="114"/>
      <c r="AI88" s="114"/>
      <c r="AJ88" s="114"/>
      <c r="AK88" s="114"/>
      <c r="AL88" s="114"/>
    </row>
    <row r="89" spans="1:38" s="115" customFormat="1" ht="27.75" customHeight="1">
      <c r="A89" s="111"/>
      <c r="B89" s="107" t="s">
        <v>216</v>
      </c>
      <c r="C89" s="107" t="s">
        <v>368</v>
      </c>
      <c r="D89" s="107" t="s">
        <v>351</v>
      </c>
      <c r="E89" s="108" t="s">
        <v>16</v>
      </c>
      <c r="F89" s="165"/>
      <c r="G89" s="165"/>
      <c r="H89" s="165"/>
      <c r="I89" s="165"/>
      <c r="J89" s="165"/>
      <c r="K89" s="165"/>
      <c r="L89" s="184"/>
      <c r="M89" s="165">
        <f>N89+Q89</f>
        <v>265000</v>
      </c>
      <c r="N89" s="165">
        <v>220200</v>
      </c>
      <c r="O89" s="165"/>
      <c r="P89" s="165"/>
      <c r="Q89" s="165">
        <v>44800</v>
      </c>
      <c r="R89" s="165">
        <f>S89+V89</f>
        <v>25078.72</v>
      </c>
      <c r="S89" s="165">
        <v>8455</v>
      </c>
      <c r="T89" s="165"/>
      <c r="U89" s="165"/>
      <c r="V89" s="165">
        <v>16623.72</v>
      </c>
      <c r="W89" s="184">
        <f t="shared" si="27"/>
        <v>9.463667924528302</v>
      </c>
      <c r="X89" s="165">
        <f t="shared" si="25"/>
        <v>25078.72</v>
      </c>
      <c r="Y89" s="236"/>
      <c r="Z89" s="114"/>
      <c r="AA89" s="114"/>
      <c r="AB89" s="114"/>
      <c r="AC89" s="114"/>
      <c r="AD89" s="114"/>
      <c r="AE89" s="114"/>
      <c r="AF89" s="114"/>
      <c r="AG89" s="114"/>
      <c r="AH89" s="114"/>
      <c r="AI89" s="114"/>
      <c r="AJ89" s="114"/>
      <c r="AK89" s="114"/>
      <c r="AL89" s="114"/>
    </row>
    <row r="90" spans="1:38" s="100" customFormat="1" ht="45.75" customHeight="1">
      <c r="A90" s="96"/>
      <c r="B90" s="97" t="s">
        <v>87</v>
      </c>
      <c r="C90" s="97"/>
      <c r="D90" s="97"/>
      <c r="E90" s="129" t="s">
        <v>86</v>
      </c>
      <c r="F90" s="163">
        <f>F91</f>
        <v>325900418</v>
      </c>
      <c r="G90" s="163">
        <f aca="true" t="shared" si="28" ref="G90:V90">G91</f>
        <v>492500</v>
      </c>
      <c r="H90" s="163">
        <f t="shared" si="28"/>
        <v>27400</v>
      </c>
      <c r="I90" s="163">
        <f t="shared" si="28"/>
        <v>75603496.99999999</v>
      </c>
      <c r="J90" s="163">
        <f t="shared" si="28"/>
        <v>149239.05</v>
      </c>
      <c r="K90" s="163">
        <f t="shared" si="28"/>
        <v>9969.73</v>
      </c>
      <c r="L90" s="172">
        <f t="shared" si="24"/>
        <v>23.198343059504754</v>
      </c>
      <c r="M90" s="163">
        <f t="shared" si="28"/>
        <v>49927433</v>
      </c>
      <c r="N90" s="163">
        <f t="shared" si="28"/>
        <v>12622623</v>
      </c>
      <c r="O90" s="163">
        <f t="shared" si="28"/>
        <v>0</v>
      </c>
      <c r="P90" s="163">
        <f t="shared" si="28"/>
        <v>0</v>
      </c>
      <c r="Q90" s="163">
        <f t="shared" si="28"/>
        <v>37304810</v>
      </c>
      <c r="R90" s="163">
        <f t="shared" si="28"/>
        <v>4415080.82</v>
      </c>
      <c r="S90" s="163">
        <f t="shared" si="28"/>
        <v>4050316.9699999997</v>
      </c>
      <c r="T90" s="163">
        <f t="shared" si="28"/>
        <v>0</v>
      </c>
      <c r="U90" s="163">
        <f t="shared" si="28"/>
        <v>0</v>
      </c>
      <c r="V90" s="163">
        <f t="shared" si="28"/>
        <v>364763.85</v>
      </c>
      <c r="W90" s="172">
        <f t="shared" si="27"/>
        <v>8.842995833573099</v>
      </c>
      <c r="X90" s="163">
        <f t="shared" si="25"/>
        <v>80018577.82</v>
      </c>
      <c r="Y90" s="236"/>
      <c r="Z90" s="99"/>
      <c r="AA90" s="99"/>
      <c r="AB90" s="99"/>
      <c r="AC90" s="99"/>
      <c r="AD90" s="99"/>
      <c r="AE90" s="99"/>
      <c r="AF90" s="99"/>
      <c r="AG90" s="99"/>
      <c r="AH90" s="99"/>
      <c r="AI90" s="99"/>
      <c r="AJ90" s="99"/>
      <c r="AK90" s="99"/>
      <c r="AL90" s="99"/>
    </row>
    <row r="91" spans="1:38" s="105" customFormat="1" ht="45.75" customHeight="1">
      <c r="A91" s="101"/>
      <c r="B91" s="102" t="s">
        <v>87</v>
      </c>
      <c r="C91" s="102"/>
      <c r="D91" s="102"/>
      <c r="E91" s="134" t="s">
        <v>86</v>
      </c>
      <c r="F91" s="168">
        <f>F92+F93+F94+F95+F96+F97+F98+F99+F101+F104</f>
        <v>325900418</v>
      </c>
      <c r="G91" s="168">
        <f aca="true" t="shared" si="29" ref="G91:V91">G92+G93+G94+G95+G96+G97+G98+G99+G101+G104</f>
        <v>492500</v>
      </c>
      <c r="H91" s="168">
        <f t="shared" si="29"/>
        <v>27400</v>
      </c>
      <c r="I91" s="168">
        <f t="shared" si="29"/>
        <v>75603496.99999999</v>
      </c>
      <c r="J91" s="168">
        <f t="shared" si="29"/>
        <v>149239.05</v>
      </c>
      <c r="K91" s="168">
        <f t="shared" si="29"/>
        <v>9969.73</v>
      </c>
      <c r="L91" s="188">
        <f t="shared" si="24"/>
        <v>23.198343059504754</v>
      </c>
      <c r="M91" s="168">
        <f t="shared" si="29"/>
        <v>49927433</v>
      </c>
      <c r="N91" s="168">
        <f t="shared" si="29"/>
        <v>12622623</v>
      </c>
      <c r="O91" s="168">
        <f t="shared" si="29"/>
        <v>0</v>
      </c>
      <c r="P91" s="168">
        <f t="shared" si="29"/>
        <v>0</v>
      </c>
      <c r="Q91" s="168">
        <f t="shared" si="29"/>
        <v>37304810</v>
      </c>
      <c r="R91" s="168">
        <f t="shared" si="29"/>
        <v>4415080.82</v>
      </c>
      <c r="S91" s="168">
        <f t="shared" si="29"/>
        <v>4050316.9699999997</v>
      </c>
      <c r="T91" s="168">
        <f t="shared" si="29"/>
        <v>0</v>
      </c>
      <c r="U91" s="168">
        <f t="shared" si="29"/>
        <v>0</v>
      </c>
      <c r="V91" s="168">
        <f t="shared" si="29"/>
        <v>364763.85</v>
      </c>
      <c r="W91" s="188">
        <f t="shared" si="27"/>
        <v>8.842995833573099</v>
      </c>
      <c r="X91" s="168">
        <f t="shared" si="25"/>
        <v>80018577.82</v>
      </c>
      <c r="Y91" s="236"/>
      <c r="Z91" s="104"/>
      <c r="AA91" s="104"/>
      <c r="AB91" s="104"/>
      <c r="AC91" s="104"/>
      <c r="AD91" s="104"/>
      <c r="AE91" s="104"/>
      <c r="AF91" s="104"/>
      <c r="AG91" s="104"/>
      <c r="AH91" s="104"/>
      <c r="AI91" s="104"/>
      <c r="AJ91" s="104"/>
      <c r="AK91" s="104"/>
      <c r="AL91" s="104"/>
    </row>
    <row r="92" spans="1:38" s="110" customFormat="1" ht="36.75" customHeight="1">
      <c r="A92" s="106"/>
      <c r="B92" s="107" t="s">
        <v>88</v>
      </c>
      <c r="C92" s="107" t="s">
        <v>247</v>
      </c>
      <c r="D92" s="107" t="s">
        <v>248</v>
      </c>
      <c r="E92" s="108" t="s">
        <v>524</v>
      </c>
      <c r="F92" s="165">
        <v>695900</v>
      </c>
      <c r="G92" s="165">
        <v>492500</v>
      </c>
      <c r="H92" s="165">
        <v>27400</v>
      </c>
      <c r="I92" s="165">
        <v>197753.93</v>
      </c>
      <c r="J92" s="165">
        <v>149239.05</v>
      </c>
      <c r="K92" s="165">
        <v>9969.73</v>
      </c>
      <c r="L92" s="184">
        <f t="shared" si="24"/>
        <v>28.417003879867796</v>
      </c>
      <c r="M92" s="165">
        <f aca="true" t="shared" si="30" ref="M92:M98">N92+Q92</f>
        <v>13000</v>
      </c>
      <c r="N92" s="165"/>
      <c r="O92" s="165"/>
      <c r="P92" s="165"/>
      <c r="Q92" s="165">
        <v>13000</v>
      </c>
      <c r="R92" s="165"/>
      <c r="S92" s="165"/>
      <c r="T92" s="165"/>
      <c r="U92" s="165"/>
      <c r="V92" s="165"/>
      <c r="W92" s="184">
        <f t="shared" si="27"/>
        <v>0</v>
      </c>
      <c r="X92" s="165">
        <f t="shared" si="25"/>
        <v>197753.93</v>
      </c>
      <c r="Y92" s="236"/>
      <c r="Z92" s="109"/>
      <c r="AA92" s="109"/>
      <c r="AB92" s="109"/>
      <c r="AC92" s="109"/>
      <c r="AD92" s="109"/>
      <c r="AE92" s="109"/>
      <c r="AF92" s="109"/>
      <c r="AG92" s="109"/>
      <c r="AH92" s="109"/>
      <c r="AI92" s="109"/>
      <c r="AJ92" s="109"/>
      <c r="AK92" s="109"/>
      <c r="AL92" s="109"/>
    </row>
    <row r="93" spans="1:38" s="110" customFormat="1" ht="32.25" customHeight="1">
      <c r="A93" s="106"/>
      <c r="B93" s="107" t="s">
        <v>90</v>
      </c>
      <c r="C93" s="107" t="s">
        <v>273</v>
      </c>
      <c r="D93" s="107" t="s">
        <v>274</v>
      </c>
      <c r="E93" s="108" t="s">
        <v>89</v>
      </c>
      <c r="F93" s="165">
        <v>262260044</v>
      </c>
      <c r="G93" s="165"/>
      <c r="H93" s="165"/>
      <c r="I93" s="165">
        <v>61693375.98</v>
      </c>
      <c r="J93" s="165"/>
      <c r="K93" s="165"/>
      <c r="L93" s="184">
        <f t="shared" si="24"/>
        <v>23.523741946752665</v>
      </c>
      <c r="M93" s="165">
        <f t="shared" si="30"/>
        <v>38544633</v>
      </c>
      <c r="N93" s="165">
        <v>8677823</v>
      </c>
      <c r="O93" s="165"/>
      <c r="P93" s="165"/>
      <c r="Q93" s="165">
        <v>29866810</v>
      </c>
      <c r="R93" s="165">
        <f aca="true" t="shared" si="31" ref="R93:R98">S93+V93</f>
        <v>3180353.8400000003</v>
      </c>
      <c r="S93" s="165">
        <v>2815589.99</v>
      </c>
      <c r="T93" s="165"/>
      <c r="U93" s="165"/>
      <c r="V93" s="165">
        <v>364763.85</v>
      </c>
      <c r="W93" s="184">
        <f t="shared" si="27"/>
        <v>8.251093842299653</v>
      </c>
      <c r="X93" s="165">
        <f t="shared" si="25"/>
        <v>64873729.82</v>
      </c>
      <c r="Y93" s="236"/>
      <c r="Z93" s="109"/>
      <c r="AA93" s="109"/>
      <c r="AB93" s="109"/>
      <c r="AC93" s="109"/>
      <c r="AD93" s="109"/>
      <c r="AE93" s="109"/>
      <c r="AF93" s="109"/>
      <c r="AG93" s="109"/>
      <c r="AH93" s="109"/>
      <c r="AI93" s="109"/>
      <c r="AJ93" s="109"/>
      <c r="AK93" s="109"/>
      <c r="AL93" s="109"/>
    </row>
    <row r="94" spans="1:38" s="110" customFormat="1" ht="33">
      <c r="A94" s="106"/>
      <c r="B94" s="107" t="s">
        <v>92</v>
      </c>
      <c r="C94" s="107" t="s">
        <v>275</v>
      </c>
      <c r="D94" s="107" t="s">
        <v>276</v>
      </c>
      <c r="E94" s="108" t="s">
        <v>91</v>
      </c>
      <c r="F94" s="165">
        <v>29852780</v>
      </c>
      <c r="G94" s="165"/>
      <c r="H94" s="165"/>
      <c r="I94" s="165">
        <v>6825345.56</v>
      </c>
      <c r="J94" s="165"/>
      <c r="K94" s="165"/>
      <c r="L94" s="184">
        <f t="shared" si="24"/>
        <v>22.86334994596818</v>
      </c>
      <c r="M94" s="165">
        <f t="shared" si="30"/>
        <v>3524000</v>
      </c>
      <c r="N94" s="165">
        <v>24000</v>
      </c>
      <c r="O94" s="165"/>
      <c r="P94" s="165"/>
      <c r="Q94" s="165">
        <v>3500000</v>
      </c>
      <c r="R94" s="165">
        <f t="shared" si="31"/>
        <v>14380.53</v>
      </c>
      <c r="S94" s="165">
        <v>14380.53</v>
      </c>
      <c r="T94" s="165"/>
      <c r="U94" s="165"/>
      <c r="V94" s="165"/>
      <c r="W94" s="184">
        <f t="shared" si="27"/>
        <v>0.4080740635641317</v>
      </c>
      <c r="X94" s="165">
        <f t="shared" si="25"/>
        <v>6839726.09</v>
      </c>
      <c r="Y94" s="236"/>
      <c r="Z94" s="109"/>
      <c r="AA94" s="109"/>
      <c r="AB94" s="109"/>
      <c r="AC94" s="109"/>
      <c r="AD94" s="109"/>
      <c r="AE94" s="109"/>
      <c r="AF94" s="109"/>
      <c r="AG94" s="109"/>
      <c r="AH94" s="109"/>
      <c r="AI94" s="109"/>
      <c r="AJ94" s="109"/>
      <c r="AK94" s="109"/>
      <c r="AL94" s="109"/>
    </row>
    <row r="95" spans="1:38" s="110" customFormat="1" ht="38.25" customHeight="1">
      <c r="A95" s="106"/>
      <c r="B95" s="121" t="s">
        <v>184</v>
      </c>
      <c r="C95" s="121" t="s">
        <v>277</v>
      </c>
      <c r="D95" s="121" t="s">
        <v>278</v>
      </c>
      <c r="E95" s="108" t="s">
        <v>411</v>
      </c>
      <c r="F95" s="165">
        <v>2282045</v>
      </c>
      <c r="G95" s="165"/>
      <c r="H95" s="165"/>
      <c r="I95" s="165">
        <v>562797.96</v>
      </c>
      <c r="J95" s="165"/>
      <c r="K95" s="165"/>
      <c r="L95" s="184">
        <f t="shared" si="24"/>
        <v>24.66200096842963</v>
      </c>
      <c r="M95" s="165">
        <f t="shared" si="30"/>
        <v>412100</v>
      </c>
      <c r="N95" s="165">
        <v>412100</v>
      </c>
      <c r="O95" s="165"/>
      <c r="P95" s="165"/>
      <c r="Q95" s="165"/>
      <c r="R95" s="165">
        <f t="shared" si="31"/>
        <v>199312.18</v>
      </c>
      <c r="S95" s="165">
        <v>199312.18</v>
      </c>
      <c r="T95" s="165"/>
      <c r="U95" s="165"/>
      <c r="V95" s="165"/>
      <c r="W95" s="184">
        <f t="shared" si="27"/>
        <v>48.36500363989323</v>
      </c>
      <c r="X95" s="165">
        <f t="shared" si="25"/>
        <v>762110.1399999999</v>
      </c>
      <c r="Y95" s="236"/>
      <c r="Z95" s="109"/>
      <c r="AA95" s="109"/>
      <c r="AB95" s="109"/>
      <c r="AC95" s="109"/>
      <c r="AD95" s="109"/>
      <c r="AE95" s="109"/>
      <c r="AF95" s="109"/>
      <c r="AG95" s="109"/>
      <c r="AH95" s="109"/>
      <c r="AI95" s="109"/>
      <c r="AJ95" s="109"/>
      <c r="AK95" s="109"/>
      <c r="AL95" s="109"/>
    </row>
    <row r="96" spans="1:38" s="110" customFormat="1" ht="43.5" customHeight="1">
      <c r="A96" s="106"/>
      <c r="B96" s="107" t="s">
        <v>94</v>
      </c>
      <c r="C96" s="107" t="s">
        <v>279</v>
      </c>
      <c r="D96" s="107" t="s">
        <v>280</v>
      </c>
      <c r="E96" s="108" t="s">
        <v>93</v>
      </c>
      <c r="F96" s="165">
        <v>7298882</v>
      </c>
      <c r="G96" s="165"/>
      <c r="H96" s="165"/>
      <c r="I96" s="165">
        <v>1679833.32</v>
      </c>
      <c r="J96" s="165"/>
      <c r="K96" s="165"/>
      <c r="L96" s="184">
        <f t="shared" si="24"/>
        <v>23.01494009630516</v>
      </c>
      <c r="M96" s="165">
        <f t="shared" si="30"/>
        <v>4352000</v>
      </c>
      <c r="N96" s="165">
        <v>3352000</v>
      </c>
      <c r="O96" s="165"/>
      <c r="P96" s="165"/>
      <c r="Q96" s="165">
        <v>1000000</v>
      </c>
      <c r="R96" s="165">
        <f t="shared" si="31"/>
        <v>987525.76</v>
      </c>
      <c r="S96" s="165">
        <v>987525.76</v>
      </c>
      <c r="T96" s="165"/>
      <c r="U96" s="165"/>
      <c r="V96" s="165"/>
      <c r="W96" s="184">
        <f t="shared" si="27"/>
        <v>22.691308823529415</v>
      </c>
      <c r="X96" s="165">
        <f t="shared" si="25"/>
        <v>2667359.08</v>
      </c>
      <c r="Y96" s="236"/>
      <c r="Z96" s="109"/>
      <c r="AA96" s="109"/>
      <c r="AB96" s="109"/>
      <c r="AC96" s="109"/>
      <c r="AD96" s="109"/>
      <c r="AE96" s="109"/>
      <c r="AF96" s="109"/>
      <c r="AG96" s="109"/>
      <c r="AH96" s="109"/>
      <c r="AI96" s="109"/>
      <c r="AJ96" s="109"/>
      <c r="AK96" s="109"/>
      <c r="AL96" s="109"/>
    </row>
    <row r="97" spans="1:38" s="110" customFormat="1" ht="23.25" customHeight="1">
      <c r="A97" s="106"/>
      <c r="B97" s="107" t="s">
        <v>96</v>
      </c>
      <c r="C97" s="107" t="s">
        <v>281</v>
      </c>
      <c r="D97" s="107" t="s">
        <v>282</v>
      </c>
      <c r="E97" s="108" t="s">
        <v>95</v>
      </c>
      <c r="F97" s="165">
        <v>14522191</v>
      </c>
      <c r="G97" s="165"/>
      <c r="H97" s="165"/>
      <c r="I97" s="165">
        <v>3415903.29</v>
      </c>
      <c r="J97" s="165"/>
      <c r="K97" s="165"/>
      <c r="L97" s="184">
        <f t="shared" si="24"/>
        <v>23.5219553991543</v>
      </c>
      <c r="M97" s="165">
        <f t="shared" si="30"/>
        <v>1881700</v>
      </c>
      <c r="N97" s="165">
        <v>156700</v>
      </c>
      <c r="O97" s="165"/>
      <c r="P97" s="165"/>
      <c r="Q97" s="165">
        <v>1725000</v>
      </c>
      <c r="R97" s="165">
        <f t="shared" si="31"/>
        <v>33452.51</v>
      </c>
      <c r="S97" s="165">
        <v>33452.51</v>
      </c>
      <c r="T97" s="165"/>
      <c r="U97" s="165"/>
      <c r="V97" s="165"/>
      <c r="W97" s="184">
        <f t="shared" si="27"/>
        <v>1.7777812616251263</v>
      </c>
      <c r="X97" s="165">
        <f t="shared" si="25"/>
        <v>3449355.8</v>
      </c>
      <c r="Y97" s="236"/>
      <c r="Z97" s="109"/>
      <c r="AA97" s="109"/>
      <c r="AB97" s="109"/>
      <c r="AC97" s="109"/>
      <c r="AD97" s="109"/>
      <c r="AE97" s="109"/>
      <c r="AF97" s="109"/>
      <c r="AG97" s="109"/>
      <c r="AH97" s="109"/>
      <c r="AI97" s="109"/>
      <c r="AJ97" s="109"/>
      <c r="AK97" s="109"/>
      <c r="AL97" s="109"/>
    </row>
    <row r="98" spans="1:38" s="110" customFormat="1" ht="73.5" customHeight="1">
      <c r="A98" s="106"/>
      <c r="B98" s="121" t="s">
        <v>101</v>
      </c>
      <c r="C98" s="121" t="s">
        <v>283</v>
      </c>
      <c r="D98" s="121" t="s">
        <v>284</v>
      </c>
      <c r="E98" s="108" t="s">
        <v>17</v>
      </c>
      <c r="F98" s="165">
        <v>898410</v>
      </c>
      <c r="G98" s="165"/>
      <c r="H98" s="165"/>
      <c r="I98" s="165">
        <v>189410.31</v>
      </c>
      <c r="J98" s="165"/>
      <c r="K98" s="165"/>
      <c r="L98" s="184">
        <f t="shared" si="24"/>
        <v>21.0828363442081</v>
      </c>
      <c r="M98" s="165">
        <f t="shared" si="30"/>
        <v>0</v>
      </c>
      <c r="N98" s="165"/>
      <c r="O98" s="165"/>
      <c r="P98" s="165"/>
      <c r="Q98" s="165"/>
      <c r="R98" s="165">
        <f t="shared" si="31"/>
        <v>56</v>
      </c>
      <c r="S98" s="165">
        <v>56</v>
      </c>
      <c r="T98" s="165"/>
      <c r="U98" s="165"/>
      <c r="V98" s="165"/>
      <c r="W98" s="184"/>
      <c r="X98" s="165">
        <f t="shared" si="25"/>
        <v>189466.31</v>
      </c>
      <c r="Y98" s="236"/>
      <c r="Z98" s="109"/>
      <c r="AA98" s="109"/>
      <c r="AB98" s="109"/>
      <c r="AC98" s="109"/>
      <c r="AD98" s="109"/>
      <c r="AE98" s="109"/>
      <c r="AF98" s="109"/>
      <c r="AG98" s="109"/>
      <c r="AH98" s="109"/>
      <c r="AI98" s="109"/>
      <c r="AJ98" s="109"/>
      <c r="AK98" s="109"/>
      <c r="AL98" s="109"/>
    </row>
    <row r="99" spans="1:38" s="110" customFormat="1" ht="38.25" customHeight="1">
      <c r="A99" s="106"/>
      <c r="B99" s="139">
        <v>1412210</v>
      </c>
      <c r="C99" s="139">
        <v>2210</v>
      </c>
      <c r="D99" s="139"/>
      <c r="E99" s="108" t="s">
        <v>439</v>
      </c>
      <c r="F99" s="165">
        <f>F100</f>
        <v>5312308</v>
      </c>
      <c r="G99" s="165">
        <f aca="true" t="shared" si="32" ref="G99:V99">G100</f>
        <v>0</v>
      </c>
      <c r="H99" s="165">
        <f t="shared" si="32"/>
        <v>0</v>
      </c>
      <c r="I99" s="165">
        <f t="shared" si="32"/>
        <v>347252.66</v>
      </c>
      <c r="J99" s="165">
        <f t="shared" si="32"/>
        <v>0</v>
      </c>
      <c r="K99" s="165">
        <f t="shared" si="32"/>
        <v>0</v>
      </c>
      <c r="L99" s="184">
        <f t="shared" si="24"/>
        <v>6.536756904908375</v>
      </c>
      <c r="M99" s="165">
        <f t="shared" si="32"/>
        <v>0</v>
      </c>
      <c r="N99" s="165">
        <f t="shared" si="32"/>
        <v>0</v>
      </c>
      <c r="O99" s="165">
        <f t="shared" si="32"/>
        <v>0</v>
      </c>
      <c r="P99" s="165">
        <f t="shared" si="32"/>
        <v>0</v>
      </c>
      <c r="Q99" s="165">
        <f t="shared" si="32"/>
        <v>0</v>
      </c>
      <c r="R99" s="165">
        <f t="shared" si="32"/>
        <v>0</v>
      </c>
      <c r="S99" s="165">
        <f t="shared" si="32"/>
        <v>0</v>
      </c>
      <c r="T99" s="165">
        <f t="shared" si="32"/>
        <v>0</v>
      </c>
      <c r="U99" s="165">
        <f t="shared" si="32"/>
        <v>0</v>
      </c>
      <c r="V99" s="165">
        <f t="shared" si="32"/>
        <v>0</v>
      </c>
      <c r="W99" s="184"/>
      <c r="X99" s="165">
        <f t="shared" si="25"/>
        <v>347252.66</v>
      </c>
      <c r="Y99" s="236"/>
      <c r="Z99" s="109"/>
      <c r="AA99" s="109"/>
      <c r="AB99" s="109"/>
      <c r="AC99" s="109"/>
      <c r="AD99" s="109"/>
      <c r="AE99" s="109"/>
      <c r="AF99" s="109"/>
      <c r="AG99" s="109"/>
      <c r="AH99" s="109"/>
      <c r="AI99" s="109"/>
      <c r="AJ99" s="109"/>
      <c r="AK99" s="109"/>
      <c r="AL99" s="109"/>
    </row>
    <row r="100" spans="1:38" s="115" customFormat="1" ht="52.5" customHeight="1">
      <c r="A100" s="111"/>
      <c r="B100" s="140">
        <v>1412214</v>
      </c>
      <c r="C100" s="140">
        <v>2214</v>
      </c>
      <c r="D100" s="117" t="s">
        <v>284</v>
      </c>
      <c r="E100" s="113" t="s">
        <v>440</v>
      </c>
      <c r="F100" s="164">
        <v>5312308</v>
      </c>
      <c r="G100" s="164"/>
      <c r="H100" s="164"/>
      <c r="I100" s="164">
        <v>347252.66</v>
      </c>
      <c r="J100" s="164"/>
      <c r="K100" s="164"/>
      <c r="L100" s="184">
        <f t="shared" si="24"/>
        <v>6.536756904908375</v>
      </c>
      <c r="M100" s="164"/>
      <c r="N100" s="164"/>
      <c r="O100" s="164"/>
      <c r="P100" s="164"/>
      <c r="Q100" s="164"/>
      <c r="R100" s="164"/>
      <c r="S100" s="164"/>
      <c r="T100" s="164"/>
      <c r="U100" s="164"/>
      <c r="V100" s="164"/>
      <c r="W100" s="184"/>
      <c r="X100" s="165">
        <f t="shared" si="25"/>
        <v>347252.66</v>
      </c>
      <c r="Y100" s="236"/>
      <c r="Z100" s="114"/>
      <c r="AA100" s="114"/>
      <c r="AB100" s="114"/>
      <c r="AC100" s="114"/>
      <c r="AD100" s="114"/>
      <c r="AE100" s="114"/>
      <c r="AF100" s="114"/>
      <c r="AG100" s="114"/>
      <c r="AH100" s="114"/>
      <c r="AI100" s="114"/>
      <c r="AJ100" s="114"/>
      <c r="AK100" s="114"/>
      <c r="AL100" s="114"/>
    </row>
    <row r="101" spans="1:38" s="110" customFormat="1" ht="24" customHeight="1">
      <c r="A101" s="106"/>
      <c r="B101" s="107" t="s">
        <v>98</v>
      </c>
      <c r="C101" s="107" t="s">
        <v>285</v>
      </c>
      <c r="D101" s="107" t="s">
        <v>284</v>
      </c>
      <c r="E101" s="108" t="s">
        <v>97</v>
      </c>
      <c r="F101" s="165">
        <f>F102+F103</f>
        <v>2656758</v>
      </c>
      <c r="G101" s="165">
        <f aca="true" t="shared" si="33" ref="G101:V101">G102+G103</f>
        <v>0</v>
      </c>
      <c r="H101" s="165">
        <f t="shared" si="33"/>
        <v>0</v>
      </c>
      <c r="I101" s="165">
        <f t="shared" si="33"/>
        <v>610944.39</v>
      </c>
      <c r="J101" s="165">
        <f t="shared" si="33"/>
        <v>0</v>
      </c>
      <c r="K101" s="165">
        <f t="shared" si="33"/>
        <v>0</v>
      </c>
      <c r="L101" s="184">
        <f t="shared" si="24"/>
        <v>22.99586149735881</v>
      </c>
      <c r="M101" s="165">
        <f t="shared" si="33"/>
        <v>0</v>
      </c>
      <c r="N101" s="165">
        <f t="shared" si="33"/>
        <v>0</v>
      </c>
      <c r="O101" s="165">
        <f t="shared" si="33"/>
        <v>0</v>
      </c>
      <c r="P101" s="165">
        <f t="shared" si="33"/>
        <v>0</v>
      </c>
      <c r="Q101" s="165">
        <f t="shared" si="33"/>
        <v>0</v>
      </c>
      <c r="R101" s="165">
        <f t="shared" si="33"/>
        <v>0</v>
      </c>
      <c r="S101" s="165">
        <f t="shared" si="33"/>
        <v>0</v>
      </c>
      <c r="T101" s="165">
        <f t="shared" si="33"/>
        <v>0</v>
      </c>
      <c r="U101" s="165">
        <f t="shared" si="33"/>
        <v>0</v>
      </c>
      <c r="V101" s="165">
        <f t="shared" si="33"/>
        <v>0</v>
      </c>
      <c r="W101" s="184"/>
      <c r="X101" s="165">
        <f t="shared" si="25"/>
        <v>610944.39</v>
      </c>
      <c r="Y101" s="236"/>
      <c r="Z101" s="109"/>
      <c r="AA101" s="109"/>
      <c r="AB101" s="109"/>
      <c r="AC101" s="109"/>
      <c r="AD101" s="109"/>
      <c r="AE101" s="109"/>
      <c r="AF101" s="109"/>
      <c r="AG101" s="109"/>
      <c r="AH101" s="109"/>
      <c r="AI101" s="109"/>
      <c r="AJ101" s="109"/>
      <c r="AK101" s="109"/>
      <c r="AL101" s="109"/>
    </row>
    <row r="102" spans="1:38" s="115" customFormat="1" ht="34.5" customHeight="1">
      <c r="A102" s="111"/>
      <c r="B102" s="112" t="s">
        <v>98</v>
      </c>
      <c r="C102" s="112" t="s">
        <v>285</v>
      </c>
      <c r="D102" s="117" t="s">
        <v>284</v>
      </c>
      <c r="E102" s="113" t="s">
        <v>99</v>
      </c>
      <c r="F102" s="164">
        <v>826395</v>
      </c>
      <c r="G102" s="164"/>
      <c r="H102" s="164"/>
      <c r="I102" s="164">
        <v>153354.39</v>
      </c>
      <c r="J102" s="164"/>
      <c r="K102" s="164"/>
      <c r="L102" s="184">
        <f t="shared" si="24"/>
        <v>18.557032653876174</v>
      </c>
      <c r="M102" s="164">
        <f>N102+Q102</f>
        <v>0</v>
      </c>
      <c r="N102" s="164"/>
      <c r="O102" s="164"/>
      <c r="P102" s="164"/>
      <c r="Q102" s="164"/>
      <c r="R102" s="164"/>
      <c r="S102" s="164"/>
      <c r="T102" s="164"/>
      <c r="U102" s="164"/>
      <c r="V102" s="164"/>
      <c r="W102" s="184"/>
      <c r="X102" s="165">
        <f t="shared" si="25"/>
        <v>153354.39</v>
      </c>
      <c r="Y102" s="236"/>
      <c r="Z102" s="114"/>
      <c r="AA102" s="114"/>
      <c r="AB102" s="114"/>
      <c r="AC102" s="114"/>
      <c r="AD102" s="114"/>
      <c r="AE102" s="114"/>
      <c r="AF102" s="114"/>
      <c r="AG102" s="114"/>
      <c r="AH102" s="114"/>
      <c r="AI102" s="114"/>
      <c r="AJ102" s="114"/>
      <c r="AK102" s="114"/>
      <c r="AL102" s="114"/>
    </row>
    <row r="103" spans="1:38" s="115" customFormat="1" ht="35.25" customHeight="1">
      <c r="A103" s="111"/>
      <c r="B103" s="112" t="s">
        <v>98</v>
      </c>
      <c r="C103" s="112" t="s">
        <v>285</v>
      </c>
      <c r="D103" s="117" t="s">
        <v>284</v>
      </c>
      <c r="E103" s="113" t="s">
        <v>100</v>
      </c>
      <c r="F103" s="164">
        <v>1830363</v>
      </c>
      <c r="G103" s="164"/>
      <c r="H103" s="164"/>
      <c r="I103" s="164">
        <v>457590</v>
      </c>
      <c r="J103" s="164"/>
      <c r="K103" s="164"/>
      <c r="L103" s="184">
        <f t="shared" si="24"/>
        <v>24.999959024521363</v>
      </c>
      <c r="M103" s="164">
        <f>N103+Q103</f>
        <v>0</v>
      </c>
      <c r="N103" s="164"/>
      <c r="O103" s="164"/>
      <c r="P103" s="164"/>
      <c r="Q103" s="164"/>
      <c r="R103" s="164"/>
      <c r="S103" s="164"/>
      <c r="T103" s="164"/>
      <c r="U103" s="164"/>
      <c r="V103" s="164"/>
      <c r="W103" s="184"/>
      <c r="X103" s="165">
        <f t="shared" si="25"/>
        <v>457590</v>
      </c>
      <c r="Y103" s="236"/>
      <c r="Z103" s="114"/>
      <c r="AA103" s="114"/>
      <c r="AB103" s="114"/>
      <c r="AC103" s="114"/>
      <c r="AD103" s="114"/>
      <c r="AE103" s="114"/>
      <c r="AF103" s="114"/>
      <c r="AG103" s="114"/>
      <c r="AH103" s="114"/>
      <c r="AI103" s="114"/>
      <c r="AJ103" s="114"/>
      <c r="AK103" s="114"/>
      <c r="AL103" s="114"/>
    </row>
    <row r="104" spans="1:38" s="115" customFormat="1" ht="27" customHeight="1">
      <c r="A104" s="111"/>
      <c r="B104" s="107" t="s">
        <v>383</v>
      </c>
      <c r="C104" s="107" t="s">
        <v>342</v>
      </c>
      <c r="D104" s="107" t="s">
        <v>343</v>
      </c>
      <c r="E104" s="108" t="s">
        <v>151</v>
      </c>
      <c r="F104" s="165">
        <v>121100</v>
      </c>
      <c r="G104" s="165"/>
      <c r="H104" s="165"/>
      <c r="I104" s="165">
        <v>80879.6</v>
      </c>
      <c r="J104" s="165"/>
      <c r="K104" s="165"/>
      <c r="L104" s="172">
        <f t="shared" si="24"/>
        <v>66.78744838976053</v>
      </c>
      <c r="M104" s="165">
        <f>N104+Q104</f>
        <v>1200000</v>
      </c>
      <c r="N104" s="165"/>
      <c r="O104" s="165"/>
      <c r="P104" s="165"/>
      <c r="Q104" s="165">
        <v>1200000</v>
      </c>
      <c r="R104" s="164"/>
      <c r="S104" s="164"/>
      <c r="T104" s="164"/>
      <c r="U104" s="164"/>
      <c r="V104" s="164"/>
      <c r="W104" s="172">
        <f>R104/M104*100</f>
        <v>0</v>
      </c>
      <c r="X104" s="165">
        <f t="shared" si="25"/>
        <v>80879.6</v>
      </c>
      <c r="Y104" s="236"/>
      <c r="Z104" s="114"/>
      <c r="AA104" s="114"/>
      <c r="AB104" s="114"/>
      <c r="AC104" s="114"/>
      <c r="AD104" s="114"/>
      <c r="AE104" s="114"/>
      <c r="AF104" s="114"/>
      <c r="AG104" s="114"/>
      <c r="AH104" s="114"/>
      <c r="AI104" s="114"/>
      <c r="AJ104" s="114"/>
      <c r="AK104" s="114"/>
      <c r="AL104" s="114"/>
    </row>
    <row r="105" spans="1:38" s="100" customFormat="1" ht="42" customHeight="1">
      <c r="A105" s="96"/>
      <c r="B105" s="97" t="s">
        <v>102</v>
      </c>
      <c r="C105" s="97"/>
      <c r="D105" s="97"/>
      <c r="E105" s="129" t="s">
        <v>221</v>
      </c>
      <c r="F105" s="163">
        <f>F106</f>
        <v>878836538</v>
      </c>
      <c r="G105" s="163">
        <f aca="true" t="shared" si="34" ref="G105:V105">G106</f>
        <v>25849892</v>
      </c>
      <c r="H105" s="163">
        <f t="shared" si="34"/>
        <v>1515400</v>
      </c>
      <c r="I105" s="163">
        <f t="shared" si="34"/>
        <v>425276790.2199999</v>
      </c>
      <c r="J105" s="163">
        <f t="shared" si="34"/>
        <v>5462948.4</v>
      </c>
      <c r="K105" s="163">
        <f t="shared" si="34"/>
        <v>555153.59</v>
      </c>
      <c r="L105" s="172">
        <f t="shared" si="24"/>
        <v>48.39088634023087</v>
      </c>
      <c r="M105" s="163">
        <f t="shared" si="34"/>
        <v>1616400</v>
      </c>
      <c r="N105" s="163">
        <f t="shared" si="34"/>
        <v>48900</v>
      </c>
      <c r="O105" s="163">
        <f t="shared" si="34"/>
        <v>39000</v>
      </c>
      <c r="P105" s="163">
        <f t="shared" si="34"/>
        <v>0</v>
      </c>
      <c r="Q105" s="163">
        <f t="shared" si="34"/>
        <v>1567500</v>
      </c>
      <c r="R105" s="163">
        <f t="shared" si="34"/>
        <v>232689.06</v>
      </c>
      <c r="S105" s="163">
        <f t="shared" si="34"/>
        <v>76516.66</v>
      </c>
      <c r="T105" s="163">
        <f t="shared" si="34"/>
        <v>29830.11</v>
      </c>
      <c r="U105" s="163">
        <f t="shared" si="34"/>
        <v>0</v>
      </c>
      <c r="V105" s="163">
        <f t="shared" si="34"/>
        <v>156172.4</v>
      </c>
      <c r="W105" s="172">
        <f>R105/M105*100</f>
        <v>14.395512249443208</v>
      </c>
      <c r="X105" s="163">
        <f t="shared" si="25"/>
        <v>425509479.2799999</v>
      </c>
      <c r="Y105" s="236"/>
      <c r="Z105" s="99"/>
      <c r="AA105" s="99"/>
      <c r="AB105" s="99"/>
      <c r="AC105" s="99"/>
      <c r="AD105" s="99"/>
      <c r="AE105" s="99"/>
      <c r="AF105" s="99"/>
      <c r="AG105" s="99"/>
      <c r="AH105" s="99"/>
      <c r="AI105" s="99"/>
      <c r="AJ105" s="99"/>
      <c r="AK105" s="99"/>
      <c r="AL105" s="99"/>
    </row>
    <row r="106" spans="1:38" s="105" customFormat="1" ht="41.25" customHeight="1">
      <c r="A106" s="101"/>
      <c r="B106" s="102" t="s">
        <v>103</v>
      </c>
      <c r="C106" s="102"/>
      <c r="D106" s="102"/>
      <c r="E106" s="134" t="s">
        <v>221</v>
      </c>
      <c r="F106" s="168">
        <f>F107+F108+F109+F117+F121+F128+F138+F139+F140+F141+F143+F147+F148+F151+F152+F153+F156+F160+F161</f>
        <v>878836538</v>
      </c>
      <c r="G106" s="168">
        <f aca="true" t="shared" si="35" ref="G106:V106">G107+G108+G109+G117+G121+G128+G138+G139+G140+G141+G143+G147+G148+G151+G152+G153+G156+G160+G161</f>
        <v>25849892</v>
      </c>
      <c r="H106" s="168">
        <f t="shared" si="35"/>
        <v>1515400</v>
      </c>
      <c r="I106" s="168">
        <f t="shared" si="35"/>
        <v>425276790.2199999</v>
      </c>
      <c r="J106" s="168">
        <f t="shared" si="35"/>
        <v>5462948.4</v>
      </c>
      <c r="K106" s="168">
        <f t="shared" si="35"/>
        <v>555153.59</v>
      </c>
      <c r="L106" s="188">
        <f t="shared" si="24"/>
        <v>48.39088634023087</v>
      </c>
      <c r="M106" s="168">
        <f t="shared" si="35"/>
        <v>1616400</v>
      </c>
      <c r="N106" s="168">
        <f t="shared" si="35"/>
        <v>48900</v>
      </c>
      <c r="O106" s="168">
        <f t="shared" si="35"/>
        <v>39000</v>
      </c>
      <c r="P106" s="168">
        <f t="shared" si="35"/>
        <v>0</v>
      </c>
      <c r="Q106" s="168">
        <f t="shared" si="35"/>
        <v>1567500</v>
      </c>
      <c r="R106" s="168">
        <f t="shared" si="35"/>
        <v>232689.06</v>
      </c>
      <c r="S106" s="168">
        <f t="shared" si="35"/>
        <v>76516.66</v>
      </c>
      <c r="T106" s="168">
        <f t="shared" si="35"/>
        <v>29830.11</v>
      </c>
      <c r="U106" s="168">
        <f t="shared" si="35"/>
        <v>0</v>
      </c>
      <c r="V106" s="168">
        <f t="shared" si="35"/>
        <v>156172.4</v>
      </c>
      <c r="W106" s="188">
        <f>R106/M106*100</f>
        <v>14.395512249443208</v>
      </c>
      <c r="X106" s="168">
        <f t="shared" si="25"/>
        <v>425509479.2799999</v>
      </c>
      <c r="Y106" s="236"/>
      <c r="Z106" s="104"/>
      <c r="AA106" s="104"/>
      <c r="AB106" s="104"/>
      <c r="AC106" s="104"/>
      <c r="AD106" s="104"/>
      <c r="AE106" s="104"/>
      <c r="AF106" s="104"/>
      <c r="AG106" s="104"/>
      <c r="AH106" s="104"/>
      <c r="AI106" s="104"/>
      <c r="AJ106" s="104"/>
      <c r="AK106" s="104"/>
      <c r="AL106" s="104"/>
    </row>
    <row r="107" spans="1:38" s="110" customFormat="1" ht="40.5" customHeight="1">
      <c r="A107" s="106"/>
      <c r="B107" s="107" t="s">
        <v>104</v>
      </c>
      <c r="C107" s="107" t="s">
        <v>247</v>
      </c>
      <c r="D107" s="107" t="s">
        <v>248</v>
      </c>
      <c r="E107" s="108" t="s">
        <v>524</v>
      </c>
      <c r="F107" s="165">
        <v>22055500</v>
      </c>
      <c r="G107" s="165">
        <v>16987900</v>
      </c>
      <c r="H107" s="165">
        <v>560300</v>
      </c>
      <c r="I107" s="165">
        <v>4718399.09</v>
      </c>
      <c r="J107" s="165">
        <v>3582383.16</v>
      </c>
      <c r="K107" s="165">
        <v>282363.2</v>
      </c>
      <c r="L107" s="184">
        <f t="shared" si="24"/>
        <v>21.393299131735848</v>
      </c>
      <c r="M107" s="165">
        <f>N107+Q107</f>
        <v>250000</v>
      </c>
      <c r="N107" s="165"/>
      <c r="O107" s="165"/>
      <c r="P107" s="165"/>
      <c r="Q107" s="165">
        <v>250000</v>
      </c>
      <c r="R107" s="165">
        <f>S107+V107</f>
        <v>28196.57</v>
      </c>
      <c r="S107" s="165">
        <v>28196.57</v>
      </c>
      <c r="T107" s="165">
        <v>23111.95</v>
      </c>
      <c r="U107" s="165"/>
      <c r="V107" s="165"/>
      <c r="W107" s="184">
        <f>R107/M107*100</f>
        <v>11.278628</v>
      </c>
      <c r="X107" s="165">
        <f t="shared" si="25"/>
        <v>4746595.66</v>
      </c>
      <c r="Y107" s="236"/>
      <c r="Z107" s="109"/>
      <c r="AA107" s="109"/>
      <c r="AB107" s="109"/>
      <c r="AC107" s="109"/>
      <c r="AD107" s="109"/>
      <c r="AE107" s="109"/>
      <c r="AF107" s="109"/>
      <c r="AG107" s="109"/>
      <c r="AH107" s="109"/>
      <c r="AI107" s="109"/>
      <c r="AJ107" s="109"/>
      <c r="AK107" s="109"/>
      <c r="AL107" s="109"/>
    </row>
    <row r="108" spans="1:38" s="110" customFormat="1" ht="87.75" customHeight="1">
      <c r="A108" s="106"/>
      <c r="B108" s="107" t="s">
        <v>441</v>
      </c>
      <c r="C108" s="107" t="s">
        <v>257</v>
      </c>
      <c r="D108" s="107" t="s">
        <v>253</v>
      </c>
      <c r="E108" s="108" t="s">
        <v>503</v>
      </c>
      <c r="F108" s="165">
        <v>2415100</v>
      </c>
      <c r="G108" s="165"/>
      <c r="H108" s="165"/>
      <c r="I108" s="165">
        <v>397254.8</v>
      </c>
      <c r="J108" s="165"/>
      <c r="K108" s="165"/>
      <c r="L108" s="184">
        <f t="shared" si="24"/>
        <v>16.44879301064138</v>
      </c>
      <c r="M108" s="165">
        <f>N108+Q108</f>
        <v>0</v>
      </c>
      <c r="N108" s="165"/>
      <c r="O108" s="165"/>
      <c r="P108" s="165"/>
      <c r="Q108" s="165"/>
      <c r="R108" s="165"/>
      <c r="S108" s="165"/>
      <c r="T108" s="165"/>
      <c r="U108" s="165"/>
      <c r="V108" s="165"/>
      <c r="W108" s="184"/>
      <c r="X108" s="165">
        <f t="shared" si="25"/>
        <v>397254.8</v>
      </c>
      <c r="Y108" s="236"/>
      <c r="Z108" s="109"/>
      <c r="AA108" s="109"/>
      <c r="AB108" s="109"/>
      <c r="AC108" s="109"/>
      <c r="AD108" s="109"/>
      <c r="AE108" s="109"/>
      <c r="AF108" s="109"/>
      <c r="AG108" s="109"/>
      <c r="AH108" s="109"/>
      <c r="AI108" s="109"/>
      <c r="AJ108" s="109"/>
      <c r="AK108" s="109"/>
      <c r="AL108" s="109"/>
    </row>
    <row r="109" spans="1:38" s="110" customFormat="1" ht="114" customHeight="1">
      <c r="A109" s="106"/>
      <c r="B109" s="107" t="s">
        <v>442</v>
      </c>
      <c r="C109" s="107" t="s">
        <v>443</v>
      </c>
      <c r="D109" s="107"/>
      <c r="E109" s="108" t="s">
        <v>444</v>
      </c>
      <c r="F109" s="165">
        <f>F110+F111+F112+F113+F114+F115+F116</f>
        <v>486900900</v>
      </c>
      <c r="G109" s="165">
        <f aca="true" t="shared" si="36" ref="G109:V109">G110+G111+G112+G113+G114+G115+G116</f>
        <v>0</v>
      </c>
      <c r="H109" s="165">
        <f t="shared" si="36"/>
        <v>0</v>
      </c>
      <c r="I109" s="165">
        <f t="shared" si="36"/>
        <v>335765416.37</v>
      </c>
      <c r="J109" s="165">
        <f t="shared" si="36"/>
        <v>0</v>
      </c>
      <c r="K109" s="165">
        <f t="shared" si="36"/>
        <v>0</v>
      </c>
      <c r="L109" s="184">
        <f t="shared" si="24"/>
        <v>68.95970337495783</v>
      </c>
      <c r="M109" s="165">
        <f t="shared" si="36"/>
        <v>0</v>
      </c>
      <c r="N109" s="165">
        <f t="shared" si="36"/>
        <v>0</v>
      </c>
      <c r="O109" s="165">
        <f t="shared" si="36"/>
        <v>0</v>
      </c>
      <c r="P109" s="165">
        <f t="shared" si="36"/>
        <v>0</v>
      </c>
      <c r="Q109" s="165">
        <f t="shared" si="36"/>
        <v>0</v>
      </c>
      <c r="R109" s="165">
        <f t="shared" si="36"/>
        <v>0</v>
      </c>
      <c r="S109" s="165">
        <f t="shared" si="36"/>
        <v>0</v>
      </c>
      <c r="T109" s="165">
        <f t="shared" si="36"/>
        <v>0</v>
      </c>
      <c r="U109" s="165">
        <f t="shared" si="36"/>
        <v>0</v>
      </c>
      <c r="V109" s="165">
        <f t="shared" si="36"/>
        <v>0</v>
      </c>
      <c r="W109" s="184"/>
      <c r="X109" s="165">
        <f t="shared" si="25"/>
        <v>335765416.37</v>
      </c>
      <c r="Y109" s="236"/>
      <c r="Z109" s="109"/>
      <c r="AA109" s="109"/>
      <c r="AB109" s="109"/>
      <c r="AC109" s="109"/>
      <c r="AD109" s="109"/>
      <c r="AE109" s="109"/>
      <c r="AF109" s="109"/>
      <c r="AG109" s="109"/>
      <c r="AH109" s="109"/>
      <c r="AI109" s="109"/>
      <c r="AJ109" s="109"/>
      <c r="AK109" s="109"/>
      <c r="AL109" s="109"/>
    </row>
    <row r="110" spans="1:38" s="115" customFormat="1" ht="314.25" customHeight="1">
      <c r="A110" s="111"/>
      <c r="B110" s="112" t="s">
        <v>445</v>
      </c>
      <c r="C110" s="112" t="s">
        <v>446</v>
      </c>
      <c r="D110" s="112" t="s">
        <v>256</v>
      </c>
      <c r="E110" s="113" t="s">
        <v>447</v>
      </c>
      <c r="F110" s="164">
        <f>10254500-5200000+10000000+1000000</f>
        <v>16054500</v>
      </c>
      <c r="G110" s="164"/>
      <c r="H110" s="164"/>
      <c r="I110" s="164">
        <v>10085795.35</v>
      </c>
      <c r="J110" s="164"/>
      <c r="K110" s="164"/>
      <c r="L110" s="232">
        <f t="shared" si="24"/>
        <v>62.82223270734062</v>
      </c>
      <c r="M110" s="164"/>
      <c r="N110" s="164"/>
      <c r="O110" s="164"/>
      <c r="P110" s="164"/>
      <c r="Q110" s="164"/>
      <c r="R110" s="164"/>
      <c r="S110" s="164"/>
      <c r="T110" s="164"/>
      <c r="U110" s="164"/>
      <c r="V110" s="164"/>
      <c r="W110" s="184"/>
      <c r="X110" s="197">
        <f t="shared" si="25"/>
        <v>10085795.35</v>
      </c>
      <c r="Y110" s="236" t="s">
        <v>555</v>
      </c>
      <c r="Z110" s="114"/>
      <c r="AA110" s="114"/>
      <c r="AB110" s="114"/>
      <c r="AC110" s="114"/>
      <c r="AD110" s="114"/>
      <c r="AE110" s="114"/>
      <c r="AF110" s="114"/>
      <c r="AG110" s="114"/>
      <c r="AH110" s="114"/>
      <c r="AI110" s="114"/>
      <c r="AJ110" s="114"/>
      <c r="AK110" s="114"/>
      <c r="AL110" s="114"/>
    </row>
    <row r="111" spans="1:38" s="115" customFormat="1" ht="409.5" customHeight="1">
      <c r="A111" s="111"/>
      <c r="B111" s="240" t="s">
        <v>448</v>
      </c>
      <c r="C111" s="240" t="s">
        <v>449</v>
      </c>
      <c r="D111" s="242" t="s">
        <v>256</v>
      </c>
      <c r="E111" s="141" t="s">
        <v>507</v>
      </c>
      <c r="F111" s="169">
        <f>1663400+600000+200000</f>
        <v>2463400</v>
      </c>
      <c r="G111" s="169"/>
      <c r="H111" s="169"/>
      <c r="I111" s="169">
        <v>1489232.56</v>
      </c>
      <c r="J111" s="169"/>
      <c r="K111" s="228"/>
      <c r="L111" s="232">
        <f t="shared" si="24"/>
        <v>60.45435414467809</v>
      </c>
      <c r="M111" s="230"/>
      <c r="N111" s="169"/>
      <c r="O111" s="169"/>
      <c r="P111" s="169"/>
      <c r="Q111" s="169"/>
      <c r="R111" s="169"/>
      <c r="S111" s="169"/>
      <c r="T111" s="169"/>
      <c r="U111" s="169"/>
      <c r="V111" s="169"/>
      <c r="W111" s="246"/>
      <c r="X111" s="197">
        <f t="shared" si="25"/>
        <v>1489232.56</v>
      </c>
      <c r="Y111" s="236"/>
      <c r="Z111" s="114"/>
      <c r="AA111" s="114"/>
      <c r="AB111" s="114"/>
      <c r="AC111" s="114"/>
      <c r="AD111" s="114"/>
      <c r="AE111" s="114"/>
      <c r="AF111" s="114"/>
      <c r="AG111" s="114"/>
      <c r="AH111" s="114"/>
      <c r="AI111" s="114"/>
      <c r="AJ111" s="114"/>
      <c r="AK111" s="114"/>
      <c r="AL111" s="114"/>
    </row>
    <row r="112" spans="1:38" s="115" customFormat="1" ht="349.5" customHeight="1">
      <c r="A112" s="111"/>
      <c r="B112" s="241"/>
      <c r="C112" s="241"/>
      <c r="D112" s="243"/>
      <c r="E112" s="142" t="s">
        <v>508</v>
      </c>
      <c r="F112" s="167"/>
      <c r="G112" s="167"/>
      <c r="H112" s="167"/>
      <c r="I112" s="167"/>
      <c r="J112" s="167"/>
      <c r="K112" s="229"/>
      <c r="L112" s="233"/>
      <c r="M112" s="231"/>
      <c r="N112" s="167"/>
      <c r="O112" s="167"/>
      <c r="P112" s="167"/>
      <c r="Q112" s="167"/>
      <c r="R112" s="167"/>
      <c r="S112" s="167"/>
      <c r="T112" s="167"/>
      <c r="U112" s="167"/>
      <c r="V112" s="167"/>
      <c r="W112" s="247"/>
      <c r="X112" s="198">
        <f t="shared" si="25"/>
        <v>0</v>
      </c>
      <c r="Y112" s="236"/>
      <c r="Z112" s="114"/>
      <c r="AA112" s="114"/>
      <c r="AB112" s="114"/>
      <c r="AC112" s="114"/>
      <c r="AD112" s="114"/>
      <c r="AE112" s="114"/>
      <c r="AF112" s="114"/>
      <c r="AG112" s="114"/>
      <c r="AH112" s="114"/>
      <c r="AI112" s="114"/>
      <c r="AJ112" s="114"/>
      <c r="AK112" s="114"/>
      <c r="AL112" s="114"/>
    </row>
    <row r="113" spans="1:38" s="115" customFormat="1" ht="122.25" customHeight="1">
      <c r="A113" s="111"/>
      <c r="B113" s="112" t="s">
        <v>451</v>
      </c>
      <c r="C113" s="112" t="s">
        <v>452</v>
      </c>
      <c r="D113" s="112" t="s">
        <v>258</v>
      </c>
      <c r="E113" s="113" t="s">
        <v>453</v>
      </c>
      <c r="F113" s="164">
        <f>1184400-300000+600000+150000</f>
        <v>1634400</v>
      </c>
      <c r="G113" s="164"/>
      <c r="H113" s="164"/>
      <c r="I113" s="164">
        <v>977203.18</v>
      </c>
      <c r="J113" s="164"/>
      <c r="K113" s="164"/>
      <c r="L113" s="233">
        <f t="shared" si="24"/>
        <v>59.78971977484092</v>
      </c>
      <c r="M113" s="164"/>
      <c r="N113" s="164"/>
      <c r="O113" s="164"/>
      <c r="P113" s="164"/>
      <c r="Q113" s="164"/>
      <c r="R113" s="164"/>
      <c r="S113" s="164"/>
      <c r="T113" s="164"/>
      <c r="U113" s="164"/>
      <c r="V113" s="164"/>
      <c r="W113" s="184"/>
      <c r="X113" s="198">
        <f t="shared" si="25"/>
        <v>977203.18</v>
      </c>
      <c r="Y113" s="236"/>
      <c r="Z113" s="114"/>
      <c r="AA113" s="114"/>
      <c r="AB113" s="114"/>
      <c r="AC113" s="114"/>
      <c r="AD113" s="114"/>
      <c r="AE113" s="114"/>
      <c r="AF113" s="114"/>
      <c r="AG113" s="114"/>
      <c r="AH113" s="114"/>
      <c r="AI113" s="114"/>
      <c r="AJ113" s="114"/>
      <c r="AK113" s="114"/>
      <c r="AL113" s="114"/>
    </row>
    <row r="114" spans="1:38" s="115" customFormat="1" ht="263.25" customHeight="1">
      <c r="A114" s="111"/>
      <c r="B114" s="112" t="s">
        <v>454</v>
      </c>
      <c r="C114" s="112" t="s">
        <v>455</v>
      </c>
      <c r="D114" s="112" t="s">
        <v>258</v>
      </c>
      <c r="E114" s="113" t="s">
        <v>456</v>
      </c>
      <c r="F114" s="164">
        <f>14700+50000</f>
        <v>64700</v>
      </c>
      <c r="G114" s="164"/>
      <c r="H114" s="164"/>
      <c r="I114" s="164">
        <v>27547.39</v>
      </c>
      <c r="J114" s="164"/>
      <c r="K114" s="164"/>
      <c r="L114" s="184">
        <f t="shared" si="24"/>
        <v>42.57710973724884</v>
      </c>
      <c r="M114" s="164"/>
      <c r="N114" s="164"/>
      <c r="O114" s="164"/>
      <c r="P114" s="164"/>
      <c r="Q114" s="164"/>
      <c r="R114" s="164"/>
      <c r="S114" s="164"/>
      <c r="T114" s="164"/>
      <c r="U114" s="164"/>
      <c r="V114" s="164"/>
      <c r="W114" s="184"/>
      <c r="X114" s="165">
        <f t="shared" si="25"/>
        <v>27547.39</v>
      </c>
      <c r="Y114" s="236"/>
      <c r="Z114" s="114"/>
      <c r="AA114" s="114"/>
      <c r="AB114" s="114"/>
      <c r="AC114" s="114"/>
      <c r="AD114" s="114"/>
      <c r="AE114" s="114"/>
      <c r="AF114" s="114"/>
      <c r="AG114" s="114"/>
      <c r="AH114" s="114"/>
      <c r="AI114" s="114"/>
      <c r="AJ114" s="114"/>
      <c r="AK114" s="114"/>
      <c r="AL114" s="114"/>
    </row>
    <row r="115" spans="1:38" s="115" customFormat="1" ht="46.5" customHeight="1">
      <c r="A115" s="111"/>
      <c r="B115" s="112" t="s">
        <v>457</v>
      </c>
      <c r="C115" s="112" t="s">
        <v>458</v>
      </c>
      <c r="D115" s="112" t="s">
        <v>258</v>
      </c>
      <c r="E115" s="113" t="s">
        <v>459</v>
      </c>
      <c r="F115" s="164">
        <f>241400-167000+600000+50000</f>
        <v>724400</v>
      </c>
      <c r="G115" s="164"/>
      <c r="H115" s="164"/>
      <c r="I115" s="164">
        <v>488925.69</v>
      </c>
      <c r="J115" s="164"/>
      <c r="K115" s="164"/>
      <c r="L115" s="184">
        <f t="shared" si="24"/>
        <v>67.49388321369409</v>
      </c>
      <c r="M115" s="164"/>
      <c r="N115" s="164"/>
      <c r="O115" s="164"/>
      <c r="P115" s="164"/>
      <c r="Q115" s="164"/>
      <c r="R115" s="164"/>
      <c r="S115" s="164"/>
      <c r="T115" s="164"/>
      <c r="U115" s="164"/>
      <c r="V115" s="164"/>
      <c r="W115" s="184"/>
      <c r="X115" s="165">
        <f t="shared" si="25"/>
        <v>488925.69</v>
      </c>
      <c r="Y115" s="236"/>
      <c r="Z115" s="114"/>
      <c r="AA115" s="114"/>
      <c r="AB115" s="114"/>
      <c r="AC115" s="114"/>
      <c r="AD115" s="114"/>
      <c r="AE115" s="114"/>
      <c r="AF115" s="114"/>
      <c r="AG115" s="114"/>
      <c r="AH115" s="114"/>
      <c r="AI115" s="114"/>
      <c r="AJ115" s="114"/>
      <c r="AK115" s="114"/>
      <c r="AL115" s="114"/>
    </row>
    <row r="116" spans="1:38" s="115" customFormat="1" ht="53.25" customHeight="1">
      <c r="A116" s="111"/>
      <c r="B116" s="112" t="s">
        <v>460</v>
      </c>
      <c r="C116" s="112" t="s">
        <v>461</v>
      </c>
      <c r="D116" s="112" t="s">
        <v>257</v>
      </c>
      <c r="E116" s="113" t="s">
        <v>462</v>
      </c>
      <c r="F116" s="164">
        <f>253542500+5667000+183150000+23600000</f>
        <v>465959500</v>
      </c>
      <c r="G116" s="164"/>
      <c r="H116" s="164"/>
      <c r="I116" s="164">
        <v>322696712.2</v>
      </c>
      <c r="J116" s="164"/>
      <c r="K116" s="164"/>
      <c r="L116" s="184">
        <f t="shared" si="24"/>
        <v>69.25424037926042</v>
      </c>
      <c r="M116" s="164"/>
      <c r="N116" s="164"/>
      <c r="O116" s="164"/>
      <c r="P116" s="164"/>
      <c r="Q116" s="164"/>
      <c r="R116" s="164"/>
      <c r="S116" s="164"/>
      <c r="T116" s="164"/>
      <c r="U116" s="164"/>
      <c r="V116" s="164"/>
      <c r="W116" s="184"/>
      <c r="X116" s="165">
        <f t="shared" si="25"/>
        <v>322696712.2</v>
      </c>
      <c r="Y116" s="236"/>
      <c r="Z116" s="114"/>
      <c r="AA116" s="114"/>
      <c r="AB116" s="114"/>
      <c r="AC116" s="114"/>
      <c r="AD116" s="114"/>
      <c r="AE116" s="114"/>
      <c r="AF116" s="114"/>
      <c r="AG116" s="114"/>
      <c r="AH116" s="114"/>
      <c r="AI116" s="114"/>
      <c r="AJ116" s="114"/>
      <c r="AK116" s="114"/>
      <c r="AL116" s="114"/>
    </row>
    <row r="117" spans="1:38" s="110" customFormat="1" ht="63.75" customHeight="1">
      <c r="A117" s="106"/>
      <c r="B117" s="107" t="s">
        <v>463</v>
      </c>
      <c r="C117" s="107" t="s">
        <v>464</v>
      </c>
      <c r="D117" s="107"/>
      <c r="E117" s="108" t="s">
        <v>465</v>
      </c>
      <c r="F117" s="164">
        <f aca="true" t="shared" si="37" ref="F117:K117">F118+F119+F120</f>
        <v>313500</v>
      </c>
      <c r="G117" s="164">
        <f t="shared" si="37"/>
        <v>0</v>
      </c>
      <c r="H117" s="164">
        <f t="shared" si="37"/>
        <v>0</v>
      </c>
      <c r="I117" s="164">
        <f t="shared" si="37"/>
        <v>26983.8</v>
      </c>
      <c r="J117" s="164">
        <f t="shared" si="37"/>
        <v>0</v>
      </c>
      <c r="K117" s="164">
        <f t="shared" si="37"/>
        <v>0</v>
      </c>
      <c r="L117" s="184">
        <f t="shared" si="24"/>
        <v>8.607272727272727</v>
      </c>
      <c r="M117" s="164">
        <f>M118+M119+M120</f>
        <v>0</v>
      </c>
      <c r="N117" s="164">
        <f>N118+N119+N120</f>
        <v>0</v>
      </c>
      <c r="O117" s="164">
        <f>O118+O119+O120</f>
        <v>0</v>
      </c>
      <c r="P117" s="164">
        <f>P118+P119+P120</f>
        <v>0</v>
      </c>
      <c r="Q117" s="164">
        <f>Q118+Q119+Q120</f>
        <v>0</v>
      </c>
      <c r="R117" s="164"/>
      <c r="S117" s="164"/>
      <c r="T117" s="164"/>
      <c r="U117" s="164"/>
      <c r="V117" s="164"/>
      <c r="W117" s="184"/>
      <c r="X117" s="165">
        <f t="shared" si="25"/>
        <v>26983.8</v>
      </c>
      <c r="Y117" s="236" t="s">
        <v>556</v>
      </c>
      <c r="Z117" s="109"/>
      <c r="AA117" s="109"/>
      <c r="AB117" s="109"/>
      <c r="AC117" s="109"/>
      <c r="AD117" s="109"/>
      <c r="AE117" s="109"/>
      <c r="AF117" s="109"/>
      <c r="AG117" s="109"/>
      <c r="AH117" s="109"/>
      <c r="AI117" s="109"/>
      <c r="AJ117" s="109"/>
      <c r="AK117" s="109"/>
      <c r="AL117" s="109"/>
    </row>
    <row r="118" spans="1:38" s="115" customFormat="1" ht="249" customHeight="1">
      <c r="A118" s="111"/>
      <c r="B118" s="112" t="s">
        <v>466</v>
      </c>
      <c r="C118" s="112" t="s">
        <v>467</v>
      </c>
      <c r="D118" s="112" t="s">
        <v>256</v>
      </c>
      <c r="E118" s="113" t="s">
        <v>468</v>
      </c>
      <c r="F118" s="164">
        <v>28416</v>
      </c>
      <c r="G118" s="164"/>
      <c r="H118" s="164"/>
      <c r="I118" s="164">
        <v>2378.2</v>
      </c>
      <c r="J118" s="164"/>
      <c r="K118" s="164"/>
      <c r="L118" s="184">
        <f t="shared" si="24"/>
        <v>8.369228603603602</v>
      </c>
      <c r="M118" s="164"/>
      <c r="N118" s="164"/>
      <c r="O118" s="164"/>
      <c r="P118" s="164"/>
      <c r="Q118" s="164"/>
      <c r="R118" s="164"/>
      <c r="S118" s="164"/>
      <c r="T118" s="164"/>
      <c r="U118" s="164"/>
      <c r="V118" s="164"/>
      <c r="W118" s="184"/>
      <c r="X118" s="165">
        <f t="shared" si="25"/>
        <v>2378.2</v>
      </c>
      <c r="Y118" s="236"/>
      <c r="Z118" s="114"/>
      <c r="AA118" s="114"/>
      <c r="AB118" s="114"/>
      <c r="AC118" s="114"/>
      <c r="AD118" s="114"/>
      <c r="AE118" s="114"/>
      <c r="AF118" s="114"/>
      <c r="AG118" s="114"/>
      <c r="AH118" s="114"/>
      <c r="AI118" s="114"/>
      <c r="AJ118" s="114"/>
      <c r="AK118" s="114"/>
      <c r="AL118" s="114"/>
    </row>
    <row r="119" spans="1:38" s="115" customFormat="1" ht="60" customHeight="1">
      <c r="A119" s="111"/>
      <c r="B119" s="112" t="s">
        <v>469</v>
      </c>
      <c r="C119" s="112" t="s">
        <v>470</v>
      </c>
      <c r="D119" s="112" t="s">
        <v>258</v>
      </c>
      <c r="E119" s="143" t="s">
        <v>471</v>
      </c>
      <c r="F119" s="164">
        <v>8259</v>
      </c>
      <c r="G119" s="164"/>
      <c r="H119" s="164"/>
      <c r="I119" s="164"/>
      <c r="J119" s="164"/>
      <c r="K119" s="164"/>
      <c r="L119" s="184">
        <f t="shared" si="24"/>
        <v>0</v>
      </c>
      <c r="M119" s="164"/>
      <c r="N119" s="164"/>
      <c r="O119" s="164"/>
      <c r="P119" s="164"/>
      <c r="Q119" s="164"/>
      <c r="R119" s="164"/>
      <c r="S119" s="164"/>
      <c r="T119" s="164"/>
      <c r="U119" s="164"/>
      <c r="V119" s="164"/>
      <c r="W119" s="184"/>
      <c r="X119" s="165">
        <f t="shared" si="25"/>
        <v>0</v>
      </c>
      <c r="Y119" s="236"/>
      <c r="Z119" s="114"/>
      <c r="AA119" s="114"/>
      <c r="AB119" s="114"/>
      <c r="AC119" s="114"/>
      <c r="AD119" s="114"/>
      <c r="AE119" s="114"/>
      <c r="AF119" s="114"/>
      <c r="AG119" s="114"/>
      <c r="AH119" s="114"/>
      <c r="AI119" s="114"/>
      <c r="AJ119" s="114"/>
      <c r="AK119" s="114"/>
      <c r="AL119" s="114"/>
    </row>
    <row r="120" spans="1:38" s="115" customFormat="1" ht="69.75" customHeight="1">
      <c r="A120" s="111"/>
      <c r="B120" s="112" t="s">
        <v>472</v>
      </c>
      <c r="C120" s="112" t="s">
        <v>473</v>
      </c>
      <c r="D120" s="112" t="s">
        <v>257</v>
      </c>
      <c r="E120" s="113" t="s">
        <v>474</v>
      </c>
      <c r="F120" s="164">
        <v>276825</v>
      </c>
      <c r="G120" s="164"/>
      <c r="H120" s="164"/>
      <c r="I120" s="164">
        <v>24605.6</v>
      </c>
      <c r="J120" s="164"/>
      <c r="K120" s="164"/>
      <c r="L120" s="184">
        <f t="shared" si="24"/>
        <v>8.888503567235617</v>
      </c>
      <c r="M120" s="164"/>
      <c r="N120" s="164"/>
      <c r="O120" s="164"/>
      <c r="P120" s="164"/>
      <c r="Q120" s="164"/>
      <c r="R120" s="164"/>
      <c r="S120" s="164"/>
      <c r="T120" s="164"/>
      <c r="U120" s="164"/>
      <c r="V120" s="164"/>
      <c r="W120" s="184"/>
      <c r="X120" s="165">
        <f t="shared" si="25"/>
        <v>24605.6</v>
      </c>
      <c r="Y120" s="236"/>
      <c r="Z120" s="114"/>
      <c r="AA120" s="114"/>
      <c r="AB120" s="114"/>
      <c r="AC120" s="114"/>
      <c r="AD120" s="114"/>
      <c r="AE120" s="114"/>
      <c r="AF120" s="114"/>
      <c r="AG120" s="114"/>
      <c r="AH120" s="114"/>
      <c r="AI120" s="114"/>
      <c r="AJ120" s="114"/>
      <c r="AK120" s="114"/>
      <c r="AL120" s="114"/>
    </row>
    <row r="121" spans="1:39" s="146" customFormat="1" ht="251.25" customHeight="1">
      <c r="A121" s="144"/>
      <c r="B121" s="139">
        <v>1513030</v>
      </c>
      <c r="C121" s="139">
        <v>3030</v>
      </c>
      <c r="D121" s="139">
        <v>1030</v>
      </c>
      <c r="E121" s="108" t="s">
        <v>105</v>
      </c>
      <c r="F121" s="166">
        <f>F122+F123+F124+F125+F126+F127</f>
        <v>23783758</v>
      </c>
      <c r="G121" s="166">
        <f aca="true" t="shared" si="38" ref="G121:V121">G122+G123+G124+G125+G126+G127</f>
        <v>0</v>
      </c>
      <c r="H121" s="166">
        <f t="shared" si="38"/>
        <v>0</v>
      </c>
      <c r="I121" s="166">
        <f t="shared" si="38"/>
        <v>6778335.96</v>
      </c>
      <c r="J121" s="166">
        <f t="shared" si="38"/>
        <v>0</v>
      </c>
      <c r="K121" s="166">
        <f t="shared" si="38"/>
        <v>0</v>
      </c>
      <c r="L121" s="184">
        <f t="shared" si="24"/>
        <v>28.499852546431054</v>
      </c>
      <c r="M121" s="166">
        <f t="shared" si="38"/>
        <v>150000</v>
      </c>
      <c r="N121" s="166">
        <f t="shared" si="38"/>
        <v>0</v>
      </c>
      <c r="O121" s="166">
        <f t="shared" si="38"/>
        <v>0</v>
      </c>
      <c r="P121" s="166">
        <f t="shared" si="38"/>
        <v>0</v>
      </c>
      <c r="Q121" s="166">
        <f t="shared" si="38"/>
        <v>150000</v>
      </c>
      <c r="R121" s="166">
        <f t="shared" si="38"/>
        <v>0</v>
      </c>
      <c r="S121" s="166">
        <f t="shared" si="38"/>
        <v>0</v>
      </c>
      <c r="T121" s="166">
        <f t="shared" si="38"/>
        <v>0</v>
      </c>
      <c r="U121" s="166">
        <f t="shared" si="38"/>
        <v>0</v>
      </c>
      <c r="V121" s="166">
        <f t="shared" si="38"/>
        <v>0</v>
      </c>
      <c r="W121" s="184">
        <f>R121/M121*100</f>
        <v>0</v>
      </c>
      <c r="X121" s="165">
        <f t="shared" si="25"/>
        <v>6778335.96</v>
      </c>
      <c r="Y121" s="236"/>
      <c r="Z121" s="109"/>
      <c r="AA121" s="109"/>
      <c r="AB121" s="109"/>
      <c r="AC121" s="109"/>
      <c r="AD121" s="109"/>
      <c r="AE121" s="109"/>
      <c r="AF121" s="109"/>
      <c r="AG121" s="109"/>
      <c r="AH121" s="109"/>
      <c r="AI121" s="109"/>
      <c r="AJ121" s="109"/>
      <c r="AK121" s="109"/>
      <c r="AL121" s="109"/>
      <c r="AM121" s="145"/>
    </row>
    <row r="122" spans="1:25" s="114" customFormat="1" ht="327" customHeight="1">
      <c r="A122" s="147"/>
      <c r="B122" s="140">
        <v>1513031</v>
      </c>
      <c r="C122" s="140">
        <v>3031</v>
      </c>
      <c r="D122" s="140">
        <v>1030</v>
      </c>
      <c r="E122" s="113" t="s">
        <v>233</v>
      </c>
      <c r="F122" s="164">
        <v>270200</v>
      </c>
      <c r="G122" s="119"/>
      <c r="H122" s="119"/>
      <c r="I122" s="119">
        <v>65039.37</v>
      </c>
      <c r="J122" s="119"/>
      <c r="K122" s="119"/>
      <c r="L122" s="184">
        <f t="shared" si="24"/>
        <v>24.070825314581793</v>
      </c>
      <c r="M122" s="119">
        <f>N122+Q122</f>
        <v>150000</v>
      </c>
      <c r="N122" s="119"/>
      <c r="O122" s="119"/>
      <c r="P122" s="119"/>
      <c r="Q122" s="119">
        <v>150000</v>
      </c>
      <c r="R122" s="119"/>
      <c r="S122" s="119"/>
      <c r="T122" s="119"/>
      <c r="U122" s="119"/>
      <c r="V122" s="119"/>
      <c r="W122" s="184">
        <f>R122/M122*100</f>
        <v>0</v>
      </c>
      <c r="X122" s="165">
        <f t="shared" si="25"/>
        <v>65039.37</v>
      </c>
      <c r="Y122" s="236"/>
    </row>
    <row r="123" spans="1:25" s="114" customFormat="1" ht="114.75" customHeight="1">
      <c r="A123" s="147"/>
      <c r="B123" s="140">
        <v>1513033</v>
      </c>
      <c r="C123" s="140">
        <v>3033</v>
      </c>
      <c r="D123" s="140">
        <v>1070</v>
      </c>
      <c r="E123" s="113" t="s">
        <v>234</v>
      </c>
      <c r="F123" s="164">
        <v>74666</v>
      </c>
      <c r="G123" s="119"/>
      <c r="H123" s="119"/>
      <c r="I123" s="119">
        <v>685.99</v>
      </c>
      <c r="J123" s="119"/>
      <c r="K123" s="119"/>
      <c r="L123" s="184">
        <f t="shared" si="24"/>
        <v>0.9187448102215199</v>
      </c>
      <c r="M123" s="119"/>
      <c r="N123" s="119"/>
      <c r="O123" s="119"/>
      <c r="P123" s="119"/>
      <c r="Q123" s="119"/>
      <c r="R123" s="119"/>
      <c r="S123" s="119"/>
      <c r="T123" s="119"/>
      <c r="U123" s="119"/>
      <c r="V123" s="119"/>
      <c r="W123" s="184"/>
      <c r="X123" s="165">
        <f t="shared" si="25"/>
        <v>685.99</v>
      </c>
      <c r="Y123" s="236"/>
    </row>
    <row r="124" spans="1:25" s="114" customFormat="1" ht="40.5" customHeight="1">
      <c r="A124" s="147"/>
      <c r="B124" s="140">
        <v>1513034</v>
      </c>
      <c r="C124" s="140">
        <v>3034</v>
      </c>
      <c r="D124" s="140">
        <v>1070</v>
      </c>
      <c r="E124" s="113" t="s">
        <v>549</v>
      </c>
      <c r="F124" s="164">
        <v>1562305</v>
      </c>
      <c r="G124" s="119"/>
      <c r="H124" s="119"/>
      <c r="I124" s="119">
        <v>390199.32</v>
      </c>
      <c r="J124" s="119"/>
      <c r="K124" s="119"/>
      <c r="L124" s="184">
        <f t="shared" si="24"/>
        <v>24.97587346900893</v>
      </c>
      <c r="M124" s="119"/>
      <c r="N124" s="119"/>
      <c r="O124" s="119"/>
      <c r="P124" s="119"/>
      <c r="Q124" s="119"/>
      <c r="R124" s="119"/>
      <c r="S124" s="119"/>
      <c r="T124" s="119"/>
      <c r="U124" s="119"/>
      <c r="V124" s="119"/>
      <c r="W124" s="184"/>
      <c r="X124" s="165">
        <f t="shared" si="25"/>
        <v>390199.32</v>
      </c>
      <c r="Y124" s="236"/>
    </row>
    <row r="125" spans="1:25" s="114" customFormat="1" ht="57.75" customHeight="1">
      <c r="A125" s="147"/>
      <c r="B125" s="140">
        <v>1513035</v>
      </c>
      <c r="C125" s="140">
        <v>3035</v>
      </c>
      <c r="D125" s="140">
        <v>1070</v>
      </c>
      <c r="E125" s="113" t="s">
        <v>235</v>
      </c>
      <c r="F125" s="164">
        <v>5621043</v>
      </c>
      <c r="G125" s="119"/>
      <c r="H125" s="119"/>
      <c r="I125" s="119">
        <v>1901928.28</v>
      </c>
      <c r="J125" s="119"/>
      <c r="K125" s="119"/>
      <c r="L125" s="184">
        <f t="shared" si="24"/>
        <v>33.83586071125946</v>
      </c>
      <c r="M125" s="119"/>
      <c r="N125" s="119"/>
      <c r="O125" s="119"/>
      <c r="P125" s="119"/>
      <c r="Q125" s="119"/>
      <c r="R125" s="119"/>
      <c r="S125" s="119"/>
      <c r="T125" s="119"/>
      <c r="U125" s="119"/>
      <c r="V125" s="119"/>
      <c r="W125" s="184"/>
      <c r="X125" s="165">
        <f t="shared" si="25"/>
        <v>1901928.28</v>
      </c>
      <c r="Y125" s="236"/>
    </row>
    <row r="126" spans="1:25" s="114" customFormat="1" ht="65.25" customHeight="1">
      <c r="A126" s="147"/>
      <c r="B126" s="140">
        <v>1513037</v>
      </c>
      <c r="C126" s="140">
        <v>3037</v>
      </c>
      <c r="D126" s="140">
        <v>1070</v>
      </c>
      <c r="E126" s="113" t="s">
        <v>529</v>
      </c>
      <c r="F126" s="164"/>
      <c r="G126" s="119"/>
      <c r="H126" s="119"/>
      <c r="I126" s="119"/>
      <c r="J126" s="119"/>
      <c r="K126" s="119"/>
      <c r="L126" s="184"/>
      <c r="M126" s="119"/>
      <c r="N126" s="119"/>
      <c r="O126" s="119"/>
      <c r="P126" s="119"/>
      <c r="Q126" s="119"/>
      <c r="R126" s="119"/>
      <c r="S126" s="119"/>
      <c r="T126" s="119"/>
      <c r="U126" s="119"/>
      <c r="V126" s="119"/>
      <c r="W126" s="184"/>
      <c r="X126" s="165">
        <f t="shared" si="25"/>
        <v>0</v>
      </c>
      <c r="Y126" s="236"/>
    </row>
    <row r="127" spans="1:25" s="114" customFormat="1" ht="54.75" customHeight="1">
      <c r="A127" s="147"/>
      <c r="B127" s="140">
        <v>1513038</v>
      </c>
      <c r="C127" s="140">
        <v>3038</v>
      </c>
      <c r="D127" s="140">
        <v>1070</v>
      </c>
      <c r="E127" s="113" t="s">
        <v>20</v>
      </c>
      <c r="F127" s="164">
        <v>16255544</v>
      </c>
      <c r="G127" s="164"/>
      <c r="H127" s="164"/>
      <c r="I127" s="164">
        <v>4420483</v>
      </c>
      <c r="J127" s="164"/>
      <c r="K127" s="164"/>
      <c r="L127" s="184">
        <f t="shared" si="24"/>
        <v>27.193694655804812</v>
      </c>
      <c r="M127" s="119"/>
      <c r="N127" s="164"/>
      <c r="O127" s="164"/>
      <c r="P127" s="164"/>
      <c r="Q127" s="164"/>
      <c r="R127" s="164"/>
      <c r="S127" s="164"/>
      <c r="T127" s="164"/>
      <c r="U127" s="164"/>
      <c r="V127" s="164"/>
      <c r="W127" s="184"/>
      <c r="X127" s="165">
        <f t="shared" si="25"/>
        <v>4420483</v>
      </c>
      <c r="Y127" s="236"/>
    </row>
    <row r="128" spans="1:25" s="109" customFormat="1" ht="67.5" customHeight="1">
      <c r="A128" s="148"/>
      <c r="B128" s="139">
        <v>1513040</v>
      </c>
      <c r="C128" s="139">
        <v>3040</v>
      </c>
      <c r="D128" s="139"/>
      <c r="E128" s="108" t="s">
        <v>475</v>
      </c>
      <c r="F128" s="165">
        <f>F129+F130+F131+F132+F133+F134+F135+F136+F137</f>
        <v>307726600</v>
      </c>
      <c r="G128" s="165">
        <f aca="true" t="shared" si="39" ref="G128:V128">G129+G130+G131+G132+G133+G134+G135+G136+G137</f>
        <v>0</v>
      </c>
      <c r="H128" s="165">
        <f t="shared" si="39"/>
        <v>0</v>
      </c>
      <c r="I128" s="165">
        <f t="shared" si="39"/>
        <v>69627717.04</v>
      </c>
      <c r="J128" s="165">
        <f t="shared" si="39"/>
        <v>0</v>
      </c>
      <c r="K128" s="165">
        <f t="shared" si="39"/>
        <v>0</v>
      </c>
      <c r="L128" s="184">
        <f t="shared" si="24"/>
        <v>22.626486316100074</v>
      </c>
      <c r="M128" s="165">
        <f t="shared" si="39"/>
        <v>0</v>
      </c>
      <c r="N128" s="165">
        <f t="shared" si="39"/>
        <v>0</v>
      </c>
      <c r="O128" s="165">
        <f t="shared" si="39"/>
        <v>0</v>
      </c>
      <c r="P128" s="165">
        <f t="shared" si="39"/>
        <v>0</v>
      </c>
      <c r="Q128" s="165">
        <f t="shared" si="39"/>
        <v>0</v>
      </c>
      <c r="R128" s="165">
        <f t="shared" si="39"/>
        <v>0</v>
      </c>
      <c r="S128" s="165">
        <f t="shared" si="39"/>
        <v>0</v>
      </c>
      <c r="T128" s="165">
        <f t="shared" si="39"/>
        <v>0</v>
      </c>
      <c r="U128" s="165">
        <f t="shared" si="39"/>
        <v>0</v>
      </c>
      <c r="V128" s="165">
        <f t="shared" si="39"/>
        <v>0</v>
      </c>
      <c r="W128" s="184"/>
      <c r="X128" s="165">
        <f t="shared" si="25"/>
        <v>69627717.04</v>
      </c>
      <c r="Y128" s="236"/>
    </row>
    <row r="129" spans="1:25" s="114" customFormat="1" ht="36.75" customHeight="1">
      <c r="A129" s="147"/>
      <c r="B129" s="140">
        <v>1513041</v>
      </c>
      <c r="C129" s="140">
        <v>3041</v>
      </c>
      <c r="D129" s="140">
        <v>1040</v>
      </c>
      <c r="E129" s="113" t="s">
        <v>476</v>
      </c>
      <c r="F129" s="164">
        <v>3435800</v>
      </c>
      <c r="G129" s="164"/>
      <c r="H129" s="164"/>
      <c r="I129" s="164">
        <v>511369.01</v>
      </c>
      <c r="J129" s="164"/>
      <c r="K129" s="164"/>
      <c r="L129" s="184">
        <f t="shared" si="24"/>
        <v>14.883549973805227</v>
      </c>
      <c r="M129" s="119"/>
      <c r="N129" s="164"/>
      <c r="O129" s="164"/>
      <c r="P129" s="164"/>
      <c r="Q129" s="164"/>
      <c r="R129" s="164"/>
      <c r="S129" s="164"/>
      <c r="T129" s="164"/>
      <c r="U129" s="164"/>
      <c r="V129" s="164"/>
      <c r="W129" s="184"/>
      <c r="X129" s="165">
        <f t="shared" si="25"/>
        <v>511369.01</v>
      </c>
      <c r="Y129" s="236"/>
    </row>
    <row r="130" spans="1:25" s="114" customFormat="1" ht="36.75" customHeight="1">
      <c r="A130" s="147"/>
      <c r="B130" s="140">
        <v>1513042</v>
      </c>
      <c r="C130" s="140">
        <v>3042</v>
      </c>
      <c r="D130" s="140">
        <v>1040</v>
      </c>
      <c r="E130" s="113" t="s">
        <v>525</v>
      </c>
      <c r="F130" s="164">
        <v>468000</v>
      </c>
      <c r="G130" s="164"/>
      <c r="H130" s="164"/>
      <c r="I130" s="164">
        <v>196935.37</v>
      </c>
      <c r="J130" s="164"/>
      <c r="K130" s="164"/>
      <c r="L130" s="184">
        <f t="shared" si="24"/>
        <v>42.08020726495727</v>
      </c>
      <c r="M130" s="119"/>
      <c r="N130" s="164"/>
      <c r="O130" s="164"/>
      <c r="P130" s="164"/>
      <c r="Q130" s="164"/>
      <c r="R130" s="164"/>
      <c r="S130" s="164"/>
      <c r="T130" s="164"/>
      <c r="U130" s="164"/>
      <c r="V130" s="164"/>
      <c r="W130" s="184"/>
      <c r="X130" s="165">
        <f t="shared" si="25"/>
        <v>196935.37</v>
      </c>
      <c r="Y130" s="236"/>
    </row>
    <row r="131" spans="1:25" s="114" customFormat="1" ht="36.75" customHeight="1">
      <c r="A131" s="147"/>
      <c r="B131" s="140">
        <v>1513043</v>
      </c>
      <c r="C131" s="140">
        <v>3043</v>
      </c>
      <c r="D131" s="140">
        <v>1040</v>
      </c>
      <c r="E131" s="113" t="s">
        <v>477</v>
      </c>
      <c r="F131" s="164">
        <v>142613700</v>
      </c>
      <c r="G131" s="164"/>
      <c r="H131" s="164"/>
      <c r="I131" s="164">
        <v>34780788.68</v>
      </c>
      <c r="J131" s="164"/>
      <c r="K131" s="164"/>
      <c r="L131" s="184">
        <f t="shared" si="24"/>
        <v>24.388111857416224</v>
      </c>
      <c r="M131" s="119"/>
      <c r="N131" s="164"/>
      <c r="O131" s="164"/>
      <c r="P131" s="164"/>
      <c r="Q131" s="164"/>
      <c r="R131" s="164"/>
      <c r="S131" s="164"/>
      <c r="T131" s="164"/>
      <c r="U131" s="164"/>
      <c r="V131" s="164"/>
      <c r="W131" s="184"/>
      <c r="X131" s="165">
        <f t="shared" si="25"/>
        <v>34780788.68</v>
      </c>
      <c r="Y131" s="236"/>
    </row>
    <row r="132" spans="1:25" s="114" customFormat="1" ht="36.75" customHeight="1">
      <c r="A132" s="147"/>
      <c r="B132" s="140">
        <v>1513044</v>
      </c>
      <c r="C132" s="140">
        <v>3044</v>
      </c>
      <c r="D132" s="140">
        <v>1040</v>
      </c>
      <c r="E132" s="113" t="s">
        <v>478</v>
      </c>
      <c r="F132" s="164">
        <v>9856700</v>
      </c>
      <c r="G132" s="164"/>
      <c r="H132" s="164"/>
      <c r="I132" s="164">
        <v>1734665.1</v>
      </c>
      <c r="J132" s="164"/>
      <c r="K132" s="164"/>
      <c r="L132" s="184">
        <f t="shared" si="24"/>
        <v>17.59884241176053</v>
      </c>
      <c r="M132" s="119"/>
      <c r="N132" s="164"/>
      <c r="O132" s="164"/>
      <c r="P132" s="164"/>
      <c r="Q132" s="164"/>
      <c r="R132" s="164"/>
      <c r="S132" s="164"/>
      <c r="T132" s="164"/>
      <c r="U132" s="164"/>
      <c r="V132" s="164"/>
      <c r="W132" s="184"/>
      <c r="X132" s="165">
        <f t="shared" si="25"/>
        <v>1734665.1</v>
      </c>
      <c r="Y132" s="236"/>
    </row>
    <row r="133" spans="1:25" s="114" customFormat="1" ht="34.5" customHeight="1">
      <c r="A133" s="147"/>
      <c r="B133" s="140">
        <v>1513045</v>
      </c>
      <c r="C133" s="140">
        <v>3045</v>
      </c>
      <c r="D133" s="140">
        <v>1040</v>
      </c>
      <c r="E133" s="113" t="s">
        <v>479</v>
      </c>
      <c r="F133" s="164">
        <v>58904500</v>
      </c>
      <c r="G133" s="164"/>
      <c r="H133" s="164"/>
      <c r="I133" s="164">
        <v>8030189.76</v>
      </c>
      <c r="J133" s="164"/>
      <c r="K133" s="164"/>
      <c r="L133" s="184">
        <f t="shared" si="24"/>
        <v>13.632557376770874</v>
      </c>
      <c r="M133" s="119"/>
      <c r="N133" s="164"/>
      <c r="O133" s="164"/>
      <c r="P133" s="164"/>
      <c r="Q133" s="164"/>
      <c r="R133" s="164"/>
      <c r="S133" s="164"/>
      <c r="T133" s="164"/>
      <c r="U133" s="164"/>
      <c r="V133" s="164"/>
      <c r="W133" s="184"/>
      <c r="X133" s="165">
        <f t="shared" si="25"/>
        <v>8030189.76</v>
      </c>
      <c r="Y133" s="236" t="s">
        <v>557</v>
      </c>
    </row>
    <row r="134" spans="1:25" s="114" customFormat="1" ht="34.5" customHeight="1">
      <c r="A134" s="147"/>
      <c r="B134" s="140">
        <v>1513046</v>
      </c>
      <c r="C134" s="140">
        <v>3046</v>
      </c>
      <c r="D134" s="140">
        <v>1040</v>
      </c>
      <c r="E134" s="113" t="s">
        <v>480</v>
      </c>
      <c r="F134" s="164">
        <v>2590200</v>
      </c>
      <c r="G134" s="164"/>
      <c r="H134" s="164"/>
      <c r="I134" s="164">
        <v>279380.65</v>
      </c>
      <c r="J134" s="164"/>
      <c r="K134" s="164"/>
      <c r="L134" s="184">
        <f t="shared" si="24"/>
        <v>10.786064782642269</v>
      </c>
      <c r="M134" s="119"/>
      <c r="N134" s="164"/>
      <c r="O134" s="164"/>
      <c r="P134" s="164"/>
      <c r="Q134" s="164"/>
      <c r="R134" s="164"/>
      <c r="S134" s="164"/>
      <c r="T134" s="164"/>
      <c r="U134" s="164"/>
      <c r="V134" s="164"/>
      <c r="W134" s="184"/>
      <c r="X134" s="165">
        <f t="shared" si="25"/>
        <v>279380.65</v>
      </c>
      <c r="Y134" s="236"/>
    </row>
    <row r="135" spans="1:25" s="114" customFormat="1" ht="34.5" customHeight="1">
      <c r="A135" s="147"/>
      <c r="B135" s="140">
        <v>1513047</v>
      </c>
      <c r="C135" s="140">
        <v>3047</v>
      </c>
      <c r="D135" s="140">
        <v>1040</v>
      </c>
      <c r="E135" s="113" t="s">
        <v>481</v>
      </c>
      <c r="F135" s="164">
        <v>354300</v>
      </c>
      <c r="G135" s="164"/>
      <c r="H135" s="164"/>
      <c r="I135" s="164">
        <v>56760</v>
      </c>
      <c r="J135" s="164"/>
      <c r="K135" s="164"/>
      <c r="L135" s="184">
        <f t="shared" si="24"/>
        <v>16.020321761219307</v>
      </c>
      <c r="M135" s="119"/>
      <c r="N135" s="164"/>
      <c r="O135" s="164"/>
      <c r="P135" s="164"/>
      <c r="Q135" s="164"/>
      <c r="R135" s="164"/>
      <c r="S135" s="164"/>
      <c r="T135" s="164"/>
      <c r="U135" s="164"/>
      <c r="V135" s="164"/>
      <c r="W135" s="184"/>
      <c r="X135" s="165">
        <f t="shared" si="25"/>
        <v>56760</v>
      </c>
      <c r="Y135" s="236"/>
    </row>
    <row r="136" spans="1:25" s="114" customFormat="1" ht="33">
      <c r="A136" s="147"/>
      <c r="B136" s="140">
        <v>1513048</v>
      </c>
      <c r="C136" s="140">
        <v>3048</v>
      </c>
      <c r="D136" s="140">
        <v>1040</v>
      </c>
      <c r="E136" s="113" t="s">
        <v>482</v>
      </c>
      <c r="F136" s="164">
        <v>38809400</v>
      </c>
      <c r="G136" s="164"/>
      <c r="H136" s="164"/>
      <c r="I136" s="164">
        <v>11906834.52</v>
      </c>
      <c r="J136" s="164"/>
      <c r="K136" s="164"/>
      <c r="L136" s="184">
        <f t="shared" si="24"/>
        <v>30.680284982504237</v>
      </c>
      <c r="M136" s="119"/>
      <c r="N136" s="164"/>
      <c r="O136" s="164"/>
      <c r="P136" s="164"/>
      <c r="Q136" s="164"/>
      <c r="R136" s="164"/>
      <c r="S136" s="164"/>
      <c r="T136" s="164"/>
      <c r="U136" s="164"/>
      <c r="V136" s="164"/>
      <c r="W136" s="184"/>
      <c r="X136" s="165">
        <f t="shared" si="25"/>
        <v>11906834.52</v>
      </c>
      <c r="Y136" s="236"/>
    </row>
    <row r="137" spans="1:25" s="114" customFormat="1" ht="33">
      <c r="A137" s="147"/>
      <c r="B137" s="140">
        <v>1513049</v>
      </c>
      <c r="C137" s="140">
        <v>3049</v>
      </c>
      <c r="D137" s="140">
        <v>1010</v>
      </c>
      <c r="E137" s="113" t="s">
        <v>483</v>
      </c>
      <c r="F137" s="164">
        <v>50694000</v>
      </c>
      <c r="G137" s="164"/>
      <c r="H137" s="164"/>
      <c r="I137" s="164">
        <v>12130793.95</v>
      </c>
      <c r="J137" s="164"/>
      <c r="K137" s="164"/>
      <c r="L137" s="184">
        <f t="shared" si="24"/>
        <v>23.92944717323549</v>
      </c>
      <c r="M137" s="119"/>
      <c r="N137" s="164"/>
      <c r="O137" s="164"/>
      <c r="P137" s="164"/>
      <c r="Q137" s="164"/>
      <c r="R137" s="164"/>
      <c r="S137" s="164"/>
      <c r="T137" s="164"/>
      <c r="U137" s="164"/>
      <c r="V137" s="164"/>
      <c r="W137" s="184"/>
      <c r="X137" s="165">
        <f t="shared" si="25"/>
        <v>12130793.95</v>
      </c>
      <c r="Y137" s="236"/>
    </row>
    <row r="138" spans="1:38" s="110" customFormat="1" ht="56.25" customHeight="1">
      <c r="A138" s="106"/>
      <c r="B138" s="139">
        <v>1513050</v>
      </c>
      <c r="C138" s="139">
        <v>3050</v>
      </c>
      <c r="D138" s="139">
        <v>1070</v>
      </c>
      <c r="E138" s="108" t="s">
        <v>106</v>
      </c>
      <c r="F138" s="165">
        <v>930500</v>
      </c>
      <c r="G138" s="165"/>
      <c r="H138" s="165"/>
      <c r="I138" s="165">
        <v>151705.94</v>
      </c>
      <c r="J138" s="165"/>
      <c r="K138" s="165"/>
      <c r="L138" s="184">
        <f t="shared" si="24"/>
        <v>16.30370123589468</v>
      </c>
      <c r="M138" s="166"/>
      <c r="N138" s="165"/>
      <c r="O138" s="165"/>
      <c r="P138" s="165"/>
      <c r="Q138" s="165"/>
      <c r="R138" s="165"/>
      <c r="S138" s="165"/>
      <c r="T138" s="165"/>
      <c r="U138" s="165"/>
      <c r="V138" s="165"/>
      <c r="W138" s="184"/>
      <c r="X138" s="165">
        <f t="shared" si="25"/>
        <v>151705.94</v>
      </c>
      <c r="Y138" s="236"/>
      <c r="Z138" s="109"/>
      <c r="AA138" s="109"/>
      <c r="AB138" s="109"/>
      <c r="AC138" s="109"/>
      <c r="AD138" s="109"/>
      <c r="AE138" s="109"/>
      <c r="AF138" s="109"/>
      <c r="AG138" s="109"/>
      <c r="AH138" s="109"/>
      <c r="AI138" s="109"/>
      <c r="AJ138" s="109"/>
      <c r="AK138" s="109"/>
      <c r="AL138" s="109"/>
    </row>
    <row r="139" spans="1:38" s="110" customFormat="1" ht="40.5" customHeight="1">
      <c r="A139" s="106"/>
      <c r="B139" s="139">
        <v>1513080</v>
      </c>
      <c r="C139" s="139">
        <v>3080</v>
      </c>
      <c r="D139" s="139">
        <v>1010</v>
      </c>
      <c r="E139" s="108" t="s">
        <v>526</v>
      </c>
      <c r="F139" s="165">
        <v>8977500</v>
      </c>
      <c r="G139" s="165"/>
      <c r="H139" s="165"/>
      <c r="I139" s="165">
        <v>2337022.15</v>
      </c>
      <c r="J139" s="165"/>
      <c r="K139" s="165"/>
      <c r="L139" s="184">
        <f t="shared" si="24"/>
        <v>26.03199275967697</v>
      </c>
      <c r="M139" s="166"/>
      <c r="N139" s="165"/>
      <c r="O139" s="165"/>
      <c r="P139" s="165"/>
      <c r="Q139" s="165"/>
      <c r="R139" s="165"/>
      <c r="S139" s="165"/>
      <c r="T139" s="165"/>
      <c r="U139" s="165"/>
      <c r="V139" s="165"/>
      <c r="W139" s="184"/>
      <c r="X139" s="165">
        <f t="shared" si="25"/>
        <v>2337022.15</v>
      </c>
      <c r="Y139" s="236"/>
      <c r="Z139" s="109"/>
      <c r="AA139" s="109"/>
      <c r="AB139" s="109"/>
      <c r="AC139" s="109"/>
      <c r="AD139" s="109"/>
      <c r="AE139" s="109"/>
      <c r="AF139" s="109"/>
      <c r="AG139" s="109"/>
      <c r="AH139" s="109"/>
      <c r="AI139" s="109"/>
      <c r="AJ139" s="109"/>
      <c r="AK139" s="109"/>
      <c r="AL139" s="109"/>
    </row>
    <row r="140" spans="1:38" s="110" customFormat="1" ht="34.5" customHeight="1">
      <c r="A140" s="106"/>
      <c r="B140" s="139">
        <v>1513090</v>
      </c>
      <c r="C140" s="139">
        <v>3090</v>
      </c>
      <c r="D140" s="139">
        <v>1030</v>
      </c>
      <c r="E140" s="149" t="s">
        <v>484</v>
      </c>
      <c r="F140" s="165">
        <v>196100</v>
      </c>
      <c r="G140" s="165"/>
      <c r="H140" s="165"/>
      <c r="I140" s="165">
        <v>30300.75</v>
      </c>
      <c r="J140" s="165"/>
      <c r="K140" s="165"/>
      <c r="L140" s="184">
        <f t="shared" si="24"/>
        <v>15.451682814890363</v>
      </c>
      <c r="M140" s="166"/>
      <c r="N140" s="165"/>
      <c r="O140" s="165"/>
      <c r="P140" s="165"/>
      <c r="Q140" s="165"/>
      <c r="R140" s="165"/>
      <c r="S140" s="165"/>
      <c r="T140" s="165"/>
      <c r="U140" s="165"/>
      <c r="V140" s="165"/>
      <c r="W140" s="184"/>
      <c r="X140" s="165">
        <f t="shared" si="25"/>
        <v>30300.75</v>
      </c>
      <c r="Y140" s="236"/>
      <c r="Z140" s="109"/>
      <c r="AA140" s="109"/>
      <c r="AB140" s="109"/>
      <c r="AC140" s="109"/>
      <c r="AD140" s="109"/>
      <c r="AE140" s="109"/>
      <c r="AF140" s="109"/>
      <c r="AG140" s="109"/>
      <c r="AH140" s="109"/>
      <c r="AI140" s="109"/>
      <c r="AJ140" s="109"/>
      <c r="AK140" s="109"/>
      <c r="AL140" s="109"/>
    </row>
    <row r="141" spans="1:38" s="110" customFormat="1" ht="66.75" customHeight="1">
      <c r="A141" s="106"/>
      <c r="B141" s="139">
        <v>1513100</v>
      </c>
      <c r="C141" s="139">
        <v>3100</v>
      </c>
      <c r="D141" s="139"/>
      <c r="E141" s="108" t="s">
        <v>107</v>
      </c>
      <c r="F141" s="166">
        <f>F142</f>
        <v>8271100</v>
      </c>
      <c r="G141" s="166">
        <f aca="true" t="shared" si="40" ref="G141:V141">G142</f>
        <v>6253700</v>
      </c>
      <c r="H141" s="166">
        <f t="shared" si="40"/>
        <v>195000</v>
      </c>
      <c r="I141" s="166">
        <f t="shared" si="40"/>
        <v>1908212.84</v>
      </c>
      <c r="J141" s="166">
        <f t="shared" si="40"/>
        <v>1442240.84</v>
      </c>
      <c r="K141" s="166">
        <f t="shared" si="40"/>
        <v>85386.24</v>
      </c>
      <c r="L141" s="184">
        <f t="shared" si="24"/>
        <v>23.07084716664047</v>
      </c>
      <c r="M141" s="166">
        <f t="shared" si="40"/>
        <v>58900</v>
      </c>
      <c r="N141" s="166">
        <f t="shared" si="40"/>
        <v>48900</v>
      </c>
      <c r="O141" s="166">
        <f t="shared" si="40"/>
        <v>39000</v>
      </c>
      <c r="P141" s="166">
        <f t="shared" si="40"/>
        <v>0</v>
      </c>
      <c r="Q141" s="166">
        <f t="shared" si="40"/>
        <v>10000</v>
      </c>
      <c r="R141" s="166">
        <f t="shared" si="40"/>
        <v>81727.98999999999</v>
      </c>
      <c r="S141" s="166">
        <f t="shared" si="40"/>
        <v>40745.59</v>
      </c>
      <c r="T141" s="166">
        <f t="shared" si="40"/>
        <v>6718.16</v>
      </c>
      <c r="U141" s="166">
        <f t="shared" si="40"/>
        <v>0</v>
      </c>
      <c r="V141" s="166">
        <f t="shared" si="40"/>
        <v>40982.4</v>
      </c>
      <c r="W141" s="184">
        <f>R141/M141*100</f>
        <v>138.75719864176568</v>
      </c>
      <c r="X141" s="165">
        <f t="shared" si="25"/>
        <v>1989940.83</v>
      </c>
      <c r="Y141" s="236"/>
      <c r="Z141" s="109"/>
      <c r="AA141" s="109"/>
      <c r="AB141" s="109"/>
      <c r="AC141" s="109"/>
      <c r="AD141" s="109"/>
      <c r="AE141" s="109"/>
      <c r="AF141" s="109"/>
      <c r="AG141" s="109"/>
      <c r="AH141" s="109"/>
      <c r="AI141" s="109"/>
      <c r="AJ141" s="109"/>
      <c r="AK141" s="109"/>
      <c r="AL141" s="109"/>
    </row>
    <row r="142" spans="1:38" s="115" customFormat="1" ht="84" customHeight="1">
      <c r="A142" s="111"/>
      <c r="B142" s="140">
        <v>1513104</v>
      </c>
      <c r="C142" s="140">
        <v>3104</v>
      </c>
      <c r="D142" s="140">
        <v>1020</v>
      </c>
      <c r="E142" s="113" t="s">
        <v>108</v>
      </c>
      <c r="F142" s="164">
        <v>8271100</v>
      </c>
      <c r="G142" s="164">
        <v>6253700</v>
      </c>
      <c r="H142" s="164">
        <v>195000</v>
      </c>
      <c r="I142" s="164">
        <v>1908212.84</v>
      </c>
      <c r="J142" s="164">
        <v>1442240.84</v>
      </c>
      <c r="K142" s="164">
        <v>85386.24</v>
      </c>
      <c r="L142" s="184">
        <f t="shared" si="24"/>
        <v>23.07084716664047</v>
      </c>
      <c r="M142" s="164">
        <f>N142+Q142</f>
        <v>58900</v>
      </c>
      <c r="N142" s="164">
        <v>48900</v>
      </c>
      <c r="O142" s="164">
        <v>39000</v>
      </c>
      <c r="P142" s="164"/>
      <c r="Q142" s="164">
        <v>10000</v>
      </c>
      <c r="R142" s="164">
        <f>S142+V142</f>
        <v>81727.98999999999</v>
      </c>
      <c r="S142" s="164">
        <v>40745.59</v>
      </c>
      <c r="T142" s="164">
        <v>6718.16</v>
      </c>
      <c r="U142" s="164"/>
      <c r="V142" s="164">
        <v>40982.4</v>
      </c>
      <c r="W142" s="184">
        <f>R142/M142*100</f>
        <v>138.75719864176568</v>
      </c>
      <c r="X142" s="165">
        <f t="shared" si="25"/>
        <v>1989940.83</v>
      </c>
      <c r="Y142" s="236"/>
      <c r="Z142" s="114"/>
      <c r="AA142" s="114"/>
      <c r="AB142" s="114"/>
      <c r="AC142" s="114"/>
      <c r="AD142" s="114"/>
      <c r="AE142" s="114"/>
      <c r="AF142" s="114"/>
      <c r="AG142" s="114"/>
      <c r="AH142" s="114"/>
      <c r="AI142" s="114"/>
      <c r="AJ142" s="114"/>
      <c r="AK142" s="114"/>
      <c r="AL142" s="114"/>
    </row>
    <row r="143" spans="1:38" s="110" customFormat="1" ht="98.25" customHeight="1">
      <c r="A143" s="106"/>
      <c r="B143" s="139">
        <v>1513180</v>
      </c>
      <c r="C143" s="139">
        <v>3180</v>
      </c>
      <c r="D143" s="139"/>
      <c r="E143" s="108" t="s">
        <v>109</v>
      </c>
      <c r="F143" s="166">
        <f>F144+F145+F146</f>
        <v>1715937</v>
      </c>
      <c r="G143" s="166">
        <f aca="true" t="shared" si="41" ref="G143:V143">G144+G145+G146</f>
        <v>0</v>
      </c>
      <c r="H143" s="166">
        <f t="shared" si="41"/>
        <v>0</v>
      </c>
      <c r="I143" s="166">
        <f t="shared" si="41"/>
        <v>317625.14</v>
      </c>
      <c r="J143" s="166">
        <f t="shared" si="41"/>
        <v>0</v>
      </c>
      <c r="K143" s="166">
        <f t="shared" si="41"/>
        <v>0</v>
      </c>
      <c r="L143" s="184">
        <f t="shared" si="24"/>
        <v>18.510303117189036</v>
      </c>
      <c r="M143" s="166">
        <f t="shared" si="41"/>
        <v>0</v>
      </c>
      <c r="N143" s="166">
        <f t="shared" si="41"/>
        <v>0</v>
      </c>
      <c r="O143" s="166">
        <f t="shared" si="41"/>
        <v>0</v>
      </c>
      <c r="P143" s="166">
        <f t="shared" si="41"/>
        <v>0</v>
      </c>
      <c r="Q143" s="166">
        <f t="shared" si="41"/>
        <v>0</v>
      </c>
      <c r="R143" s="166">
        <f t="shared" si="41"/>
        <v>0</v>
      </c>
      <c r="S143" s="166">
        <f t="shared" si="41"/>
        <v>0</v>
      </c>
      <c r="T143" s="166">
        <f t="shared" si="41"/>
        <v>0</v>
      </c>
      <c r="U143" s="166">
        <f t="shared" si="41"/>
        <v>0</v>
      </c>
      <c r="V143" s="166">
        <f t="shared" si="41"/>
        <v>0</v>
      </c>
      <c r="W143" s="184"/>
      <c r="X143" s="165">
        <f t="shared" si="25"/>
        <v>317625.14</v>
      </c>
      <c r="Y143" s="236"/>
      <c r="Z143" s="109"/>
      <c r="AA143" s="109"/>
      <c r="AB143" s="109"/>
      <c r="AC143" s="109"/>
      <c r="AD143" s="109"/>
      <c r="AE143" s="109"/>
      <c r="AF143" s="109"/>
      <c r="AG143" s="109"/>
      <c r="AH143" s="109"/>
      <c r="AI143" s="109"/>
      <c r="AJ143" s="109"/>
      <c r="AK143" s="109"/>
      <c r="AL143" s="109"/>
    </row>
    <row r="144" spans="1:38" s="115" customFormat="1" ht="89.25" customHeight="1">
      <c r="A144" s="111"/>
      <c r="B144" s="140">
        <v>1513181</v>
      </c>
      <c r="C144" s="140">
        <v>3181</v>
      </c>
      <c r="D144" s="140">
        <v>1010</v>
      </c>
      <c r="E144" s="113" t="s">
        <v>110</v>
      </c>
      <c r="F144" s="164">
        <v>1534100</v>
      </c>
      <c r="G144" s="164"/>
      <c r="H144" s="164"/>
      <c r="I144" s="164">
        <v>233477.77</v>
      </c>
      <c r="J144" s="164"/>
      <c r="K144" s="164"/>
      <c r="L144" s="184">
        <f t="shared" si="24"/>
        <v>15.219201486213416</v>
      </c>
      <c r="M144" s="164"/>
      <c r="N144" s="164"/>
      <c r="O144" s="164"/>
      <c r="P144" s="164"/>
      <c r="Q144" s="164"/>
      <c r="R144" s="164"/>
      <c r="S144" s="164"/>
      <c r="T144" s="164"/>
      <c r="U144" s="164"/>
      <c r="V144" s="164"/>
      <c r="W144" s="184"/>
      <c r="X144" s="165">
        <f t="shared" si="25"/>
        <v>233477.77</v>
      </c>
      <c r="Y144" s="236"/>
      <c r="Z144" s="114"/>
      <c r="AA144" s="114"/>
      <c r="AB144" s="114"/>
      <c r="AC144" s="114"/>
      <c r="AD144" s="114"/>
      <c r="AE144" s="114"/>
      <c r="AF144" s="114"/>
      <c r="AG144" s="114"/>
      <c r="AH144" s="114"/>
      <c r="AI144" s="114"/>
      <c r="AJ144" s="114"/>
      <c r="AK144" s="114"/>
      <c r="AL144" s="114"/>
    </row>
    <row r="145" spans="1:38" s="115" customFormat="1" ht="67.5" customHeight="1">
      <c r="A145" s="111"/>
      <c r="B145" s="140">
        <v>1513182</v>
      </c>
      <c r="C145" s="140">
        <v>3182</v>
      </c>
      <c r="D145" s="140">
        <v>1010</v>
      </c>
      <c r="E145" s="113" t="s">
        <v>485</v>
      </c>
      <c r="F145" s="164">
        <v>176637</v>
      </c>
      <c r="G145" s="164"/>
      <c r="H145" s="164"/>
      <c r="I145" s="164">
        <v>84063.37</v>
      </c>
      <c r="J145" s="164"/>
      <c r="K145" s="164"/>
      <c r="L145" s="184">
        <f aca="true" t="shared" si="42" ref="L145:L208">I145/F145*100</f>
        <v>47.59103132412801</v>
      </c>
      <c r="M145" s="164"/>
      <c r="N145" s="164"/>
      <c r="O145" s="164"/>
      <c r="P145" s="164"/>
      <c r="Q145" s="164"/>
      <c r="R145" s="164"/>
      <c r="S145" s="164"/>
      <c r="T145" s="164"/>
      <c r="U145" s="164"/>
      <c r="V145" s="164"/>
      <c r="W145" s="184"/>
      <c r="X145" s="165">
        <f aca="true" t="shared" si="43" ref="X145:X208">I145+R145</f>
        <v>84063.37</v>
      </c>
      <c r="Y145" s="236"/>
      <c r="Z145" s="114"/>
      <c r="AA145" s="114"/>
      <c r="AB145" s="114"/>
      <c r="AC145" s="114"/>
      <c r="AD145" s="114"/>
      <c r="AE145" s="114"/>
      <c r="AF145" s="114"/>
      <c r="AG145" s="114"/>
      <c r="AH145" s="114"/>
      <c r="AI145" s="114"/>
      <c r="AJ145" s="114"/>
      <c r="AK145" s="114"/>
      <c r="AL145" s="114"/>
    </row>
    <row r="146" spans="1:38" s="115" customFormat="1" ht="27.75" customHeight="1">
      <c r="A146" s="111"/>
      <c r="B146" s="140">
        <v>1513183</v>
      </c>
      <c r="C146" s="140">
        <v>3183</v>
      </c>
      <c r="D146" s="140">
        <v>1010</v>
      </c>
      <c r="E146" s="113" t="s">
        <v>486</v>
      </c>
      <c r="F146" s="164">
        <v>5200</v>
      </c>
      <c r="G146" s="164"/>
      <c r="H146" s="164"/>
      <c r="I146" s="164">
        <v>84</v>
      </c>
      <c r="J146" s="164"/>
      <c r="K146" s="164"/>
      <c r="L146" s="184">
        <f t="shared" si="42"/>
        <v>1.6153846153846154</v>
      </c>
      <c r="M146" s="164"/>
      <c r="N146" s="164"/>
      <c r="O146" s="164"/>
      <c r="P146" s="164"/>
      <c r="Q146" s="164"/>
      <c r="R146" s="164"/>
      <c r="S146" s="164"/>
      <c r="T146" s="164"/>
      <c r="U146" s="164"/>
      <c r="V146" s="164"/>
      <c r="W146" s="184"/>
      <c r="X146" s="165">
        <f t="shared" si="43"/>
        <v>84</v>
      </c>
      <c r="Y146" s="236"/>
      <c r="Z146" s="114"/>
      <c r="AA146" s="114"/>
      <c r="AB146" s="114"/>
      <c r="AC146" s="114"/>
      <c r="AD146" s="114"/>
      <c r="AE146" s="114"/>
      <c r="AF146" s="114"/>
      <c r="AG146" s="114"/>
      <c r="AH146" s="114"/>
      <c r="AI146" s="114"/>
      <c r="AJ146" s="114"/>
      <c r="AK146" s="114"/>
      <c r="AL146" s="114"/>
    </row>
    <row r="147" spans="1:38" s="110" customFormat="1" ht="111" customHeight="1">
      <c r="A147" s="106"/>
      <c r="B147" s="139">
        <v>1513190</v>
      </c>
      <c r="C147" s="139">
        <v>3190</v>
      </c>
      <c r="D147" s="139">
        <v>1060</v>
      </c>
      <c r="E147" s="108" t="s">
        <v>111</v>
      </c>
      <c r="F147" s="165">
        <v>1832454</v>
      </c>
      <c r="G147" s="165"/>
      <c r="H147" s="165"/>
      <c r="I147" s="165">
        <v>28469.88</v>
      </c>
      <c r="J147" s="165"/>
      <c r="K147" s="165"/>
      <c r="L147" s="184">
        <f t="shared" si="42"/>
        <v>1.5536477314028074</v>
      </c>
      <c r="M147" s="165"/>
      <c r="N147" s="165"/>
      <c r="O147" s="165"/>
      <c r="P147" s="165"/>
      <c r="Q147" s="165"/>
      <c r="R147" s="165"/>
      <c r="S147" s="165"/>
      <c r="T147" s="165"/>
      <c r="U147" s="165"/>
      <c r="V147" s="165"/>
      <c r="W147" s="184"/>
      <c r="X147" s="165">
        <f t="shared" si="43"/>
        <v>28469.88</v>
      </c>
      <c r="Y147" s="236"/>
      <c r="Z147" s="109"/>
      <c r="AA147" s="109"/>
      <c r="AB147" s="109"/>
      <c r="AC147" s="109"/>
      <c r="AD147" s="109"/>
      <c r="AE147" s="109"/>
      <c r="AF147" s="109"/>
      <c r="AG147" s="109"/>
      <c r="AH147" s="109"/>
      <c r="AI147" s="109"/>
      <c r="AJ147" s="109"/>
      <c r="AK147" s="109"/>
      <c r="AL147" s="109"/>
    </row>
    <row r="148" spans="1:38" s="110" customFormat="1" ht="21.75" customHeight="1">
      <c r="A148" s="106"/>
      <c r="B148" s="139">
        <v>1513200</v>
      </c>
      <c r="C148" s="139">
        <v>3200</v>
      </c>
      <c r="D148" s="139"/>
      <c r="E148" s="108" t="s">
        <v>112</v>
      </c>
      <c r="F148" s="166">
        <f>F149+F150</f>
        <v>2459159</v>
      </c>
      <c r="G148" s="166">
        <f aca="true" t="shared" si="44" ref="G148:V148">G149+G150</f>
        <v>0</v>
      </c>
      <c r="H148" s="166">
        <f t="shared" si="44"/>
        <v>0</v>
      </c>
      <c r="I148" s="166">
        <f t="shared" si="44"/>
        <v>425628.48</v>
      </c>
      <c r="J148" s="166">
        <f t="shared" si="44"/>
        <v>0</v>
      </c>
      <c r="K148" s="166">
        <f t="shared" si="44"/>
        <v>0</v>
      </c>
      <c r="L148" s="184">
        <f t="shared" si="42"/>
        <v>17.307887777894802</v>
      </c>
      <c r="M148" s="166">
        <f t="shared" si="44"/>
        <v>0</v>
      </c>
      <c r="N148" s="166">
        <f t="shared" si="44"/>
        <v>0</v>
      </c>
      <c r="O148" s="166">
        <f t="shared" si="44"/>
        <v>0</v>
      </c>
      <c r="P148" s="166">
        <f t="shared" si="44"/>
        <v>0</v>
      </c>
      <c r="Q148" s="166">
        <f t="shared" si="44"/>
        <v>0</v>
      </c>
      <c r="R148" s="166">
        <f t="shared" si="44"/>
        <v>0</v>
      </c>
      <c r="S148" s="166">
        <f t="shared" si="44"/>
        <v>0</v>
      </c>
      <c r="T148" s="166">
        <f t="shared" si="44"/>
        <v>0</v>
      </c>
      <c r="U148" s="166">
        <f t="shared" si="44"/>
        <v>0</v>
      </c>
      <c r="V148" s="166">
        <f t="shared" si="44"/>
        <v>0</v>
      </c>
      <c r="W148" s="184"/>
      <c r="X148" s="165">
        <f t="shared" si="43"/>
        <v>425628.48</v>
      </c>
      <c r="Y148" s="236"/>
      <c r="Z148" s="109"/>
      <c r="AA148" s="109"/>
      <c r="AB148" s="109"/>
      <c r="AC148" s="109"/>
      <c r="AD148" s="109"/>
      <c r="AE148" s="109"/>
      <c r="AF148" s="109"/>
      <c r="AG148" s="109"/>
      <c r="AH148" s="109"/>
      <c r="AI148" s="109"/>
      <c r="AJ148" s="109"/>
      <c r="AK148" s="109"/>
      <c r="AL148" s="109"/>
    </row>
    <row r="149" spans="1:38" s="115" customFormat="1" ht="31.5" customHeight="1">
      <c r="A149" s="111"/>
      <c r="B149" s="140">
        <v>1513201</v>
      </c>
      <c r="C149" s="140">
        <v>3201</v>
      </c>
      <c r="D149" s="140">
        <v>1030</v>
      </c>
      <c r="E149" s="113" t="s">
        <v>18</v>
      </c>
      <c r="F149" s="164">
        <v>1346729</v>
      </c>
      <c r="G149" s="164"/>
      <c r="H149" s="164"/>
      <c r="I149" s="164">
        <v>154687.55</v>
      </c>
      <c r="J149" s="164"/>
      <c r="K149" s="164"/>
      <c r="L149" s="184">
        <f t="shared" si="42"/>
        <v>11.486167595707823</v>
      </c>
      <c r="M149" s="164"/>
      <c r="N149" s="164"/>
      <c r="O149" s="164"/>
      <c r="P149" s="164"/>
      <c r="Q149" s="164"/>
      <c r="R149" s="164"/>
      <c r="S149" s="164"/>
      <c r="T149" s="164"/>
      <c r="U149" s="164"/>
      <c r="V149" s="164"/>
      <c r="W149" s="184"/>
      <c r="X149" s="165">
        <f t="shared" si="43"/>
        <v>154687.55</v>
      </c>
      <c r="Y149" s="236"/>
      <c r="Z149" s="114"/>
      <c r="AA149" s="114"/>
      <c r="AB149" s="114"/>
      <c r="AC149" s="114"/>
      <c r="AD149" s="114"/>
      <c r="AE149" s="114"/>
      <c r="AF149" s="114"/>
      <c r="AG149" s="114"/>
      <c r="AH149" s="114"/>
      <c r="AI149" s="114"/>
      <c r="AJ149" s="114"/>
      <c r="AK149" s="114"/>
      <c r="AL149" s="114"/>
    </row>
    <row r="150" spans="1:38" s="110" customFormat="1" ht="49.5">
      <c r="A150" s="106"/>
      <c r="B150" s="140">
        <v>1513202</v>
      </c>
      <c r="C150" s="140">
        <v>3202</v>
      </c>
      <c r="D150" s="140">
        <v>1030</v>
      </c>
      <c r="E150" s="113" t="s">
        <v>113</v>
      </c>
      <c r="F150" s="164">
        <v>1112430</v>
      </c>
      <c r="G150" s="164"/>
      <c r="H150" s="164"/>
      <c r="I150" s="164">
        <v>270940.93</v>
      </c>
      <c r="J150" s="164"/>
      <c r="K150" s="164"/>
      <c r="L150" s="184">
        <f t="shared" si="42"/>
        <v>24.35577339697779</v>
      </c>
      <c r="M150" s="164"/>
      <c r="N150" s="164"/>
      <c r="O150" s="164"/>
      <c r="P150" s="164"/>
      <c r="Q150" s="164"/>
      <c r="R150" s="164"/>
      <c r="S150" s="164"/>
      <c r="T150" s="164"/>
      <c r="U150" s="164"/>
      <c r="V150" s="164"/>
      <c r="W150" s="184"/>
      <c r="X150" s="165">
        <f t="shared" si="43"/>
        <v>270940.93</v>
      </c>
      <c r="Y150" s="236"/>
      <c r="Z150" s="109"/>
      <c r="AA150" s="109"/>
      <c r="AB150" s="109"/>
      <c r="AC150" s="109"/>
      <c r="AD150" s="109"/>
      <c r="AE150" s="109"/>
      <c r="AF150" s="109"/>
      <c r="AG150" s="109"/>
      <c r="AH150" s="109"/>
      <c r="AI150" s="109"/>
      <c r="AJ150" s="109"/>
      <c r="AK150" s="109"/>
      <c r="AL150" s="109"/>
    </row>
    <row r="151" spans="1:38" s="110" customFormat="1" ht="55.5" customHeight="1">
      <c r="A151" s="106"/>
      <c r="B151" s="139">
        <v>1513220</v>
      </c>
      <c r="C151" s="139">
        <v>3220</v>
      </c>
      <c r="D151" s="139">
        <v>1090</v>
      </c>
      <c r="E151" s="108" t="s">
        <v>210</v>
      </c>
      <c r="F151" s="165">
        <v>90000</v>
      </c>
      <c r="G151" s="165"/>
      <c r="H151" s="165"/>
      <c r="I151" s="165"/>
      <c r="J151" s="165"/>
      <c r="K151" s="165"/>
      <c r="L151" s="184">
        <f t="shared" si="42"/>
        <v>0</v>
      </c>
      <c r="M151" s="165"/>
      <c r="N151" s="165"/>
      <c r="O151" s="165"/>
      <c r="P151" s="165"/>
      <c r="Q151" s="165"/>
      <c r="R151" s="165"/>
      <c r="S151" s="165"/>
      <c r="T151" s="165"/>
      <c r="U151" s="165"/>
      <c r="V151" s="165"/>
      <c r="W151" s="184"/>
      <c r="X151" s="165">
        <f t="shared" si="43"/>
        <v>0</v>
      </c>
      <c r="Y151" s="236"/>
      <c r="Z151" s="109"/>
      <c r="AA151" s="109"/>
      <c r="AB151" s="109"/>
      <c r="AC151" s="109"/>
      <c r="AD151" s="109"/>
      <c r="AE151" s="109"/>
      <c r="AF151" s="109"/>
      <c r="AG151" s="109"/>
      <c r="AH151" s="109"/>
      <c r="AI151" s="109"/>
      <c r="AJ151" s="109"/>
      <c r="AK151" s="109"/>
      <c r="AL151" s="109"/>
    </row>
    <row r="152" spans="1:38" s="110" customFormat="1" ht="40.5" customHeight="1">
      <c r="A152" s="106"/>
      <c r="B152" s="121" t="s">
        <v>238</v>
      </c>
      <c r="C152" s="121" t="s">
        <v>401</v>
      </c>
      <c r="D152" s="121" t="s">
        <v>402</v>
      </c>
      <c r="E152" s="108" t="s">
        <v>205</v>
      </c>
      <c r="F152" s="164">
        <v>285600</v>
      </c>
      <c r="G152" s="166">
        <v>234192</v>
      </c>
      <c r="H152" s="166"/>
      <c r="I152" s="166">
        <v>28196.57</v>
      </c>
      <c r="J152" s="166">
        <v>23111.94</v>
      </c>
      <c r="K152" s="166"/>
      <c r="L152" s="184">
        <f t="shared" si="42"/>
        <v>9.872748599439776</v>
      </c>
      <c r="M152" s="166"/>
      <c r="N152" s="166"/>
      <c r="O152" s="166"/>
      <c r="P152" s="166"/>
      <c r="Q152" s="166"/>
      <c r="R152" s="166"/>
      <c r="S152" s="166"/>
      <c r="T152" s="166"/>
      <c r="U152" s="166"/>
      <c r="V152" s="166"/>
      <c r="W152" s="184"/>
      <c r="X152" s="165">
        <f t="shared" si="43"/>
        <v>28196.57</v>
      </c>
      <c r="Y152" s="236"/>
      <c r="Z152" s="109"/>
      <c r="AA152" s="109"/>
      <c r="AB152" s="109"/>
      <c r="AC152" s="109"/>
      <c r="AD152" s="109"/>
      <c r="AE152" s="109"/>
      <c r="AF152" s="109"/>
      <c r="AG152" s="109"/>
      <c r="AH152" s="109"/>
      <c r="AI152" s="109"/>
      <c r="AJ152" s="109"/>
      <c r="AK152" s="109"/>
      <c r="AL152" s="109"/>
    </row>
    <row r="153" spans="1:38" s="110" customFormat="1" ht="22.5" customHeight="1">
      <c r="A153" s="106"/>
      <c r="B153" s="139">
        <v>1513300</v>
      </c>
      <c r="C153" s="139">
        <v>3300</v>
      </c>
      <c r="D153" s="139">
        <v>1090</v>
      </c>
      <c r="E153" s="108" t="s">
        <v>19</v>
      </c>
      <c r="F153" s="165">
        <f>F154+F155</f>
        <v>4036100</v>
      </c>
      <c r="G153" s="165">
        <f aca="true" t="shared" si="45" ref="G153:V153">G154+G155</f>
        <v>2374100</v>
      </c>
      <c r="H153" s="165">
        <f t="shared" si="45"/>
        <v>760100</v>
      </c>
      <c r="I153" s="165">
        <f t="shared" si="45"/>
        <v>831890.55</v>
      </c>
      <c r="J153" s="165">
        <f t="shared" si="45"/>
        <v>415212.46</v>
      </c>
      <c r="K153" s="165">
        <f t="shared" si="45"/>
        <v>187404.15</v>
      </c>
      <c r="L153" s="184">
        <f t="shared" si="42"/>
        <v>20.611247243626273</v>
      </c>
      <c r="M153" s="165">
        <f t="shared" si="45"/>
        <v>857500</v>
      </c>
      <c r="N153" s="165">
        <f t="shared" si="45"/>
        <v>0</v>
      </c>
      <c r="O153" s="165">
        <f t="shared" si="45"/>
        <v>0</v>
      </c>
      <c r="P153" s="165">
        <f t="shared" si="45"/>
        <v>0</v>
      </c>
      <c r="Q153" s="165">
        <f>Q154+Q155</f>
        <v>857500</v>
      </c>
      <c r="R153" s="165">
        <f>R154+R155</f>
        <v>122764.5</v>
      </c>
      <c r="S153" s="165">
        <f t="shared" si="45"/>
        <v>7574.5</v>
      </c>
      <c r="T153" s="165">
        <f t="shared" si="45"/>
        <v>0</v>
      </c>
      <c r="U153" s="165">
        <f t="shared" si="45"/>
        <v>0</v>
      </c>
      <c r="V153" s="165">
        <f t="shared" si="45"/>
        <v>115190</v>
      </c>
      <c r="W153" s="184">
        <f aca="true" t="shared" si="46" ref="W153:W206">R153/M153*100</f>
        <v>14.316559766763849</v>
      </c>
      <c r="X153" s="165">
        <f t="shared" si="43"/>
        <v>954655.05</v>
      </c>
      <c r="Y153" s="236"/>
      <c r="Z153" s="109"/>
      <c r="AA153" s="109"/>
      <c r="AB153" s="109"/>
      <c r="AC153" s="109"/>
      <c r="AD153" s="109"/>
      <c r="AE153" s="109"/>
      <c r="AF153" s="109"/>
      <c r="AG153" s="109"/>
      <c r="AH153" s="109"/>
      <c r="AI153" s="109"/>
      <c r="AJ153" s="109"/>
      <c r="AK153" s="109"/>
      <c r="AL153" s="109"/>
    </row>
    <row r="154" spans="1:38" s="115" customFormat="1" ht="37.5" customHeight="1">
      <c r="A154" s="111"/>
      <c r="B154" s="140">
        <v>1513300</v>
      </c>
      <c r="C154" s="140">
        <v>3300</v>
      </c>
      <c r="D154" s="117" t="s">
        <v>260</v>
      </c>
      <c r="E154" s="113" t="s">
        <v>211</v>
      </c>
      <c r="F154" s="164">
        <v>1574100</v>
      </c>
      <c r="G154" s="164">
        <v>992200</v>
      </c>
      <c r="H154" s="164">
        <v>178100</v>
      </c>
      <c r="I154" s="164">
        <v>384162.97</v>
      </c>
      <c r="J154" s="164">
        <v>238545.23</v>
      </c>
      <c r="K154" s="164">
        <v>65697.67</v>
      </c>
      <c r="L154" s="184">
        <f t="shared" si="42"/>
        <v>24.405245537132327</v>
      </c>
      <c r="M154" s="119">
        <f>N154+Q154</f>
        <v>257500</v>
      </c>
      <c r="N154" s="119"/>
      <c r="O154" s="119"/>
      <c r="P154" s="119"/>
      <c r="Q154" s="164">
        <v>257500</v>
      </c>
      <c r="R154" s="164">
        <f>S154+V154</f>
        <v>2122.5</v>
      </c>
      <c r="S154" s="164">
        <v>2122.5</v>
      </c>
      <c r="T154" s="164"/>
      <c r="U154" s="164"/>
      <c r="V154" s="164">
        <v>0</v>
      </c>
      <c r="W154" s="184">
        <f t="shared" si="46"/>
        <v>0.8242718446601942</v>
      </c>
      <c r="X154" s="165">
        <f t="shared" si="43"/>
        <v>386285.47</v>
      </c>
      <c r="Y154" s="236"/>
      <c r="Z154" s="114"/>
      <c r="AA154" s="114"/>
      <c r="AB154" s="114"/>
      <c r="AC154" s="114"/>
      <c r="AD154" s="114"/>
      <c r="AE154" s="114"/>
      <c r="AF154" s="114"/>
      <c r="AG154" s="114"/>
      <c r="AH154" s="114"/>
      <c r="AI154" s="114"/>
      <c r="AJ154" s="114"/>
      <c r="AK154" s="114"/>
      <c r="AL154" s="114"/>
    </row>
    <row r="155" spans="1:38" s="115" customFormat="1" ht="84" customHeight="1">
      <c r="A155" s="111"/>
      <c r="B155" s="140">
        <v>1513300</v>
      </c>
      <c r="C155" s="140">
        <v>3300</v>
      </c>
      <c r="D155" s="117" t="s">
        <v>260</v>
      </c>
      <c r="E155" s="113" t="s">
        <v>239</v>
      </c>
      <c r="F155" s="164">
        <v>2462000</v>
      </c>
      <c r="G155" s="164">
        <v>1381900</v>
      </c>
      <c r="H155" s="164">
        <v>582000</v>
      </c>
      <c r="I155" s="164">
        <v>447727.58</v>
      </c>
      <c r="J155" s="164">
        <v>176667.23</v>
      </c>
      <c r="K155" s="164">
        <v>121706.48</v>
      </c>
      <c r="L155" s="184">
        <f t="shared" si="42"/>
        <v>18.185523151909017</v>
      </c>
      <c r="M155" s="119">
        <f>N155+Q155</f>
        <v>600000</v>
      </c>
      <c r="N155" s="119"/>
      <c r="O155" s="119"/>
      <c r="P155" s="119"/>
      <c r="Q155" s="164">
        <v>600000</v>
      </c>
      <c r="R155" s="164">
        <f>S155+V155</f>
        <v>120642</v>
      </c>
      <c r="S155" s="164">
        <v>5452</v>
      </c>
      <c r="T155" s="164"/>
      <c r="U155" s="164"/>
      <c r="V155" s="164">
        <v>115190</v>
      </c>
      <c r="W155" s="184">
        <f t="shared" si="46"/>
        <v>20.107</v>
      </c>
      <c r="X155" s="165">
        <f t="shared" si="43"/>
        <v>568369.5800000001</v>
      </c>
      <c r="Y155" s="236"/>
      <c r="Z155" s="114"/>
      <c r="AA155" s="114"/>
      <c r="AB155" s="114"/>
      <c r="AC155" s="114"/>
      <c r="AD155" s="114"/>
      <c r="AE155" s="114"/>
      <c r="AF155" s="114"/>
      <c r="AG155" s="114"/>
      <c r="AH155" s="114"/>
      <c r="AI155" s="114"/>
      <c r="AJ155" s="114"/>
      <c r="AK155" s="114"/>
      <c r="AL155" s="114"/>
    </row>
    <row r="156" spans="1:38" s="110" customFormat="1" ht="25.5" customHeight="1">
      <c r="A156" s="106"/>
      <c r="B156" s="121" t="s">
        <v>114</v>
      </c>
      <c r="C156" s="121" t="s">
        <v>404</v>
      </c>
      <c r="D156" s="121" t="s">
        <v>260</v>
      </c>
      <c r="E156" s="108" t="s">
        <v>8</v>
      </c>
      <c r="F156" s="165">
        <f>F157+F158+F159</f>
        <v>6058530</v>
      </c>
      <c r="G156" s="165">
        <f aca="true" t="shared" si="47" ref="G156:V156">G157+G158+G159</f>
        <v>0</v>
      </c>
      <c r="H156" s="165">
        <f t="shared" si="47"/>
        <v>0</v>
      </c>
      <c r="I156" s="165">
        <f t="shared" si="47"/>
        <v>1432409.58</v>
      </c>
      <c r="J156" s="165">
        <f t="shared" si="47"/>
        <v>0</v>
      </c>
      <c r="K156" s="165">
        <f t="shared" si="47"/>
        <v>0</v>
      </c>
      <c r="L156" s="184">
        <f t="shared" si="42"/>
        <v>23.642856930641592</v>
      </c>
      <c r="M156" s="165">
        <f t="shared" si="47"/>
        <v>0</v>
      </c>
      <c r="N156" s="165">
        <f t="shared" si="47"/>
        <v>0</v>
      </c>
      <c r="O156" s="165">
        <f t="shared" si="47"/>
        <v>0</v>
      </c>
      <c r="P156" s="165">
        <f t="shared" si="47"/>
        <v>0</v>
      </c>
      <c r="Q156" s="165">
        <f t="shared" si="47"/>
        <v>0</v>
      </c>
      <c r="R156" s="165">
        <f t="shared" si="47"/>
        <v>0</v>
      </c>
      <c r="S156" s="165">
        <f t="shared" si="47"/>
        <v>0</v>
      </c>
      <c r="T156" s="165">
        <f t="shared" si="47"/>
        <v>0</v>
      </c>
      <c r="U156" s="165">
        <f t="shared" si="47"/>
        <v>0</v>
      </c>
      <c r="V156" s="165">
        <f t="shared" si="47"/>
        <v>0</v>
      </c>
      <c r="W156" s="184"/>
      <c r="X156" s="165">
        <f t="shared" si="43"/>
        <v>1432409.58</v>
      </c>
      <c r="Y156" s="236"/>
      <c r="Z156" s="109"/>
      <c r="AA156" s="109"/>
      <c r="AB156" s="109"/>
      <c r="AC156" s="109"/>
      <c r="AD156" s="109"/>
      <c r="AE156" s="109"/>
      <c r="AF156" s="109"/>
      <c r="AG156" s="109"/>
      <c r="AH156" s="109"/>
      <c r="AI156" s="109"/>
      <c r="AJ156" s="109"/>
      <c r="AK156" s="109"/>
      <c r="AL156" s="109"/>
    </row>
    <row r="157" spans="1:38" s="115" customFormat="1" ht="60.75" customHeight="1">
      <c r="A157" s="111"/>
      <c r="B157" s="117" t="s">
        <v>114</v>
      </c>
      <c r="C157" s="117" t="s">
        <v>404</v>
      </c>
      <c r="D157" s="117" t="s">
        <v>260</v>
      </c>
      <c r="E157" s="113" t="s">
        <v>421</v>
      </c>
      <c r="F157" s="164">
        <v>2986026</v>
      </c>
      <c r="G157" s="164"/>
      <c r="H157" s="164"/>
      <c r="I157" s="164">
        <v>703687.45</v>
      </c>
      <c r="J157" s="164"/>
      <c r="K157" s="164"/>
      <c r="L157" s="184">
        <f t="shared" si="42"/>
        <v>23.566018849132593</v>
      </c>
      <c r="M157" s="164"/>
      <c r="N157" s="164"/>
      <c r="O157" s="164"/>
      <c r="P157" s="164"/>
      <c r="Q157" s="164"/>
      <c r="R157" s="164"/>
      <c r="S157" s="164"/>
      <c r="T157" s="164"/>
      <c r="U157" s="164"/>
      <c r="V157" s="164"/>
      <c r="W157" s="184"/>
      <c r="X157" s="165">
        <f t="shared" si="43"/>
        <v>703687.45</v>
      </c>
      <c r="Y157" s="236"/>
      <c r="Z157" s="114"/>
      <c r="AA157" s="114"/>
      <c r="AB157" s="114"/>
      <c r="AC157" s="114"/>
      <c r="AD157" s="114"/>
      <c r="AE157" s="114"/>
      <c r="AF157" s="114"/>
      <c r="AG157" s="114"/>
      <c r="AH157" s="114"/>
      <c r="AI157" s="114"/>
      <c r="AJ157" s="114"/>
      <c r="AK157" s="114"/>
      <c r="AL157" s="114"/>
    </row>
    <row r="158" spans="1:38" s="115" customFormat="1" ht="78" customHeight="1">
      <c r="A158" s="111"/>
      <c r="B158" s="117" t="s">
        <v>114</v>
      </c>
      <c r="C158" s="117" t="s">
        <v>404</v>
      </c>
      <c r="D158" s="117" t="s">
        <v>260</v>
      </c>
      <c r="E158" s="113" t="s">
        <v>430</v>
      </c>
      <c r="F158" s="164">
        <v>2749504</v>
      </c>
      <c r="G158" s="164"/>
      <c r="H158" s="164"/>
      <c r="I158" s="164">
        <v>632222.34</v>
      </c>
      <c r="J158" s="164"/>
      <c r="K158" s="164"/>
      <c r="L158" s="184">
        <f t="shared" si="42"/>
        <v>22.9940505633016</v>
      </c>
      <c r="M158" s="164"/>
      <c r="N158" s="164"/>
      <c r="O158" s="164"/>
      <c r="P158" s="164"/>
      <c r="Q158" s="164"/>
      <c r="R158" s="164"/>
      <c r="S158" s="164"/>
      <c r="T158" s="164"/>
      <c r="U158" s="164"/>
      <c r="V158" s="164"/>
      <c r="W158" s="184"/>
      <c r="X158" s="165">
        <f t="shared" si="43"/>
        <v>632222.34</v>
      </c>
      <c r="Y158" s="236"/>
      <c r="Z158" s="114"/>
      <c r="AA158" s="114"/>
      <c r="AB158" s="114"/>
      <c r="AC158" s="114"/>
      <c r="AD158" s="114"/>
      <c r="AE158" s="114"/>
      <c r="AF158" s="114"/>
      <c r="AG158" s="114"/>
      <c r="AH158" s="114"/>
      <c r="AI158" s="114"/>
      <c r="AJ158" s="114"/>
      <c r="AK158" s="114"/>
      <c r="AL158" s="114"/>
    </row>
    <row r="159" spans="1:38" s="115" customFormat="1" ht="45.75" customHeight="1">
      <c r="A159" s="111"/>
      <c r="B159" s="117" t="s">
        <v>114</v>
      </c>
      <c r="C159" s="117" t="s">
        <v>404</v>
      </c>
      <c r="D159" s="117" t="s">
        <v>260</v>
      </c>
      <c r="E159" s="113" t="s">
        <v>487</v>
      </c>
      <c r="F159" s="164">
        <v>323000</v>
      </c>
      <c r="G159" s="164"/>
      <c r="H159" s="164"/>
      <c r="I159" s="164">
        <v>96499.79</v>
      </c>
      <c r="J159" s="164"/>
      <c r="K159" s="164"/>
      <c r="L159" s="184">
        <f t="shared" si="42"/>
        <v>29.876095975232197</v>
      </c>
      <c r="M159" s="164"/>
      <c r="N159" s="164"/>
      <c r="O159" s="164"/>
      <c r="P159" s="164"/>
      <c r="Q159" s="164"/>
      <c r="R159" s="164"/>
      <c r="S159" s="164"/>
      <c r="T159" s="164"/>
      <c r="U159" s="164"/>
      <c r="V159" s="164"/>
      <c r="W159" s="184"/>
      <c r="X159" s="165">
        <f t="shared" si="43"/>
        <v>96499.79</v>
      </c>
      <c r="Y159" s="236"/>
      <c r="Z159" s="114"/>
      <c r="AA159" s="114"/>
      <c r="AB159" s="114"/>
      <c r="AC159" s="114"/>
      <c r="AD159" s="114"/>
      <c r="AE159" s="114"/>
      <c r="AF159" s="114"/>
      <c r="AG159" s="114"/>
      <c r="AH159" s="114"/>
      <c r="AI159" s="114"/>
      <c r="AJ159" s="114"/>
      <c r="AK159" s="114"/>
      <c r="AL159" s="114"/>
    </row>
    <row r="160" spans="1:38" s="115" customFormat="1" ht="23.25" customHeight="1">
      <c r="A160" s="111"/>
      <c r="B160" s="107" t="s">
        <v>382</v>
      </c>
      <c r="C160" s="107" t="s">
        <v>342</v>
      </c>
      <c r="D160" s="107" t="s">
        <v>343</v>
      </c>
      <c r="E160" s="108" t="s">
        <v>151</v>
      </c>
      <c r="F160" s="164"/>
      <c r="G160" s="165"/>
      <c r="H160" s="165"/>
      <c r="I160" s="165"/>
      <c r="J160" s="165"/>
      <c r="K160" s="165"/>
      <c r="L160" s="184"/>
      <c r="M160" s="165">
        <f>N160+Q160</f>
        <v>300000</v>
      </c>
      <c r="N160" s="165"/>
      <c r="O160" s="165"/>
      <c r="P160" s="164"/>
      <c r="Q160" s="165">
        <v>300000</v>
      </c>
      <c r="R160" s="165"/>
      <c r="S160" s="165"/>
      <c r="T160" s="165"/>
      <c r="U160" s="165"/>
      <c r="V160" s="165"/>
      <c r="W160" s="184"/>
      <c r="X160" s="165">
        <f t="shared" si="43"/>
        <v>0</v>
      </c>
      <c r="Y160" s="236"/>
      <c r="Z160" s="114"/>
      <c r="AA160" s="114"/>
      <c r="AB160" s="114"/>
      <c r="AC160" s="114"/>
      <c r="AD160" s="114"/>
      <c r="AE160" s="114"/>
      <c r="AF160" s="114"/>
      <c r="AG160" s="114"/>
      <c r="AH160" s="114"/>
      <c r="AI160" s="114"/>
      <c r="AJ160" s="114"/>
      <c r="AK160" s="114"/>
      <c r="AL160" s="114"/>
    </row>
    <row r="161" spans="1:38" s="115" customFormat="1" ht="31.5" customHeight="1">
      <c r="A161" s="111"/>
      <c r="B161" s="107" t="s">
        <v>541</v>
      </c>
      <c r="C161" s="107" t="s">
        <v>536</v>
      </c>
      <c r="D161" s="107" t="s">
        <v>357</v>
      </c>
      <c r="E161" s="108" t="s">
        <v>537</v>
      </c>
      <c r="F161" s="165">
        <f>788200</f>
        <v>788200</v>
      </c>
      <c r="G161" s="164"/>
      <c r="H161" s="164"/>
      <c r="I161" s="164">
        <v>471221.28</v>
      </c>
      <c r="J161" s="164"/>
      <c r="K161" s="164"/>
      <c r="L161" s="184">
        <f t="shared" si="42"/>
        <v>59.784481096168484</v>
      </c>
      <c r="M161" s="164"/>
      <c r="N161" s="164"/>
      <c r="O161" s="164"/>
      <c r="P161" s="164"/>
      <c r="Q161" s="165"/>
      <c r="R161" s="165"/>
      <c r="S161" s="165"/>
      <c r="T161" s="165"/>
      <c r="U161" s="165"/>
      <c r="V161" s="165"/>
      <c r="W161" s="184"/>
      <c r="X161" s="165">
        <f t="shared" si="43"/>
        <v>471221.28</v>
      </c>
      <c r="Y161" s="236"/>
      <c r="Z161" s="114"/>
      <c r="AA161" s="114"/>
      <c r="AB161" s="114"/>
      <c r="AC161" s="114"/>
      <c r="AD161" s="114"/>
      <c r="AE161" s="114"/>
      <c r="AF161" s="114"/>
      <c r="AG161" s="114"/>
      <c r="AH161" s="114"/>
      <c r="AI161" s="114"/>
      <c r="AJ161" s="114"/>
      <c r="AK161" s="114"/>
      <c r="AL161" s="114"/>
    </row>
    <row r="162" spans="1:38" s="100" customFormat="1" ht="40.5" customHeight="1">
      <c r="A162" s="96"/>
      <c r="B162" s="128" t="s">
        <v>115</v>
      </c>
      <c r="C162" s="128"/>
      <c r="D162" s="128"/>
      <c r="E162" s="129" t="s">
        <v>117</v>
      </c>
      <c r="F162" s="163">
        <f>F163</f>
        <v>1509400</v>
      </c>
      <c r="G162" s="163">
        <f aca="true" t="shared" si="48" ref="G162:V162">G163</f>
        <v>1133400</v>
      </c>
      <c r="H162" s="163">
        <f t="shared" si="48"/>
        <v>35000</v>
      </c>
      <c r="I162" s="163">
        <f t="shared" si="48"/>
        <v>302108.57</v>
      </c>
      <c r="J162" s="163">
        <f t="shared" si="48"/>
        <v>229901.92</v>
      </c>
      <c r="K162" s="163">
        <f t="shared" si="48"/>
        <v>16155.84</v>
      </c>
      <c r="L162" s="172">
        <f t="shared" si="42"/>
        <v>20.015143103219824</v>
      </c>
      <c r="M162" s="163">
        <f t="shared" si="48"/>
        <v>26000</v>
      </c>
      <c r="N162" s="163">
        <f t="shared" si="48"/>
        <v>0</v>
      </c>
      <c r="O162" s="163">
        <f t="shared" si="48"/>
        <v>0</v>
      </c>
      <c r="P162" s="163">
        <f t="shared" si="48"/>
        <v>0</v>
      </c>
      <c r="Q162" s="163">
        <f t="shared" si="48"/>
        <v>26000</v>
      </c>
      <c r="R162" s="163">
        <f t="shared" si="48"/>
        <v>0</v>
      </c>
      <c r="S162" s="163">
        <f t="shared" si="48"/>
        <v>0</v>
      </c>
      <c r="T162" s="163">
        <f t="shared" si="48"/>
        <v>0</v>
      </c>
      <c r="U162" s="163">
        <f t="shared" si="48"/>
        <v>0</v>
      </c>
      <c r="V162" s="163">
        <f t="shared" si="48"/>
        <v>0</v>
      </c>
      <c r="W162" s="172"/>
      <c r="X162" s="163">
        <f t="shared" si="43"/>
        <v>302108.57</v>
      </c>
      <c r="Y162" s="236"/>
      <c r="Z162" s="99"/>
      <c r="AA162" s="99"/>
      <c r="AB162" s="99"/>
      <c r="AC162" s="99"/>
      <c r="AD162" s="99"/>
      <c r="AE162" s="99"/>
      <c r="AF162" s="99"/>
      <c r="AG162" s="99"/>
      <c r="AH162" s="99"/>
      <c r="AI162" s="99"/>
      <c r="AJ162" s="99"/>
      <c r="AK162" s="99"/>
      <c r="AL162" s="99"/>
    </row>
    <row r="163" spans="1:38" s="105" customFormat="1" ht="40.5" customHeight="1">
      <c r="A163" s="101"/>
      <c r="B163" s="133" t="s">
        <v>116</v>
      </c>
      <c r="C163" s="133"/>
      <c r="D163" s="133"/>
      <c r="E163" s="134" t="s">
        <v>117</v>
      </c>
      <c r="F163" s="168">
        <f>F164+F165</f>
        <v>1509400</v>
      </c>
      <c r="G163" s="168">
        <f aca="true" t="shared" si="49" ref="G163:V163">G164+G165</f>
        <v>1133400</v>
      </c>
      <c r="H163" s="168">
        <f t="shared" si="49"/>
        <v>35000</v>
      </c>
      <c r="I163" s="168">
        <f t="shared" si="49"/>
        <v>302108.57</v>
      </c>
      <c r="J163" s="168">
        <f t="shared" si="49"/>
        <v>229901.92</v>
      </c>
      <c r="K163" s="168">
        <f t="shared" si="49"/>
        <v>16155.84</v>
      </c>
      <c r="L163" s="188">
        <f t="shared" si="42"/>
        <v>20.015143103219824</v>
      </c>
      <c r="M163" s="168">
        <f t="shared" si="49"/>
        <v>26000</v>
      </c>
      <c r="N163" s="168">
        <f t="shared" si="49"/>
        <v>0</v>
      </c>
      <c r="O163" s="168">
        <f t="shared" si="49"/>
        <v>0</v>
      </c>
      <c r="P163" s="168">
        <f t="shared" si="49"/>
        <v>0</v>
      </c>
      <c r="Q163" s="168">
        <f t="shared" si="49"/>
        <v>26000</v>
      </c>
      <c r="R163" s="168">
        <f t="shared" si="49"/>
        <v>0</v>
      </c>
      <c r="S163" s="168">
        <f t="shared" si="49"/>
        <v>0</v>
      </c>
      <c r="T163" s="168">
        <f t="shared" si="49"/>
        <v>0</v>
      </c>
      <c r="U163" s="168">
        <f t="shared" si="49"/>
        <v>0</v>
      </c>
      <c r="V163" s="168">
        <f t="shared" si="49"/>
        <v>0</v>
      </c>
      <c r="W163" s="188">
        <f t="shared" si="46"/>
        <v>0</v>
      </c>
      <c r="X163" s="168">
        <f t="shared" si="43"/>
        <v>302108.57</v>
      </c>
      <c r="Y163" s="236"/>
      <c r="Z163" s="104"/>
      <c r="AA163" s="104"/>
      <c r="AB163" s="104"/>
      <c r="AC163" s="104"/>
      <c r="AD163" s="104"/>
      <c r="AE163" s="104"/>
      <c r="AF163" s="104"/>
      <c r="AG163" s="104"/>
      <c r="AH163" s="104"/>
      <c r="AI163" s="104"/>
      <c r="AJ163" s="104"/>
      <c r="AK163" s="104"/>
      <c r="AL163" s="104"/>
    </row>
    <row r="164" spans="1:38" s="110" customFormat="1" ht="33">
      <c r="A164" s="106"/>
      <c r="B164" s="107" t="s">
        <v>118</v>
      </c>
      <c r="C164" s="107" t="s">
        <v>247</v>
      </c>
      <c r="D164" s="107" t="s">
        <v>248</v>
      </c>
      <c r="E164" s="108" t="s">
        <v>524</v>
      </c>
      <c r="F164" s="165">
        <v>1454400</v>
      </c>
      <c r="G164" s="165">
        <v>1133400</v>
      </c>
      <c r="H164" s="165">
        <v>35000</v>
      </c>
      <c r="I164" s="165">
        <v>302108.57</v>
      </c>
      <c r="J164" s="165">
        <v>229901.92</v>
      </c>
      <c r="K164" s="165">
        <v>16155.84</v>
      </c>
      <c r="L164" s="184">
        <f t="shared" si="42"/>
        <v>20.772041391639164</v>
      </c>
      <c r="M164" s="165">
        <f>N164+Q164</f>
        <v>26000</v>
      </c>
      <c r="N164" s="165"/>
      <c r="O164" s="165"/>
      <c r="P164" s="165"/>
      <c r="Q164" s="165">
        <v>26000</v>
      </c>
      <c r="R164" s="165"/>
      <c r="S164" s="165"/>
      <c r="T164" s="165"/>
      <c r="U164" s="165"/>
      <c r="V164" s="165"/>
      <c r="W164" s="184">
        <f t="shared" si="46"/>
        <v>0</v>
      </c>
      <c r="X164" s="165">
        <f t="shared" si="43"/>
        <v>302108.57</v>
      </c>
      <c r="Y164" s="236"/>
      <c r="Z164" s="109"/>
      <c r="AA164" s="109"/>
      <c r="AB164" s="109"/>
      <c r="AC164" s="109"/>
      <c r="AD164" s="109"/>
      <c r="AE164" s="109"/>
      <c r="AF164" s="109"/>
      <c r="AG164" s="109"/>
      <c r="AH164" s="109"/>
      <c r="AI164" s="109"/>
      <c r="AJ164" s="109"/>
      <c r="AK164" s="109"/>
      <c r="AL164" s="109"/>
    </row>
    <row r="165" spans="1:38" s="110" customFormat="1" ht="33">
      <c r="A165" s="106"/>
      <c r="B165" s="107" t="s">
        <v>123</v>
      </c>
      <c r="C165" s="107" t="s">
        <v>412</v>
      </c>
      <c r="D165" s="107"/>
      <c r="E165" s="108" t="s">
        <v>122</v>
      </c>
      <c r="F165" s="165">
        <f>F166</f>
        <v>55000</v>
      </c>
      <c r="G165" s="165">
        <f aca="true" t="shared" si="50" ref="G165:V165">G166</f>
        <v>0</v>
      </c>
      <c r="H165" s="165">
        <f t="shared" si="50"/>
        <v>0</v>
      </c>
      <c r="I165" s="165">
        <f t="shared" si="50"/>
        <v>0</v>
      </c>
      <c r="J165" s="165">
        <f t="shared" si="50"/>
        <v>0</v>
      </c>
      <c r="K165" s="165">
        <f t="shared" si="50"/>
        <v>0</v>
      </c>
      <c r="L165" s="184">
        <f t="shared" si="42"/>
        <v>0</v>
      </c>
      <c r="M165" s="165">
        <f t="shared" si="50"/>
        <v>0</v>
      </c>
      <c r="N165" s="165">
        <f t="shared" si="50"/>
        <v>0</v>
      </c>
      <c r="O165" s="165">
        <f t="shared" si="50"/>
        <v>0</v>
      </c>
      <c r="P165" s="165">
        <f t="shared" si="50"/>
        <v>0</v>
      </c>
      <c r="Q165" s="165">
        <f t="shared" si="50"/>
        <v>0</v>
      </c>
      <c r="R165" s="165">
        <f t="shared" si="50"/>
        <v>0</v>
      </c>
      <c r="S165" s="165">
        <f t="shared" si="50"/>
        <v>0</v>
      </c>
      <c r="T165" s="165">
        <f t="shared" si="50"/>
        <v>0</v>
      </c>
      <c r="U165" s="165">
        <f t="shared" si="50"/>
        <v>0</v>
      </c>
      <c r="V165" s="165">
        <f t="shared" si="50"/>
        <v>0</v>
      </c>
      <c r="W165" s="184"/>
      <c r="X165" s="165">
        <f t="shared" si="43"/>
        <v>0</v>
      </c>
      <c r="Y165" s="236" t="s">
        <v>558</v>
      </c>
      <c r="Z165" s="109"/>
      <c r="AA165" s="109"/>
      <c r="AB165" s="109"/>
      <c r="AC165" s="109"/>
      <c r="AD165" s="109"/>
      <c r="AE165" s="109"/>
      <c r="AF165" s="109"/>
      <c r="AG165" s="109"/>
      <c r="AH165" s="109"/>
      <c r="AI165" s="109"/>
      <c r="AJ165" s="109"/>
      <c r="AK165" s="109"/>
      <c r="AL165" s="109"/>
    </row>
    <row r="166" spans="1:38" s="115" customFormat="1" ht="33">
      <c r="A166" s="111"/>
      <c r="B166" s="112" t="s">
        <v>120</v>
      </c>
      <c r="C166" s="112" t="s">
        <v>393</v>
      </c>
      <c r="D166" s="112" t="s">
        <v>389</v>
      </c>
      <c r="E166" s="113" t="s">
        <v>119</v>
      </c>
      <c r="F166" s="164">
        <v>55000</v>
      </c>
      <c r="G166" s="164"/>
      <c r="H166" s="164"/>
      <c r="I166" s="164"/>
      <c r="J166" s="164"/>
      <c r="K166" s="164"/>
      <c r="L166" s="184">
        <f t="shared" si="42"/>
        <v>0</v>
      </c>
      <c r="M166" s="164"/>
      <c r="N166" s="164"/>
      <c r="O166" s="164"/>
      <c r="P166" s="164"/>
      <c r="Q166" s="164"/>
      <c r="R166" s="164"/>
      <c r="S166" s="164"/>
      <c r="T166" s="164"/>
      <c r="U166" s="164"/>
      <c r="V166" s="164"/>
      <c r="W166" s="184"/>
      <c r="X166" s="165">
        <f t="shared" si="43"/>
        <v>0</v>
      </c>
      <c r="Y166" s="236"/>
      <c r="Z166" s="114"/>
      <c r="AA166" s="114"/>
      <c r="AB166" s="114"/>
      <c r="AC166" s="114"/>
      <c r="AD166" s="114"/>
      <c r="AE166" s="114"/>
      <c r="AF166" s="114"/>
      <c r="AG166" s="114"/>
      <c r="AH166" s="114"/>
      <c r="AI166" s="114"/>
      <c r="AJ166" s="114"/>
      <c r="AK166" s="114"/>
      <c r="AL166" s="114"/>
    </row>
    <row r="167" spans="1:38" s="100" customFormat="1" ht="39" customHeight="1">
      <c r="A167" s="96"/>
      <c r="B167" s="97" t="s">
        <v>124</v>
      </c>
      <c r="C167" s="97"/>
      <c r="D167" s="97"/>
      <c r="E167" s="129" t="s">
        <v>121</v>
      </c>
      <c r="F167" s="163">
        <f>F168</f>
        <v>41627520</v>
      </c>
      <c r="G167" s="163">
        <f aca="true" t="shared" si="51" ref="G167:V167">G168</f>
        <v>30093100</v>
      </c>
      <c r="H167" s="163">
        <f t="shared" si="51"/>
        <v>2235720</v>
      </c>
      <c r="I167" s="163">
        <f t="shared" si="51"/>
        <v>9492296.34</v>
      </c>
      <c r="J167" s="163">
        <f t="shared" si="51"/>
        <v>7004151.42</v>
      </c>
      <c r="K167" s="163">
        <f t="shared" si="51"/>
        <v>812247.3099999999</v>
      </c>
      <c r="L167" s="172">
        <f t="shared" si="42"/>
        <v>22.802935029518935</v>
      </c>
      <c r="M167" s="163">
        <f t="shared" si="51"/>
        <v>4667580</v>
      </c>
      <c r="N167" s="163">
        <f t="shared" si="51"/>
        <v>1411980</v>
      </c>
      <c r="O167" s="163">
        <f t="shared" si="51"/>
        <v>1136786</v>
      </c>
      <c r="P167" s="163">
        <f t="shared" si="51"/>
        <v>0</v>
      </c>
      <c r="Q167" s="163">
        <f t="shared" si="51"/>
        <v>3255600</v>
      </c>
      <c r="R167" s="163">
        <f t="shared" si="51"/>
        <v>547282.06</v>
      </c>
      <c r="S167" s="163">
        <f t="shared" si="51"/>
        <v>481252.02</v>
      </c>
      <c r="T167" s="163">
        <f t="shared" si="51"/>
        <v>381510.52</v>
      </c>
      <c r="U167" s="163">
        <f t="shared" si="51"/>
        <v>0</v>
      </c>
      <c r="V167" s="163">
        <f t="shared" si="51"/>
        <v>66030.04</v>
      </c>
      <c r="W167" s="172">
        <f t="shared" si="46"/>
        <v>11.725177929462378</v>
      </c>
      <c r="X167" s="163">
        <f t="shared" si="43"/>
        <v>10039578.4</v>
      </c>
      <c r="Y167" s="236"/>
      <c r="Z167" s="99"/>
      <c r="AA167" s="99"/>
      <c r="AB167" s="99"/>
      <c r="AC167" s="99"/>
      <c r="AD167" s="99"/>
      <c r="AE167" s="99"/>
      <c r="AF167" s="99"/>
      <c r="AG167" s="99"/>
      <c r="AH167" s="99"/>
      <c r="AI167" s="99"/>
      <c r="AJ167" s="99"/>
      <c r="AK167" s="99"/>
      <c r="AL167" s="99"/>
    </row>
    <row r="168" spans="1:38" s="105" customFormat="1" ht="39" customHeight="1">
      <c r="A168" s="101"/>
      <c r="B168" s="102" t="s">
        <v>125</v>
      </c>
      <c r="C168" s="102"/>
      <c r="D168" s="102"/>
      <c r="E168" s="134" t="s">
        <v>121</v>
      </c>
      <c r="F168" s="168">
        <f>F169+F170+F171+F172+F173+F175</f>
        <v>41627520</v>
      </c>
      <c r="G168" s="168">
        <f aca="true" t="shared" si="52" ref="G168:V168">G169+G170+G171+G172+G173+G175</f>
        <v>30093100</v>
      </c>
      <c r="H168" s="168">
        <f t="shared" si="52"/>
        <v>2235720</v>
      </c>
      <c r="I168" s="168">
        <f t="shared" si="52"/>
        <v>9492296.34</v>
      </c>
      <c r="J168" s="168">
        <f t="shared" si="52"/>
        <v>7004151.42</v>
      </c>
      <c r="K168" s="168">
        <f t="shared" si="52"/>
        <v>812247.3099999999</v>
      </c>
      <c r="L168" s="188">
        <f t="shared" si="42"/>
        <v>22.802935029518935</v>
      </c>
      <c r="M168" s="168">
        <f t="shared" si="52"/>
        <v>4667580</v>
      </c>
      <c r="N168" s="168">
        <f t="shared" si="52"/>
        <v>1411980</v>
      </c>
      <c r="O168" s="168">
        <f t="shared" si="52"/>
        <v>1136786</v>
      </c>
      <c r="P168" s="168">
        <f t="shared" si="52"/>
        <v>0</v>
      </c>
      <c r="Q168" s="168">
        <f t="shared" si="52"/>
        <v>3255600</v>
      </c>
      <c r="R168" s="168">
        <f t="shared" si="52"/>
        <v>547282.06</v>
      </c>
      <c r="S168" s="168">
        <f t="shared" si="52"/>
        <v>481252.02</v>
      </c>
      <c r="T168" s="168">
        <f t="shared" si="52"/>
        <v>381510.52</v>
      </c>
      <c r="U168" s="168">
        <f t="shared" si="52"/>
        <v>0</v>
      </c>
      <c r="V168" s="168">
        <f t="shared" si="52"/>
        <v>66030.04</v>
      </c>
      <c r="W168" s="188">
        <f t="shared" si="46"/>
        <v>11.725177929462378</v>
      </c>
      <c r="X168" s="168">
        <f t="shared" si="43"/>
        <v>10039578.4</v>
      </c>
      <c r="Y168" s="236"/>
      <c r="Z168" s="104"/>
      <c r="AA168" s="104"/>
      <c r="AB168" s="104"/>
      <c r="AC168" s="104"/>
      <c r="AD168" s="104"/>
      <c r="AE168" s="104"/>
      <c r="AF168" s="104"/>
      <c r="AG168" s="104"/>
      <c r="AH168" s="104"/>
      <c r="AI168" s="104"/>
      <c r="AJ168" s="104"/>
      <c r="AK168" s="104"/>
      <c r="AL168" s="104"/>
    </row>
    <row r="169" spans="1:38" s="110" customFormat="1" ht="33">
      <c r="A169" s="106"/>
      <c r="B169" s="107" t="s">
        <v>126</v>
      </c>
      <c r="C169" s="107" t="s">
        <v>247</v>
      </c>
      <c r="D169" s="107" t="s">
        <v>248</v>
      </c>
      <c r="E169" s="108" t="s">
        <v>524</v>
      </c>
      <c r="F169" s="165">
        <v>677900</v>
      </c>
      <c r="G169" s="165">
        <v>504200</v>
      </c>
      <c r="H169" s="165">
        <v>14500</v>
      </c>
      <c r="I169" s="165">
        <v>131481.97</v>
      </c>
      <c r="J169" s="165">
        <v>100050.15</v>
      </c>
      <c r="K169" s="165">
        <v>6568.37</v>
      </c>
      <c r="L169" s="184">
        <f t="shared" si="42"/>
        <v>19.39548163445936</v>
      </c>
      <c r="M169" s="165">
        <f>N169+Q169</f>
        <v>13000</v>
      </c>
      <c r="N169" s="165"/>
      <c r="O169" s="165"/>
      <c r="P169" s="165"/>
      <c r="Q169" s="165">
        <v>13000</v>
      </c>
      <c r="R169" s="165"/>
      <c r="S169" s="165"/>
      <c r="T169" s="165"/>
      <c r="U169" s="165"/>
      <c r="V169" s="165"/>
      <c r="W169" s="184">
        <f t="shared" si="46"/>
        <v>0</v>
      </c>
      <c r="X169" s="165">
        <f t="shared" si="43"/>
        <v>131481.97</v>
      </c>
      <c r="Y169" s="236"/>
      <c r="Z169" s="109"/>
      <c r="AA169" s="109"/>
      <c r="AB169" s="109"/>
      <c r="AC169" s="109"/>
      <c r="AD169" s="109"/>
      <c r="AE169" s="109"/>
      <c r="AF169" s="109"/>
      <c r="AG169" s="109"/>
      <c r="AH169" s="109"/>
      <c r="AI169" s="109"/>
      <c r="AJ169" s="109"/>
      <c r="AK169" s="109"/>
      <c r="AL169" s="109"/>
    </row>
    <row r="170" spans="1:38" s="110" customFormat="1" ht="37.5" customHeight="1">
      <c r="A170" s="106"/>
      <c r="B170" s="107" t="s">
        <v>128</v>
      </c>
      <c r="C170" s="107" t="s">
        <v>303</v>
      </c>
      <c r="D170" s="107" t="s">
        <v>304</v>
      </c>
      <c r="E170" s="108" t="s">
        <v>127</v>
      </c>
      <c r="F170" s="165">
        <v>1443500</v>
      </c>
      <c r="G170" s="165"/>
      <c r="H170" s="165"/>
      <c r="I170" s="165">
        <v>52008.5</v>
      </c>
      <c r="J170" s="165"/>
      <c r="K170" s="165"/>
      <c r="L170" s="184">
        <f t="shared" si="42"/>
        <v>3.602944232767579</v>
      </c>
      <c r="M170" s="165">
        <f>N170+Q170</f>
        <v>0</v>
      </c>
      <c r="N170" s="165"/>
      <c r="O170" s="165"/>
      <c r="P170" s="165"/>
      <c r="Q170" s="165"/>
      <c r="R170" s="165"/>
      <c r="S170" s="165"/>
      <c r="T170" s="165"/>
      <c r="U170" s="165"/>
      <c r="V170" s="165"/>
      <c r="W170" s="184"/>
      <c r="X170" s="165">
        <f t="shared" si="43"/>
        <v>52008.5</v>
      </c>
      <c r="Y170" s="236"/>
      <c r="Z170" s="109"/>
      <c r="AA170" s="109"/>
      <c r="AB170" s="109"/>
      <c r="AC170" s="109"/>
      <c r="AD170" s="109"/>
      <c r="AE170" s="109"/>
      <c r="AF170" s="109"/>
      <c r="AG170" s="109"/>
      <c r="AH170" s="109"/>
      <c r="AI170" s="109"/>
      <c r="AJ170" s="109"/>
      <c r="AK170" s="109"/>
      <c r="AL170" s="109"/>
    </row>
    <row r="171" spans="1:38" s="110" customFormat="1" ht="21" customHeight="1">
      <c r="A171" s="106"/>
      <c r="B171" s="107" t="s">
        <v>130</v>
      </c>
      <c r="C171" s="107" t="s">
        <v>305</v>
      </c>
      <c r="D171" s="107" t="s">
        <v>306</v>
      </c>
      <c r="E171" s="108" t="s">
        <v>129</v>
      </c>
      <c r="F171" s="165">
        <v>14598830</v>
      </c>
      <c r="G171" s="165">
        <v>10249200</v>
      </c>
      <c r="H171" s="165">
        <v>1307040</v>
      </c>
      <c r="I171" s="165">
        <v>3387198.71</v>
      </c>
      <c r="J171" s="165">
        <v>2341492.5</v>
      </c>
      <c r="K171" s="165">
        <v>487267.79</v>
      </c>
      <c r="L171" s="184">
        <f t="shared" si="42"/>
        <v>23.201850490758506</v>
      </c>
      <c r="M171" s="165">
        <f>N171+Q171</f>
        <v>1085000</v>
      </c>
      <c r="N171" s="165">
        <v>25000</v>
      </c>
      <c r="O171" s="165">
        <v>5000</v>
      </c>
      <c r="P171" s="165"/>
      <c r="Q171" s="165">
        <v>1060000</v>
      </c>
      <c r="R171" s="165">
        <f>S171+V171</f>
        <v>69090.06</v>
      </c>
      <c r="S171" s="165">
        <v>3060.02</v>
      </c>
      <c r="T171" s="165">
        <v>400</v>
      </c>
      <c r="U171" s="165"/>
      <c r="V171" s="165">
        <v>66030.04</v>
      </c>
      <c r="W171" s="184">
        <f t="shared" si="46"/>
        <v>6.367747465437788</v>
      </c>
      <c r="X171" s="165">
        <f t="shared" si="43"/>
        <v>3456288.77</v>
      </c>
      <c r="Y171" s="236"/>
      <c r="Z171" s="109"/>
      <c r="AA171" s="109"/>
      <c r="AB171" s="109"/>
      <c r="AC171" s="109"/>
      <c r="AD171" s="109"/>
      <c r="AE171" s="109"/>
      <c r="AF171" s="109"/>
      <c r="AG171" s="109"/>
      <c r="AH171" s="109"/>
      <c r="AI171" s="109"/>
      <c r="AJ171" s="109"/>
      <c r="AK171" s="109"/>
      <c r="AL171" s="109"/>
    </row>
    <row r="172" spans="1:38" s="110" customFormat="1" ht="21" customHeight="1">
      <c r="A172" s="106"/>
      <c r="B172" s="107" t="s">
        <v>132</v>
      </c>
      <c r="C172" s="107" t="s">
        <v>307</v>
      </c>
      <c r="D172" s="107" t="s">
        <v>261</v>
      </c>
      <c r="E172" s="108" t="s">
        <v>131</v>
      </c>
      <c r="F172" s="165">
        <v>23881080</v>
      </c>
      <c r="G172" s="165">
        <v>18579400</v>
      </c>
      <c r="H172" s="165">
        <v>891310</v>
      </c>
      <c r="I172" s="165">
        <v>5684479.5</v>
      </c>
      <c r="J172" s="165">
        <v>4382641.2</v>
      </c>
      <c r="K172" s="165">
        <v>309140.17</v>
      </c>
      <c r="L172" s="184">
        <f t="shared" si="42"/>
        <v>23.80327648498309</v>
      </c>
      <c r="M172" s="165">
        <f>N172+Q172</f>
        <v>1991580</v>
      </c>
      <c r="N172" s="165">
        <v>1386980</v>
      </c>
      <c r="O172" s="165">
        <v>1131786</v>
      </c>
      <c r="P172" s="165"/>
      <c r="Q172" s="165">
        <v>604600</v>
      </c>
      <c r="R172" s="165">
        <f>S172+V172</f>
        <v>478174</v>
      </c>
      <c r="S172" s="165">
        <v>478174</v>
      </c>
      <c r="T172" s="165">
        <v>381110.52</v>
      </c>
      <c r="U172" s="165"/>
      <c r="V172" s="165"/>
      <c r="W172" s="184">
        <f t="shared" si="46"/>
        <v>24.00978117876259</v>
      </c>
      <c r="X172" s="165">
        <f t="shared" si="43"/>
        <v>6162653.5</v>
      </c>
      <c r="Y172" s="236"/>
      <c r="Z172" s="109"/>
      <c r="AA172" s="109"/>
      <c r="AB172" s="109"/>
      <c r="AC172" s="109"/>
      <c r="AD172" s="109"/>
      <c r="AE172" s="109"/>
      <c r="AF172" s="109"/>
      <c r="AG172" s="109"/>
      <c r="AH172" s="109"/>
      <c r="AI172" s="109"/>
      <c r="AJ172" s="109"/>
      <c r="AK172" s="109"/>
      <c r="AL172" s="109"/>
    </row>
    <row r="173" spans="1:38" s="110" customFormat="1" ht="21" customHeight="1">
      <c r="A173" s="106"/>
      <c r="B173" s="107" t="s">
        <v>133</v>
      </c>
      <c r="C173" s="107" t="s">
        <v>308</v>
      </c>
      <c r="D173" s="107" t="s">
        <v>309</v>
      </c>
      <c r="E173" s="108" t="s">
        <v>39</v>
      </c>
      <c r="F173" s="165">
        <f>F174</f>
        <v>1026210</v>
      </c>
      <c r="G173" s="165">
        <f aca="true" t="shared" si="53" ref="G173:V173">G174</f>
        <v>760300</v>
      </c>
      <c r="H173" s="165">
        <f t="shared" si="53"/>
        <v>22870</v>
      </c>
      <c r="I173" s="165">
        <f t="shared" si="53"/>
        <v>237127.66</v>
      </c>
      <c r="J173" s="165">
        <f t="shared" si="53"/>
        <v>179967.57</v>
      </c>
      <c r="K173" s="165">
        <f t="shared" si="53"/>
        <v>9270.98</v>
      </c>
      <c r="L173" s="184">
        <f t="shared" si="42"/>
        <v>23.107128170647336</v>
      </c>
      <c r="M173" s="165">
        <f t="shared" si="53"/>
        <v>51000</v>
      </c>
      <c r="N173" s="165">
        <f t="shared" si="53"/>
        <v>0</v>
      </c>
      <c r="O173" s="165">
        <f t="shared" si="53"/>
        <v>0</v>
      </c>
      <c r="P173" s="165">
        <f t="shared" si="53"/>
        <v>0</v>
      </c>
      <c r="Q173" s="165">
        <f t="shared" si="53"/>
        <v>51000</v>
      </c>
      <c r="R173" s="165">
        <f t="shared" si="53"/>
        <v>18</v>
      </c>
      <c r="S173" s="165">
        <f t="shared" si="53"/>
        <v>18</v>
      </c>
      <c r="T173" s="165">
        <f t="shared" si="53"/>
        <v>0</v>
      </c>
      <c r="U173" s="165">
        <f t="shared" si="53"/>
        <v>0</v>
      </c>
      <c r="V173" s="165">
        <f t="shared" si="53"/>
        <v>0</v>
      </c>
      <c r="W173" s="227">
        <f t="shared" si="46"/>
        <v>0.03529411764705882</v>
      </c>
      <c r="X173" s="165">
        <f t="shared" si="43"/>
        <v>237145.66</v>
      </c>
      <c r="Y173" s="236"/>
      <c r="Z173" s="109"/>
      <c r="AA173" s="109"/>
      <c r="AB173" s="109"/>
      <c r="AC173" s="109"/>
      <c r="AD173" s="109"/>
      <c r="AE173" s="109"/>
      <c r="AF173" s="109"/>
      <c r="AG173" s="109"/>
      <c r="AH173" s="109"/>
      <c r="AI173" s="109"/>
      <c r="AJ173" s="109"/>
      <c r="AK173" s="109"/>
      <c r="AL173" s="109"/>
    </row>
    <row r="174" spans="1:38" s="115" customFormat="1" ht="30.75" customHeight="1">
      <c r="A174" s="111"/>
      <c r="B174" s="112" t="s">
        <v>133</v>
      </c>
      <c r="C174" s="112" t="s">
        <v>308</v>
      </c>
      <c r="D174" s="117" t="s">
        <v>309</v>
      </c>
      <c r="E174" s="113" t="s">
        <v>134</v>
      </c>
      <c r="F174" s="164">
        <v>1026210</v>
      </c>
      <c r="G174" s="164">
        <v>760300</v>
      </c>
      <c r="H174" s="164">
        <v>22870</v>
      </c>
      <c r="I174" s="164">
        <v>237127.66</v>
      </c>
      <c r="J174" s="164">
        <v>179967.57</v>
      </c>
      <c r="K174" s="164">
        <v>9270.98</v>
      </c>
      <c r="L174" s="184">
        <f t="shared" si="42"/>
        <v>23.107128170647336</v>
      </c>
      <c r="M174" s="164">
        <f>N174+Q174</f>
        <v>51000</v>
      </c>
      <c r="N174" s="164"/>
      <c r="O174" s="164"/>
      <c r="P174" s="164"/>
      <c r="Q174" s="164">
        <v>51000</v>
      </c>
      <c r="R174" s="164">
        <f>S174+V174</f>
        <v>18</v>
      </c>
      <c r="S174" s="164">
        <v>18</v>
      </c>
      <c r="T174" s="164"/>
      <c r="U174" s="164"/>
      <c r="V174" s="164"/>
      <c r="W174" s="227">
        <f t="shared" si="46"/>
        <v>0.03529411764705882</v>
      </c>
      <c r="X174" s="165">
        <f t="shared" si="43"/>
        <v>237145.66</v>
      </c>
      <c r="Y174" s="236"/>
      <c r="Z174" s="114"/>
      <c r="AA174" s="114"/>
      <c r="AB174" s="114"/>
      <c r="AC174" s="114"/>
      <c r="AD174" s="114"/>
      <c r="AE174" s="114"/>
      <c r="AF174" s="114"/>
      <c r="AG174" s="114"/>
      <c r="AH174" s="114"/>
      <c r="AI174" s="114"/>
      <c r="AJ174" s="114"/>
      <c r="AK174" s="114"/>
      <c r="AL174" s="114"/>
    </row>
    <row r="175" spans="1:38" s="110" customFormat="1" ht="22.5" customHeight="1">
      <c r="A175" s="106"/>
      <c r="B175" s="107" t="s">
        <v>379</v>
      </c>
      <c r="C175" s="107" t="s">
        <v>342</v>
      </c>
      <c r="D175" s="107" t="s">
        <v>343</v>
      </c>
      <c r="E175" s="108" t="s">
        <v>151</v>
      </c>
      <c r="F175" s="165"/>
      <c r="G175" s="165"/>
      <c r="H175" s="165"/>
      <c r="I175" s="165"/>
      <c r="J175" s="165"/>
      <c r="K175" s="165"/>
      <c r="L175" s="184"/>
      <c r="M175" s="165">
        <f>N175+Q175</f>
        <v>1527000</v>
      </c>
      <c r="N175" s="165"/>
      <c r="O175" s="165"/>
      <c r="P175" s="165"/>
      <c r="Q175" s="165">
        <v>1527000</v>
      </c>
      <c r="R175" s="165"/>
      <c r="S175" s="165"/>
      <c r="T175" s="165"/>
      <c r="U175" s="165"/>
      <c r="V175" s="165"/>
      <c r="W175" s="184">
        <f t="shared" si="46"/>
        <v>0</v>
      </c>
      <c r="X175" s="165">
        <f t="shared" si="43"/>
        <v>0</v>
      </c>
      <c r="Y175" s="236"/>
      <c r="Z175" s="109"/>
      <c r="AA175" s="109"/>
      <c r="AB175" s="109"/>
      <c r="AC175" s="109"/>
      <c r="AD175" s="109"/>
      <c r="AE175" s="109"/>
      <c r="AF175" s="109"/>
      <c r="AG175" s="109"/>
      <c r="AH175" s="109"/>
      <c r="AI175" s="109"/>
      <c r="AJ175" s="109"/>
      <c r="AK175" s="109"/>
      <c r="AL175" s="109"/>
    </row>
    <row r="176" spans="1:38" s="100" customFormat="1" ht="33" customHeight="1">
      <c r="A176" s="96"/>
      <c r="B176" s="97" t="s">
        <v>136</v>
      </c>
      <c r="C176" s="97"/>
      <c r="D176" s="97"/>
      <c r="E176" s="129" t="s">
        <v>135</v>
      </c>
      <c r="F176" s="163">
        <f>F177</f>
        <v>57534033</v>
      </c>
      <c r="G176" s="163">
        <f aca="true" t="shared" si="54" ref="G176:V176">G177</f>
        <v>3905608</v>
      </c>
      <c r="H176" s="163">
        <f t="shared" si="54"/>
        <v>11536600</v>
      </c>
      <c r="I176" s="163">
        <f t="shared" si="54"/>
        <v>12799671.940000001</v>
      </c>
      <c r="J176" s="163">
        <f t="shared" si="54"/>
        <v>986491.18</v>
      </c>
      <c r="K176" s="163">
        <f t="shared" si="54"/>
        <v>6093363.050000001</v>
      </c>
      <c r="L176" s="172">
        <f t="shared" si="42"/>
        <v>22.24713143262528</v>
      </c>
      <c r="M176" s="163">
        <f t="shared" si="54"/>
        <v>133961237</v>
      </c>
      <c r="N176" s="163">
        <f t="shared" si="54"/>
        <v>4960267</v>
      </c>
      <c r="O176" s="163">
        <f t="shared" si="54"/>
        <v>0</v>
      </c>
      <c r="P176" s="163">
        <f t="shared" si="54"/>
        <v>0</v>
      </c>
      <c r="Q176" s="163">
        <f t="shared" si="54"/>
        <v>129000970</v>
      </c>
      <c r="R176" s="163">
        <f t="shared" si="54"/>
        <v>4476977.46</v>
      </c>
      <c r="S176" s="163">
        <f t="shared" si="54"/>
        <v>7342.19</v>
      </c>
      <c r="T176" s="163">
        <f t="shared" si="54"/>
        <v>0</v>
      </c>
      <c r="U176" s="163">
        <f t="shared" si="54"/>
        <v>0</v>
      </c>
      <c r="V176" s="163">
        <f t="shared" si="54"/>
        <v>4469635.27</v>
      </c>
      <c r="W176" s="172">
        <f t="shared" si="46"/>
        <v>3.3419947144859528</v>
      </c>
      <c r="X176" s="163">
        <f t="shared" si="43"/>
        <v>17276649.400000002</v>
      </c>
      <c r="Y176" s="236"/>
      <c r="Z176" s="99"/>
      <c r="AA176" s="99"/>
      <c r="AB176" s="99"/>
      <c r="AC176" s="99"/>
      <c r="AD176" s="99"/>
      <c r="AE176" s="99"/>
      <c r="AF176" s="99"/>
      <c r="AG176" s="99"/>
      <c r="AH176" s="99"/>
      <c r="AI176" s="99"/>
      <c r="AJ176" s="99"/>
      <c r="AK176" s="99"/>
      <c r="AL176" s="99"/>
    </row>
    <row r="177" spans="1:38" s="187" customFormat="1" ht="36" customHeight="1">
      <c r="A177" s="185"/>
      <c r="B177" s="112" t="s">
        <v>137</v>
      </c>
      <c r="C177" s="112"/>
      <c r="D177" s="112"/>
      <c r="E177" s="113" t="s">
        <v>135</v>
      </c>
      <c r="F177" s="164">
        <f aca="true" t="shared" si="55" ref="F177:K177">F178+F179+F180+F181+F184+F186+F187+F188+F189+F190+F191+F192+F193+F194+F195+F198+F200+F201+F202</f>
        <v>57534033</v>
      </c>
      <c r="G177" s="164">
        <f t="shared" si="55"/>
        <v>3905608</v>
      </c>
      <c r="H177" s="164">
        <f t="shared" si="55"/>
        <v>11536600</v>
      </c>
      <c r="I177" s="164">
        <f t="shared" si="55"/>
        <v>12799671.940000001</v>
      </c>
      <c r="J177" s="164">
        <f t="shared" si="55"/>
        <v>986491.18</v>
      </c>
      <c r="K177" s="164">
        <f t="shared" si="55"/>
        <v>6093363.050000001</v>
      </c>
      <c r="L177" s="189">
        <f t="shared" si="42"/>
        <v>22.24713143262528</v>
      </c>
      <c r="M177" s="164">
        <f aca="true" t="shared" si="56" ref="M177:V177">M178+M179+M180+M181+M184+M186+M187+M188+M189+M190+M191+M192+M193+M194+M195+M198+M200+M201+M202</f>
        <v>133961237</v>
      </c>
      <c r="N177" s="164">
        <f t="shared" si="56"/>
        <v>4960267</v>
      </c>
      <c r="O177" s="164">
        <f t="shared" si="56"/>
        <v>0</v>
      </c>
      <c r="P177" s="164">
        <f t="shared" si="56"/>
        <v>0</v>
      </c>
      <c r="Q177" s="164">
        <f t="shared" si="56"/>
        <v>129000970</v>
      </c>
      <c r="R177" s="164">
        <f t="shared" si="56"/>
        <v>4476977.46</v>
      </c>
      <c r="S177" s="164">
        <f t="shared" si="56"/>
        <v>7342.19</v>
      </c>
      <c r="T177" s="164">
        <f t="shared" si="56"/>
        <v>0</v>
      </c>
      <c r="U177" s="164">
        <f t="shared" si="56"/>
        <v>0</v>
      </c>
      <c r="V177" s="164">
        <f t="shared" si="56"/>
        <v>4469635.27</v>
      </c>
      <c r="W177" s="189">
        <f t="shared" si="46"/>
        <v>3.3419947144859528</v>
      </c>
      <c r="X177" s="164">
        <f t="shared" si="43"/>
        <v>17276649.400000002</v>
      </c>
      <c r="Y177" s="236"/>
      <c r="Z177" s="186"/>
      <c r="AA177" s="186"/>
      <c r="AB177" s="186"/>
      <c r="AC177" s="186"/>
      <c r="AD177" s="186"/>
      <c r="AE177" s="186"/>
      <c r="AF177" s="186"/>
      <c r="AG177" s="186"/>
      <c r="AH177" s="186"/>
      <c r="AI177" s="186"/>
      <c r="AJ177" s="186"/>
      <c r="AK177" s="186"/>
      <c r="AL177" s="186"/>
    </row>
    <row r="178" spans="1:38" s="110" customFormat="1" ht="33">
      <c r="A178" s="106"/>
      <c r="B178" s="107" t="s">
        <v>138</v>
      </c>
      <c r="C178" s="107" t="s">
        <v>247</v>
      </c>
      <c r="D178" s="107" t="s">
        <v>248</v>
      </c>
      <c r="E178" s="108" t="s">
        <v>524</v>
      </c>
      <c r="F178" s="165">
        <v>5107800</v>
      </c>
      <c r="G178" s="165">
        <v>3893800</v>
      </c>
      <c r="H178" s="165">
        <v>118700</v>
      </c>
      <c r="I178" s="165">
        <v>1276788.79</v>
      </c>
      <c r="J178" s="165">
        <v>986491.18</v>
      </c>
      <c r="K178" s="165">
        <v>38666.49</v>
      </c>
      <c r="L178" s="184">
        <f t="shared" si="42"/>
        <v>24.996843846665882</v>
      </c>
      <c r="M178" s="165">
        <f>N178+Q178</f>
        <v>200000</v>
      </c>
      <c r="N178" s="165"/>
      <c r="O178" s="165"/>
      <c r="P178" s="165"/>
      <c r="Q178" s="165">
        <v>200000</v>
      </c>
      <c r="R178" s="165">
        <f>S178+V178</f>
        <v>102962</v>
      </c>
      <c r="S178" s="165"/>
      <c r="T178" s="165"/>
      <c r="U178" s="165"/>
      <c r="V178" s="165">
        <v>102962</v>
      </c>
      <c r="W178" s="184">
        <f t="shared" si="46"/>
        <v>51.481</v>
      </c>
      <c r="X178" s="165">
        <f t="shared" si="43"/>
        <v>1379750.79</v>
      </c>
      <c r="Y178" s="236"/>
      <c r="Z178" s="109"/>
      <c r="AA178" s="109"/>
      <c r="AB178" s="109"/>
      <c r="AC178" s="109"/>
      <c r="AD178" s="109"/>
      <c r="AE178" s="109"/>
      <c r="AF178" s="109"/>
      <c r="AG178" s="109"/>
      <c r="AH178" s="109"/>
      <c r="AI178" s="109"/>
      <c r="AJ178" s="109"/>
      <c r="AK178" s="109"/>
      <c r="AL178" s="109"/>
    </row>
    <row r="179" spans="1:38" s="110" customFormat="1" ht="31.5" customHeight="1">
      <c r="A179" s="106"/>
      <c r="B179" s="121" t="s">
        <v>423</v>
      </c>
      <c r="C179" s="121" t="s">
        <v>401</v>
      </c>
      <c r="D179" s="121" t="s">
        <v>402</v>
      </c>
      <c r="E179" s="108" t="s">
        <v>205</v>
      </c>
      <c r="F179" s="165">
        <v>364400</v>
      </c>
      <c r="G179" s="165">
        <v>11808</v>
      </c>
      <c r="H179" s="165"/>
      <c r="I179" s="165">
        <v>49728.33</v>
      </c>
      <c r="J179" s="165"/>
      <c r="K179" s="165"/>
      <c r="L179" s="184">
        <f t="shared" si="42"/>
        <v>13.646632821075741</v>
      </c>
      <c r="M179" s="165">
        <f>N179+Q179</f>
        <v>0</v>
      </c>
      <c r="N179" s="165"/>
      <c r="O179" s="165"/>
      <c r="P179" s="165"/>
      <c r="Q179" s="165"/>
      <c r="R179" s="165">
        <f>S179+V179</f>
        <v>0</v>
      </c>
      <c r="S179" s="165"/>
      <c r="T179" s="165"/>
      <c r="U179" s="165"/>
      <c r="V179" s="165"/>
      <c r="W179" s="184"/>
      <c r="X179" s="165">
        <f t="shared" si="43"/>
        <v>49728.33</v>
      </c>
      <c r="Y179" s="236"/>
      <c r="Z179" s="109"/>
      <c r="AA179" s="109"/>
      <c r="AB179" s="109"/>
      <c r="AC179" s="109"/>
      <c r="AD179" s="109"/>
      <c r="AE179" s="109"/>
      <c r="AF179" s="109"/>
      <c r="AG179" s="109"/>
      <c r="AH179" s="109"/>
      <c r="AI179" s="109"/>
      <c r="AJ179" s="109"/>
      <c r="AK179" s="109"/>
      <c r="AL179" s="109"/>
    </row>
    <row r="180" spans="1:38" s="110" customFormat="1" ht="49.5">
      <c r="A180" s="106"/>
      <c r="B180" s="107" t="s">
        <v>207</v>
      </c>
      <c r="C180" s="107" t="s">
        <v>291</v>
      </c>
      <c r="D180" s="107" t="s">
        <v>292</v>
      </c>
      <c r="E180" s="108" t="s">
        <v>208</v>
      </c>
      <c r="F180" s="165">
        <v>1500000</v>
      </c>
      <c r="G180" s="165"/>
      <c r="H180" s="165"/>
      <c r="I180" s="165"/>
      <c r="J180" s="165"/>
      <c r="K180" s="165"/>
      <c r="L180" s="184">
        <f t="shared" si="42"/>
        <v>0</v>
      </c>
      <c r="M180" s="165">
        <f>N180+Q180</f>
        <v>0</v>
      </c>
      <c r="N180" s="165"/>
      <c r="O180" s="165"/>
      <c r="P180" s="165"/>
      <c r="Q180" s="165"/>
      <c r="R180" s="165">
        <f>S180+V180</f>
        <v>0</v>
      </c>
      <c r="S180" s="165"/>
      <c r="T180" s="165"/>
      <c r="U180" s="165"/>
      <c r="V180" s="165"/>
      <c r="W180" s="184"/>
      <c r="X180" s="165">
        <f t="shared" si="43"/>
        <v>0</v>
      </c>
      <c r="Y180" s="236"/>
      <c r="Z180" s="109"/>
      <c r="AA180" s="109"/>
      <c r="AB180" s="109"/>
      <c r="AC180" s="109"/>
      <c r="AD180" s="109"/>
      <c r="AE180" s="109"/>
      <c r="AF180" s="109"/>
      <c r="AG180" s="109"/>
      <c r="AH180" s="109"/>
      <c r="AI180" s="109"/>
      <c r="AJ180" s="109"/>
      <c r="AK180" s="109"/>
      <c r="AL180" s="109"/>
    </row>
    <row r="181" spans="1:38" s="110" customFormat="1" ht="32.25" customHeight="1">
      <c r="A181" s="106"/>
      <c r="B181" s="107" t="s">
        <v>140</v>
      </c>
      <c r="C181" s="107" t="s">
        <v>293</v>
      </c>
      <c r="D181" s="107"/>
      <c r="E181" s="108" t="s">
        <v>139</v>
      </c>
      <c r="F181" s="165">
        <f>F182+F183</f>
        <v>480000</v>
      </c>
      <c r="G181" s="165">
        <f aca="true" t="shared" si="57" ref="G181:V181">G182+G183</f>
        <v>0</v>
      </c>
      <c r="H181" s="165">
        <f t="shared" si="57"/>
        <v>0</v>
      </c>
      <c r="I181" s="165">
        <f t="shared" si="57"/>
        <v>27607.81</v>
      </c>
      <c r="J181" s="165">
        <f t="shared" si="57"/>
        <v>0</v>
      </c>
      <c r="K181" s="165">
        <f t="shared" si="57"/>
        <v>0</v>
      </c>
      <c r="L181" s="184">
        <f t="shared" si="42"/>
        <v>5.751627083333333</v>
      </c>
      <c r="M181" s="165">
        <f t="shared" si="57"/>
        <v>52327958</v>
      </c>
      <c r="N181" s="165">
        <f t="shared" si="57"/>
        <v>0</v>
      </c>
      <c r="O181" s="165">
        <f t="shared" si="57"/>
        <v>0</v>
      </c>
      <c r="P181" s="165">
        <f t="shared" si="57"/>
        <v>0</v>
      </c>
      <c r="Q181" s="165">
        <f t="shared" si="57"/>
        <v>52327958</v>
      </c>
      <c r="R181" s="165">
        <f t="shared" si="57"/>
        <v>3701756.3</v>
      </c>
      <c r="S181" s="165">
        <f t="shared" si="57"/>
        <v>0</v>
      </c>
      <c r="T181" s="165">
        <f t="shared" si="57"/>
        <v>0</v>
      </c>
      <c r="U181" s="165">
        <f t="shared" si="57"/>
        <v>0</v>
      </c>
      <c r="V181" s="165">
        <f t="shared" si="57"/>
        <v>3701756.3</v>
      </c>
      <c r="W181" s="184">
        <f t="shared" si="46"/>
        <v>7.074146290975084</v>
      </c>
      <c r="X181" s="165">
        <f t="shared" si="43"/>
        <v>3729364.11</v>
      </c>
      <c r="Y181" s="236"/>
      <c r="Z181" s="109"/>
      <c r="AA181" s="109"/>
      <c r="AB181" s="109"/>
      <c r="AC181" s="109"/>
      <c r="AD181" s="109"/>
      <c r="AE181" s="109"/>
      <c r="AF181" s="109"/>
      <c r="AG181" s="109"/>
      <c r="AH181" s="109"/>
      <c r="AI181" s="109"/>
      <c r="AJ181" s="109"/>
      <c r="AK181" s="109"/>
      <c r="AL181" s="109"/>
    </row>
    <row r="182" spans="1:38" s="115" customFormat="1" ht="19.5" customHeight="1">
      <c r="A182" s="111"/>
      <c r="B182" s="112" t="s">
        <v>142</v>
      </c>
      <c r="C182" s="112" t="s">
        <v>294</v>
      </c>
      <c r="D182" s="112" t="s">
        <v>292</v>
      </c>
      <c r="E182" s="113" t="s">
        <v>141</v>
      </c>
      <c r="F182" s="164">
        <v>480000</v>
      </c>
      <c r="G182" s="164"/>
      <c r="H182" s="164"/>
      <c r="I182" s="164">
        <v>27607.81</v>
      </c>
      <c r="J182" s="164"/>
      <c r="K182" s="164"/>
      <c r="L182" s="184">
        <f t="shared" si="42"/>
        <v>5.751627083333333</v>
      </c>
      <c r="M182" s="164">
        <f>N182+Q182</f>
        <v>36827958</v>
      </c>
      <c r="N182" s="164"/>
      <c r="O182" s="164"/>
      <c r="P182" s="164"/>
      <c r="Q182" s="164">
        <v>36827958</v>
      </c>
      <c r="R182" s="164">
        <f>S182+V182</f>
        <v>3701756.3</v>
      </c>
      <c r="S182" s="164"/>
      <c r="T182" s="164"/>
      <c r="U182" s="164"/>
      <c r="V182" s="164">
        <v>3701756.3</v>
      </c>
      <c r="W182" s="184">
        <f t="shared" si="46"/>
        <v>10.051483983988469</v>
      </c>
      <c r="X182" s="165">
        <f t="shared" si="43"/>
        <v>3729364.11</v>
      </c>
      <c r="Y182" s="236"/>
      <c r="Z182" s="114"/>
      <c r="AA182" s="114"/>
      <c r="AB182" s="114"/>
      <c r="AC182" s="114"/>
      <c r="AD182" s="114"/>
      <c r="AE182" s="114"/>
      <c r="AF182" s="114"/>
      <c r="AG182" s="114"/>
      <c r="AH182" s="114"/>
      <c r="AI182" s="114"/>
      <c r="AJ182" s="114"/>
      <c r="AK182" s="114"/>
      <c r="AL182" s="114"/>
    </row>
    <row r="183" spans="1:38" s="115" customFormat="1" ht="54" customHeight="1">
      <c r="A183" s="111"/>
      <c r="B183" s="112" t="s">
        <v>144</v>
      </c>
      <c r="C183" s="112" t="s">
        <v>295</v>
      </c>
      <c r="D183" s="112" t="s">
        <v>292</v>
      </c>
      <c r="E183" s="113" t="s">
        <v>143</v>
      </c>
      <c r="F183" s="164"/>
      <c r="G183" s="164"/>
      <c r="H183" s="164"/>
      <c r="I183" s="164"/>
      <c r="J183" s="164"/>
      <c r="K183" s="164"/>
      <c r="L183" s="184"/>
      <c r="M183" s="164">
        <f>N183+Q183</f>
        <v>15500000</v>
      </c>
      <c r="N183" s="164"/>
      <c r="O183" s="164"/>
      <c r="P183" s="164"/>
      <c r="Q183" s="164">
        <v>15500000</v>
      </c>
      <c r="R183" s="164">
        <f>S183+V183</f>
        <v>0</v>
      </c>
      <c r="S183" s="164"/>
      <c r="T183" s="164"/>
      <c r="U183" s="164"/>
      <c r="V183" s="164"/>
      <c r="W183" s="184">
        <f t="shared" si="46"/>
        <v>0</v>
      </c>
      <c r="X183" s="165">
        <f t="shared" si="43"/>
        <v>0</v>
      </c>
      <c r="Y183" s="236"/>
      <c r="Z183" s="114"/>
      <c r="AA183" s="114"/>
      <c r="AB183" s="114"/>
      <c r="AC183" s="114"/>
      <c r="AD183" s="114"/>
      <c r="AE183" s="114"/>
      <c r="AF183" s="114"/>
      <c r="AG183" s="114"/>
      <c r="AH183" s="114"/>
      <c r="AI183" s="114"/>
      <c r="AJ183" s="114"/>
      <c r="AK183" s="114"/>
      <c r="AL183" s="114"/>
    </row>
    <row r="184" spans="1:38" s="110" customFormat="1" ht="33">
      <c r="A184" s="106"/>
      <c r="B184" s="107" t="s">
        <v>147</v>
      </c>
      <c r="C184" s="107" t="s">
        <v>296</v>
      </c>
      <c r="D184" s="107"/>
      <c r="E184" s="108" t="s">
        <v>146</v>
      </c>
      <c r="F184" s="165">
        <f>F185</f>
        <v>3151000</v>
      </c>
      <c r="G184" s="165">
        <f aca="true" t="shared" si="58" ref="G184:V184">G185</f>
        <v>0</v>
      </c>
      <c r="H184" s="165">
        <f t="shared" si="58"/>
        <v>0</v>
      </c>
      <c r="I184" s="165">
        <f t="shared" si="58"/>
        <v>732501</v>
      </c>
      <c r="J184" s="165">
        <f t="shared" si="58"/>
        <v>0</v>
      </c>
      <c r="K184" s="165">
        <f t="shared" si="58"/>
        <v>0</v>
      </c>
      <c r="L184" s="184">
        <f t="shared" si="42"/>
        <v>23.246620120596635</v>
      </c>
      <c r="M184" s="165">
        <f t="shared" si="58"/>
        <v>0</v>
      </c>
      <c r="N184" s="165">
        <f t="shared" si="58"/>
        <v>0</v>
      </c>
      <c r="O184" s="165">
        <f t="shared" si="58"/>
        <v>0</v>
      </c>
      <c r="P184" s="165">
        <f t="shared" si="58"/>
        <v>0</v>
      </c>
      <c r="Q184" s="165">
        <f t="shared" si="58"/>
        <v>0</v>
      </c>
      <c r="R184" s="165">
        <f t="shared" si="58"/>
        <v>0</v>
      </c>
      <c r="S184" s="165">
        <f t="shared" si="58"/>
        <v>0</v>
      </c>
      <c r="T184" s="165">
        <f t="shared" si="58"/>
        <v>0</v>
      </c>
      <c r="U184" s="165">
        <f t="shared" si="58"/>
        <v>0</v>
      </c>
      <c r="V184" s="165">
        <f t="shared" si="58"/>
        <v>0</v>
      </c>
      <c r="W184" s="184"/>
      <c r="X184" s="165">
        <f t="shared" si="43"/>
        <v>732501</v>
      </c>
      <c r="Y184" s="236"/>
      <c r="Z184" s="109"/>
      <c r="AA184" s="109"/>
      <c r="AB184" s="109"/>
      <c r="AC184" s="109"/>
      <c r="AD184" s="109"/>
      <c r="AE184" s="109"/>
      <c r="AF184" s="109"/>
      <c r="AG184" s="109"/>
      <c r="AH184" s="109"/>
      <c r="AI184" s="109"/>
      <c r="AJ184" s="109"/>
      <c r="AK184" s="109"/>
      <c r="AL184" s="109"/>
    </row>
    <row r="185" spans="1:38" s="115" customFormat="1" ht="36.75" customHeight="1">
      <c r="A185" s="111"/>
      <c r="B185" s="112" t="s">
        <v>148</v>
      </c>
      <c r="C185" s="112" t="s">
        <v>297</v>
      </c>
      <c r="D185" s="112" t="s">
        <v>298</v>
      </c>
      <c r="E185" s="113" t="s">
        <v>145</v>
      </c>
      <c r="F185" s="164">
        <v>3151000</v>
      </c>
      <c r="G185" s="164"/>
      <c r="H185" s="164"/>
      <c r="I185" s="164">
        <v>732501</v>
      </c>
      <c r="J185" s="164"/>
      <c r="K185" s="164"/>
      <c r="L185" s="184">
        <f t="shared" si="42"/>
        <v>23.246620120596635</v>
      </c>
      <c r="M185" s="164"/>
      <c r="N185" s="164"/>
      <c r="O185" s="164"/>
      <c r="P185" s="164"/>
      <c r="Q185" s="164"/>
      <c r="R185" s="164"/>
      <c r="S185" s="164"/>
      <c r="T185" s="164"/>
      <c r="U185" s="164"/>
      <c r="V185" s="164"/>
      <c r="W185" s="184"/>
      <c r="X185" s="165">
        <f t="shared" si="43"/>
        <v>732501</v>
      </c>
      <c r="Y185" s="236"/>
      <c r="Z185" s="114"/>
      <c r="AA185" s="114"/>
      <c r="AB185" s="114"/>
      <c r="AC185" s="114"/>
      <c r="AD185" s="114"/>
      <c r="AE185" s="114"/>
      <c r="AF185" s="114"/>
      <c r="AG185" s="114"/>
      <c r="AH185" s="114"/>
      <c r="AI185" s="114"/>
      <c r="AJ185" s="114"/>
      <c r="AK185" s="114"/>
      <c r="AL185" s="114"/>
    </row>
    <row r="186" spans="1:38" s="110" customFormat="1" ht="21.75" customHeight="1">
      <c r="A186" s="106"/>
      <c r="B186" s="107" t="s">
        <v>149</v>
      </c>
      <c r="C186" s="107" t="s">
        <v>299</v>
      </c>
      <c r="D186" s="107" t="s">
        <v>298</v>
      </c>
      <c r="E186" s="108" t="s">
        <v>49</v>
      </c>
      <c r="F186" s="165">
        <v>40915400</v>
      </c>
      <c r="G186" s="165"/>
      <c r="H186" s="165">
        <v>11364900</v>
      </c>
      <c r="I186" s="165">
        <v>10344254.14</v>
      </c>
      <c r="J186" s="165"/>
      <c r="K186" s="165">
        <v>6046560.37</v>
      </c>
      <c r="L186" s="184">
        <f t="shared" si="42"/>
        <v>25.2820555096614</v>
      </c>
      <c r="M186" s="165">
        <f>N186+Q186</f>
        <v>35084200</v>
      </c>
      <c r="N186" s="165"/>
      <c r="O186" s="165"/>
      <c r="P186" s="165"/>
      <c r="Q186" s="165">
        <v>35084200</v>
      </c>
      <c r="R186" s="165">
        <f>S186+V186</f>
        <v>133416.93</v>
      </c>
      <c r="S186" s="165"/>
      <c r="T186" s="165"/>
      <c r="U186" s="165"/>
      <c r="V186" s="165">
        <v>133416.93</v>
      </c>
      <c r="W186" s="184">
        <f t="shared" si="46"/>
        <v>0.3802763922221398</v>
      </c>
      <c r="X186" s="165">
        <f t="shared" si="43"/>
        <v>10477671.07</v>
      </c>
      <c r="Y186" s="236"/>
      <c r="Z186" s="109"/>
      <c r="AA186" s="109"/>
      <c r="AB186" s="109"/>
      <c r="AC186" s="109"/>
      <c r="AD186" s="109"/>
      <c r="AE186" s="109"/>
      <c r="AF186" s="109"/>
      <c r="AG186" s="109"/>
      <c r="AH186" s="109"/>
      <c r="AI186" s="109"/>
      <c r="AJ186" s="109"/>
      <c r="AK186" s="109"/>
      <c r="AL186" s="109"/>
    </row>
    <row r="187" spans="1:38" s="110" customFormat="1" ht="49.5">
      <c r="A187" s="106"/>
      <c r="B187" s="107" t="s">
        <v>425</v>
      </c>
      <c r="C187" s="107" t="s">
        <v>300</v>
      </c>
      <c r="D187" s="107" t="s">
        <v>298</v>
      </c>
      <c r="E187" s="108" t="s">
        <v>218</v>
      </c>
      <c r="F187" s="165"/>
      <c r="G187" s="165"/>
      <c r="H187" s="165"/>
      <c r="I187" s="165"/>
      <c r="J187" s="165"/>
      <c r="K187" s="165"/>
      <c r="L187" s="184"/>
      <c r="M187" s="165">
        <f aca="true" t="shared" si="59" ref="M187:M194">N187+Q187</f>
        <v>1000000</v>
      </c>
      <c r="N187" s="165"/>
      <c r="O187" s="165"/>
      <c r="P187" s="165"/>
      <c r="Q187" s="165">
        <v>1000000</v>
      </c>
      <c r="R187" s="165">
        <f aca="true" t="shared" si="60" ref="R187:R194">S187+V187</f>
        <v>0</v>
      </c>
      <c r="S187" s="165"/>
      <c r="T187" s="165"/>
      <c r="U187" s="165"/>
      <c r="V187" s="165"/>
      <c r="W187" s="184">
        <f t="shared" si="46"/>
        <v>0</v>
      </c>
      <c r="X187" s="165">
        <f t="shared" si="43"/>
        <v>0</v>
      </c>
      <c r="Y187" s="236"/>
      <c r="Z187" s="109"/>
      <c r="AA187" s="109"/>
      <c r="AB187" s="109"/>
      <c r="AC187" s="109"/>
      <c r="AD187" s="109"/>
      <c r="AE187" s="109"/>
      <c r="AF187" s="109"/>
      <c r="AG187" s="109"/>
      <c r="AH187" s="109"/>
      <c r="AI187" s="109"/>
      <c r="AJ187" s="109"/>
      <c r="AK187" s="109"/>
      <c r="AL187" s="109"/>
    </row>
    <row r="188" spans="1:38" s="110" customFormat="1" ht="30" customHeight="1">
      <c r="A188" s="106"/>
      <c r="B188" s="107" t="s">
        <v>438</v>
      </c>
      <c r="C188" s="107" t="s">
        <v>324</v>
      </c>
      <c r="D188" s="107" t="s">
        <v>325</v>
      </c>
      <c r="E188" s="108" t="s">
        <v>160</v>
      </c>
      <c r="F188" s="165"/>
      <c r="G188" s="165"/>
      <c r="H188" s="165"/>
      <c r="I188" s="165"/>
      <c r="J188" s="165"/>
      <c r="K188" s="165"/>
      <c r="L188" s="184"/>
      <c r="M188" s="165">
        <f t="shared" si="59"/>
        <v>13274508</v>
      </c>
      <c r="N188" s="165"/>
      <c r="O188" s="165"/>
      <c r="P188" s="165"/>
      <c r="Q188" s="165">
        <v>13274508</v>
      </c>
      <c r="R188" s="165">
        <f t="shared" si="60"/>
        <v>0</v>
      </c>
      <c r="S188" s="165"/>
      <c r="T188" s="165"/>
      <c r="U188" s="165"/>
      <c r="V188" s="165"/>
      <c r="W188" s="184">
        <f t="shared" si="46"/>
        <v>0</v>
      </c>
      <c r="X188" s="165">
        <f t="shared" si="43"/>
        <v>0</v>
      </c>
      <c r="Y188" s="236"/>
      <c r="Z188" s="109"/>
      <c r="AA188" s="109"/>
      <c r="AB188" s="109"/>
      <c r="AC188" s="109"/>
      <c r="AD188" s="109"/>
      <c r="AE188" s="109"/>
      <c r="AF188" s="109"/>
      <c r="AG188" s="109"/>
      <c r="AH188" s="109"/>
      <c r="AI188" s="109"/>
      <c r="AJ188" s="109"/>
      <c r="AK188" s="109"/>
      <c r="AL188" s="109"/>
    </row>
    <row r="189" spans="1:38" s="110" customFormat="1" ht="33">
      <c r="A189" s="106"/>
      <c r="B189" s="107" t="s">
        <v>434</v>
      </c>
      <c r="C189" s="107" t="s">
        <v>436</v>
      </c>
      <c r="D189" s="107" t="s">
        <v>435</v>
      </c>
      <c r="E189" s="108" t="s">
        <v>437</v>
      </c>
      <c r="F189" s="165">
        <v>650000</v>
      </c>
      <c r="G189" s="165"/>
      <c r="H189" s="165"/>
      <c r="I189" s="165"/>
      <c r="J189" s="165"/>
      <c r="K189" s="165"/>
      <c r="L189" s="184">
        <f t="shared" si="42"/>
        <v>0</v>
      </c>
      <c r="M189" s="165">
        <f t="shared" si="59"/>
        <v>0</v>
      </c>
      <c r="N189" s="165"/>
      <c r="O189" s="165"/>
      <c r="P189" s="165"/>
      <c r="Q189" s="165"/>
      <c r="R189" s="165">
        <f t="shared" si="60"/>
        <v>0</v>
      </c>
      <c r="S189" s="165"/>
      <c r="T189" s="165"/>
      <c r="U189" s="165"/>
      <c r="V189" s="165"/>
      <c r="W189" s="184"/>
      <c r="X189" s="165">
        <f t="shared" si="43"/>
        <v>0</v>
      </c>
      <c r="Y189" s="236"/>
      <c r="Z189" s="109"/>
      <c r="AA189" s="109"/>
      <c r="AB189" s="109"/>
      <c r="AC189" s="109"/>
      <c r="AD189" s="109"/>
      <c r="AE189" s="109"/>
      <c r="AF189" s="109"/>
      <c r="AG189" s="109"/>
      <c r="AH189" s="109"/>
      <c r="AI189" s="109"/>
      <c r="AJ189" s="109"/>
      <c r="AK189" s="109"/>
      <c r="AL189" s="109"/>
    </row>
    <row r="190" spans="1:38" s="115" customFormat="1" ht="24.75" customHeight="1">
      <c r="A190" s="111"/>
      <c r="B190" s="107" t="s">
        <v>209</v>
      </c>
      <c r="C190" s="107" t="s">
        <v>416</v>
      </c>
      <c r="D190" s="107" t="s">
        <v>329</v>
      </c>
      <c r="E190" s="108" t="s">
        <v>150</v>
      </c>
      <c r="F190" s="165">
        <v>1500000</v>
      </c>
      <c r="G190" s="164"/>
      <c r="H190" s="164"/>
      <c r="I190" s="164"/>
      <c r="J190" s="164"/>
      <c r="K190" s="164"/>
      <c r="L190" s="184">
        <f t="shared" si="42"/>
        <v>0</v>
      </c>
      <c r="M190" s="165">
        <f t="shared" si="59"/>
        <v>0</v>
      </c>
      <c r="N190" s="164"/>
      <c r="O190" s="164"/>
      <c r="P190" s="164"/>
      <c r="Q190" s="164"/>
      <c r="R190" s="165">
        <f t="shared" si="60"/>
        <v>0</v>
      </c>
      <c r="S190" s="164"/>
      <c r="T190" s="164"/>
      <c r="U190" s="164"/>
      <c r="V190" s="164"/>
      <c r="W190" s="184"/>
      <c r="X190" s="165">
        <f t="shared" si="43"/>
        <v>0</v>
      </c>
      <c r="Y190" s="236"/>
      <c r="Z190" s="114"/>
      <c r="AA190" s="114"/>
      <c r="AB190" s="114"/>
      <c r="AC190" s="114"/>
      <c r="AD190" s="114"/>
      <c r="AE190" s="114"/>
      <c r="AF190" s="114"/>
      <c r="AG190" s="114"/>
      <c r="AH190" s="114"/>
      <c r="AI190" s="114"/>
      <c r="AJ190" s="114"/>
      <c r="AK190" s="114"/>
      <c r="AL190" s="114"/>
    </row>
    <row r="191" spans="1:38" s="110" customFormat="1" ht="24.75" customHeight="1">
      <c r="A191" s="106"/>
      <c r="B191" s="107" t="s">
        <v>152</v>
      </c>
      <c r="C191" s="107" t="s">
        <v>342</v>
      </c>
      <c r="D191" s="107" t="s">
        <v>343</v>
      </c>
      <c r="E191" s="108" t="s">
        <v>151</v>
      </c>
      <c r="F191" s="165">
        <v>1000000</v>
      </c>
      <c r="G191" s="165"/>
      <c r="H191" s="165"/>
      <c r="I191" s="165">
        <v>92921.96</v>
      </c>
      <c r="J191" s="165"/>
      <c r="K191" s="165"/>
      <c r="L191" s="184">
        <f t="shared" si="42"/>
        <v>9.292196</v>
      </c>
      <c r="M191" s="165">
        <f t="shared" si="59"/>
        <v>0</v>
      </c>
      <c r="N191" s="165"/>
      <c r="O191" s="165"/>
      <c r="P191" s="165"/>
      <c r="Q191" s="165"/>
      <c r="R191" s="165">
        <f t="shared" si="60"/>
        <v>0</v>
      </c>
      <c r="S191" s="165"/>
      <c r="T191" s="165"/>
      <c r="U191" s="165"/>
      <c r="V191" s="165"/>
      <c r="W191" s="184"/>
      <c r="X191" s="165">
        <f t="shared" si="43"/>
        <v>92921.96</v>
      </c>
      <c r="Y191" s="236"/>
      <c r="Z191" s="109"/>
      <c r="AA191" s="109"/>
      <c r="AB191" s="109"/>
      <c r="AC191" s="109"/>
      <c r="AD191" s="109"/>
      <c r="AE191" s="109"/>
      <c r="AF191" s="109"/>
      <c r="AG191" s="109"/>
      <c r="AH191" s="109"/>
      <c r="AI191" s="109"/>
      <c r="AJ191" s="109"/>
      <c r="AK191" s="109"/>
      <c r="AL191" s="109"/>
    </row>
    <row r="192" spans="1:38" s="110" customFormat="1" ht="34.5" customHeight="1">
      <c r="A192" s="106"/>
      <c r="B192" s="107" t="s">
        <v>153</v>
      </c>
      <c r="C192" s="107" t="s">
        <v>346</v>
      </c>
      <c r="D192" s="107" t="s">
        <v>325</v>
      </c>
      <c r="E192" s="108" t="s">
        <v>53</v>
      </c>
      <c r="F192" s="165"/>
      <c r="G192" s="165"/>
      <c r="H192" s="165"/>
      <c r="I192" s="165"/>
      <c r="J192" s="165"/>
      <c r="K192" s="165"/>
      <c r="L192" s="184"/>
      <c r="M192" s="165">
        <f t="shared" si="59"/>
        <v>19461900</v>
      </c>
      <c r="N192" s="165"/>
      <c r="O192" s="165"/>
      <c r="P192" s="165"/>
      <c r="Q192" s="165">
        <v>19461900</v>
      </c>
      <c r="R192" s="165">
        <f t="shared" si="60"/>
        <v>531500.04</v>
      </c>
      <c r="S192" s="165"/>
      <c r="T192" s="165"/>
      <c r="U192" s="165"/>
      <c r="V192" s="165">
        <v>531500.04</v>
      </c>
      <c r="W192" s="184">
        <f t="shared" si="46"/>
        <v>2.730977139950365</v>
      </c>
      <c r="X192" s="165">
        <f t="shared" si="43"/>
        <v>531500.04</v>
      </c>
      <c r="Y192" s="236"/>
      <c r="Z192" s="109"/>
      <c r="AA192" s="109"/>
      <c r="AB192" s="109"/>
      <c r="AC192" s="109"/>
      <c r="AD192" s="109"/>
      <c r="AE192" s="109"/>
      <c r="AF192" s="109"/>
      <c r="AG192" s="109"/>
      <c r="AH192" s="109"/>
      <c r="AI192" s="109"/>
      <c r="AJ192" s="109"/>
      <c r="AK192" s="109"/>
      <c r="AL192" s="109"/>
    </row>
    <row r="193" spans="1:38" s="110" customFormat="1" ht="24.75" customHeight="1">
      <c r="A193" s="106"/>
      <c r="B193" s="150" t="s">
        <v>189</v>
      </c>
      <c r="C193" s="150" t="s">
        <v>350</v>
      </c>
      <c r="D193" s="150" t="s">
        <v>351</v>
      </c>
      <c r="E193" s="108" t="s">
        <v>16</v>
      </c>
      <c r="F193" s="165">
        <v>199733</v>
      </c>
      <c r="G193" s="165"/>
      <c r="H193" s="165"/>
      <c r="I193" s="165"/>
      <c r="J193" s="165"/>
      <c r="K193" s="165"/>
      <c r="L193" s="184">
        <f t="shared" si="42"/>
        <v>0</v>
      </c>
      <c r="M193" s="165">
        <f t="shared" si="59"/>
        <v>0</v>
      </c>
      <c r="N193" s="165"/>
      <c r="O193" s="165"/>
      <c r="P193" s="165"/>
      <c r="Q193" s="165"/>
      <c r="R193" s="165">
        <f t="shared" si="60"/>
        <v>0</v>
      </c>
      <c r="S193" s="165"/>
      <c r="T193" s="165"/>
      <c r="U193" s="165"/>
      <c r="V193" s="165"/>
      <c r="W193" s="184"/>
      <c r="X193" s="165">
        <f t="shared" si="43"/>
        <v>0</v>
      </c>
      <c r="Y193" s="236"/>
      <c r="Z193" s="109"/>
      <c r="AA193" s="109"/>
      <c r="AB193" s="109"/>
      <c r="AC193" s="109"/>
      <c r="AD193" s="109"/>
      <c r="AE193" s="109"/>
      <c r="AF193" s="109"/>
      <c r="AG193" s="109"/>
      <c r="AH193" s="109"/>
      <c r="AI193" s="109"/>
      <c r="AJ193" s="109"/>
      <c r="AK193" s="109"/>
      <c r="AL193" s="109"/>
    </row>
    <row r="194" spans="1:38" s="110" customFormat="1" ht="49.5" customHeight="1">
      <c r="A194" s="106"/>
      <c r="B194" s="150" t="s">
        <v>542</v>
      </c>
      <c r="C194" s="150" t="s">
        <v>536</v>
      </c>
      <c r="D194" s="150" t="s">
        <v>357</v>
      </c>
      <c r="E194" s="108" t="s">
        <v>537</v>
      </c>
      <c r="F194" s="165"/>
      <c r="G194" s="165"/>
      <c r="H194" s="165"/>
      <c r="I194" s="165"/>
      <c r="J194" s="165"/>
      <c r="K194" s="165"/>
      <c r="L194" s="184"/>
      <c r="M194" s="165">
        <f t="shared" si="59"/>
        <v>5462904</v>
      </c>
      <c r="N194" s="165"/>
      <c r="O194" s="165"/>
      <c r="P194" s="165"/>
      <c r="Q194" s="165">
        <v>5462904</v>
      </c>
      <c r="R194" s="165">
        <f t="shared" si="60"/>
        <v>0</v>
      </c>
      <c r="S194" s="165"/>
      <c r="T194" s="165"/>
      <c r="U194" s="165"/>
      <c r="V194" s="165"/>
      <c r="W194" s="184"/>
      <c r="X194" s="165">
        <f t="shared" si="43"/>
        <v>0</v>
      </c>
      <c r="Y194" s="236"/>
      <c r="Z194" s="109"/>
      <c r="AA194" s="109"/>
      <c r="AB194" s="109"/>
      <c r="AC194" s="109"/>
      <c r="AD194" s="109"/>
      <c r="AE194" s="109"/>
      <c r="AF194" s="109"/>
      <c r="AG194" s="109"/>
      <c r="AH194" s="109"/>
      <c r="AI194" s="109"/>
      <c r="AJ194" s="109"/>
      <c r="AK194" s="109"/>
      <c r="AL194" s="109"/>
    </row>
    <row r="195" spans="1:38" s="110" customFormat="1" ht="24.75" customHeight="1">
      <c r="A195" s="106"/>
      <c r="B195" s="120" t="s">
        <v>155</v>
      </c>
      <c r="C195" s="120" t="s">
        <v>374</v>
      </c>
      <c r="D195" s="120" t="s">
        <v>247</v>
      </c>
      <c r="E195" s="108" t="s">
        <v>9</v>
      </c>
      <c r="F195" s="165">
        <f>F196+F197</f>
        <v>1907200</v>
      </c>
      <c r="G195" s="165">
        <f aca="true" t="shared" si="61" ref="G195:V195">G196+G197</f>
        <v>0</v>
      </c>
      <c r="H195" s="165">
        <f t="shared" si="61"/>
        <v>53000</v>
      </c>
      <c r="I195" s="165">
        <f t="shared" si="61"/>
        <v>275869.91000000003</v>
      </c>
      <c r="J195" s="165">
        <f t="shared" si="61"/>
        <v>0</v>
      </c>
      <c r="K195" s="165">
        <f>K196+K197</f>
        <v>8136.19</v>
      </c>
      <c r="L195" s="184">
        <f t="shared" si="42"/>
        <v>14.464655515939597</v>
      </c>
      <c r="M195" s="165">
        <f t="shared" si="61"/>
        <v>0</v>
      </c>
      <c r="N195" s="165">
        <f t="shared" si="61"/>
        <v>0</v>
      </c>
      <c r="O195" s="165">
        <f t="shared" si="61"/>
        <v>0</v>
      </c>
      <c r="P195" s="165">
        <f t="shared" si="61"/>
        <v>0</v>
      </c>
      <c r="Q195" s="165">
        <f t="shared" si="61"/>
        <v>0</v>
      </c>
      <c r="R195" s="165">
        <f t="shared" si="61"/>
        <v>0</v>
      </c>
      <c r="S195" s="165">
        <f t="shared" si="61"/>
        <v>0</v>
      </c>
      <c r="T195" s="165">
        <f t="shared" si="61"/>
        <v>0</v>
      </c>
      <c r="U195" s="165">
        <f t="shared" si="61"/>
        <v>0</v>
      </c>
      <c r="V195" s="165">
        <f t="shared" si="61"/>
        <v>0</v>
      </c>
      <c r="W195" s="184"/>
      <c r="X195" s="165">
        <f t="shared" si="43"/>
        <v>275869.91000000003</v>
      </c>
      <c r="Y195" s="236"/>
      <c r="Z195" s="109"/>
      <c r="AA195" s="109"/>
      <c r="AB195" s="109"/>
      <c r="AC195" s="109"/>
      <c r="AD195" s="109"/>
      <c r="AE195" s="109"/>
      <c r="AF195" s="109"/>
      <c r="AG195" s="109"/>
      <c r="AH195" s="109"/>
      <c r="AI195" s="109"/>
      <c r="AJ195" s="109"/>
      <c r="AK195" s="109"/>
      <c r="AL195" s="109"/>
    </row>
    <row r="196" spans="1:38" s="110" customFormat="1" ht="78" customHeight="1">
      <c r="A196" s="106"/>
      <c r="B196" s="123" t="s">
        <v>155</v>
      </c>
      <c r="C196" s="123" t="s">
        <v>374</v>
      </c>
      <c r="D196" s="117" t="s">
        <v>247</v>
      </c>
      <c r="E196" s="151" t="s">
        <v>201</v>
      </c>
      <c r="F196" s="164">
        <v>285000</v>
      </c>
      <c r="G196" s="164"/>
      <c r="H196" s="164"/>
      <c r="I196" s="164">
        <v>47500</v>
      </c>
      <c r="J196" s="164"/>
      <c r="K196" s="164"/>
      <c r="L196" s="184">
        <f t="shared" si="42"/>
        <v>16.666666666666664</v>
      </c>
      <c r="M196" s="165"/>
      <c r="N196" s="164"/>
      <c r="O196" s="164"/>
      <c r="P196" s="164"/>
      <c r="Q196" s="164"/>
      <c r="R196" s="164"/>
      <c r="S196" s="164"/>
      <c r="T196" s="164"/>
      <c r="U196" s="164"/>
      <c r="V196" s="164"/>
      <c r="W196" s="184"/>
      <c r="X196" s="165">
        <f t="shared" si="43"/>
        <v>47500</v>
      </c>
      <c r="Y196" s="236"/>
      <c r="Z196" s="109"/>
      <c r="AA196" s="109"/>
      <c r="AB196" s="109"/>
      <c r="AC196" s="109"/>
      <c r="AD196" s="109"/>
      <c r="AE196" s="109"/>
      <c r="AF196" s="109"/>
      <c r="AG196" s="109"/>
      <c r="AH196" s="109"/>
      <c r="AI196" s="109"/>
      <c r="AJ196" s="109"/>
      <c r="AK196" s="109"/>
      <c r="AL196" s="109"/>
    </row>
    <row r="197" spans="1:38" s="115" customFormat="1" ht="75" customHeight="1">
      <c r="A197" s="111"/>
      <c r="B197" s="123" t="s">
        <v>155</v>
      </c>
      <c r="C197" s="123" t="s">
        <v>374</v>
      </c>
      <c r="D197" s="117" t="s">
        <v>247</v>
      </c>
      <c r="E197" s="118" t="s">
        <v>531</v>
      </c>
      <c r="F197" s="164">
        <v>1622200</v>
      </c>
      <c r="G197" s="164"/>
      <c r="H197" s="164">
        <v>53000</v>
      </c>
      <c r="I197" s="164">
        <v>228369.91</v>
      </c>
      <c r="J197" s="164"/>
      <c r="K197" s="164">
        <v>8136.19</v>
      </c>
      <c r="L197" s="184">
        <f t="shared" si="42"/>
        <v>14.077790038219701</v>
      </c>
      <c r="M197" s="164"/>
      <c r="N197" s="164"/>
      <c r="O197" s="164"/>
      <c r="P197" s="164"/>
      <c r="Q197" s="164"/>
      <c r="R197" s="164"/>
      <c r="S197" s="164"/>
      <c r="T197" s="164"/>
      <c r="U197" s="164"/>
      <c r="V197" s="164"/>
      <c r="W197" s="184"/>
      <c r="X197" s="165">
        <f t="shared" si="43"/>
        <v>228369.91</v>
      </c>
      <c r="Y197" s="236"/>
      <c r="Z197" s="114"/>
      <c r="AA197" s="114"/>
      <c r="AB197" s="114"/>
      <c r="AC197" s="114"/>
      <c r="AD197" s="114"/>
      <c r="AE197" s="114"/>
      <c r="AF197" s="114"/>
      <c r="AG197" s="114"/>
      <c r="AH197" s="114"/>
      <c r="AI197" s="114"/>
      <c r="AJ197" s="114"/>
      <c r="AK197" s="114"/>
      <c r="AL197" s="114"/>
    </row>
    <row r="198" spans="1:38" s="110" customFormat="1" ht="16.5">
      <c r="A198" s="106"/>
      <c r="B198" s="139">
        <v>4118800</v>
      </c>
      <c r="C198" s="139">
        <v>8800</v>
      </c>
      <c r="D198" s="107" t="s">
        <v>247</v>
      </c>
      <c r="E198" s="137" t="s">
        <v>23</v>
      </c>
      <c r="F198" s="165">
        <f>F199</f>
        <v>758500</v>
      </c>
      <c r="G198" s="165">
        <f aca="true" t="shared" si="62" ref="G198:V198">G199</f>
        <v>0</v>
      </c>
      <c r="H198" s="165">
        <f t="shared" si="62"/>
        <v>0</v>
      </c>
      <c r="I198" s="165">
        <f t="shared" si="62"/>
        <v>0</v>
      </c>
      <c r="J198" s="165">
        <f t="shared" si="62"/>
        <v>0</v>
      </c>
      <c r="K198" s="165">
        <f t="shared" si="62"/>
        <v>0</v>
      </c>
      <c r="L198" s="184">
        <f t="shared" si="42"/>
        <v>0</v>
      </c>
      <c r="M198" s="165">
        <f t="shared" si="62"/>
        <v>1221500</v>
      </c>
      <c r="N198" s="165">
        <f t="shared" si="62"/>
        <v>0</v>
      </c>
      <c r="O198" s="165">
        <f t="shared" si="62"/>
        <v>0</v>
      </c>
      <c r="P198" s="165">
        <f t="shared" si="62"/>
        <v>0</v>
      </c>
      <c r="Q198" s="165">
        <f t="shared" si="62"/>
        <v>1221500</v>
      </c>
      <c r="R198" s="165">
        <f t="shared" si="62"/>
        <v>0</v>
      </c>
      <c r="S198" s="165">
        <f t="shared" si="62"/>
        <v>0</v>
      </c>
      <c r="T198" s="165">
        <f t="shared" si="62"/>
        <v>0</v>
      </c>
      <c r="U198" s="165">
        <f t="shared" si="62"/>
        <v>0</v>
      </c>
      <c r="V198" s="165">
        <f t="shared" si="62"/>
        <v>0</v>
      </c>
      <c r="W198" s="184">
        <f t="shared" si="46"/>
        <v>0</v>
      </c>
      <c r="X198" s="165">
        <f t="shared" si="43"/>
        <v>0</v>
      </c>
      <c r="Y198" s="236"/>
      <c r="Z198" s="109"/>
      <c r="AA198" s="109"/>
      <c r="AB198" s="109"/>
      <c r="AC198" s="109"/>
      <c r="AD198" s="109"/>
      <c r="AE198" s="109"/>
      <c r="AF198" s="109"/>
      <c r="AG198" s="109"/>
      <c r="AH198" s="109"/>
      <c r="AI198" s="109"/>
      <c r="AJ198" s="109"/>
      <c r="AK198" s="109"/>
      <c r="AL198" s="109"/>
    </row>
    <row r="199" spans="1:38" s="110" customFormat="1" ht="90.75" customHeight="1">
      <c r="A199" s="106"/>
      <c r="B199" s="152">
        <v>4118800</v>
      </c>
      <c r="C199" s="152">
        <v>8800</v>
      </c>
      <c r="D199" s="123" t="s">
        <v>247</v>
      </c>
      <c r="E199" s="151" t="s">
        <v>432</v>
      </c>
      <c r="F199" s="119">
        <v>758500</v>
      </c>
      <c r="G199" s="165"/>
      <c r="H199" s="165"/>
      <c r="I199" s="165"/>
      <c r="J199" s="165"/>
      <c r="K199" s="165"/>
      <c r="L199" s="184">
        <f t="shared" si="42"/>
        <v>0</v>
      </c>
      <c r="M199" s="165">
        <f>N199+Q199</f>
        <v>1221500</v>
      </c>
      <c r="N199" s="165"/>
      <c r="O199" s="165"/>
      <c r="P199" s="165"/>
      <c r="Q199" s="165">
        <v>1221500</v>
      </c>
      <c r="R199" s="165"/>
      <c r="S199" s="165"/>
      <c r="T199" s="165"/>
      <c r="U199" s="165"/>
      <c r="V199" s="165"/>
      <c r="W199" s="184">
        <f t="shared" si="46"/>
        <v>0</v>
      </c>
      <c r="X199" s="165">
        <f t="shared" si="43"/>
        <v>0</v>
      </c>
      <c r="Y199" s="236"/>
      <c r="Z199" s="109"/>
      <c r="AA199" s="109"/>
      <c r="AB199" s="109"/>
      <c r="AC199" s="109"/>
      <c r="AD199" s="109"/>
      <c r="AE199" s="109"/>
      <c r="AF199" s="109"/>
      <c r="AG199" s="109"/>
      <c r="AH199" s="109"/>
      <c r="AI199" s="109"/>
      <c r="AJ199" s="109"/>
      <c r="AK199" s="109"/>
      <c r="AL199" s="109"/>
    </row>
    <row r="200" spans="1:38" s="110" customFormat="1" ht="33">
      <c r="A200" s="106"/>
      <c r="B200" s="107" t="s">
        <v>154</v>
      </c>
      <c r="C200" s="107" t="s">
        <v>362</v>
      </c>
      <c r="D200" s="107" t="s">
        <v>363</v>
      </c>
      <c r="E200" s="108" t="s">
        <v>21</v>
      </c>
      <c r="F200" s="165"/>
      <c r="G200" s="165"/>
      <c r="H200" s="165"/>
      <c r="I200" s="165"/>
      <c r="J200" s="165"/>
      <c r="K200" s="165"/>
      <c r="L200" s="184"/>
      <c r="M200" s="165">
        <f>N200+Q200</f>
        <v>1040000</v>
      </c>
      <c r="N200" s="165">
        <v>160000</v>
      </c>
      <c r="O200" s="165"/>
      <c r="P200" s="165"/>
      <c r="Q200" s="165">
        <v>880000</v>
      </c>
      <c r="R200" s="165">
        <f>S200+V200</f>
        <v>7342.19</v>
      </c>
      <c r="S200" s="165">
        <v>7342.19</v>
      </c>
      <c r="T200" s="165"/>
      <c r="U200" s="165"/>
      <c r="V200" s="165"/>
      <c r="W200" s="184">
        <f t="shared" si="46"/>
        <v>0.7059798076923076</v>
      </c>
      <c r="X200" s="165">
        <f t="shared" si="43"/>
        <v>7342.19</v>
      </c>
      <c r="Y200" s="236"/>
      <c r="Z200" s="109"/>
      <c r="AA200" s="109"/>
      <c r="AB200" s="109"/>
      <c r="AC200" s="109"/>
      <c r="AD200" s="109"/>
      <c r="AE200" s="109"/>
      <c r="AF200" s="109"/>
      <c r="AG200" s="109"/>
      <c r="AH200" s="109"/>
      <c r="AI200" s="109"/>
      <c r="AJ200" s="109"/>
      <c r="AK200" s="109"/>
      <c r="AL200" s="109"/>
    </row>
    <row r="201" spans="1:38" s="110" customFormat="1" ht="20.25" customHeight="1">
      <c r="A201" s="106"/>
      <c r="B201" s="107" t="s">
        <v>214</v>
      </c>
      <c r="C201" s="107" t="s">
        <v>368</v>
      </c>
      <c r="D201" s="107" t="s">
        <v>351</v>
      </c>
      <c r="E201" s="108" t="s">
        <v>16</v>
      </c>
      <c r="F201" s="165"/>
      <c r="G201" s="165"/>
      <c r="H201" s="165"/>
      <c r="I201" s="165"/>
      <c r="J201" s="165"/>
      <c r="K201" s="165"/>
      <c r="L201" s="184"/>
      <c r="M201" s="165">
        <f>N201+Q201</f>
        <v>308267</v>
      </c>
      <c r="N201" s="165">
        <v>220267</v>
      </c>
      <c r="O201" s="165"/>
      <c r="P201" s="165"/>
      <c r="Q201" s="165">
        <v>88000</v>
      </c>
      <c r="R201" s="165">
        <f>S201+V201</f>
        <v>0</v>
      </c>
      <c r="S201" s="165"/>
      <c r="T201" s="165"/>
      <c r="U201" s="165"/>
      <c r="V201" s="165"/>
      <c r="W201" s="184">
        <f t="shared" si="46"/>
        <v>0</v>
      </c>
      <c r="X201" s="165">
        <f t="shared" si="43"/>
        <v>0</v>
      </c>
      <c r="Y201" s="236"/>
      <c r="Z201" s="109"/>
      <c r="AA201" s="109"/>
      <c r="AB201" s="109"/>
      <c r="AC201" s="109"/>
      <c r="AD201" s="109"/>
      <c r="AE201" s="109"/>
      <c r="AF201" s="109"/>
      <c r="AG201" s="109"/>
      <c r="AH201" s="109"/>
      <c r="AI201" s="109"/>
      <c r="AJ201" s="109"/>
      <c r="AK201" s="109"/>
      <c r="AL201" s="109"/>
    </row>
    <row r="202" spans="1:38" s="110" customFormat="1" ht="68.25" customHeight="1">
      <c r="A202" s="106"/>
      <c r="B202" s="120" t="s">
        <v>514</v>
      </c>
      <c r="C202" s="120" t="s">
        <v>369</v>
      </c>
      <c r="D202" s="120" t="s">
        <v>370</v>
      </c>
      <c r="E202" s="108" t="s">
        <v>14</v>
      </c>
      <c r="F202" s="165"/>
      <c r="G202" s="165"/>
      <c r="H202" s="165"/>
      <c r="I202" s="165"/>
      <c r="J202" s="165"/>
      <c r="K202" s="165"/>
      <c r="L202" s="184"/>
      <c r="M202" s="165">
        <f>N202+Q202</f>
        <v>4580000</v>
      </c>
      <c r="N202" s="165">
        <v>4580000</v>
      </c>
      <c r="O202" s="165"/>
      <c r="P202" s="165"/>
      <c r="Q202" s="165"/>
      <c r="R202" s="165">
        <f>S202+V202</f>
        <v>0</v>
      </c>
      <c r="S202" s="165"/>
      <c r="T202" s="165"/>
      <c r="U202" s="165"/>
      <c r="V202" s="165"/>
      <c r="W202" s="184">
        <f t="shared" si="46"/>
        <v>0</v>
      </c>
      <c r="X202" s="165">
        <f t="shared" si="43"/>
        <v>0</v>
      </c>
      <c r="Y202" s="236"/>
      <c r="Z202" s="109"/>
      <c r="AA202" s="109"/>
      <c r="AB202" s="109"/>
      <c r="AC202" s="109"/>
      <c r="AD202" s="109"/>
      <c r="AE202" s="109"/>
      <c r="AF202" s="109"/>
      <c r="AG202" s="109"/>
      <c r="AH202" s="109"/>
      <c r="AI202" s="109"/>
      <c r="AJ202" s="109"/>
      <c r="AK202" s="109"/>
      <c r="AL202" s="109"/>
    </row>
    <row r="203" spans="1:38" s="100" customFormat="1" ht="33" customHeight="1">
      <c r="A203" s="96"/>
      <c r="B203" s="97" t="s">
        <v>159</v>
      </c>
      <c r="C203" s="97"/>
      <c r="D203" s="97"/>
      <c r="E203" s="129" t="s">
        <v>222</v>
      </c>
      <c r="F203" s="163">
        <f>F204</f>
        <v>7487600</v>
      </c>
      <c r="G203" s="163">
        <f aca="true" t="shared" si="63" ref="G203:V203">G204</f>
        <v>5057500</v>
      </c>
      <c r="H203" s="163">
        <f t="shared" si="63"/>
        <v>255000</v>
      </c>
      <c r="I203" s="163">
        <f t="shared" si="63"/>
        <v>1892892.2999999998</v>
      </c>
      <c r="J203" s="163">
        <f t="shared" si="63"/>
        <v>1298137.56</v>
      </c>
      <c r="K203" s="163">
        <f t="shared" si="63"/>
        <v>65993.36</v>
      </c>
      <c r="L203" s="172">
        <f t="shared" si="42"/>
        <v>25.28036086329398</v>
      </c>
      <c r="M203" s="163">
        <f>M204</f>
        <v>150000</v>
      </c>
      <c r="N203" s="163">
        <f t="shared" si="63"/>
        <v>0</v>
      </c>
      <c r="O203" s="163">
        <f t="shared" si="63"/>
        <v>0</v>
      </c>
      <c r="P203" s="163">
        <f t="shared" si="63"/>
        <v>0</v>
      </c>
      <c r="Q203" s="163">
        <f t="shared" si="63"/>
        <v>150000</v>
      </c>
      <c r="R203" s="163">
        <f t="shared" si="63"/>
        <v>0</v>
      </c>
      <c r="S203" s="163">
        <f t="shared" si="63"/>
        <v>0</v>
      </c>
      <c r="T203" s="163">
        <f t="shared" si="63"/>
        <v>0</v>
      </c>
      <c r="U203" s="163">
        <f t="shared" si="63"/>
        <v>0</v>
      </c>
      <c r="V203" s="163">
        <f t="shared" si="63"/>
        <v>0</v>
      </c>
      <c r="W203" s="172">
        <f t="shared" si="46"/>
        <v>0</v>
      </c>
      <c r="X203" s="163">
        <f t="shared" si="43"/>
        <v>1892892.2999999998</v>
      </c>
      <c r="Y203" s="236"/>
      <c r="Z203" s="99"/>
      <c r="AA203" s="99"/>
      <c r="AB203" s="99"/>
      <c r="AC203" s="99"/>
      <c r="AD203" s="99"/>
      <c r="AE203" s="99"/>
      <c r="AF203" s="99"/>
      <c r="AG203" s="99"/>
      <c r="AH203" s="99"/>
      <c r="AI203" s="99"/>
      <c r="AJ203" s="99"/>
      <c r="AK203" s="99"/>
      <c r="AL203" s="99"/>
    </row>
    <row r="204" spans="1:38" s="105" customFormat="1" ht="36" customHeight="1">
      <c r="A204" s="101"/>
      <c r="B204" s="102" t="s">
        <v>158</v>
      </c>
      <c r="C204" s="102"/>
      <c r="D204" s="102"/>
      <c r="E204" s="134" t="s">
        <v>222</v>
      </c>
      <c r="F204" s="168">
        <f aca="true" t="shared" si="64" ref="F204:K204">F205+F206+F207+F208</f>
        <v>7487600</v>
      </c>
      <c r="G204" s="168">
        <f t="shared" si="64"/>
        <v>5057500</v>
      </c>
      <c r="H204" s="168">
        <f t="shared" si="64"/>
        <v>255000</v>
      </c>
      <c r="I204" s="168">
        <f t="shared" si="64"/>
        <v>1892892.2999999998</v>
      </c>
      <c r="J204" s="168">
        <f t="shared" si="64"/>
        <v>1298137.56</v>
      </c>
      <c r="K204" s="168">
        <f t="shared" si="64"/>
        <v>65993.36</v>
      </c>
      <c r="L204" s="188">
        <f t="shared" si="42"/>
        <v>25.28036086329398</v>
      </c>
      <c r="M204" s="168">
        <f>M205+M206+M207+M208</f>
        <v>150000</v>
      </c>
      <c r="N204" s="168">
        <f>N205+N206+N207+N208</f>
        <v>0</v>
      </c>
      <c r="O204" s="168">
        <f>O205+O206+O207+O208</f>
        <v>0</v>
      </c>
      <c r="P204" s="168">
        <f>P205+P206+P207+P208</f>
        <v>0</v>
      </c>
      <c r="Q204" s="168">
        <f>Q205+Q206+Q207+Q208</f>
        <v>150000</v>
      </c>
      <c r="R204" s="168">
        <f>R205+R206+R206+R207+R208</f>
        <v>0</v>
      </c>
      <c r="S204" s="168">
        <f>S205+S206+S206+S207+S208</f>
        <v>0</v>
      </c>
      <c r="T204" s="168">
        <f>T205+T206+T206+T207+T208</f>
        <v>0</v>
      </c>
      <c r="U204" s="168">
        <f>U205+U206+U206+U207+U208</f>
        <v>0</v>
      </c>
      <c r="V204" s="168">
        <f>V205+V206+V206+V207+V208</f>
        <v>0</v>
      </c>
      <c r="W204" s="188">
        <f t="shared" si="46"/>
        <v>0</v>
      </c>
      <c r="X204" s="168">
        <f t="shared" si="43"/>
        <v>1892892.2999999998</v>
      </c>
      <c r="Y204" s="236"/>
      <c r="Z204" s="104"/>
      <c r="AA204" s="104"/>
      <c r="AB204" s="104"/>
      <c r="AC204" s="104"/>
      <c r="AD204" s="104"/>
      <c r="AE204" s="104"/>
      <c r="AF204" s="104"/>
      <c r="AG204" s="104"/>
      <c r="AH204" s="104"/>
      <c r="AI204" s="104"/>
      <c r="AJ204" s="104"/>
      <c r="AK204" s="104"/>
      <c r="AL204" s="104"/>
    </row>
    <row r="205" spans="1:38" s="110" customFormat="1" ht="33">
      <c r="A205" s="106"/>
      <c r="B205" s="107" t="s">
        <v>157</v>
      </c>
      <c r="C205" s="107" t="s">
        <v>247</v>
      </c>
      <c r="D205" s="107" t="s">
        <v>248</v>
      </c>
      <c r="E205" s="108" t="s">
        <v>524</v>
      </c>
      <c r="F205" s="165">
        <v>6802600</v>
      </c>
      <c r="G205" s="165">
        <v>5057500</v>
      </c>
      <c r="H205" s="165">
        <v>255000</v>
      </c>
      <c r="I205" s="165">
        <v>1750867.14</v>
      </c>
      <c r="J205" s="165">
        <v>1298137.56</v>
      </c>
      <c r="K205" s="165">
        <v>65993.36</v>
      </c>
      <c r="L205" s="184">
        <f t="shared" si="42"/>
        <v>25.73820509805074</v>
      </c>
      <c r="M205" s="165">
        <f>Q205+N205</f>
        <v>100000</v>
      </c>
      <c r="N205" s="165"/>
      <c r="O205" s="165"/>
      <c r="P205" s="165"/>
      <c r="Q205" s="165">
        <v>100000</v>
      </c>
      <c r="R205" s="165"/>
      <c r="S205" s="165"/>
      <c r="T205" s="165"/>
      <c r="U205" s="165"/>
      <c r="V205" s="165"/>
      <c r="W205" s="184">
        <f t="shared" si="46"/>
        <v>0</v>
      </c>
      <c r="X205" s="165">
        <f t="shared" si="43"/>
        <v>1750867.14</v>
      </c>
      <c r="Y205" s="236"/>
      <c r="Z205" s="109"/>
      <c r="AA205" s="109"/>
      <c r="AB205" s="109"/>
      <c r="AC205" s="109"/>
      <c r="AD205" s="109"/>
      <c r="AE205" s="109"/>
      <c r="AF205" s="109"/>
      <c r="AG205" s="109"/>
      <c r="AH205" s="109"/>
      <c r="AI205" s="109"/>
      <c r="AJ205" s="109"/>
      <c r="AK205" s="109"/>
      <c r="AL205" s="109"/>
    </row>
    <row r="206" spans="1:38" s="110" customFormat="1" ht="25.5" customHeight="1">
      <c r="A206" s="106"/>
      <c r="B206" s="107" t="s">
        <v>161</v>
      </c>
      <c r="C206" s="107" t="s">
        <v>416</v>
      </c>
      <c r="D206" s="107" t="s">
        <v>329</v>
      </c>
      <c r="E206" s="108" t="s">
        <v>150</v>
      </c>
      <c r="F206" s="165">
        <v>28000</v>
      </c>
      <c r="G206" s="165"/>
      <c r="H206" s="165"/>
      <c r="I206" s="165"/>
      <c r="J206" s="165"/>
      <c r="K206" s="165"/>
      <c r="L206" s="184">
        <f t="shared" si="42"/>
        <v>0</v>
      </c>
      <c r="M206" s="165">
        <f>Q206+N206</f>
        <v>50000</v>
      </c>
      <c r="N206" s="165"/>
      <c r="O206" s="165"/>
      <c r="P206" s="165"/>
      <c r="Q206" s="165">
        <v>50000</v>
      </c>
      <c r="R206" s="165"/>
      <c r="S206" s="165"/>
      <c r="T206" s="165"/>
      <c r="U206" s="165"/>
      <c r="V206" s="165"/>
      <c r="W206" s="184">
        <f t="shared" si="46"/>
        <v>0</v>
      </c>
      <c r="X206" s="165">
        <f t="shared" si="43"/>
        <v>0</v>
      </c>
      <c r="Y206" s="236"/>
      <c r="Z206" s="109"/>
      <c r="AA206" s="109"/>
      <c r="AB206" s="109"/>
      <c r="AC206" s="109"/>
      <c r="AD206" s="109"/>
      <c r="AE206" s="109"/>
      <c r="AF206" s="109"/>
      <c r="AG206" s="109"/>
      <c r="AH206" s="109"/>
      <c r="AI206" s="109"/>
      <c r="AJ206" s="109"/>
      <c r="AK206" s="109"/>
      <c r="AL206" s="109"/>
    </row>
    <row r="207" spans="1:38" s="110" customFormat="1" ht="33">
      <c r="A207" s="106"/>
      <c r="B207" s="120" t="s">
        <v>424</v>
      </c>
      <c r="C207" s="120" t="s">
        <v>344</v>
      </c>
      <c r="D207" s="120" t="s">
        <v>345</v>
      </c>
      <c r="E207" s="108" t="s">
        <v>51</v>
      </c>
      <c r="F207" s="165">
        <v>227000</v>
      </c>
      <c r="G207" s="165"/>
      <c r="H207" s="165"/>
      <c r="I207" s="165">
        <v>8445</v>
      </c>
      <c r="J207" s="165"/>
      <c r="K207" s="165"/>
      <c r="L207" s="184">
        <f t="shared" si="42"/>
        <v>3.7202643171806167</v>
      </c>
      <c r="M207" s="165">
        <f>Q207+N207</f>
        <v>0</v>
      </c>
      <c r="N207" s="165"/>
      <c r="O207" s="165"/>
      <c r="P207" s="165"/>
      <c r="Q207" s="165"/>
      <c r="R207" s="165"/>
      <c r="S207" s="165"/>
      <c r="T207" s="165"/>
      <c r="U207" s="165"/>
      <c r="V207" s="165"/>
      <c r="W207" s="184"/>
      <c r="X207" s="165">
        <f t="shared" si="43"/>
        <v>8445</v>
      </c>
      <c r="Y207" s="236"/>
      <c r="Z207" s="109"/>
      <c r="AA207" s="109"/>
      <c r="AB207" s="109"/>
      <c r="AC207" s="109"/>
      <c r="AD207" s="109"/>
      <c r="AE207" s="109"/>
      <c r="AF207" s="109"/>
      <c r="AG207" s="109"/>
      <c r="AH207" s="109"/>
      <c r="AI207" s="109"/>
      <c r="AJ207" s="109"/>
      <c r="AK207" s="109"/>
      <c r="AL207" s="109"/>
    </row>
    <row r="208" spans="1:38" s="110" customFormat="1" ht="30" customHeight="1">
      <c r="A208" s="106"/>
      <c r="B208" s="120" t="s">
        <v>162</v>
      </c>
      <c r="C208" s="120" t="s">
        <v>374</v>
      </c>
      <c r="D208" s="120" t="s">
        <v>370</v>
      </c>
      <c r="E208" s="108" t="s">
        <v>9</v>
      </c>
      <c r="F208" s="165">
        <f>F209</f>
        <v>430000</v>
      </c>
      <c r="G208" s="165">
        <f aca="true" t="shared" si="65" ref="G208:V208">G209</f>
        <v>0</v>
      </c>
      <c r="H208" s="165">
        <f t="shared" si="65"/>
        <v>0</v>
      </c>
      <c r="I208" s="165">
        <f t="shared" si="65"/>
        <v>133580.16</v>
      </c>
      <c r="J208" s="165">
        <f t="shared" si="65"/>
        <v>0</v>
      </c>
      <c r="K208" s="165">
        <f t="shared" si="65"/>
        <v>0</v>
      </c>
      <c r="L208" s="184">
        <f t="shared" si="42"/>
        <v>31.065153488372093</v>
      </c>
      <c r="M208" s="165">
        <f t="shared" si="65"/>
        <v>0</v>
      </c>
      <c r="N208" s="165">
        <f t="shared" si="65"/>
        <v>0</v>
      </c>
      <c r="O208" s="165">
        <f t="shared" si="65"/>
        <v>0</v>
      </c>
      <c r="P208" s="165">
        <f t="shared" si="65"/>
        <v>0</v>
      </c>
      <c r="Q208" s="165">
        <f t="shared" si="65"/>
        <v>0</v>
      </c>
      <c r="R208" s="165">
        <f t="shared" si="65"/>
        <v>0</v>
      </c>
      <c r="S208" s="165">
        <f t="shared" si="65"/>
        <v>0</v>
      </c>
      <c r="T208" s="165">
        <f t="shared" si="65"/>
        <v>0</v>
      </c>
      <c r="U208" s="165">
        <f t="shared" si="65"/>
        <v>0</v>
      </c>
      <c r="V208" s="165">
        <f t="shared" si="65"/>
        <v>0</v>
      </c>
      <c r="W208" s="184"/>
      <c r="X208" s="165">
        <f t="shared" si="43"/>
        <v>133580.16</v>
      </c>
      <c r="Y208" s="236"/>
      <c r="Z208" s="109"/>
      <c r="AA208" s="109"/>
      <c r="AB208" s="109"/>
      <c r="AC208" s="109"/>
      <c r="AD208" s="109"/>
      <c r="AE208" s="109"/>
      <c r="AF208" s="109"/>
      <c r="AG208" s="109"/>
      <c r="AH208" s="109"/>
      <c r="AI208" s="109"/>
      <c r="AJ208" s="109"/>
      <c r="AK208" s="109"/>
      <c r="AL208" s="109"/>
    </row>
    <row r="209" spans="1:38" s="115" customFormat="1" ht="84.75" customHeight="1">
      <c r="A209" s="111"/>
      <c r="B209" s="123" t="s">
        <v>162</v>
      </c>
      <c r="C209" s="123" t="s">
        <v>374</v>
      </c>
      <c r="D209" s="117" t="s">
        <v>370</v>
      </c>
      <c r="E209" s="113" t="s">
        <v>532</v>
      </c>
      <c r="F209" s="164">
        <v>430000</v>
      </c>
      <c r="G209" s="164"/>
      <c r="H209" s="164"/>
      <c r="I209" s="164">
        <v>133580.16</v>
      </c>
      <c r="J209" s="164"/>
      <c r="K209" s="164"/>
      <c r="L209" s="184">
        <f aca="true" t="shared" si="66" ref="L209:L256">I209/F209*100</f>
        <v>31.065153488372093</v>
      </c>
      <c r="M209" s="164"/>
      <c r="N209" s="164"/>
      <c r="O209" s="164"/>
      <c r="P209" s="164"/>
      <c r="Q209" s="164"/>
      <c r="R209" s="164"/>
      <c r="S209" s="164"/>
      <c r="T209" s="164"/>
      <c r="U209" s="164"/>
      <c r="V209" s="164"/>
      <c r="W209" s="184"/>
      <c r="X209" s="165">
        <f aca="true" t="shared" si="67" ref="X209:X256">I209+R209</f>
        <v>133580.16</v>
      </c>
      <c r="Y209" s="236" t="s">
        <v>559</v>
      </c>
      <c r="Z209" s="114"/>
      <c r="AA209" s="114"/>
      <c r="AB209" s="114"/>
      <c r="AC209" s="114"/>
      <c r="AD209" s="114"/>
      <c r="AE209" s="114"/>
      <c r="AF209" s="114"/>
      <c r="AG209" s="114"/>
      <c r="AH209" s="114"/>
      <c r="AI209" s="114"/>
      <c r="AJ209" s="114"/>
      <c r="AK209" s="114"/>
      <c r="AL209" s="114"/>
    </row>
    <row r="210" spans="1:38" s="105" customFormat="1" ht="58.5" customHeight="1">
      <c r="A210" s="101"/>
      <c r="B210" s="153">
        <v>4600000</v>
      </c>
      <c r="C210" s="153"/>
      <c r="D210" s="153"/>
      <c r="E210" s="129" t="s">
        <v>240</v>
      </c>
      <c r="F210" s="163">
        <f>F211</f>
        <v>1150600</v>
      </c>
      <c r="G210" s="163">
        <f aca="true" t="shared" si="68" ref="G210:V211">G211</f>
        <v>851400</v>
      </c>
      <c r="H210" s="163">
        <f t="shared" si="68"/>
        <v>37200</v>
      </c>
      <c r="I210" s="163">
        <f t="shared" si="68"/>
        <v>310540.05</v>
      </c>
      <c r="J210" s="163">
        <f t="shared" si="68"/>
        <v>234478.82</v>
      </c>
      <c r="K210" s="163">
        <f t="shared" si="68"/>
        <v>12266.51</v>
      </c>
      <c r="L210" s="172">
        <f t="shared" si="66"/>
        <v>26.989401181992</v>
      </c>
      <c r="M210" s="163">
        <f t="shared" si="68"/>
        <v>12000</v>
      </c>
      <c r="N210" s="163">
        <f t="shared" si="68"/>
        <v>0</v>
      </c>
      <c r="O210" s="163">
        <f t="shared" si="68"/>
        <v>0</v>
      </c>
      <c r="P210" s="163">
        <f t="shared" si="68"/>
        <v>0</v>
      </c>
      <c r="Q210" s="163">
        <f t="shared" si="68"/>
        <v>12000</v>
      </c>
      <c r="R210" s="163">
        <f t="shared" si="68"/>
        <v>0</v>
      </c>
      <c r="S210" s="163">
        <f t="shared" si="68"/>
        <v>0</v>
      </c>
      <c r="T210" s="163">
        <f t="shared" si="68"/>
        <v>0</v>
      </c>
      <c r="U210" s="163">
        <f t="shared" si="68"/>
        <v>0</v>
      </c>
      <c r="V210" s="163">
        <f t="shared" si="68"/>
        <v>0</v>
      </c>
      <c r="W210" s="172">
        <f aca="true" t="shared" si="69" ref="W210:W256">R210/M210*100</f>
        <v>0</v>
      </c>
      <c r="X210" s="163">
        <f t="shared" si="67"/>
        <v>310540.05</v>
      </c>
      <c r="Y210" s="236"/>
      <c r="Z210" s="104"/>
      <c r="AA210" s="104"/>
      <c r="AB210" s="104"/>
      <c r="AC210" s="104"/>
      <c r="AD210" s="104"/>
      <c r="AE210" s="104"/>
      <c r="AF210" s="104"/>
      <c r="AG210" s="104"/>
      <c r="AH210" s="104"/>
      <c r="AI210" s="104"/>
      <c r="AJ210" s="104"/>
      <c r="AK210" s="104"/>
      <c r="AL210" s="104"/>
    </row>
    <row r="211" spans="1:38" s="105" customFormat="1" ht="50.25" customHeight="1">
      <c r="A211" s="101"/>
      <c r="B211" s="154">
        <v>4610000</v>
      </c>
      <c r="C211" s="154"/>
      <c r="D211" s="154"/>
      <c r="E211" s="134" t="s">
        <v>240</v>
      </c>
      <c r="F211" s="168">
        <f>F212</f>
        <v>1150600</v>
      </c>
      <c r="G211" s="168">
        <f t="shared" si="68"/>
        <v>851400</v>
      </c>
      <c r="H211" s="168">
        <f t="shared" si="68"/>
        <v>37200</v>
      </c>
      <c r="I211" s="168">
        <f t="shared" si="68"/>
        <v>310540.05</v>
      </c>
      <c r="J211" s="168">
        <f t="shared" si="68"/>
        <v>234478.82</v>
      </c>
      <c r="K211" s="168">
        <f t="shared" si="68"/>
        <v>12266.51</v>
      </c>
      <c r="L211" s="188">
        <f t="shared" si="66"/>
        <v>26.989401181992</v>
      </c>
      <c r="M211" s="168">
        <f t="shared" si="68"/>
        <v>12000</v>
      </c>
      <c r="N211" s="168">
        <f t="shared" si="68"/>
        <v>0</v>
      </c>
      <c r="O211" s="168">
        <f t="shared" si="68"/>
        <v>0</v>
      </c>
      <c r="P211" s="168">
        <f t="shared" si="68"/>
        <v>0</v>
      </c>
      <c r="Q211" s="168">
        <f t="shared" si="68"/>
        <v>12000</v>
      </c>
      <c r="R211" s="168">
        <f t="shared" si="68"/>
        <v>0</v>
      </c>
      <c r="S211" s="168">
        <f t="shared" si="68"/>
        <v>0</v>
      </c>
      <c r="T211" s="168">
        <f t="shared" si="68"/>
        <v>0</v>
      </c>
      <c r="U211" s="168">
        <f t="shared" si="68"/>
        <v>0</v>
      </c>
      <c r="V211" s="168">
        <f t="shared" si="68"/>
        <v>0</v>
      </c>
      <c r="W211" s="172">
        <f t="shared" si="69"/>
        <v>0</v>
      </c>
      <c r="X211" s="168">
        <f t="shared" si="67"/>
        <v>310540.05</v>
      </c>
      <c r="Y211" s="236"/>
      <c r="Z211" s="104"/>
      <c r="AA211" s="104"/>
      <c r="AB211" s="104"/>
      <c r="AC211" s="104"/>
      <c r="AD211" s="104"/>
      <c r="AE211" s="104"/>
      <c r="AF211" s="104"/>
      <c r="AG211" s="104"/>
      <c r="AH211" s="104"/>
      <c r="AI211" s="104"/>
      <c r="AJ211" s="104"/>
      <c r="AK211" s="104"/>
      <c r="AL211" s="104"/>
    </row>
    <row r="212" spans="1:38" s="115" customFormat="1" ht="33">
      <c r="A212" s="111"/>
      <c r="B212" s="107" t="s">
        <v>236</v>
      </c>
      <c r="C212" s="107" t="s">
        <v>247</v>
      </c>
      <c r="D212" s="107" t="s">
        <v>248</v>
      </c>
      <c r="E212" s="108" t="s">
        <v>524</v>
      </c>
      <c r="F212" s="165">
        <v>1150600</v>
      </c>
      <c r="G212" s="165">
        <v>851400</v>
      </c>
      <c r="H212" s="165">
        <v>37200</v>
      </c>
      <c r="I212" s="165">
        <v>310540.05</v>
      </c>
      <c r="J212" s="165">
        <v>234478.82</v>
      </c>
      <c r="K212" s="165">
        <v>12266.51</v>
      </c>
      <c r="L212" s="184">
        <f t="shared" si="66"/>
        <v>26.989401181992</v>
      </c>
      <c r="M212" s="165">
        <f>N212+Q212</f>
        <v>12000</v>
      </c>
      <c r="N212" s="165"/>
      <c r="O212" s="165"/>
      <c r="P212" s="165"/>
      <c r="Q212" s="165">
        <v>12000</v>
      </c>
      <c r="R212" s="164"/>
      <c r="S212" s="164"/>
      <c r="T212" s="164"/>
      <c r="U212" s="164"/>
      <c r="V212" s="164"/>
      <c r="W212" s="172">
        <f t="shared" si="69"/>
        <v>0</v>
      </c>
      <c r="X212" s="165">
        <f t="shared" si="67"/>
        <v>310540.05</v>
      </c>
      <c r="Y212" s="236"/>
      <c r="Z212" s="114"/>
      <c r="AA212" s="114"/>
      <c r="AB212" s="114"/>
      <c r="AC212" s="114"/>
      <c r="AD212" s="114"/>
      <c r="AE212" s="114"/>
      <c r="AF212" s="114"/>
      <c r="AG212" s="114"/>
      <c r="AH212" s="114"/>
      <c r="AI212" s="114"/>
      <c r="AJ212" s="114"/>
      <c r="AK212" s="114"/>
      <c r="AL212" s="114"/>
    </row>
    <row r="213" spans="1:38" s="100" customFormat="1" ht="57.75" customHeight="1">
      <c r="A213" s="96"/>
      <c r="B213" s="97" t="s">
        <v>164</v>
      </c>
      <c r="C213" s="97"/>
      <c r="D213" s="97"/>
      <c r="E213" s="129" t="s">
        <v>163</v>
      </c>
      <c r="F213" s="163">
        <f>F214</f>
        <v>37322900</v>
      </c>
      <c r="G213" s="163">
        <f aca="true" t="shared" si="70" ref="G213:V213">G214</f>
        <v>0</v>
      </c>
      <c r="H213" s="163">
        <f t="shared" si="70"/>
        <v>0</v>
      </c>
      <c r="I213" s="163">
        <f t="shared" si="70"/>
        <v>10508286</v>
      </c>
      <c r="J213" s="163">
        <f t="shared" si="70"/>
        <v>0</v>
      </c>
      <c r="K213" s="163">
        <f t="shared" si="70"/>
        <v>0</v>
      </c>
      <c r="L213" s="172">
        <f t="shared" si="66"/>
        <v>28.15506297742137</v>
      </c>
      <c r="M213" s="163">
        <f t="shared" si="70"/>
        <v>200477658</v>
      </c>
      <c r="N213" s="163">
        <f t="shared" si="70"/>
        <v>3798988</v>
      </c>
      <c r="O213" s="163">
        <f t="shared" si="70"/>
        <v>1911000</v>
      </c>
      <c r="P213" s="163">
        <f t="shared" si="70"/>
        <v>85300</v>
      </c>
      <c r="Q213" s="163">
        <f t="shared" si="70"/>
        <v>196678670</v>
      </c>
      <c r="R213" s="163">
        <f t="shared" si="70"/>
        <v>17029077.9</v>
      </c>
      <c r="S213" s="163">
        <f t="shared" si="70"/>
        <v>499831.9</v>
      </c>
      <c r="T213" s="163">
        <f t="shared" si="70"/>
        <v>375214.72</v>
      </c>
      <c r="U213" s="163">
        <f t="shared" si="70"/>
        <v>34155.6</v>
      </c>
      <c r="V213" s="163">
        <f t="shared" si="70"/>
        <v>16529246</v>
      </c>
      <c r="W213" s="172">
        <f t="shared" si="69"/>
        <v>8.494252212383685</v>
      </c>
      <c r="X213" s="163">
        <f t="shared" si="67"/>
        <v>27537363.9</v>
      </c>
      <c r="Y213" s="236"/>
      <c r="Z213" s="99"/>
      <c r="AA213" s="99"/>
      <c r="AB213" s="99"/>
      <c r="AC213" s="99"/>
      <c r="AD213" s="99"/>
      <c r="AE213" s="99"/>
      <c r="AF213" s="99"/>
      <c r="AG213" s="99"/>
      <c r="AH213" s="99"/>
      <c r="AI213" s="99"/>
      <c r="AJ213" s="99"/>
      <c r="AK213" s="99"/>
      <c r="AL213" s="99"/>
    </row>
    <row r="214" spans="1:38" s="105" customFormat="1" ht="54.75" customHeight="1">
      <c r="A214" s="101"/>
      <c r="B214" s="102" t="s">
        <v>165</v>
      </c>
      <c r="C214" s="102"/>
      <c r="D214" s="102"/>
      <c r="E214" s="134" t="s">
        <v>163</v>
      </c>
      <c r="F214" s="168">
        <f aca="true" t="shared" si="71" ref="F214:K214">F215+F216+F217+F218+F219+F221+F223+F224+F225+F227+F228</f>
        <v>37322900</v>
      </c>
      <c r="G214" s="168">
        <f t="shared" si="71"/>
        <v>0</v>
      </c>
      <c r="H214" s="168">
        <f t="shared" si="71"/>
        <v>0</v>
      </c>
      <c r="I214" s="168">
        <f t="shared" si="71"/>
        <v>10508286</v>
      </c>
      <c r="J214" s="168">
        <f t="shared" si="71"/>
        <v>0</v>
      </c>
      <c r="K214" s="168">
        <f t="shared" si="71"/>
        <v>0</v>
      </c>
      <c r="L214" s="188">
        <f t="shared" si="66"/>
        <v>28.15506297742137</v>
      </c>
      <c r="M214" s="168">
        <f aca="true" t="shared" si="72" ref="M214:V214">M215+M216+M217+M218+M219+M221+M223+M224+M225+M227+M228</f>
        <v>200477658</v>
      </c>
      <c r="N214" s="168">
        <f t="shared" si="72"/>
        <v>3798988</v>
      </c>
      <c r="O214" s="168">
        <f t="shared" si="72"/>
        <v>1911000</v>
      </c>
      <c r="P214" s="168">
        <f t="shared" si="72"/>
        <v>85300</v>
      </c>
      <c r="Q214" s="168">
        <f t="shared" si="72"/>
        <v>196678670</v>
      </c>
      <c r="R214" s="168">
        <f t="shared" si="72"/>
        <v>17029077.9</v>
      </c>
      <c r="S214" s="168">
        <f t="shared" si="72"/>
        <v>499831.9</v>
      </c>
      <c r="T214" s="168">
        <f t="shared" si="72"/>
        <v>375214.72</v>
      </c>
      <c r="U214" s="168">
        <f t="shared" si="72"/>
        <v>34155.6</v>
      </c>
      <c r="V214" s="168">
        <f t="shared" si="72"/>
        <v>16529246</v>
      </c>
      <c r="W214" s="188">
        <f t="shared" si="69"/>
        <v>8.494252212383685</v>
      </c>
      <c r="X214" s="168">
        <f t="shared" si="67"/>
        <v>27537363.9</v>
      </c>
      <c r="Y214" s="236"/>
      <c r="Z214" s="104"/>
      <c r="AA214" s="104"/>
      <c r="AB214" s="104"/>
      <c r="AC214" s="104"/>
      <c r="AD214" s="104"/>
      <c r="AE214" s="104"/>
      <c r="AF214" s="104"/>
      <c r="AG214" s="104"/>
      <c r="AH214" s="104"/>
      <c r="AI214" s="104"/>
      <c r="AJ214" s="104"/>
      <c r="AK214" s="104"/>
      <c r="AL214" s="104"/>
    </row>
    <row r="215" spans="1:38" s="110" customFormat="1" ht="33">
      <c r="A215" s="106"/>
      <c r="B215" s="107" t="s">
        <v>166</v>
      </c>
      <c r="C215" s="107" t="s">
        <v>247</v>
      </c>
      <c r="D215" s="107" t="s">
        <v>248</v>
      </c>
      <c r="E215" s="108" t="s">
        <v>524</v>
      </c>
      <c r="F215" s="165"/>
      <c r="G215" s="165"/>
      <c r="H215" s="165"/>
      <c r="I215" s="165"/>
      <c r="J215" s="165"/>
      <c r="K215" s="165"/>
      <c r="L215" s="184"/>
      <c r="M215" s="165">
        <f>N215+Q215</f>
        <v>4047000</v>
      </c>
      <c r="N215" s="165">
        <v>3766500</v>
      </c>
      <c r="O215" s="165">
        <v>1911000</v>
      </c>
      <c r="P215" s="165">
        <v>85300</v>
      </c>
      <c r="Q215" s="165">
        <v>280500</v>
      </c>
      <c r="R215" s="165">
        <f>S215+V215</f>
        <v>499831.9</v>
      </c>
      <c r="S215" s="165">
        <v>499831.9</v>
      </c>
      <c r="T215" s="165">
        <v>375214.72</v>
      </c>
      <c r="U215" s="165">
        <v>34155.6</v>
      </c>
      <c r="V215" s="165"/>
      <c r="W215" s="184">
        <f t="shared" si="69"/>
        <v>12.350677044724488</v>
      </c>
      <c r="X215" s="165">
        <f t="shared" si="67"/>
        <v>499831.9</v>
      </c>
      <c r="Y215" s="236"/>
      <c r="Z215" s="109"/>
      <c r="AA215" s="109"/>
      <c r="AB215" s="109"/>
      <c r="AC215" s="109"/>
      <c r="AD215" s="109"/>
      <c r="AE215" s="109"/>
      <c r="AF215" s="109"/>
      <c r="AG215" s="109"/>
      <c r="AH215" s="109"/>
      <c r="AI215" s="109"/>
      <c r="AJ215" s="109"/>
      <c r="AK215" s="109"/>
      <c r="AL215" s="109"/>
    </row>
    <row r="216" spans="1:38" s="110" customFormat="1" ht="33">
      <c r="A216" s="106"/>
      <c r="B216" s="107" t="s">
        <v>167</v>
      </c>
      <c r="C216" s="107" t="s">
        <v>273</v>
      </c>
      <c r="D216" s="107" t="s">
        <v>274</v>
      </c>
      <c r="E216" s="108" t="s">
        <v>89</v>
      </c>
      <c r="F216" s="165"/>
      <c r="G216" s="165"/>
      <c r="H216" s="165"/>
      <c r="I216" s="165"/>
      <c r="J216" s="165"/>
      <c r="K216" s="165"/>
      <c r="L216" s="184"/>
      <c r="M216" s="165">
        <f>N216+Q216</f>
        <v>5000000</v>
      </c>
      <c r="N216" s="165"/>
      <c r="O216" s="165"/>
      <c r="P216" s="165"/>
      <c r="Q216" s="165">
        <v>5000000</v>
      </c>
      <c r="R216" s="165">
        <f>S216+V216</f>
        <v>0</v>
      </c>
      <c r="S216" s="165"/>
      <c r="T216" s="165"/>
      <c r="U216" s="165"/>
      <c r="V216" s="165"/>
      <c r="W216" s="184">
        <f t="shared" si="69"/>
        <v>0</v>
      </c>
      <c r="X216" s="165">
        <f t="shared" si="67"/>
        <v>0</v>
      </c>
      <c r="Y216" s="236"/>
      <c r="Z216" s="109"/>
      <c r="AA216" s="109"/>
      <c r="AB216" s="109"/>
      <c r="AC216" s="109"/>
      <c r="AD216" s="109"/>
      <c r="AE216" s="109"/>
      <c r="AF216" s="109"/>
      <c r="AG216" s="109"/>
      <c r="AH216" s="109"/>
      <c r="AI216" s="109"/>
      <c r="AJ216" s="109"/>
      <c r="AK216" s="109"/>
      <c r="AL216" s="109"/>
    </row>
    <row r="217" spans="1:38" s="110" customFormat="1" ht="25.5" customHeight="1">
      <c r="A217" s="106"/>
      <c r="B217" s="107" t="s">
        <v>168</v>
      </c>
      <c r="C217" s="107" t="s">
        <v>299</v>
      </c>
      <c r="D217" s="107" t="s">
        <v>298</v>
      </c>
      <c r="E217" s="108" t="s">
        <v>10</v>
      </c>
      <c r="F217" s="165">
        <v>37238000</v>
      </c>
      <c r="G217" s="165"/>
      <c r="H217" s="165"/>
      <c r="I217" s="165">
        <v>10508286</v>
      </c>
      <c r="J217" s="165"/>
      <c r="K217" s="165"/>
      <c r="L217" s="184">
        <f t="shared" si="66"/>
        <v>28.219254524947633</v>
      </c>
      <c r="M217" s="165">
        <f>N217+Q217</f>
        <v>62165698</v>
      </c>
      <c r="N217" s="165"/>
      <c r="O217" s="165"/>
      <c r="P217" s="165"/>
      <c r="Q217" s="165">
        <v>62165698</v>
      </c>
      <c r="R217" s="165">
        <f>S217+V217</f>
        <v>5500187</v>
      </c>
      <c r="S217" s="165"/>
      <c r="T217" s="165"/>
      <c r="U217" s="165"/>
      <c r="V217" s="165">
        <v>5500187</v>
      </c>
      <c r="W217" s="184">
        <f t="shared" si="69"/>
        <v>8.847623652516537</v>
      </c>
      <c r="X217" s="165">
        <f t="shared" si="67"/>
        <v>16008473</v>
      </c>
      <c r="Y217" s="236"/>
      <c r="Z217" s="109"/>
      <c r="AA217" s="109"/>
      <c r="AB217" s="109"/>
      <c r="AC217" s="109"/>
      <c r="AD217" s="109"/>
      <c r="AE217" s="109"/>
      <c r="AF217" s="109"/>
      <c r="AG217" s="109"/>
      <c r="AH217" s="109"/>
      <c r="AI217" s="109"/>
      <c r="AJ217" s="109"/>
      <c r="AK217" s="109"/>
      <c r="AL217" s="109"/>
    </row>
    <row r="218" spans="1:38" s="110" customFormat="1" ht="33">
      <c r="A218" s="106"/>
      <c r="B218" s="107" t="s">
        <v>169</v>
      </c>
      <c r="C218" s="107" t="s">
        <v>324</v>
      </c>
      <c r="D218" s="107" t="s">
        <v>325</v>
      </c>
      <c r="E218" s="108" t="s">
        <v>160</v>
      </c>
      <c r="F218" s="165"/>
      <c r="G218" s="165"/>
      <c r="H218" s="165"/>
      <c r="I218" s="165"/>
      <c r="J218" s="165"/>
      <c r="K218" s="165"/>
      <c r="L218" s="184"/>
      <c r="M218" s="165">
        <f>N218+Q218</f>
        <v>84854702</v>
      </c>
      <c r="N218" s="165"/>
      <c r="O218" s="165"/>
      <c r="P218" s="165"/>
      <c r="Q218" s="165">
        <v>84854702</v>
      </c>
      <c r="R218" s="165">
        <f>S218+V218</f>
        <v>4955559</v>
      </c>
      <c r="S218" s="165"/>
      <c r="T218" s="165"/>
      <c r="U218" s="165"/>
      <c r="V218" s="165">
        <v>4955559</v>
      </c>
      <c r="W218" s="184">
        <f t="shared" si="69"/>
        <v>5.840052328508561</v>
      </c>
      <c r="X218" s="165">
        <f t="shared" si="67"/>
        <v>4955559</v>
      </c>
      <c r="Y218" s="236"/>
      <c r="Z218" s="109"/>
      <c r="AA218" s="109"/>
      <c r="AB218" s="109"/>
      <c r="AC218" s="109"/>
      <c r="AD218" s="109"/>
      <c r="AE218" s="109"/>
      <c r="AF218" s="109"/>
      <c r="AG218" s="109"/>
      <c r="AH218" s="109"/>
      <c r="AI218" s="109"/>
      <c r="AJ218" s="109"/>
      <c r="AK218" s="109"/>
      <c r="AL218" s="109"/>
    </row>
    <row r="219" spans="1:38" s="110" customFormat="1" ht="40.5" customHeight="1">
      <c r="A219" s="106"/>
      <c r="B219" s="107" t="s">
        <v>415</v>
      </c>
      <c r="C219" s="107" t="s">
        <v>413</v>
      </c>
      <c r="D219" s="107"/>
      <c r="E219" s="155" t="s">
        <v>414</v>
      </c>
      <c r="F219" s="165">
        <f>F220</f>
        <v>0</v>
      </c>
      <c r="G219" s="165">
        <f aca="true" t="shared" si="73" ref="G219:V219">G220</f>
        <v>0</v>
      </c>
      <c r="H219" s="165">
        <f t="shared" si="73"/>
        <v>0</v>
      </c>
      <c r="I219" s="165">
        <f t="shared" si="73"/>
        <v>0</v>
      </c>
      <c r="J219" s="165">
        <f t="shared" si="73"/>
        <v>0</v>
      </c>
      <c r="K219" s="165">
        <f t="shared" si="73"/>
        <v>0</v>
      </c>
      <c r="L219" s="184"/>
      <c r="M219" s="165">
        <f t="shared" si="73"/>
        <v>10000000</v>
      </c>
      <c r="N219" s="165">
        <f t="shared" si="73"/>
        <v>0</v>
      </c>
      <c r="O219" s="165">
        <f t="shared" si="73"/>
        <v>0</v>
      </c>
      <c r="P219" s="165">
        <f t="shared" si="73"/>
        <v>0</v>
      </c>
      <c r="Q219" s="165">
        <f t="shared" si="73"/>
        <v>10000000</v>
      </c>
      <c r="R219" s="165">
        <f t="shared" si="73"/>
        <v>0</v>
      </c>
      <c r="S219" s="165">
        <f t="shared" si="73"/>
        <v>0</v>
      </c>
      <c r="T219" s="165">
        <f t="shared" si="73"/>
        <v>0</v>
      </c>
      <c r="U219" s="165">
        <f t="shared" si="73"/>
        <v>0</v>
      </c>
      <c r="V219" s="165">
        <f t="shared" si="73"/>
        <v>0</v>
      </c>
      <c r="W219" s="184">
        <f t="shared" si="69"/>
        <v>0</v>
      </c>
      <c r="X219" s="165">
        <f t="shared" si="67"/>
        <v>0</v>
      </c>
      <c r="Y219" s="236"/>
      <c r="Z219" s="109"/>
      <c r="AA219" s="109"/>
      <c r="AB219" s="109"/>
      <c r="AC219" s="109"/>
      <c r="AD219" s="109"/>
      <c r="AE219" s="109"/>
      <c r="AF219" s="109"/>
      <c r="AG219" s="109"/>
      <c r="AH219" s="109"/>
      <c r="AI219" s="109"/>
      <c r="AJ219" s="109"/>
      <c r="AK219" s="109"/>
      <c r="AL219" s="109"/>
    </row>
    <row r="220" spans="1:38" s="115" customFormat="1" ht="36" customHeight="1">
      <c r="A220" s="111"/>
      <c r="B220" s="112" t="s">
        <v>242</v>
      </c>
      <c r="C220" s="112" t="s">
        <v>380</v>
      </c>
      <c r="D220" s="112" t="s">
        <v>257</v>
      </c>
      <c r="E220" s="113" t="s">
        <v>243</v>
      </c>
      <c r="F220" s="164"/>
      <c r="G220" s="164"/>
      <c r="H220" s="164"/>
      <c r="I220" s="164"/>
      <c r="J220" s="164"/>
      <c r="K220" s="164"/>
      <c r="L220" s="184"/>
      <c r="M220" s="164">
        <f>N220+Q220</f>
        <v>10000000</v>
      </c>
      <c r="N220" s="164"/>
      <c r="O220" s="164"/>
      <c r="P220" s="164"/>
      <c r="Q220" s="164">
        <v>10000000</v>
      </c>
      <c r="R220" s="164"/>
      <c r="S220" s="164"/>
      <c r="T220" s="164"/>
      <c r="U220" s="164"/>
      <c r="V220" s="164"/>
      <c r="W220" s="184">
        <f t="shared" si="69"/>
        <v>0</v>
      </c>
      <c r="X220" s="165">
        <f t="shared" si="67"/>
        <v>0</v>
      </c>
      <c r="Y220" s="236"/>
      <c r="Z220" s="114"/>
      <c r="AA220" s="114"/>
      <c r="AB220" s="114"/>
      <c r="AC220" s="114"/>
      <c r="AD220" s="114"/>
      <c r="AE220" s="114"/>
      <c r="AF220" s="114"/>
      <c r="AG220" s="114"/>
      <c r="AH220" s="114"/>
      <c r="AI220" s="114"/>
      <c r="AJ220" s="114"/>
      <c r="AK220" s="114"/>
      <c r="AL220" s="114"/>
    </row>
    <row r="221" spans="1:38" s="110" customFormat="1" ht="24.75" customHeight="1">
      <c r="A221" s="106"/>
      <c r="B221" s="107" t="s">
        <v>227</v>
      </c>
      <c r="C221" s="107" t="s">
        <v>326</v>
      </c>
      <c r="D221" s="107"/>
      <c r="E221" s="108" t="s">
        <v>228</v>
      </c>
      <c r="F221" s="165">
        <f>F222</f>
        <v>0</v>
      </c>
      <c r="G221" s="165">
        <f aca="true" t="shared" si="74" ref="G221:V221">G222</f>
        <v>0</v>
      </c>
      <c r="H221" s="165">
        <f t="shared" si="74"/>
        <v>0</v>
      </c>
      <c r="I221" s="165">
        <f t="shared" si="74"/>
        <v>0</v>
      </c>
      <c r="J221" s="165">
        <f t="shared" si="74"/>
        <v>0</v>
      </c>
      <c r="K221" s="165">
        <f t="shared" si="74"/>
        <v>0</v>
      </c>
      <c r="L221" s="184"/>
      <c r="M221" s="165">
        <f t="shared" si="74"/>
        <v>208100</v>
      </c>
      <c r="N221" s="165">
        <f t="shared" si="74"/>
        <v>0</v>
      </c>
      <c r="O221" s="165">
        <f t="shared" si="74"/>
        <v>0</v>
      </c>
      <c r="P221" s="165">
        <f t="shared" si="74"/>
        <v>0</v>
      </c>
      <c r="Q221" s="165">
        <f t="shared" si="74"/>
        <v>208100</v>
      </c>
      <c r="R221" s="165">
        <f t="shared" si="74"/>
        <v>0</v>
      </c>
      <c r="S221" s="165">
        <f t="shared" si="74"/>
        <v>0</v>
      </c>
      <c r="T221" s="165">
        <f t="shared" si="74"/>
        <v>0</v>
      </c>
      <c r="U221" s="165">
        <f t="shared" si="74"/>
        <v>0</v>
      </c>
      <c r="V221" s="165">
        <f t="shared" si="74"/>
        <v>0</v>
      </c>
      <c r="W221" s="184">
        <f t="shared" si="69"/>
        <v>0</v>
      </c>
      <c r="X221" s="165">
        <f t="shared" si="67"/>
        <v>0</v>
      </c>
      <c r="Y221" s="236"/>
      <c r="Z221" s="109"/>
      <c r="AA221" s="109"/>
      <c r="AB221" s="109"/>
      <c r="AC221" s="109"/>
      <c r="AD221" s="109"/>
      <c r="AE221" s="109"/>
      <c r="AF221" s="109"/>
      <c r="AG221" s="109"/>
      <c r="AH221" s="109"/>
      <c r="AI221" s="109"/>
      <c r="AJ221" s="109"/>
      <c r="AK221" s="109"/>
      <c r="AL221" s="109"/>
    </row>
    <row r="222" spans="1:38" s="115" customFormat="1" ht="34.5" customHeight="1">
      <c r="A222" s="111"/>
      <c r="B222" s="112" t="s">
        <v>229</v>
      </c>
      <c r="C222" s="112" t="s">
        <v>327</v>
      </c>
      <c r="D222" s="112" t="s">
        <v>309</v>
      </c>
      <c r="E222" s="113" t="s">
        <v>232</v>
      </c>
      <c r="F222" s="164"/>
      <c r="G222" s="164"/>
      <c r="H222" s="164"/>
      <c r="I222" s="164"/>
      <c r="J222" s="164"/>
      <c r="K222" s="164"/>
      <c r="L222" s="184"/>
      <c r="M222" s="164">
        <f>N222+Q222</f>
        <v>208100</v>
      </c>
      <c r="N222" s="164"/>
      <c r="O222" s="164"/>
      <c r="P222" s="164"/>
      <c r="Q222" s="164">
        <v>208100</v>
      </c>
      <c r="R222" s="164"/>
      <c r="S222" s="164"/>
      <c r="T222" s="164"/>
      <c r="U222" s="164"/>
      <c r="V222" s="164"/>
      <c r="W222" s="184">
        <f t="shared" si="69"/>
        <v>0</v>
      </c>
      <c r="X222" s="165">
        <f t="shared" si="67"/>
        <v>0</v>
      </c>
      <c r="Y222" s="236"/>
      <c r="Z222" s="114"/>
      <c r="AA222" s="114"/>
      <c r="AB222" s="114"/>
      <c r="AC222" s="114"/>
      <c r="AD222" s="114"/>
      <c r="AE222" s="114"/>
      <c r="AF222" s="114"/>
      <c r="AG222" s="114"/>
      <c r="AH222" s="114"/>
      <c r="AI222" s="114"/>
      <c r="AJ222" s="114"/>
      <c r="AK222" s="114"/>
      <c r="AL222" s="114"/>
    </row>
    <row r="223" spans="1:38" s="110" customFormat="1" ht="24.75" customHeight="1">
      <c r="A223" s="106"/>
      <c r="B223" s="107" t="s">
        <v>433</v>
      </c>
      <c r="C223" s="107" t="s">
        <v>342</v>
      </c>
      <c r="D223" s="107" t="s">
        <v>343</v>
      </c>
      <c r="E223" s="108" t="s">
        <v>151</v>
      </c>
      <c r="F223" s="165"/>
      <c r="G223" s="165"/>
      <c r="H223" s="165"/>
      <c r="I223" s="165"/>
      <c r="J223" s="165"/>
      <c r="K223" s="165"/>
      <c r="L223" s="184"/>
      <c r="M223" s="165">
        <f>N223+Q223</f>
        <v>16524000</v>
      </c>
      <c r="N223" s="165"/>
      <c r="O223" s="165"/>
      <c r="P223" s="165"/>
      <c r="Q223" s="165">
        <v>16524000</v>
      </c>
      <c r="R223" s="165"/>
      <c r="S223" s="165"/>
      <c r="T223" s="165"/>
      <c r="U223" s="165"/>
      <c r="V223" s="165"/>
      <c r="W223" s="184">
        <f t="shared" si="69"/>
        <v>0</v>
      </c>
      <c r="X223" s="165">
        <f t="shared" si="67"/>
        <v>0</v>
      </c>
      <c r="Y223" s="236"/>
      <c r="Z223" s="109"/>
      <c r="AA223" s="109"/>
      <c r="AB223" s="109"/>
      <c r="AC223" s="109"/>
      <c r="AD223" s="109"/>
      <c r="AE223" s="109"/>
      <c r="AF223" s="109"/>
      <c r="AG223" s="109"/>
      <c r="AH223" s="109"/>
      <c r="AI223" s="109"/>
      <c r="AJ223" s="109"/>
      <c r="AK223" s="109"/>
      <c r="AL223" s="109"/>
    </row>
    <row r="224" spans="1:38" s="110" customFormat="1" ht="33">
      <c r="A224" s="106"/>
      <c r="B224" s="120" t="s">
        <v>217</v>
      </c>
      <c r="C224" s="120" t="s">
        <v>346</v>
      </c>
      <c r="D224" s="120" t="s">
        <v>325</v>
      </c>
      <c r="E224" s="108" t="s">
        <v>53</v>
      </c>
      <c r="F224" s="165"/>
      <c r="G224" s="165"/>
      <c r="H224" s="165"/>
      <c r="I224" s="165"/>
      <c r="J224" s="165"/>
      <c r="K224" s="165"/>
      <c r="L224" s="184"/>
      <c r="M224" s="165">
        <f>N224+Q224</f>
        <v>15700000</v>
      </c>
      <c r="N224" s="165"/>
      <c r="O224" s="165"/>
      <c r="P224" s="165"/>
      <c r="Q224" s="165">
        <v>15700000</v>
      </c>
      <c r="R224" s="165">
        <f>S224+V224</f>
        <v>6073500</v>
      </c>
      <c r="S224" s="165"/>
      <c r="T224" s="165"/>
      <c r="U224" s="165"/>
      <c r="V224" s="165">
        <v>6073500</v>
      </c>
      <c r="W224" s="184">
        <f t="shared" si="69"/>
        <v>38.68471337579618</v>
      </c>
      <c r="X224" s="165">
        <f t="shared" si="67"/>
        <v>6073500</v>
      </c>
      <c r="Y224" s="236"/>
      <c r="Z224" s="109"/>
      <c r="AA224" s="109"/>
      <c r="AB224" s="109"/>
      <c r="AC224" s="109"/>
      <c r="AD224" s="109"/>
      <c r="AE224" s="109"/>
      <c r="AF224" s="109"/>
      <c r="AG224" s="109"/>
      <c r="AH224" s="109"/>
      <c r="AI224" s="109"/>
      <c r="AJ224" s="109"/>
      <c r="AK224" s="109"/>
      <c r="AL224" s="109"/>
    </row>
    <row r="225" spans="1:38" s="110" customFormat="1" ht="49.5">
      <c r="A225" s="106"/>
      <c r="B225" s="121" t="s">
        <v>183</v>
      </c>
      <c r="C225" s="121" t="s">
        <v>375</v>
      </c>
      <c r="D225" s="121"/>
      <c r="E225" s="108" t="s">
        <v>172</v>
      </c>
      <c r="F225" s="165">
        <f>F226</f>
        <v>84900</v>
      </c>
      <c r="G225" s="165">
        <f aca="true" t="shared" si="75" ref="G225:V225">G226</f>
        <v>0</v>
      </c>
      <c r="H225" s="165">
        <f t="shared" si="75"/>
        <v>0</v>
      </c>
      <c r="I225" s="165">
        <f t="shared" si="75"/>
        <v>0</v>
      </c>
      <c r="J225" s="165">
        <f t="shared" si="75"/>
        <v>0</v>
      </c>
      <c r="K225" s="165">
        <f t="shared" si="75"/>
        <v>0</v>
      </c>
      <c r="L225" s="184">
        <f t="shared" si="66"/>
        <v>0</v>
      </c>
      <c r="M225" s="165">
        <f t="shared" si="75"/>
        <v>32488</v>
      </c>
      <c r="N225" s="165">
        <f t="shared" si="75"/>
        <v>32488</v>
      </c>
      <c r="O225" s="165">
        <f t="shared" si="75"/>
        <v>0</v>
      </c>
      <c r="P225" s="165">
        <f t="shared" si="75"/>
        <v>0</v>
      </c>
      <c r="Q225" s="165">
        <f t="shared" si="75"/>
        <v>0</v>
      </c>
      <c r="R225" s="165">
        <f t="shared" si="75"/>
        <v>0</v>
      </c>
      <c r="S225" s="165">
        <f t="shared" si="75"/>
        <v>0</v>
      </c>
      <c r="T225" s="165">
        <f t="shared" si="75"/>
        <v>0</v>
      </c>
      <c r="U225" s="165">
        <f t="shared" si="75"/>
        <v>0</v>
      </c>
      <c r="V225" s="165">
        <f t="shared" si="75"/>
        <v>0</v>
      </c>
      <c r="W225" s="184">
        <f t="shared" si="69"/>
        <v>0</v>
      </c>
      <c r="X225" s="165">
        <f t="shared" si="67"/>
        <v>0</v>
      </c>
      <c r="Y225" s="236"/>
      <c r="Z225" s="109"/>
      <c r="AA225" s="109"/>
      <c r="AB225" s="109"/>
      <c r="AC225" s="109"/>
      <c r="AD225" s="109"/>
      <c r="AE225" s="109"/>
      <c r="AF225" s="109"/>
      <c r="AG225" s="109"/>
      <c r="AH225" s="109"/>
      <c r="AI225" s="109"/>
      <c r="AJ225" s="109"/>
      <c r="AK225" s="109"/>
      <c r="AL225" s="109"/>
    </row>
    <row r="226" spans="1:38" s="110" customFormat="1" ht="84.75" customHeight="1">
      <c r="A226" s="106"/>
      <c r="B226" s="112" t="s">
        <v>171</v>
      </c>
      <c r="C226" s="112" t="s">
        <v>376</v>
      </c>
      <c r="D226" s="112" t="s">
        <v>257</v>
      </c>
      <c r="E226" s="113" t="s">
        <v>170</v>
      </c>
      <c r="F226" s="164">
        <v>84900</v>
      </c>
      <c r="G226" s="164"/>
      <c r="H226" s="164"/>
      <c r="I226" s="164"/>
      <c r="J226" s="164"/>
      <c r="K226" s="164"/>
      <c r="L226" s="184">
        <f t="shared" si="66"/>
        <v>0</v>
      </c>
      <c r="M226" s="164">
        <f>N226+Q226</f>
        <v>32488</v>
      </c>
      <c r="N226" s="164">
        <v>32488</v>
      </c>
      <c r="O226" s="164"/>
      <c r="P226" s="164"/>
      <c r="Q226" s="164"/>
      <c r="R226" s="164"/>
      <c r="S226" s="164"/>
      <c r="T226" s="164"/>
      <c r="U226" s="164"/>
      <c r="V226" s="164"/>
      <c r="W226" s="184">
        <f t="shared" si="69"/>
        <v>0</v>
      </c>
      <c r="X226" s="165">
        <f t="shared" si="67"/>
        <v>0</v>
      </c>
      <c r="Y226" s="236"/>
      <c r="Z226" s="109"/>
      <c r="AA226" s="109"/>
      <c r="AB226" s="109"/>
      <c r="AC226" s="109"/>
      <c r="AD226" s="109"/>
      <c r="AE226" s="109"/>
      <c r="AF226" s="109"/>
      <c r="AG226" s="109"/>
      <c r="AH226" s="109"/>
      <c r="AI226" s="109"/>
      <c r="AJ226" s="109"/>
      <c r="AK226" s="109"/>
      <c r="AL226" s="109"/>
    </row>
    <row r="227" spans="1:38" s="110" customFormat="1" ht="35.25" customHeight="1">
      <c r="A227" s="106"/>
      <c r="B227" s="107" t="s">
        <v>190</v>
      </c>
      <c r="C227" s="107" t="s">
        <v>362</v>
      </c>
      <c r="D227" s="107" t="s">
        <v>363</v>
      </c>
      <c r="E227" s="108" t="s">
        <v>21</v>
      </c>
      <c r="F227" s="165"/>
      <c r="G227" s="165"/>
      <c r="H227" s="165"/>
      <c r="I227" s="165"/>
      <c r="J227" s="165"/>
      <c r="K227" s="165"/>
      <c r="L227" s="184"/>
      <c r="M227" s="165">
        <f>N227+Q227</f>
        <v>1230670</v>
      </c>
      <c r="N227" s="165"/>
      <c r="O227" s="165"/>
      <c r="P227" s="165"/>
      <c r="Q227" s="165">
        <v>1230670</v>
      </c>
      <c r="R227" s="165"/>
      <c r="S227" s="165"/>
      <c r="T227" s="165"/>
      <c r="U227" s="165"/>
      <c r="V227" s="165"/>
      <c r="W227" s="184">
        <f t="shared" si="69"/>
        <v>0</v>
      </c>
      <c r="X227" s="165">
        <f t="shared" si="67"/>
        <v>0</v>
      </c>
      <c r="Y227" s="236"/>
      <c r="Z227" s="109"/>
      <c r="AA227" s="109"/>
      <c r="AB227" s="109"/>
      <c r="AC227" s="109"/>
      <c r="AD227" s="109"/>
      <c r="AE227" s="109"/>
      <c r="AF227" s="109"/>
      <c r="AG227" s="109"/>
      <c r="AH227" s="109"/>
      <c r="AI227" s="109"/>
      <c r="AJ227" s="109"/>
      <c r="AK227" s="109"/>
      <c r="AL227" s="109"/>
    </row>
    <row r="228" spans="1:38" s="110" customFormat="1" ht="52.5" customHeight="1">
      <c r="A228" s="106"/>
      <c r="B228" s="107" t="s">
        <v>220</v>
      </c>
      <c r="C228" s="107" t="s">
        <v>364</v>
      </c>
      <c r="D228" s="107" t="s">
        <v>365</v>
      </c>
      <c r="E228" s="108" t="s">
        <v>219</v>
      </c>
      <c r="F228" s="165"/>
      <c r="G228" s="165"/>
      <c r="H228" s="165"/>
      <c r="I228" s="165"/>
      <c r="J228" s="165"/>
      <c r="K228" s="165"/>
      <c r="L228" s="184"/>
      <c r="M228" s="165">
        <f>N228+Q228</f>
        <v>715000</v>
      </c>
      <c r="N228" s="165"/>
      <c r="O228" s="165"/>
      <c r="P228" s="165"/>
      <c r="Q228" s="165">
        <v>715000</v>
      </c>
      <c r="R228" s="165"/>
      <c r="S228" s="165"/>
      <c r="T228" s="165"/>
      <c r="U228" s="165"/>
      <c r="V228" s="165"/>
      <c r="W228" s="184">
        <f t="shared" si="69"/>
        <v>0</v>
      </c>
      <c r="X228" s="165">
        <f t="shared" si="67"/>
        <v>0</v>
      </c>
      <c r="Y228" s="236"/>
      <c r="Z228" s="109"/>
      <c r="AA228" s="109"/>
      <c r="AB228" s="109"/>
      <c r="AC228" s="109"/>
      <c r="AD228" s="109"/>
      <c r="AE228" s="109"/>
      <c r="AF228" s="109"/>
      <c r="AG228" s="109"/>
      <c r="AH228" s="109"/>
      <c r="AI228" s="109"/>
      <c r="AJ228" s="109"/>
      <c r="AK228" s="109"/>
      <c r="AL228" s="109"/>
    </row>
    <row r="229" spans="1:38" s="105" customFormat="1" ht="48" customHeight="1">
      <c r="A229" s="101"/>
      <c r="B229" s="153">
        <v>4800000</v>
      </c>
      <c r="C229" s="153"/>
      <c r="D229" s="153"/>
      <c r="E229" s="129" t="s">
        <v>527</v>
      </c>
      <c r="F229" s="163">
        <f>F230</f>
        <v>200831</v>
      </c>
      <c r="G229" s="163">
        <f aca="true" t="shared" si="76" ref="G229:V230">G230</f>
        <v>156372</v>
      </c>
      <c r="H229" s="163">
        <f t="shared" si="76"/>
        <v>0</v>
      </c>
      <c r="I229" s="163">
        <f t="shared" si="76"/>
        <v>103804.23</v>
      </c>
      <c r="J229" s="163">
        <f t="shared" si="76"/>
        <v>84927.84</v>
      </c>
      <c r="K229" s="163">
        <f t="shared" si="76"/>
        <v>0</v>
      </c>
      <c r="L229" s="172">
        <f t="shared" si="66"/>
        <v>51.687354043947394</v>
      </c>
      <c r="M229" s="163">
        <f t="shared" si="76"/>
        <v>0</v>
      </c>
      <c r="N229" s="163">
        <f t="shared" si="76"/>
        <v>0</v>
      </c>
      <c r="O229" s="163">
        <f t="shared" si="76"/>
        <v>0</v>
      </c>
      <c r="P229" s="163">
        <f t="shared" si="76"/>
        <v>0</v>
      </c>
      <c r="Q229" s="163">
        <f t="shared" si="76"/>
        <v>0</v>
      </c>
      <c r="R229" s="163">
        <f t="shared" si="76"/>
        <v>0</v>
      </c>
      <c r="S229" s="163">
        <f t="shared" si="76"/>
        <v>0</v>
      </c>
      <c r="T229" s="163">
        <f t="shared" si="76"/>
        <v>0</v>
      </c>
      <c r="U229" s="163">
        <f t="shared" si="76"/>
        <v>0</v>
      </c>
      <c r="V229" s="163">
        <f t="shared" si="76"/>
        <v>0</v>
      </c>
      <c r="W229" s="172"/>
      <c r="X229" s="163">
        <f t="shared" si="67"/>
        <v>103804.23</v>
      </c>
      <c r="Y229" s="236"/>
      <c r="Z229" s="104"/>
      <c r="AA229" s="104"/>
      <c r="AB229" s="104"/>
      <c r="AC229" s="104"/>
      <c r="AD229" s="104"/>
      <c r="AE229" s="104"/>
      <c r="AF229" s="104"/>
      <c r="AG229" s="104"/>
      <c r="AH229" s="104"/>
      <c r="AI229" s="104"/>
      <c r="AJ229" s="104"/>
      <c r="AK229" s="104"/>
      <c r="AL229" s="104"/>
    </row>
    <row r="230" spans="1:38" s="105" customFormat="1" ht="39.75" customHeight="1">
      <c r="A230" s="101"/>
      <c r="B230" s="154">
        <v>4810000</v>
      </c>
      <c r="C230" s="154"/>
      <c r="D230" s="154"/>
      <c r="E230" s="134" t="s">
        <v>527</v>
      </c>
      <c r="F230" s="168">
        <f>F231</f>
        <v>200831</v>
      </c>
      <c r="G230" s="168">
        <f t="shared" si="76"/>
        <v>156372</v>
      </c>
      <c r="H230" s="168">
        <f t="shared" si="76"/>
        <v>0</v>
      </c>
      <c r="I230" s="168">
        <f t="shared" si="76"/>
        <v>103804.23</v>
      </c>
      <c r="J230" s="168">
        <f t="shared" si="76"/>
        <v>84927.84</v>
      </c>
      <c r="K230" s="168">
        <f t="shared" si="76"/>
        <v>0</v>
      </c>
      <c r="L230" s="188">
        <f t="shared" si="66"/>
        <v>51.687354043947394</v>
      </c>
      <c r="M230" s="168">
        <f t="shared" si="76"/>
        <v>0</v>
      </c>
      <c r="N230" s="168">
        <f t="shared" si="76"/>
        <v>0</v>
      </c>
      <c r="O230" s="168">
        <f t="shared" si="76"/>
        <v>0</v>
      </c>
      <c r="P230" s="168">
        <f t="shared" si="76"/>
        <v>0</v>
      </c>
      <c r="Q230" s="168">
        <f t="shared" si="76"/>
        <v>0</v>
      </c>
      <c r="R230" s="168">
        <f t="shared" si="76"/>
        <v>0</v>
      </c>
      <c r="S230" s="168">
        <f t="shared" si="76"/>
        <v>0</v>
      </c>
      <c r="T230" s="168">
        <f t="shared" si="76"/>
        <v>0</v>
      </c>
      <c r="U230" s="168">
        <f t="shared" si="76"/>
        <v>0</v>
      </c>
      <c r="V230" s="168">
        <f t="shared" si="76"/>
        <v>0</v>
      </c>
      <c r="W230" s="188"/>
      <c r="X230" s="168">
        <f t="shared" si="67"/>
        <v>103804.23</v>
      </c>
      <c r="Y230" s="236"/>
      <c r="Z230" s="104"/>
      <c r="AA230" s="104"/>
      <c r="AB230" s="104"/>
      <c r="AC230" s="104"/>
      <c r="AD230" s="104"/>
      <c r="AE230" s="104"/>
      <c r="AF230" s="104"/>
      <c r="AG230" s="104"/>
      <c r="AH230" s="104"/>
      <c r="AI230" s="104"/>
      <c r="AJ230" s="104"/>
      <c r="AK230" s="104"/>
      <c r="AL230" s="104"/>
    </row>
    <row r="231" spans="1:38" s="110" customFormat="1" ht="42.75" customHeight="1">
      <c r="A231" s="106"/>
      <c r="B231" s="107" t="s">
        <v>173</v>
      </c>
      <c r="C231" s="107" t="s">
        <v>247</v>
      </c>
      <c r="D231" s="107" t="s">
        <v>248</v>
      </c>
      <c r="E231" s="108" t="s">
        <v>524</v>
      </c>
      <c r="F231" s="165">
        <v>200831</v>
      </c>
      <c r="G231" s="165">
        <v>156372</v>
      </c>
      <c r="H231" s="165"/>
      <c r="I231" s="165">
        <v>103804.23</v>
      </c>
      <c r="J231" s="165">
        <v>84927.84</v>
      </c>
      <c r="K231" s="165"/>
      <c r="L231" s="184">
        <f t="shared" si="66"/>
        <v>51.687354043947394</v>
      </c>
      <c r="M231" s="165"/>
      <c r="N231" s="165"/>
      <c r="O231" s="165"/>
      <c r="P231" s="165"/>
      <c r="Q231" s="165"/>
      <c r="R231" s="165">
        <f>S231+V231</f>
        <v>0</v>
      </c>
      <c r="S231" s="165"/>
      <c r="T231" s="165"/>
      <c r="U231" s="165"/>
      <c r="V231" s="165"/>
      <c r="W231" s="184"/>
      <c r="X231" s="165">
        <f t="shared" si="67"/>
        <v>103804.23</v>
      </c>
      <c r="Y231" s="236"/>
      <c r="Z231" s="109"/>
      <c r="AA231" s="109"/>
      <c r="AB231" s="109"/>
      <c r="AC231" s="109"/>
      <c r="AD231" s="109"/>
      <c r="AE231" s="109"/>
      <c r="AF231" s="109"/>
      <c r="AG231" s="109"/>
      <c r="AH231" s="109"/>
      <c r="AI231" s="109"/>
      <c r="AJ231" s="109"/>
      <c r="AK231" s="109"/>
      <c r="AL231" s="109"/>
    </row>
    <row r="232" spans="1:38" s="105" customFormat="1" ht="42.75" customHeight="1">
      <c r="A232" s="101"/>
      <c r="B232" s="153">
        <v>4800000</v>
      </c>
      <c r="C232" s="153"/>
      <c r="D232" s="153"/>
      <c r="E232" s="129" t="s">
        <v>223</v>
      </c>
      <c r="F232" s="163">
        <f>F233</f>
        <v>3080300</v>
      </c>
      <c r="G232" s="163">
        <f aca="true" t="shared" si="77" ref="G232:V232">G233</f>
        <v>2081800</v>
      </c>
      <c r="H232" s="163">
        <f t="shared" si="77"/>
        <v>70500</v>
      </c>
      <c r="I232" s="163">
        <f t="shared" si="77"/>
        <v>755481.0499999999</v>
      </c>
      <c r="J232" s="163">
        <f t="shared" si="77"/>
        <v>536889.93</v>
      </c>
      <c r="K232" s="163">
        <f t="shared" si="77"/>
        <v>26723.32</v>
      </c>
      <c r="L232" s="172">
        <f t="shared" si="66"/>
        <v>24.526216602278996</v>
      </c>
      <c r="M232" s="163">
        <f t="shared" si="77"/>
        <v>757922</v>
      </c>
      <c r="N232" s="163">
        <f t="shared" si="77"/>
        <v>712922</v>
      </c>
      <c r="O232" s="163">
        <f t="shared" si="77"/>
        <v>0</v>
      </c>
      <c r="P232" s="163">
        <f t="shared" si="77"/>
        <v>0</v>
      </c>
      <c r="Q232" s="163">
        <f t="shared" si="77"/>
        <v>45000</v>
      </c>
      <c r="R232" s="163">
        <f t="shared" si="77"/>
        <v>70892.35</v>
      </c>
      <c r="S232" s="163">
        <f t="shared" si="77"/>
        <v>25892.35</v>
      </c>
      <c r="T232" s="163">
        <f t="shared" si="77"/>
        <v>0</v>
      </c>
      <c r="U232" s="163">
        <f t="shared" si="77"/>
        <v>0</v>
      </c>
      <c r="V232" s="163">
        <f t="shared" si="77"/>
        <v>45000</v>
      </c>
      <c r="W232" s="172">
        <f t="shared" si="69"/>
        <v>9.353515269381282</v>
      </c>
      <c r="X232" s="163">
        <f t="shared" si="67"/>
        <v>826373.3999999999</v>
      </c>
      <c r="Y232" s="236"/>
      <c r="Z232" s="104"/>
      <c r="AA232" s="104"/>
      <c r="AB232" s="104"/>
      <c r="AC232" s="104"/>
      <c r="AD232" s="104"/>
      <c r="AE232" s="104"/>
      <c r="AF232" s="104"/>
      <c r="AG232" s="104"/>
      <c r="AH232" s="104"/>
      <c r="AI232" s="104"/>
      <c r="AJ232" s="104"/>
      <c r="AK232" s="104"/>
      <c r="AL232" s="104"/>
    </row>
    <row r="233" spans="1:38" s="105" customFormat="1" ht="45.75" customHeight="1">
      <c r="A233" s="101"/>
      <c r="B233" s="154">
        <v>4810000</v>
      </c>
      <c r="C233" s="154"/>
      <c r="D233" s="154"/>
      <c r="E233" s="134" t="s">
        <v>223</v>
      </c>
      <c r="F233" s="168">
        <f aca="true" t="shared" si="78" ref="F233:K233">F234+F235+F236+F238</f>
        <v>3080300</v>
      </c>
      <c r="G233" s="168">
        <f t="shared" si="78"/>
        <v>2081800</v>
      </c>
      <c r="H233" s="168">
        <f t="shared" si="78"/>
        <v>70500</v>
      </c>
      <c r="I233" s="168">
        <f t="shared" si="78"/>
        <v>755481.0499999999</v>
      </c>
      <c r="J233" s="168">
        <f t="shared" si="78"/>
        <v>536889.93</v>
      </c>
      <c r="K233" s="168">
        <f t="shared" si="78"/>
        <v>26723.32</v>
      </c>
      <c r="L233" s="188">
        <f t="shared" si="66"/>
        <v>24.526216602278996</v>
      </c>
      <c r="M233" s="168">
        <f aca="true" t="shared" si="79" ref="M233:V233">M234+M235+M236+M238</f>
        <v>757922</v>
      </c>
      <c r="N233" s="168">
        <f t="shared" si="79"/>
        <v>712922</v>
      </c>
      <c r="O233" s="168">
        <f t="shared" si="79"/>
        <v>0</v>
      </c>
      <c r="P233" s="168">
        <f t="shared" si="79"/>
        <v>0</v>
      </c>
      <c r="Q233" s="168">
        <f t="shared" si="79"/>
        <v>45000</v>
      </c>
      <c r="R233" s="168">
        <f t="shared" si="79"/>
        <v>70892.35</v>
      </c>
      <c r="S233" s="168">
        <f t="shared" si="79"/>
        <v>25892.35</v>
      </c>
      <c r="T233" s="168">
        <f t="shared" si="79"/>
        <v>0</v>
      </c>
      <c r="U233" s="168">
        <f t="shared" si="79"/>
        <v>0</v>
      </c>
      <c r="V233" s="168">
        <f t="shared" si="79"/>
        <v>45000</v>
      </c>
      <c r="W233" s="188">
        <f t="shared" si="69"/>
        <v>9.353515269381282</v>
      </c>
      <c r="X233" s="168">
        <f t="shared" si="67"/>
        <v>826373.3999999999</v>
      </c>
      <c r="Y233" s="236"/>
      <c r="Z233" s="104"/>
      <c r="AA233" s="104"/>
      <c r="AB233" s="104"/>
      <c r="AC233" s="104"/>
      <c r="AD233" s="104"/>
      <c r="AE233" s="104"/>
      <c r="AF233" s="104"/>
      <c r="AG233" s="104"/>
      <c r="AH233" s="104"/>
      <c r="AI233" s="104"/>
      <c r="AJ233" s="104"/>
      <c r="AK233" s="104"/>
      <c r="AL233" s="104"/>
    </row>
    <row r="234" spans="1:38" s="110" customFormat="1" ht="48" customHeight="1">
      <c r="A234" s="106"/>
      <c r="B234" s="107" t="s">
        <v>173</v>
      </c>
      <c r="C234" s="107" t="s">
        <v>247</v>
      </c>
      <c r="D234" s="107" t="s">
        <v>248</v>
      </c>
      <c r="E234" s="108" t="s">
        <v>524</v>
      </c>
      <c r="F234" s="165">
        <v>2840300</v>
      </c>
      <c r="G234" s="165">
        <v>2081800</v>
      </c>
      <c r="H234" s="165">
        <v>70500</v>
      </c>
      <c r="I234" s="165">
        <v>719010.94</v>
      </c>
      <c r="J234" s="165">
        <v>536889.93</v>
      </c>
      <c r="K234" s="165">
        <v>26723.32</v>
      </c>
      <c r="L234" s="184">
        <f t="shared" si="66"/>
        <v>25.31461254092877</v>
      </c>
      <c r="M234" s="165">
        <f>N234+Q234</f>
        <v>45000</v>
      </c>
      <c r="N234" s="165"/>
      <c r="O234" s="165"/>
      <c r="P234" s="165"/>
      <c r="Q234" s="165">
        <v>45000</v>
      </c>
      <c r="R234" s="165">
        <f>S234+V234</f>
        <v>45000</v>
      </c>
      <c r="S234" s="165"/>
      <c r="T234" s="165"/>
      <c r="U234" s="165"/>
      <c r="V234" s="165">
        <v>45000</v>
      </c>
      <c r="W234" s="184">
        <f t="shared" si="69"/>
        <v>100</v>
      </c>
      <c r="X234" s="165">
        <f t="shared" si="67"/>
        <v>764010.94</v>
      </c>
      <c r="Y234" s="236"/>
      <c r="Z234" s="109"/>
      <c r="AA234" s="109"/>
      <c r="AB234" s="109"/>
      <c r="AC234" s="109"/>
      <c r="AD234" s="109"/>
      <c r="AE234" s="109"/>
      <c r="AF234" s="109"/>
      <c r="AG234" s="109"/>
      <c r="AH234" s="109"/>
      <c r="AI234" s="109"/>
      <c r="AJ234" s="109"/>
      <c r="AK234" s="109"/>
      <c r="AL234" s="109"/>
    </row>
    <row r="235" spans="1:38" s="110" customFormat="1" ht="38.25" customHeight="1">
      <c r="A235" s="106"/>
      <c r="B235" s="120" t="s">
        <v>528</v>
      </c>
      <c r="C235" s="120" t="s">
        <v>346</v>
      </c>
      <c r="D235" s="120" t="s">
        <v>325</v>
      </c>
      <c r="E235" s="108" t="s">
        <v>53</v>
      </c>
      <c r="F235" s="165"/>
      <c r="G235" s="165"/>
      <c r="H235" s="165"/>
      <c r="I235" s="165"/>
      <c r="J235" s="165"/>
      <c r="K235" s="165"/>
      <c r="L235" s="184"/>
      <c r="M235" s="165">
        <f>N235+Q235</f>
        <v>0</v>
      </c>
      <c r="N235" s="165"/>
      <c r="O235" s="165"/>
      <c r="P235" s="165"/>
      <c r="Q235" s="165"/>
      <c r="R235" s="165"/>
      <c r="S235" s="165"/>
      <c r="T235" s="165"/>
      <c r="U235" s="165"/>
      <c r="V235" s="165"/>
      <c r="W235" s="184"/>
      <c r="X235" s="165">
        <f t="shared" si="67"/>
        <v>0</v>
      </c>
      <c r="Y235" s="236"/>
      <c r="Z235" s="109"/>
      <c r="AA235" s="109"/>
      <c r="AB235" s="109"/>
      <c r="AC235" s="109"/>
      <c r="AD235" s="109"/>
      <c r="AE235" s="109"/>
      <c r="AF235" s="109"/>
      <c r="AG235" s="109"/>
      <c r="AH235" s="109"/>
      <c r="AI235" s="109"/>
      <c r="AJ235" s="109"/>
      <c r="AK235" s="109"/>
      <c r="AL235" s="109"/>
    </row>
    <row r="236" spans="1:38" s="110" customFormat="1" ht="26.25" customHeight="1">
      <c r="A236" s="106"/>
      <c r="B236" s="121" t="s">
        <v>519</v>
      </c>
      <c r="C236" s="121" t="s">
        <v>374</v>
      </c>
      <c r="D236" s="121" t="s">
        <v>370</v>
      </c>
      <c r="E236" s="108" t="s">
        <v>9</v>
      </c>
      <c r="F236" s="165">
        <f>F237</f>
        <v>240000</v>
      </c>
      <c r="G236" s="165">
        <f aca="true" t="shared" si="80" ref="G236:V236">G237</f>
        <v>0</v>
      </c>
      <c r="H236" s="165">
        <f t="shared" si="80"/>
        <v>0</v>
      </c>
      <c r="I236" s="165">
        <f t="shared" si="80"/>
        <v>36470.11</v>
      </c>
      <c r="J236" s="165">
        <f t="shared" si="80"/>
        <v>0</v>
      </c>
      <c r="K236" s="165">
        <f t="shared" si="80"/>
        <v>0</v>
      </c>
      <c r="L236" s="184">
        <f t="shared" si="66"/>
        <v>15.195879166666668</v>
      </c>
      <c r="M236" s="165">
        <f t="shared" si="80"/>
        <v>0</v>
      </c>
      <c r="N236" s="165">
        <f t="shared" si="80"/>
        <v>0</v>
      </c>
      <c r="O236" s="165">
        <f t="shared" si="80"/>
        <v>0</v>
      </c>
      <c r="P236" s="165">
        <f t="shared" si="80"/>
        <v>0</v>
      </c>
      <c r="Q236" s="165">
        <f t="shared" si="80"/>
        <v>0</v>
      </c>
      <c r="R236" s="165">
        <f t="shared" si="80"/>
        <v>0</v>
      </c>
      <c r="S236" s="165">
        <f t="shared" si="80"/>
        <v>0</v>
      </c>
      <c r="T236" s="165">
        <f t="shared" si="80"/>
        <v>0</v>
      </c>
      <c r="U236" s="165">
        <f t="shared" si="80"/>
        <v>0</v>
      </c>
      <c r="V236" s="165">
        <f t="shared" si="80"/>
        <v>0</v>
      </c>
      <c r="W236" s="184"/>
      <c r="X236" s="165">
        <f t="shared" si="67"/>
        <v>36470.11</v>
      </c>
      <c r="Y236" s="236"/>
      <c r="Z236" s="109"/>
      <c r="AA236" s="109"/>
      <c r="AB236" s="109"/>
      <c r="AC236" s="109"/>
      <c r="AD236" s="109"/>
      <c r="AE236" s="109"/>
      <c r="AF236" s="109"/>
      <c r="AG236" s="109"/>
      <c r="AH236" s="109"/>
      <c r="AI236" s="109"/>
      <c r="AJ236" s="109"/>
      <c r="AK236" s="109"/>
      <c r="AL236" s="109"/>
    </row>
    <row r="237" spans="1:38" s="115" customFormat="1" ht="66">
      <c r="A237" s="111"/>
      <c r="B237" s="117" t="s">
        <v>519</v>
      </c>
      <c r="C237" s="117" t="s">
        <v>374</v>
      </c>
      <c r="D237" s="117" t="s">
        <v>370</v>
      </c>
      <c r="E237" s="118" t="s">
        <v>156</v>
      </c>
      <c r="F237" s="164">
        <v>240000</v>
      </c>
      <c r="G237" s="164"/>
      <c r="H237" s="164"/>
      <c r="I237" s="164">
        <v>36470.11</v>
      </c>
      <c r="J237" s="164"/>
      <c r="K237" s="164"/>
      <c r="L237" s="184">
        <f t="shared" si="66"/>
        <v>15.195879166666668</v>
      </c>
      <c r="M237" s="164"/>
      <c r="N237" s="164"/>
      <c r="O237" s="164"/>
      <c r="P237" s="164"/>
      <c r="Q237" s="164"/>
      <c r="R237" s="164"/>
      <c r="S237" s="164"/>
      <c r="T237" s="164"/>
      <c r="U237" s="164"/>
      <c r="V237" s="164"/>
      <c r="W237" s="184"/>
      <c r="X237" s="165">
        <f t="shared" si="67"/>
        <v>36470.11</v>
      </c>
      <c r="Y237" s="236"/>
      <c r="Z237" s="114"/>
      <c r="AA237" s="114"/>
      <c r="AB237" s="114"/>
      <c r="AC237" s="114"/>
      <c r="AD237" s="114"/>
      <c r="AE237" s="114"/>
      <c r="AF237" s="114"/>
      <c r="AG237" s="114"/>
      <c r="AH237" s="114"/>
      <c r="AI237" s="114"/>
      <c r="AJ237" s="114"/>
      <c r="AK237" s="114"/>
      <c r="AL237" s="114"/>
    </row>
    <row r="238" spans="1:38" s="115" customFormat="1" ht="66">
      <c r="A238" s="111"/>
      <c r="B238" s="120" t="s">
        <v>174</v>
      </c>
      <c r="C238" s="120" t="s">
        <v>369</v>
      </c>
      <c r="D238" s="120" t="s">
        <v>370</v>
      </c>
      <c r="E238" s="108" t="s">
        <v>14</v>
      </c>
      <c r="F238" s="165"/>
      <c r="G238" s="165"/>
      <c r="H238" s="165"/>
      <c r="I238" s="165"/>
      <c r="J238" s="165"/>
      <c r="K238" s="165"/>
      <c r="L238" s="184"/>
      <c r="M238" s="165">
        <f>N238</f>
        <v>712922</v>
      </c>
      <c r="N238" s="165">
        <v>712922</v>
      </c>
      <c r="O238" s="165"/>
      <c r="P238" s="165"/>
      <c r="Q238" s="165"/>
      <c r="R238" s="165">
        <f>S238+V238</f>
        <v>25892.35</v>
      </c>
      <c r="S238" s="165">
        <v>25892.35</v>
      </c>
      <c r="T238" s="165"/>
      <c r="U238" s="165"/>
      <c r="V238" s="165"/>
      <c r="W238" s="184">
        <f t="shared" si="69"/>
        <v>3.6318629527493886</v>
      </c>
      <c r="X238" s="165">
        <f t="shared" si="67"/>
        <v>25892.35</v>
      </c>
      <c r="Y238" s="236"/>
      <c r="Z238" s="114"/>
      <c r="AA238" s="114"/>
      <c r="AB238" s="114"/>
      <c r="AC238" s="114"/>
      <c r="AD238" s="114"/>
      <c r="AE238" s="114"/>
      <c r="AF238" s="114"/>
      <c r="AG238" s="114"/>
      <c r="AH238" s="114"/>
      <c r="AI238" s="114"/>
      <c r="AJ238" s="114"/>
      <c r="AK238" s="114"/>
      <c r="AL238" s="114"/>
    </row>
    <row r="239" spans="1:38" s="100" customFormat="1" ht="42.75" customHeight="1">
      <c r="A239" s="96"/>
      <c r="B239" s="153">
        <v>5000000</v>
      </c>
      <c r="C239" s="153"/>
      <c r="D239" s="153"/>
      <c r="E239" s="129" t="s">
        <v>175</v>
      </c>
      <c r="F239" s="163">
        <f>F240</f>
        <v>3160100</v>
      </c>
      <c r="G239" s="163">
        <f aca="true" t="shared" si="81" ref="G239:V239">G240</f>
        <v>1811600</v>
      </c>
      <c r="H239" s="163">
        <f t="shared" si="81"/>
        <v>89000</v>
      </c>
      <c r="I239" s="163">
        <f t="shared" si="81"/>
        <v>535325.23</v>
      </c>
      <c r="J239" s="163">
        <f t="shared" si="81"/>
        <v>394803.13</v>
      </c>
      <c r="K239" s="163">
        <f t="shared" si="81"/>
        <v>32504.15</v>
      </c>
      <c r="L239" s="172">
        <f t="shared" si="66"/>
        <v>16.94013575519762</v>
      </c>
      <c r="M239" s="163">
        <f t="shared" si="81"/>
        <v>21000</v>
      </c>
      <c r="N239" s="163">
        <f t="shared" si="81"/>
        <v>0</v>
      </c>
      <c r="O239" s="163">
        <f t="shared" si="81"/>
        <v>0</v>
      </c>
      <c r="P239" s="163">
        <f t="shared" si="81"/>
        <v>0</v>
      </c>
      <c r="Q239" s="163">
        <f t="shared" si="81"/>
        <v>21000</v>
      </c>
      <c r="R239" s="163">
        <f t="shared" si="81"/>
        <v>8736</v>
      </c>
      <c r="S239" s="163">
        <f t="shared" si="81"/>
        <v>0</v>
      </c>
      <c r="T239" s="163">
        <f t="shared" si="81"/>
        <v>0</v>
      </c>
      <c r="U239" s="163">
        <f t="shared" si="81"/>
        <v>0</v>
      </c>
      <c r="V239" s="163">
        <f t="shared" si="81"/>
        <v>8736</v>
      </c>
      <c r="W239" s="172">
        <f t="shared" si="69"/>
        <v>41.6</v>
      </c>
      <c r="X239" s="163">
        <f t="shared" si="67"/>
        <v>544061.23</v>
      </c>
      <c r="Y239" s="236"/>
      <c r="Z239" s="99"/>
      <c r="AA239" s="99"/>
      <c r="AB239" s="99"/>
      <c r="AC239" s="99"/>
      <c r="AD239" s="99"/>
      <c r="AE239" s="99"/>
      <c r="AF239" s="99"/>
      <c r="AG239" s="99"/>
      <c r="AH239" s="99"/>
      <c r="AI239" s="99"/>
      <c r="AJ239" s="99"/>
      <c r="AK239" s="99"/>
      <c r="AL239" s="99"/>
    </row>
    <row r="240" spans="1:38" s="158" customFormat="1" ht="52.5" customHeight="1">
      <c r="A240" s="156"/>
      <c r="B240" s="154">
        <v>5010000</v>
      </c>
      <c r="C240" s="154"/>
      <c r="D240" s="154"/>
      <c r="E240" s="134" t="s">
        <v>175</v>
      </c>
      <c r="F240" s="168">
        <f>F241+F242+F243</f>
        <v>3160100</v>
      </c>
      <c r="G240" s="168">
        <f aca="true" t="shared" si="82" ref="G240:V240">G241+G242+G243</f>
        <v>1811600</v>
      </c>
      <c r="H240" s="168">
        <f t="shared" si="82"/>
        <v>89000</v>
      </c>
      <c r="I240" s="168">
        <f t="shared" si="82"/>
        <v>535325.23</v>
      </c>
      <c r="J240" s="168">
        <f t="shared" si="82"/>
        <v>394803.13</v>
      </c>
      <c r="K240" s="168">
        <f t="shared" si="82"/>
        <v>32504.15</v>
      </c>
      <c r="L240" s="188">
        <f t="shared" si="66"/>
        <v>16.94013575519762</v>
      </c>
      <c r="M240" s="168">
        <f t="shared" si="82"/>
        <v>21000</v>
      </c>
      <c r="N240" s="168">
        <f t="shared" si="82"/>
        <v>0</v>
      </c>
      <c r="O240" s="168">
        <f t="shared" si="82"/>
        <v>0</v>
      </c>
      <c r="P240" s="168">
        <f t="shared" si="82"/>
        <v>0</v>
      </c>
      <c r="Q240" s="168">
        <f t="shared" si="82"/>
        <v>21000</v>
      </c>
      <c r="R240" s="168">
        <f t="shared" si="82"/>
        <v>8736</v>
      </c>
      <c r="S240" s="168">
        <f t="shared" si="82"/>
        <v>0</v>
      </c>
      <c r="T240" s="168">
        <f t="shared" si="82"/>
        <v>0</v>
      </c>
      <c r="U240" s="168">
        <f t="shared" si="82"/>
        <v>0</v>
      </c>
      <c r="V240" s="168">
        <f t="shared" si="82"/>
        <v>8736</v>
      </c>
      <c r="W240" s="188">
        <f t="shared" si="69"/>
        <v>41.6</v>
      </c>
      <c r="X240" s="168">
        <f t="shared" si="67"/>
        <v>544061.23</v>
      </c>
      <c r="Y240" s="236"/>
      <c r="Z240" s="157"/>
      <c r="AA240" s="157"/>
      <c r="AB240" s="157"/>
      <c r="AC240" s="157"/>
      <c r="AD240" s="157"/>
      <c r="AE240" s="157"/>
      <c r="AF240" s="157"/>
      <c r="AG240" s="157"/>
      <c r="AH240" s="157"/>
      <c r="AI240" s="157"/>
      <c r="AJ240" s="157"/>
      <c r="AK240" s="157"/>
      <c r="AL240" s="157"/>
    </row>
    <row r="241" spans="1:38" s="110" customFormat="1" ht="33">
      <c r="A241" s="106"/>
      <c r="B241" s="107" t="s">
        <v>176</v>
      </c>
      <c r="C241" s="107" t="s">
        <v>247</v>
      </c>
      <c r="D241" s="107" t="s">
        <v>248</v>
      </c>
      <c r="E241" s="108" t="s">
        <v>524</v>
      </c>
      <c r="F241" s="165">
        <v>2383600</v>
      </c>
      <c r="G241" s="165">
        <v>1811600</v>
      </c>
      <c r="H241" s="165">
        <v>89000</v>
      </c>
      <c r="I241" s="165">
        <v>535325.23</v>
      </c>
      <c r="J241" s="165">
        <v>394803.13</v>
      </c>
      <c r="K241" s="165">
        <v>32504.15</v>
      </c>
      <c r="L241" s="184">
        <f t="shared" si="66"/>
        <v>22.45868560161101</v>
      </c>
      <c r="M241" s="165">
        <f>N241+Q241</f>
        <v>21000</v>
      </c>
      <c r="N241" s="165"/>
      <c r="O241" s="165"/>
      <c r="P241" s="165"/>
      <c r="Q241" s="165">
        <v>21000</v>
      </c>
      <c r="R241" s="165">
        <f>S241+V241</f>
        <v>8736</v>
      </c>
      <c r="S241" s="165"/>
      <c r="T241" s="165"/>
      <c r="U241" s="165"/>
      <c r="V241" s="165">
        <v>8736</v>
      </c>
      <c r="W241" s="184">
        <f t="shared" si="69"/>
        <v>41.6</v>
      </c>
      <c r="X241" s="165">
        <f t="shared" si="67"/>
        <v>544061.23</v>
      </c>
      <c r="Y241" s="236"/>
      <c r="Z241" s="109"/>
      <c r="AA241" s="109"/>
      <c r="AB241" s="109"/>
      <c r="AC241" s="109"/>
      <c r="AD241" s="109"/>
      <c r="AE241" s="109"/>
      <c r="AF241" s="109"/>
      <c r="AG241" s="109"/>
      <c r="AH241" s="109"/>
      <c r="AI241" s="109"/>
      <c r="AJ241" s="109"/>
      <c r="AK241" s="109"/>
      <c r="AL241" s="109"/>
    </row>
    <row r="242" spans="1:38" s="110" customFormat="1" ht="28.5" customHeight="1">
      <c r="A242" s="106"/>
      <c r="B242" s="107" t="s">
        <v>237</v>
      </c>
      <c r="C242" s="107" t="s">
        <v>299</v>
      </c>
      <c r="D242" s="107" t="s">
        <v>298</v>
      </c>
      <c r="E242" s="108" t="s">
        <v>49</v>
      </c>
      <c r="F242" s="165">
        <v>360000</v>
      </c>
      <c r="G242" s="165"/>
      <c r="H242" s="165"/>
      <c r="I242" s="165"/>
      <c r="J242" s="165"/>
      <c r="K242" s="165"/>
      <c r="L242" s="184">
        <f t="shared" si="66"/>
        <v>0</v>
      </c>
      <c r="M242" s="165"/>
      <c r="N242" s="165"/>
      <c r="O242" s="165"/>
      <c r="P242" s="165"/>
      <c r="Q242" s="165"/>
      <c r="R242" s="165">
        <f>S242+V242</f>
        <v>0</v>
      </c>
      <c r="S242" s="165"/>
      <c r="T242" s="165"/>
      <c r="U242" s="165"/>
      <c r="V242" s="165"/>
      <c r="W242" s="184"/>
      <c r="X242" s="165">
        <f t="shared" si="67"/>
        <v>0</v>
      </c>
      <c r="Y242" s="236"/>
      <c r="Z242" s="109"/>
      <c r="AA242" s="109"/>
      <c r="AB242" s="109"/>
      <c r="AC242" s="109"/>
      <c r="AD242" s="109"/>
      <c r="AE242" s="109"/>
      <c r="AF242" s="109"/>
      <c r="AG242" s="109"/>
      <c r="AH242" s="109"/>
      <c r="AI242" s="109"/>
      <c r="AJ242" s="109"/>
      <c r="AK242" s="109"/>
      <c r="AL242" s="109"/>
    </row>
    <row r="243" spans="1:38" s="110" customFormat="1" ht="28.5" customHeight="1">
      <c r="A243" s="106"/>
      <c r="B243" s="121" t="s">
        <v>177</v>
      </c>
      <c r="C243" s="121" t="s">
        <v>374</v>
      </c>
      <c r="D243" s="121" t="s">
        <v>370</v>
      </c>
      <c r="E243" s="108" t="s">
        <v>9</v>
      </c>
      <c r="F243" s="165">
        <f>F244</f>
        <v>416500</v>
      </c>
      <c r="G243" s="165">
        <f aca="true" t="shared" si="83" ref="G243:V243">G244</f>
        <v>0</v>
      </c>
      <c r="H243" s="165">
        <f t="shared" si="83"/>
        <v>0</v>
      </c>
      <c r="I243" s="165">
        <f t="shared" si="83"/>
        <v>0</v>
      </c>
      <c r="J243" s="165">
        <f t="shared" si="83"/>
        <v>0</v>
      </c>
      <c r="K243" s="165">
        <f t="shared" si="83"/>
        <v>0</v>
      </c>
      <c r="L243" s="184">
        <f t="shared" si="66"/>
        <v>0</v>
      </c>
      <c r="M243" s="165">
        <f t="shared" si="83"/>
        <v>0</v>
      </c>
      <c r="N243" s="165">
        <f t="shared" si="83"/>
        <v>0</v>
      </c>
      <c r="O243" s="165">
        <f t="shared" si="83"/>
        <v>0</v>
      </c>
      <c r="P243" s="165">
        <f t="shared" si="83"/>
        <v>0</v>
      </c>
      <c r="Q243" s="165">
        <f t="shared" si="83"/>
        <v>0</v>
      </c>
      <c r="R243" s="165">
        <f t="shared" si="83"/>
        <v>0</v>
      </c>
      <c r="S243" s="165">
        <f t="shared" si="83"/>
        <v>0</v>
      </c>
      <c r="T243" s="165">
        <f t="shared" si="83"/>
        <v>0</v>
      </c>
      <c r="U243" s="165">
        <f t="shared" si="83"/>
        <v>0</v>
      </c>
      <c r="V243" s="165">
        <f t="shared" si="83"/>
        <v>0</v>
      </c>
      <c r="W243" s="184"/>
      <c r="X243" s="165">
        <f t="shared" si="67"/>
        <v>0</v>
      </c>
      <c r="Y243" s="236"/>
      <c r="Z243" s="109"/>
      <c r="AA243" s="109"/>
      <c r="AB243" s="109"/>
      <c r="AC243" s="109"/>
      <c r="AD243" s="109"/>
      <c r="AE243" s="109"/>
      <c r="AF243" s="109"/>
      <c r="AG243" s="109"/>
      <c r="AH243" s="109"/>
      <c r="AI243" s="109"/>
      <c r="AJ243" s="109"/>
      <c r="AK243" s="109"/>
      <c r="AL243" s="109"/>
    </row>
    <row r="244" spans="1:38" s="110" customFormat="1" ht="57" customHeight="1">
      <c r="A244" s="106"/>
      <c r="B244" s="117" t="s">
        <v>177</v>
      </c>
      <c r="C244" s="117" t="s">
        <v>374</v>
      </c>
      <c r="D244" s="117" t="s">
        <v>370</v>
      </c>
      <c r="E244" s="126" t="s">
        <v>512</v>
      </c>
      <c r="F244" s="164">
        <v>416500</v>
      </c>
      <c r="G244" s="164"/>
      <c r="H244" s="164"/>
      <c r="I244" s="164"/>
      <c r="J244" s="164"/>
      <c r="K244" s="164"/>
      <c r="L244" s="184">
        <f t="shared" si="66"/>
        <v>0</v>
      </c>
      <c r="M244" s="164"/>
      <c r="N244" s="164"/>
      <c r="O244" s="164"/>
      <c r="P244" s="164"/>
      <c r="Q244" s="164"/>
      <c r="R244" s="164"/>
      <c r="S244" s="164"/>
      <c r="T244" s="164"/>
      <c r="U244" s="164"/>
      <c r="V244" s="164"/>
      <c r="W244" s="184"/>
      <c r="X244" s="165">
        <f t="shared" si="67"/>
        <v>0</v>
      </c>
      <c r="Y244" s="236"/>
      <c r="Z244" s="109"/>
      <c r="AA244" s="109"/>
      <c r="AB244" s="109"/>
      <c r="AC244" s="109"/>
      <c r="AD244" s="109"/>
      <c r="AE244" s="109"/>
      <c r="AF244" s="109"/>
      <c r="AG244" s="109"/>
      <c r="AH244" s="109"/>
      <c r="AI244" s="109"/>
      <c r="AJ244" s="109"/>
      <c r="AK244" s="109"/>
      <c r="AL244" s="109"/>
    </row>
    <row r="245" spans="1:38" s="100" customFormat="1" ht="34.5" customHeight="1">
      <c r="A245" s="96"/>
      <c r="B245" s="97" t="s">
        <v>178</v>
      </c>
      <c r="C245" s="97"/>
      <c r="D245" s="97"/>
      <c r="E245" s="129" t="s">
        <v>224</v>
      </c>
      <c r="F245" s="163">
        <f>F246</f>
        <v>9233400</v>
      </c>
      <c r="G245" s="163">
        <f aca="true" t="shared" si="84" ref="G245:V245">G246</f>
        <v>6921300</v>
      </c>
      <c r="H245" s="163">
        <f t="shared" si="84"/>
        <v>203900</v>
      </c>
      <c r="I245" s="163">
        <f t="shared" si="84"/>
        <v>2275150.22</v>
      </c>
      <c r="J245" s="163">
        <f t="shared" si="84"/>
        <v>1689266.16</v>
      </c>
      <c r="K245" s="163">
        <f t="shared" si="84"/>
        <v>66866.92</v>
      </c>
      <c r="L245" s="172">
        <f t="shared" si="66"/>
        <v>24.64043819178201</v>
      </c>
      <c r="M245" s="163">
        <f t="shared" si="84"/>
        <v>69000</v>
      </c>
      <c r="N245" s="163">
        <f t="shared" si="84"/>
        <v>19000</v>
      </c>
      <c r="O245" s="163">
        <f t="shared" si="84"/>
        <v>0</v>
      </c>
      <c r="P245" s="163">
        <f t="shared" si="84"/>
        <v>0</v>
      </c>
      <c r="Q245" s="163">
        <f t="shared" si="84"/>
        <v>50000</v>
      </c>
      <c r="R245" s="163">
        <f t="shared" si="84"/>
        <v>46699</v>
      </c>
      <c r="S245" s="163">
        <f t="shared" si="84"/>
        <v>0</v>
      </c>
      <c r="T245" s="163">
        <f t="shared" si="84"/>
        <v>0</v>
      </c>
      <c r="U245" s="163">
        <f t="shared" si="84"/>
        <v>0</v>
      </c>
      <c r="V245" s="163">
        <f t="shared" si="84"/>
        <v>46699</v>
      </c>
      <c r="W245" s="172">
        <f t="shared" si="69"/>
        <v>67.67971014492754</v>
      </c>
      <c r="X245" s="163">
        <f t="shared" si="67"/>
        <v>2321849.22</v>
      </c>
      <c r="Y245" s="235" t="s">
        <v>563</v>
      </c>
      <c r="Z245" s="99"/>
      <c r="AA245" s="99"/>
      <c r="AB245" s="99"/>
      <c r="AC245" s="99"/>
      <c r="AD245" s="99"/>
      <c r="AE245" s="99"/>
      <c r="AF245" s="99"/>
      <c r="AG245" s="99"/>
      <c r="AH245" s="99"/>
      <c r="AI245" s="99"/>
      <c r="AJ245" s="99"/>
      <c r="AK245" s="99"/>
      <c r="AL245" s="99"/>
    </row>
    <row r="246" spans="1:38" s="105" customFormat="1" ht="34.5">
      <c r="A246" s="101"/>
      <c r="B246" s="102" t="s">
        <v>179</v>
      </c>
      <c r="C246" s="102"/>
      <c r="D246" s="102"/>
      <c r="E246" s="134" t="s">
        <v>224</v>
      </c>
      <c r="F246" s="168">
        <f>F247+F248+F249</f>
        <v>9233400</v>
      </c>
      <c r="G246" s="168">
        <f aca="true" t="shared" si="85" ref="G246:V246">G247+G248+G249</f>
        <v>6921300</v>
      </c>
      <c r="H246" s="168">
        <f t="shared" si="85"/>
        <v>203900</v>
      </c>
      <c r="I246" s="168">
        <f t="shared" si="85"/>
        <v>2275150.22</v>
      </c>
      <c r="J246" s="168">
        <f t="shared" si="85"/>
        <v>1689266.16</v>
      </c>
      <c r="K246" s="168">
        <f t="shared" si="85"/>
        <v>66866.92</v>
      </c>
      <c r="L246" s="188">
        <f t="shared" si="66"/>
        <v>24.64043819178201</v>
      </c>
      <c r="M246" s="168">
        <f t="shared" si="85"/>
        <v>69000</v>
      </c>
      <c r="N246" s="168">
        <f t="shared" si="85"/>
        <v>19000</v>
      </c>
      <c r="O246" s="168">
        <f t="shared" si="85"/>
        <v>0</v>
      </c>
      <c r="P246" s="168">
        <f t="shared" si="85"/>
        <v>0</v>
      </c>
      <c r="Q246" s="168">
        <f t="shared" si="85"/>
        <v>50000</v>
      </c>
      <c r="R246" s="168">
        <f t="shared" si="85"/>
        <v>46699</v>
      </c>
      <c r="S246" s="168">
        <f t="shared" si="85"/>
        <v>0</v>
      </c>
      <c r="T246" s="168">
        <f t="shared" si="85"/>
        <v>0</v>
      </c>
      <c r="U246" s="168">
        <f t="shared" si="85"/>
        <v>0</v>
      </c>
      <c r="V246" s="168">
        <f t="shared" si="85"/>
        <v>46699</v>
      </c>
      <c r="W246" s="188">
        <f t="shared" si="69"/>
        <v>67.67971014492754</v>
      </c>
      <c r="X246" s="168">
        <f t="shared" si="67"/>
        <v>2321849.22</v>
      </c>
      <c r="Y246" s="235"/>
      <c r="Z246" s="104"/>
      <c r="AA246" s="104"/>
      <c r="AB246" s="104"/>
      <c r="AC246" s="104"/>
      <c r="AD246" s="104"/>
      <c r="AE246" s="104"/>
      <c r="AF246" s="104"/>
      <c r="AG246" s="104"/>
      <c r="AH246" s="104"/>
      <c r="AI246" s="104"/>
      <c r="AJ246" s="104"/>
      <c r="AK246" s="104"/>
      <c r="AL246" s="104"/>
    </row>
    <row r="247" spans="1:38" s="110" customFormat="1" ht="33">
      <c r="A247" s="106"/>
      <c r="B247" s="107" t="s">
        <v>180</v>
      </c>
      <c r="C247" s="107" t="s">
        <v>247</v>
      </c>
      <c r="D247" s="107" t="s">
        <v>248</v>
      </c>
      <c r="E247" s="108" t="s">
        <v>524</v>
      </c>
      <c r="F247" s="165">
        <v>9006300</v>
      </c>
      <c r="G247" s="165">
        <v>6921300</v>
      </c>
      <c r="H247" s="165">
        <v>203900</v>
      </c>
      <c r="I247" s="165">
        <v>2218232.25</v>
      </c>
      <c r="J247" s="165">
        <v>1689266.16</v>
      </c>
      <c r="K247" s="165">
        <v>66866.92</v>
      </c>
      <c r="L247" s="184">
        <f t="shared" si="66"/>
        <v>24.629784151094235</v>
      </c>
      <c r="M247" s="165">
        <f>N247+Q247</f>
        <v>50000</v>
      </c>
      <c r="N247" s="165"/>
      <c r="O247" s="165"/>
      <c r="P247" s="165"/>
      <c r="Q247" s="165">
        <v>50000</v>
      </c>
      <c r="R247" s="165">
        <f>S247+V247</f>
        <v>46699</v>
      </c>
      <c r="S247" s="165"/>
      <c r="T247" s="165"/>
      <c r="U247" s="165"/>
      <c r="V247" s="165">
        <v>46699</v>
      </c>
      <c r="W247" s="184">
        <f t="shared" si="69"/>
        <v>93.398</v>
      </c>
      <c r="X247" s="165">
        <f t="shared" si="67"/>
        <v>2264931.25</v>
      </c>
      <c r="Y247" s="235"/>
      <c r="Z247" s="109"/>
      <c r="AA247" s="109"/>
      <c r="AB247" s="109"/>
      <c r="AC247" s="109"/>
      <c r="AD247" s="109"/>
      <c r="AE247" s="109"/>
      <c r="AF247" s="109"/>
      <c r="AG247" s="109"/>
      <c r="AH247" s="109"/>
      <c r="AI247" s="109"/>
      <c r="AJ247" s="109"/>
      <c r="AK247" s="109"/>
      <c r="AL247" s="109"/>
    </row>
    <row r="248" spans="1:38" s="110" customFormat="1" ht="19.5" customHeight="1">
      <c r="A248" s="106"/>
      <c r="B248" s="107" t="s">
        <v>203</v>
      </c>
      <c r="C248" s="107" t="s">
        <v>358</v>
      </c>
      <c r="D248" s="107" t="s">
        <v>359</v>
      </c>
      <c r="E248" s="108" t="s">
        <v>202</v>
      </c>
      <c r="F248" s="165">
        <v>227100</v>
      </c>
      <c r="G248" s="165"/>
      <c r="H248" s="165"/>
      <c r="I248" s="165">
        <v>56917.97</v>
      </c>
      <c r="J248" s="165"/>
      <c r="K248" s="165"/>
      <c r="L248" s="184">
        <f t="shared" si="66"/>
        <v>25.062954645530606</v>
      </c>
      <c r="M248" s="165">
        <f>N248+Q248</f>
        <v>0</v>
      </c>
      <c r="N248" s="165"/>
      <c r="O248" s="165"/>
      <c r="P248" s="165"/>
      <c r="Q248" s="165"/>
      <c r="R248" s="165"/>
      <c r="S248" s="165"/>
      <c r="T248" s="165"/>
      <c r="U248" s="165"/>
      <c r="V248" s="165"/>
      <c r="W248" s="184"/>
      <c r="X248" s="165">
        <f t="shared" si="67"/>
        <v>56917.97</v>
      </c>
      <c r="Y248" s="235"/>
      <c r="Z248" s="109"/>
      <c r="AA248" s="109"/>
      <c r="AB248" s="109"/>
      <c r="AC248" s="109"/>
      <c r="AD248" s="109"/>
      <c r="AE248" s="109"/>
      <c r="AF248" s="109"/>
      <c r="AG248" s="109"/>
      <c r="AH248" s="109"/>
      <c r="AI248" s="109"/>
      <c r="AJ248" s="109"/>
      <c r="AK248" s="109"/>
      <c r="AL248" s="109"/>
    </row>
    <row r="249" spans="1:38" s="110" customFormat="1" ht="34.5" customHeight="1">
      <c r="A249" s="106"/>
      <c r="B249" s="107" t="s">
        <v>230</v>
      </c>
      <c r="C249" s="107" t="s">
        <v>366</v>
      </c>
      <c r="D249" s="107" t="s">
        <v>367</v>
      </c>
      <c r="E249" s="108" t="s">
        <v>213</v>
      </c>
      <c r="F249" s="165"/>
      <c r="G249" s="165"/>
      <c r="H249" s="165"/>
      <c r="I249" s="165"/>
      <c r="J249" s="165"/>
      <c r="K249" s="165"/>
      <c r="L249" s="184"/>
      <c r="M249" s="165">
        <f>N249+Q249</f>
        <v>19000</v>
      </c>
      <c r="N249" s="165">
        <v>19000</v>
      </c>
      <c r="O249" s="165"/>
      <c r="P249" s="165"/>
      <c r="Q249" s="165"/>
      <c r="R249" s="165"/>
      <c r="S249" s="165"/>
      <c r="T249" s="165"/>
      <c r="U249" s="165"/>
      <c r="V249" s="165"/>
      <c r="W249" s="184">
        <f t="shared" si="69"/>
        <v>0</v>
      </c>
      <c r="X249" s="165">
        <f t="shared" si="67"/>
        <v>0</v>
      </c>
      <c r="Y249" s="235"/>
      <c r="Z249" s="109"/>
      <c r="AA249" s="109"/>
      <c r="AB249" s="109"/>
      <c r="AC249" s="109"/>
      <c r="AD249" s="109"/>
      <c r="AE249" s="109"/>
      <c r="AF249" s="109"/>
      <c r="AG249" s="109"/>
      <c r="AH249" s="109"/>
      <c r="AI249" s="109"/>
      <c r="AJ249" s="109"/>
      <c r="AK249" s="109"/>
      <c r="AL249" s="109"/>
    </row>
    <row r="250" spans="1:38" s="100" customFormat="1" ht="70.5" customHeight="1">
      <c r="A250" s="96"/>
      <c r="B250" s="153">
        <v>7600000</v>
      </c>
      <c r="C250" s="153"/>
      <c r="D250" s="153"/>
      <c r="E250" s="129" t="s">
        <v>225</v>
      </c>
      <c r="F250" s="163">
        <f>F251</f>
        <v>67502208</v>
      </c>
      <c r="G250" s="163">
        <f aca="true" t="shared" si="86" ref="G250:V250">G251</f>
        <v>0</v>
      </c>
      <c r="H250" s="163">
        <f t="shared" si="86"/>
        <v>0</v>
      </c>
      <c r="I250" s="163">
        <f t="shared" si="86"/>
        <v>16808100</v>
      </c>
      <c r="J250" s="163">
        <f t="shared" si="86"/>
        <v>0</v>
      </c>
      <c r="K250" s="163">
        <f t="shared" si="86"/>
        <v>0</v>
      </c>
      <c r="L250" s="172">
        <f t="shared" si="66"/>
        <v>24.900074379789178</v>
      </c>
      <c r="M250" s="163">
        <f t="shared" si="86"/>
        <v>550000</v>
      </c>
      <c r="N250" s="163">
        <f t="shared" si="86"/>
        <v>0</v>
      </c>
      <c r="O250" s="163">
        <f t="shared" si="86"/>
        <v>0</v>
      </c>
      <c r="P250" s="163">
        <f t="shared" si="86"/>
        <v>0</v>
      </c>
      <c r="Q250" s="163">
        <f t="shared" si="86"/>
        <v>550000</v>
      </c>
      <c r="R250" s="163">
        <f t="shared" si="86"/>
        <v>0</v>
      </c>
      <c r="S250" s="163">
        <f t="shared" si="86"/>
        <v>0</v>
      </c>
      <c r="T250" s="163">
        <f t="shared" si="86"/>
        <v>0</v>
      </c>
      <c r="U250" s="163">
        <f t="shared" si="86"/>
        <v>0</v>
      </c>
      <c r="V250" s="163">
        <f t="shared" si="86"/>
        <v>0</v>
      </c>
      <c r="W250" s="172">
        <f t="shared" si="69"/>
        <v>0</v>
      </c>
      <c r="X250" s="163">
        <f t="shared" si="67"/>
        <v>16808100</v>
      </c>
      <c r="Y250" s="235"/>
      <c r="Z250" s="99"/>
      <c r="AA250" s="99"/>
      <c r="AB250" s="99"/>
      <c r="AC250" s="99"/>
      <c r="AD250" s="99"/>
      <c r="AE250" s="99"/>
      <c r="AF250" s="99"/>
      <c r="AG250" s="99"/>
      <c r="AH250" s="99"/>
      <c r="AI250" s="99"/>
      <c r="AJ250" s="99"/>
      <c r="AK250" s="99"/>
      <c r="AL250" s="99"/>
    </row>
    <row r="251" spans="1:38" s="105" customFormat="1" ht="70.5" customHeight="1">
      <c r="A251" s="101"/>
      <c r="B251" s="154">
        <v>7610000</v>
      </c>
      <c r="C251" s="154"/>
      <c r="D251" s="154"/>
      <c r="E251" s="134" t="s">
        <v>225</v>
      </c>
      <c r="F251" s="168">
        <f>F252+F253+F254</f>
        <v>67502208</v>
      </c>
      <c r="G251" s="168">
        <f aca="true" t="shared" si="87" ref="G251:V251">G252+G253+G254</f>
        <v>0</v>
      </c>
      <c r="H251" s="168">
        <f t="shared" si="87"/>
        <v>0</v>
      </c>
      <c r="I251" s="168">
        <f t="shared" si="87"/>
        <v>16808100</v>
      </c>
      <c r="J251" s="168">
        <f t="shared" si="87"/>
        <v>0</v>
      </c>
      <c r="K251" s="168">
        <f t="shared" si="87"/>
        <v>0</v>
      </c>
      <c r="L251" s="188">
        <f t="shared" si="66"/>
        <v>24.900074379789178</v>
      </c>
      <c r="M251" s="168">
        <f t="shared" si="87"/>
        <v>550000</v>
      </c>
      <c r="N251" s="168">
        <f t="shared" si="87"/>
        <v>0</v>
      </c>
      <c r="O251" s="168">
        <f t="shared" si="87"/>
        <v>0</v>
      </c>
      <c r="P251" s="168">
        <f t="shared" si="87"/>
        <v>0</v>
      </c>
      <c r="Q251" s="168">
        <f t="shared" si="87"/>
        <v>550000</v>
      </c>
      <c r="R251" s="168">
        <f t="shared" si="87"/>
        <v>0</v>
      </c>
      <c r="S251" s="168">
        <f t="shared" si="87"/>
        <v>0</v>
      </c>
      <c r="T251" s="168">
        <f t="shared" si="87"/>
        <v>0</v>
      </c>
      <c r="U251" s="168">
        <f t="shared" si="87"/>
        <v>0</v>
      </c>
      <c r="V251" s="168">
        <f t="shared" si="87"/>
        <v>0</v>
      </c>
      <c r="W251" s="188">
        <f t="shared" si="69"/>
        <v>0</v>
      </c>
      <c r="X251" s="168">
        <f t="shared" si="67"/>
        <v>16808100</v>
      </c>
      <c r="Y251" s="235"/>
      <c r="Z251" s="104"/>
      <c r="AA251" s="104"/>
      <c r="AB251" s="104"/>
      <c r="AC251" s="104"/>
      <c r="AD251" s="104"/>
      <c r="AE251" s="104"/>
      <c r="AF251" s="104"/>
      <c r="AG251" s="104"/>
      <c r="AH251" s="104"/>
      <c r="AI251" s="104"/>
      <c r="AJ251" s="104"/>
      <c r="AK251" s="104"/>
      <c r="AL251" s="104"/>
    </row>
    <row r="252" spans="1:38" s="110" customFormat="1" ht="26.25" customHeight="1">
      <c r="A252" s="106"/>
      <c r="B252" s="139">
        <v>7618010</v>
      </c>
      <c r="C252" s="139">
        <v>8010</v>
      </c>
      <c r="D252" s="107" t="s">
        <v>370</v>
      </c>
      <c r="E252" s="108" t="s">
        <v>22</v>
      </c>
      <c r="F252" s="165">
        <f>6094012-788200+450000-5462904-22200</f>
        <v>270708</v>
      </c>
      <c r="G252" s="165"/>
      <c r="H252" s="165"/>
      <c r="I252" s="165"/>
      <c r="J252" s="165"/>
      <c r="K252" s="165"/>
      <c r="L252" s="184">
        <f t="shared" si="66"/>
        <v>0</v>
      </c>
      <c r="M252" s="165"/>
      <c r="N252" s="165"/>
      <c r="O252" s="165"/>
      <c r="P252" s="165"/>
      <c r="Q252" s="165"/>
      <c r="R252" s="165"/>
      <c r="S252" s="165"/>
      <c r="T252" s="165"/>
      <c r="U252" s="165"/>
      <c r="V252" s="165"/>
      <c r="W252" s="184"/>
      <c r="X252" s="165">
        <f t="shared" si="67"/>
        <v>0</v>
      </c>
      <c r="Y252" s="235"/>
      <c r="Z252" s="109"/>
      <c r="AA252" s="109"/>
      <c r="AB252" s="109"/>
      <c r="AC252" s="109"/>
      <c r="AD252" s="109"/>
      <c r="AE252" s="109"/>
      <c r="AF252" s="109"/>
      <c r="AG252" s="109"/>
      <c r="AH252" s="109"/>
      <c r="AI252" s="109"/>
      <c r="AJ252" s="109"/>
      <c r="AK252" s="109"/>
      <c r="AL252" s="109"/>
    </row>
    <row r="253" spans="1:38" s="110" customFormat="1" ht="26.25" customHeight="1">
      <c r="A253" s="106"/>
      <c r="B253" s="139">
        <v>7618120</v>
      </c>
      <c r="C253" s="139">
        <v>8120</v>
      </c>
      <c r="D253" s="107" t="s">
        <v>247</v>
      </c>
      <c r="E253" s="108" t="s">
        <v>418</v>
      </c>
      <c r="F253" s="165">
        <v>67231500</v>
      </c>
      <c r="G253" s="165"/>
      <c r="H253" s="165"/>
      <c r="I253" s="165">
        <v>16808100</v>
      </c>
      <c r="J253" s="165"/>
      <c r="K253" s="165"/>
      <c r="L253" s="184">
        <f t="shared" si="66"/>
        <v>25.000334664554565</v>
      </c>
      <c r="M253" s="165"/>
      <c r="N253" s="165"/>
      <c r="O253" s="165"/>
      <c r="P253" s="165"/>
      <c r="Q253" s="165"/>
      <c r="R253" s="165"/>
      <c r="S253" s="165"/>
      <c r="T253" s="165"/>
      <c r="U253" s="165"/>
      <c r="V253" s="165"/>
      <c r="W253" s="184"/>
      <c r="X253" s="165">
        <f t="shared" si="67"/>
        <v>16808100</v>
      </c>
      <c r="Y253" s="235"/>
      <c r="Z253" s="109"/>
      <c r="AA253" s="109"/>
      <c r="AB253" s="109"/>
      <c r="AC253" s="109"/>
      <c r="AD253" s="109"/>
      <c r="AE253" s="109"/>
      <c r="AF253" s="109"/>
      <c r="AG253" s="109"/>
      <c r="AH253" s="109"/>
      <c r="AI253" s="109"/>
      <c r="AJ253" s="109"/>
      <c r="AK253" s="109"/>
      <c r="AL253" s="109"/>
    </row>
    <row r="254" spans="1:38" s="110" customFormat="1" ht="26.25" customHeight="1">
      <c r="A254" s="106"/>
      <c r="B254" s="139">
        <v>7618800</v>
      </c>
      <c r="C254" s="139">
        <v>8800</v>
      </c>
      <c r="D254" s="107" t="s">
        <v>247</v>
      </c>
      <c r="E254" s="137" t="s">
        <v>23</v>
      </c>
      <c r="F254" s="165">
        <f>F255</f>
        <v>0</v>
      </c>
      <c r="G254" s="165">
        <f aca="true" t="shared" si="88" ref="G254:V254">G255</f>
        <v>0</v>
      </c>
      <c r="H254" s="165">
        <f t="shared" si="88"/>
        <v>0</v>
      </c>
      <c r="I254" s="165">
        <f t="shared" si="88"/>
        <v>0</v>
      </c>
      <c r="J254" s="165">
        <f t="shared" si="88"/>
        <v>0</v>
      </c>
      <c r="K254" s="165">
        <f t="shared" si="88"/>
        <v>0</v>
      </c>
      <c r="L254" s="184"/>
      <c r="M254" s="165">
        <f t="shared" si="88"/>
        <v>550000</v>
      </c>
      <c r="N254" s="165">
        <f t="shared" si="88"/>
        <v>0</v>
      </c>
      <c r="O254" s="165">
        <f t="shared" si="88"/>
        <v>0</v>
      </c>
      <c r="P254" s="165">
        <f t="shared" si="88"/>
        <v>0</v>
      </c>
      <c r="Q254" s="165">
        <f t="shared" si="88"/>
        <v>550000</v>
      </c>
      <c r="R254" s="165">
        <f t="shared" si="88"/>
        <v>0</v>
      </c>
      <c r="S254" s="165">
        <f t="shared" si="88"/>
        <v>0</v>
      </c>
      <c r="T254" s="165">
        <f t="shared" si="88"/>
        <v>0</v>
      </c>
      <c r="U254" s="165">
        <f t="shared" si="88"/>
        <v>0</v>
      </c>
      <c r="V254" s="165">
        <f t="shared" si="88"/>
        <v>0</v>
      </c>
      <c r="W254" s="184">
        <f t="shared" si="69"/>
        <v>0</v>
      </c>
      <c r="X254" s="165">
        <f t="shared" si="67"/>
        <v>0</v>
      </c>
      <c r="Y254" s="235"/>
      <c r="Z254" s="109"/>
      <c r="AA254" s="109"/>
      <c r="AB254" s="109"/>
      <c r="AC254" s="109"/>
      <c r="AD254" s="109"/>
      <c r="AE254" s="109"/>
      <c r="AF254" s="109"/>
      <c r="AG254" s="109"/>
      <c r="AH254" s="109"/>
      <c r="AI254" s="109"/>
      <c r="AJ254" s="109"/>
      <c r="AK254" s="109"/>
      <c r="AL254" s="109"/>
    </row>
    <row r="255" spans="1:38" s="110" customFormat="1" ht="40.5" customHeight="1">
      <c r="A255" s="106"/>
      <c r="B255" s="140">
        <v>7618800</v>
      </c>
      <c r="C255" s="140">
        <v>8800</v>
      </c>
      <c r="D255" s="117" t="s">
        <v>247</v>
      </c>
      <c r="E255" s="151" t="s">
        <v>181</v>
      </c>
      <c r="F255" s="119"/>
      <c r="G255" s="165"/>
      <c r="H255" s="165"/>
      <c r="I255" s="165"/>
      <c r="J255" s="165"/>
      <c r="K255" s="165"/>
      <c r="L255" s="184"/>
      <c r="M255" s="165">
        <f>N255+Q255</f>
        <v>550000</v>
      </c>
      <c r="N255" s="165"/>
      <c r="O255" s="165"/>
      <c r="P255" s="165"/>
      <c r="Q255" s="165">
        <f>1000000-450000</f>
        <v>550000</v>
      </c>
      <c r="R255" s="165"/>
      <c r="S255" s="165"/>
      <c r="T255" s="165"/>
      <c r="U255" s="165"/>
      <c r="V255" s="165"/>
      <c r="W255" s="184">
        <f t="shared" si="69"/>
        <v>0</v>
      </c>
      <c r="X255" s="165">
        <f t="shared" si="67"/>
        <v>0</v>
      </c>
      <c r="Y255" s="235"/>
      <c r="Z255" s="109"/>
      <c r="AA255" s="109"/>
      <c r="AB255" s="109"/>
      <c r="AC255" s="109"/>
      <c r="AD255" s="109"/>
      <c r="AE255" s="109"/>
      <c r="AF255" s="109"/>
      <c r="AG255" s="109"/>
      <c r="AH255" s="109"/>
      <c r="AI255" s="109"/>
      <c r="AJ255" s="109"/>
      <c r="AK255" s="109"/>
      <c r="AL255" s="109"/>
    </row>
    <row r="256" spans="1:38" s="161" customFormat="1" ht="28.5" customHeight="1">
      <c r="A256" s="159"/>
      <c r="B256" s="153"/>
      <c r="C256" s="153"/>
      <c r="D256" s="153"/>
      <c r="E256" s="129" t="s">
        <v>24</v>
      </c>
      <c r="F256" s="163">
        <f aca="true" t="shared" si="89" ref="F256:K256">F16+F68+F90+F105+F162+F167+F176+F203+F210+F213+F229+F232+F239+F245+F250</f>
        <v>2163452196</v>
      </c>
      <c r="G256" s="163">
        <f t="shared" si="89"/>
        <v>522640232</v>
      </c>
      <c r="H256" s="163">
        <f t="shared" si="89"/>
        <v>102097157</v>
      </c>
      <c r="I256" s="163">
        <f t="shared" si="89"/>
        <v>733970856.4599999</v>
      </c>
      <c r="J256" s="163">
        <f t="shared" si="89"/>
        <v>121420317.08999999</v>
      </c>
      <c r="K256" s="163">
        <f t="shared" si="89"/>
        <v>40682523.77</v>
      </c>
      <c r="L256" s="172">
        <f t="shared" si="66"/>
        <v>33.925910533962174</v>
      </c>
      <c r="M256" s="163">
        <f aca="true" t="shared" si="90" ref="M256:V256">M16+M68+M90+M105+M162+M167+M176+M203+M210+M213+M229+M232+M239+M245+M250</f>
        <v>486580153</v>
      </c>
      <c r="N256" s="163">
        <f t="shared" si="90"/>
        <v>63622523</v>
      </c>
      <c r="O256" s="163">
        <f t="shared" si="90"/>
        <v>5643866</v>
      </c>
      <c r="P256" s="163">
        <f t="shared" si="90"/>
        <v>2423113</v>
      </c>
      <c r="Q256" s="163">
        <f t="shared" si="90"/>
        <v>422957630</v>
      </c>
      <c r="R256" s="163">
        <f t="shared" si="90"/>
        <v>35263437.07</v>
      </c>
      <c r="S256" s="163">
        <f t="shared" si="90"/>
        <v>13229837.549999999</v>
      </c>
      <c r="T256" s="163">
        <f t="shared" si="90"/>
        <v>1298644.13</v>
      </c>
      <c r="U256" s="163">
        <f t="shared" si="90"/>
        <v>610407.25</v>
      </c>
      <c r="V256" s="163">
        <f t="shared" si="90"/>
        <v>22033599.52</v>
      </c>
      <c r="W256" s="172">
        <f t="shared" si="69"/>
        <v>7.247200045580157</v>
      </c>
      <c r="X256" s="163">
        <f t="shared" si="67"/>
        <v>769234293.53</v>
      </c>
      <c r="Y256" s="235"/>
      <c r="Z256" s="160"/>
      <c r="AA256" s="160"/>
      <c r="AB256" s="160"/>
      <c r="AC256" s="160"/>
      <c r="AD256" s="160"/>
      <c r="AE256" s="160"/>
      <c r="AF256" s="160"/>
      <c r="AG256" s="160"/>
      <c r="AH256" s="160"/>
      <c r="AI256" s="160"/>
      <c r="AJ256" s="160"/>
      <c r="AK256" s="160"/>
      <c r="AL256" s="160"/>
    </row>
    <row r="257" spans="1:38" s="91" customFormat="1" ht="16.5">
      <c r="A257" s="89"/>
      <c r="B257" s="162"/>
      <c r="C257" s="162"/>
      <c r="D257" s="162"/>
      <c r="E257" s="89"/>
      <c r="F257" s="89"/>
      <c r="G257" s="89"/>
      <c r="H257" s="89"/>
      <c r="I257" s="89"/>
      <c r="J257" s="89"/>
      <c r="K257" s="89"/>
      <c r="L257" s="173"/>
      <c r="M257" s="89"/>
      <c r="N257" s="89"/>
      <c r="O257" s="89"/>
      <c r="P257" s="89"/>
      <c r="Q257" s="89"/>
      <c r="R257" s="89"/>
      <c r="S257" s="89"/>
      <c r="T257" s="89"/>
      <c r="U257" s="89"/>
      <c r="V257" s="89"/>
      <c r="W257" s="173"/>
      <c r="X257" s="89"/>
      <c r="Y257" s="235"/>
      <c r="Z257" s="90"/>
      <c r="AA257" s="90"/>
      <c r="AB257" s="90"/>
      <c r="AC257" s="90"/>
      <c r="AD257" s="90"/>
      <c r="AE257" s="90"/>
      <c r="AF257" s="90"/>
      <c r="AG257" s="90"/>
      <c r="AH257" s="90"/>
      <c r="AI257" s="90"/>
      <c r="AJ257" s="90"/>
      <c r="AK257" s="90"/>
      <c r="AL257" s="90"/>
    </row>
    <row r="258" spans="1:38" s="91" customFormat="1" ht="16.5">
      <c r="A258" s="89"/>
      <c r="B258" s="162"/>
      <c r="C258" s="162"/>
      <c r="D258" s="162"/>
      <c r="E258" s="89"/>
      <c r="F258" s="89"/>
      <c r="G258" s="89"/>
      <c r="H258" s="89"/>
      <c r="I258" s="89"/>
      <c r="J258" s="89"/>
      <c r="K258" s="89"/>
      <c r="L258" s="173"/>
      <c r="M258" s="89"/>
      <c r="N258" s="89"/>
      <c r="O258" s="89"/>
      <c r="P258" s="89"/>
      <c r="Q258" s="89"/>
      <c r="R258" s="89"/>
      <c r="S258" s="89"/>
      <c r="T258" s="89"/>
      <c r="U258" s="89"/>
      <c r="V258" s="89"/>
      <c r="W258" s="173"/>
      <c r="X258" s="89"/>
      <c r="Y258" s="235"/>
      <c r="Z258" s="90"/>
      <c r="AA258" s="90"/>
      <c r="AB258" s="90"/>
      <c r="AC258" s="90"/>
      <c r="AD258" s="90"/>
      <c r="AE258" s="90"/>
      <c r="AF258" s="90"/>
      <c r="AG258" s="90"/>
      <c r="AH258" s="90"/>
      <c r="AI258" s="90"/>
      <c r="AJ258" s="90"/>
      <c r="AK258" s="90"/>
      <c r="AL258" s="90"/>
    </row>
    <row r="259" spans="1:38" s="91" customFormat="1" ht="16.5">
      <c r="A259" s="89"/>
      <c r="B259" s="162"/>
      <c r="C259" s="162"/>
      <c r="D259" s="162"/>
      <c r="E259" s="89"/>
      <c r="F259" s="89"/>
      <c r="G259" s="89"/>
      <c r="H259" s="89"/>
      <c r="I259" s="89"/>
      <c r="J259" s="89"/>
      <c r="K259" s="89"/>
      <c r="L259" s="173"/>
      <c r="M259" s="89"/>
      <c r="N259" s="89"/>
      <c r="O259" s="89"/>
      <c r="P259" s="89"/>
      <c r="Q259" s="89"/>
      <c r="R259" s="89"/>
      <c r="S259" s="89"/>
      <c r="T259" s="89"/>
      <c r="U259" s="89"/>
      <c r="V259" s="89"/>
      <c r="W259" s="173"/>
      <c r="X259" s="89"/>
      <c r="Y259" s="235"/>
      <c r="Z259" s="90"/>
      <c r="AA259" s="90"/>
      <c r="AB259" s="90"/>
      <c r="AC259" s="90"/>
      <c r="AD259" s="90"/>
      <c r="AE259" s="90"/>
      <c r="AF259" s="90"/>
      <c r="AG259" s="90"/>
      <c r="AH259" s="90"/>
      <c r="AI259" s="90"/>
      <c r="AJ259" s="90"/>
      <c r="AK259" s="90"/>
      <c r="AL259" s="90"/>
    </row>
    <row r="260" spans="1:38" s="91" customFormat="1" ht="16.5">
      <c r="A260" s="89"/>
      <c r="B260" s="162"/>
      <c r="C260" s="162"/>
      <c r="D260" s="162"/>
      <c r="E260" s="89"/>
      <c r="F260" s="89"/>
      <c r="G260" s="89"/>
      <c r="H260" s="89"/>
      <c r="I260" s="89"/>
      <c r="J260" s="89"/>
      <c r="K260" s="89"/>
      <c r="L260" s="173"/>
      <c r="M260" s="89"/>
      <c r="N260" s="89"/>
      <c r="O260" s="89"/>
      <c r="P260" s="89"/>
      <c r="Q260" s="89"/>
      <c r="R260" s="89"/>
      <c r="S260" s="89"/>
      <c r="T260" s="89"/>
      <c r="U260" s="89"/>
      <c r="V260" s="89"/>
      <c r="W260" s="173"/>
      <c r="X260" s="89"/>
      <c r="Y260" s="235"/>
      <c r="Z260" s="90"/>
      <c r="AA260" s="90"/>
      <c r="AB260" s="90"/>
      <c r="AC260" s="90"/>
      <c r="AD260" s="90"/>
      <c r="AE260" s="90"/>
      <c r="AF260" s="90"/>
      <c r="AG260" s="90"/>
      <c r="AH260" s="90"/>
      <c r="AI260" s="90"/>
      <c r="AJ260" s="90"/>
      <c r="AK260" s="90"/>
      <c r="AL260" s="90"/>
    </row>
    <row r="261" spans="1:38" s="91" customFormat="1" ht="16.5">
      <c r="A261" s="89"/>
      <c r="B261" s="162"/>
      <c r="C261" s="162"/>
      <c r="D261" s="162"/>
      <c r="E261" s="89"/>
      <c r="F261" s="191"/>
      <c r="G261" s="191"/>
      <c r="H261" s="191"/>
      <c r="I261" s="191"/>
      <c r="J261" s="191"/>
      <c r="K261" s="191"/>
      <c r="L261" s="191"/>
      <c r="M261" s="191"/>
      <c r="N261" s="191"/>
      <c r="O261" s="191"/>
      <c r="P261" s="191"/>
      <c r="Q261" s="191"/>
      <c r="R261" s="191"/>
      <c r="S261" s="191"/>
      <c r="T261" s="191"/>
      <c r="U261" s="191"/>
      <c r="V261" s="191"/>
      <c r="W261" s="191"/>
      <c r="X261" s="191"/>
      <c r="Y261" s="235"/>
      <c r="Z261" s="90"/>
      <c r="AA261" s="90"/>
      <c r="AB261" s="90"/>
      <c r="AC261" s="90"/>
      <c r="AD261" s="90"/>
      <c r="AE261" s="90"/>
      <c r="AF261" s="90"/>
      <c r="AG261" s="90"/>
      <c r="AH261" s="90"/>
      <c r="AI261" s="90"/>
      <c r="AJ261" s="90"/>
      <c r="AK261" s="90"/>
      <c r="AL261" s="90"/>
    </row>
    <row r="262" spans="1:38" s="91" customFormat="1" ht="16.5">
      <c r="A262" s="89"/>
      <c r="B262" s="162"/>
      <c r="C262" s="162"/>
      <c r="D262" s="162"/>
      <c r="E262" s="89"/>
      <c r="F262" s="89"/>
      <c r="G262" s="89"/>
      <c r="H262" s="89"/>
      <c r="I262" s="89"/>
      <c r="J262" s="89"/>
      <c r="K262" s="89"/>
      <c r="L262" s="173"/>
      <c r="M262" s="89"/>
      <c r="N262" s="89"/>
      <c r="O262" s="89"/>
      <c r="P262" s="89"/>
      <c r="Q262" s="89"/>
      <c r="R262" s="89"/>
      <c r="S262" s="89"/>
      <c r="T262" s="89"/>
      <c r="U262" s="89"/>
      <c r="V262" s="89"/>
      <c r="W262" s="173"/>
      <c r="X262" s="89"/>
      <c r="Y262" s="235"/>
      <c r="Z262" s="90"/>
      <c r="AA262" s="90"/>
      <c r="AB262" s="90"/>
      <c r="AC262" s="90"/>
      <c r="AD262" s="90"/>
      <c r="AE262" s="90"/>
      <c r="AF262" s="90"/>
      <c r="AG262" s="90"/>
      <c r="AH262" s="90"/>
      <c r="AI262" s="90"/>
      <c r="AJ262" s="90"/>
      <c r="AK262" s="90"/>
      <c r="AL262" s="90"/>
    </row>
    <row r="263" spans="1:38" s="91" customFormat="1" ht="16.5">
      <c r="A263" s="89"/>
      <c r="B263" s="162"/>
      <c r="C263" s="162"/>
      <c r="D263" s="162"/>
      <c r="E263" s="89"/>
      <c r="F263" s="89"/>
      <c r="G263" s="89"/>
      <c r="H263" s="89"/>
      <c r="I263" s="89"/>
      <c r="J263" s="89"/>
      <c r="K263" s="89"/>
      <c r="L263" s="173"/>
      <c r="M263" s="89"/>
      <c r="N263" s="89"/>
      <c r="O263" s="89"/>
      <c r="P263" s="89"/>
      <c r="Q263" s="89"/>
      <c r="R263" s="89"/>
      <c r="S263" s="89"/>
      <c r="T263" s="89"/>
      <c r="U263" s="89"/>
      <c r="V263" s="89"/>
      <c r="W263" s="173"/>
      <c r="X263" s="89"/>
      <c r="Y263" s="235"/>
      <c r="Z263" s="90"/>
      <c r="AA263" s="90"/>
      <c r="AB263" s="90"/>
      <c r="AC263" s="90"/>
      <c r="AD263" s="90"/>
      <c r="AE263" s="90"/>
      <c r="AF263" s="90"/>
      <c r="AG263" s="90"/>
      <c r="AH263" s="90"/>
      <c r="AI263" s="90"/>
      <c r="AJ263" s="90"/>
      <c r="AK263" s="90"/>
      <c r="AL263" s="90"/>
    </row>
    <row r="264" spans="1:38" s="91" customFormat="1" ht="16.5">
      <c r="A264" s="89"/>
      <c r="B264" s="162"/>
      <c r="C264" s="162"/>
      <c r="D264" s="162"/>
      <c r="E264" s="89"/>
      <c r="F264" s="89"/>
      <c r="G264" s="89"/>
      <c r="H264" s="89"/>
      <c r="I264" s="89"/>
      <c r="J264" s="89"/>
      <c r="K264" s="89"/>
      <c r="L264" s="173"/>
      <c r="M264" s="89"/>
      <c r="N264" s="89"/>
      <c r="O264" s="89"/>
      <c r="P264" s="89"/>
      <c r="Q264" s="89"/>
      <c r="R264" s="89"/>
      <c r="S264" s="89"/>
      <c r="T264" s="89"/>
      <c r="U264" s="89"/>
      <c r="V264" s="89"/>
      <c r="W264" s="173"/>
      <c r="X264" s="89"/>
      <c r="Y264" s="235"/>
      <c r="Z264" s="90"/>
      <c r="AA264" s="90"/>
      <c r="AB264" s="90"/>
      <c r="AC264" s="90"/>
      <c r="AD264" s="90"/>
      <c r="AE264" s="90"/>
      <c r="AF264" s="90"/>
      <c r="AG264" s="90"/>
      <c r="AH264" s="90"/>
      <c r="AI264" s="90"/>
      <c r="AJ264" s="90"/>
      <c r="AK264" s="90"/>
      <c r="AL264" s="90"/>
    </row>
    <row r="265" spans="1:38" s="91" customFormat="1" ht="16.5">
      <c r="A265" s="89"/>
      <c r="B265" s="162"/>
      <c r="C265" s="162"/>
      <c r="D265" s="162"/>
      <c r="E265" s="89"/>
      <c r="F265" s="89"/>
      <c r="G265" s="89"/>
      <c r="H265" s="89"/>
      <c r="I265" s="89"/>
      <c r="J265" s="89"/>
      <c r="K265" s="89"/>
      <c r="L265" s="173"/>
      <c r="M265" s="89"/>
      <c r="N265" s="89"/>
      <c r="O265" s="89"/>
      <c r="P265" s="89"/>
      <c r="Q265" s="89"/>
      <c r="R265" s="89"/>
      <c r="S265" s="89"/>
      <c r="T265" s="89"/>
      <c r="U265" s="89"/>
      <c r="V265" s="89"/>
      <c r="W265" s="173"/>
      <c r="X265" s="89"/>
      <c r="Y265" s="235"/>
      <c r="Z265" s="90"/>
      <c r="AA265" s="90"/>
      <c r="AB265" s="90"/>
      <c r="AC265" s="90"/>
      <c r="AD265" s="90"/>
      <c r="AE265" s="90"/>
      <c r="AF265" s="90"/>
      <c r="AG265" s="90"/>
      <c r="AH265" s="90"/>
      <c r="AI265" s="90"/>
      <c r="AJ265" s="90"/>
      <c r="AK265" s="90"/>
      <c r="AL265" s="90"/>
    </row>
    <row r="266" spans="1:38" s="91" customFormat="1" ht="16.5">
      <c r="A266" s="89"/>
      <c r="B266" s="162"/>
      <c r="C266" s="162"/>
      <c r="D266" s="162"/>
      <c r="E266" s="89"/>
      <c r="F266" s="89"/>
      <c r="G266" s="89"/>
      <c r="H266" s="89"/>
      <c r="I266" s="89"/>
      <c r="J266" s="89"/>
      <c r="K266" s="89"/>
      <c r="L266" s="173"/>
      <c r="M266" s="89"/>
      <c r="N266" s="89"/>
      <c r="O266" s="89"/>
      <c r="P266" s="89"/>
      <c r="Q266" s="89"/>
      <c r="R266" s="89"/>
      <c r="S266" s="89"/>
      <c r="T266" s="89"/>
      <c r="U266" s="89"/>
      <c r="V266" s="89"/>
      <c r="W266" s="173"/>
      <c r="X266" s="89"/>
      <c r="Y266" s="235"/>
      <c r="Z266" s="90"/>
      <c r="AA266" s="90"/>
      <c r="AB266" s="90"/>
      <c r="AC266" s="90"/>
      <c r="AD266" s="90"/>
      <c r="AE266" s="90"/>
      <c r="AF266" s="90"/>
      <c r="AG266" s="90"/>
      <c r="AH266" s="90"/>
      <c r="AI266" s="90"/>
      <c r="AJ266" s="90"/>
      <c r="AK266" s="90"/>
      <c r="AL266" s="90"/>
    </row>
    <row r="267" spans="1:38" s="91" customFormat="1" ht="16.5">
      <c r="A267" s="89"/>
      <c r="B267" s="162"/>
      <c r="C267" s="162"/>
      <c r="D267" s="162"/>
      <c r="E267" s="89"/>
      <c r="F267" s="89"/>
      <c r="G267" s="89"/>
      <c r="H267" s="89"/>
      <c r="I267" s="89"/>
      <c r="J267" s="89"/>
      <c r="K267" s="89"/>
      <c r="L267" s="173"/>
      <c r="M267" s="89"/>
      <c r="N267" s="89"/>
      <c r="O267" s="89"/>
      <c r="P267" s="89"/>
      <c r="Q267" s="89"/>
      <c r="R267" s="89"/>
      <c r="S267" s="89"/>
      <c r="T267" s="89"/>
      <c r="U267" s="89"/>
      <c r="V267" s="89"/>
      <c r="W267" s="173"/>
      <c r="X267" s="89"/>
      <c r="Y267" s="235"/>
      <c r="Z267" s="90"/>
      <c r="AA267" s="90"/>
      <c r="AB267" s="90"/>
      <c r="AC267" s="90"/>
      <c r="AD267" s="90"/>
      <c r="AE267" s="90"/>
      <c r="AF267" s="90"/>
      <c r="AG267" s="90"/>
      <c r="AH267" s="90"/>
      <c r="AI267" s="90"/>
      <c r="AJ267" s="90"/>
      <c r="AK267" s="90"/>
      <c r="AL267" s="90"/>
    </row>
    <row r="268" spans="1:38" s="91" customFormat="1" ht="92.25" customHeight="1">
      <c r="A268" s="89"/>
      <c r="B268" s="162"/>
      <c r="C268" s="244" t="s">
        <v>554</v>
      </c>
      <c r="D268" s="244"/>
      <c r="E268" s="244"/>
      <c r="F268" s="244"/>
      <c r="G268" s="244"/>
      <c r="H268" s="244"/>
      <c r="I268" s="192"/>
      <c r="J268" s="192"/>
      <c r="K268" s="192"/>
      <c r="L268" s="193"/>
      <c r="M268" s="192"/>
      <c r="N268" s="192"/>
      <c r="O268" s="192"/>
      <c r="P268" s="237"/>
      <c r="Q268" s="237"/>
      <c r="R268" s="192"/>
      <c r="S268" s="192"/>
      <c r="T268" s="192"/>
      <c r="U268" s="245" t="s">
        <v>553</v>
      </c>
      <c r="V268" s="245"/>
      <c r="W268" s="245"/>
      <c r="X268" s="245"/>
      <c r="Y268" s="235"/>
      <c r="Z268" s="90"/>
      <c r="AA268" s="90"/>
      <c r="AB268" s="90"/>
      <c r="AC268" s="90"/>
      <c r="AD268" s="90"/>
      <c r="AE268" s="90"/>
      <c r="AF268" s="90"/>
      <c r="AG268" s="90"/>
      <c r="AH268" s="90"/>
      <c r="AI268" s="90"/>
      <c r="AJ268" s="90"/>
      <c r="AK268" s="90"/>
      <c r="AL268" s="90"/>
    </row>
    <row r="269" spans="1:38" s="91" customFormat="1" ht="26.25">
      <c r="A269" s="89"/>
      <c r="B269" s="162"/>
      <c r="C269" s="238"/>
      <c r="D269" s="238"/>
      <c r="E269" s="238"/>
      <c r="F269" s="238"/>
      <c r="G269" s="238"/>
      <c r="H269" s="238"/>
      <c r="I269" s="43"/>
      <c r="J269" s="43"/>
      <c r="K269" s="43"/>
      <c r="L269" s="174"/>
      <c r="M269" s="8"/>
      <c r="N269" s="20"/>
      <c r="O269" s="8"/>
      <c r="P269" s="239"/>
      <c r="Q269" s="239"/>
      <c r="R269" s="239"/>
      <c r="S269" s="239"/>
      <c r="T269" s="239"/>
      <c r="U269" s="239"/>
      <c r="V269" s="239"/>
      <c r="W269" s="239"/>
      <c r="X269" s="239"/>
      <c r="Y269" s="235"/>
      <c r="Z269" s="90"/>
      <c r="AA269" s="90"/>
      <c r="AB269" s="90"/>
      <c r="AC269" s="90"/>
      <c r="AD269" s="90"/>
      <c r="AE269" s="90"/>
      <c r="AF269" s="90"/>
      <c r="AG269" s="90"/>
      <c r="AH269" s="90"/>
      <c r="AI269" s="90"/>
      <c r="AJ269" s="90"/>
      <c r="AK269" s="90"/>
      <c r="AL269" s="90"/>
    </row>
    <row r="270" spans="1:38" s="91" customFormat="1" ht="23.25">
      <c r="A270" s="89"/>
      <c r="B270" s="162"/>
      <c r="C270" s="83"/>
      <c r="D270" s="84"/>
      <c r="E270" s="83"/>
      <c r="F270" s="40"/>
      <c r="G270" s="21"/>
      <c r="H270" s="21"/>
      <c r="I270" s="21"/>
      <c r="J270" s="21"/>
      <c r="K270" s="21"/>
      <c r="L270" s="175"/>
      <c r="M270" s="21"/>
      <c r="N270" s="21"/>
      <c r="O270" s="21"/>
      <c r="P270" s="21"/>
      <c r="Q270" s="21"/>
      <c r="R270" s="21"/>
      <c r="S270" s="21"/>
      <c r="T270" s="21"/>
      <c r="U270" s="21"/>
      <c r="V270" s="21"/>
      <c r="W270" s="175"/>
      <c r="X270" s="4"/>
      <c r="Y270" s="235"/>
      <c r="Z270" s="90"/>
      <c r="AA270" s="90"/>
      <c r="AB270" s="90"/>
      <c r="AC270" s="90"/>
      <c r="AD270" s="90"/>
      <c r="AE270" s="90"/>
      <c r="AF270" s="90"/>
      <c r="AG270" s="90"/>
      <c r="AH270" s="90"/>
      <c r="AI270" s="90"/>
      <c r="AJ270" s="90"/>
      <c r="AK270" s="90"/>
      <c r="AL270" s="90"/>
    </row>
    <row r="271" spans="1:38" s="91" customFormat="1" ht="27.75">
      <c r="A271" s="89"/>
      <c r="B271" s="182"/>
      <c r="C271" s="85"/>
      <c r="D271" s="85"/>
      <c r="E271" s="85"/>
      <c r="F271" s="41"/>
      <c r="G271" s="21"/>
      <c r="H271" s="21"/>
      <c r="I271" s="21"/>
      <c r="J271" s="21"/>
      <c r="K271" s="21"/>
      <c r="L271" s="175"/>
      <c r="M271" s="21"/>
      <c r="N271" s="21"/>
      <c r="O271" s="21"/>
      <c r="P271" s="6"/>
      <c r="Q271" s="6"/>
      <c r="R271" s="6"/>
      <c r="S271" s="6"/>
      <c r="T271" s="6"/>
      <c r="U271" s="6"/>
      <c r="V271" s="6"/>
      <c r="W271" s="176"/>
      <c r="X271" s="42"/>
      <c r="Y271" s="235"/>
      <c r="Z271" s="90"/>
      <c r="AA271" s="90"/>
      <c r="AB271" s="90"/>
      <c r="AC271" s="90"/>
      <c r="AD271" s="90"/>
      <c r="AE271" s="90"/>
      <c r="AF271" s="90"/>
      <c r="AG271" s="90"/>
      <c r="AH271" s="90"/>
      <c r="AI271" s="90"/>
      <c r="AJ271" s="90"/>
      <c r="AK271" s="90"/>
      <c r="AL271" s="90"/>
    </row>
    <row r="272" spans="1:38" s="91" customFormat="1" ht="27.75">
      <c r="A272" s="89"/>
      <c r="B272" s="182"/>
      <c r="C272" s="86"/>
      <c r="D272" s="86"/>
      <c r="E272" s="86"/>
      <c r="F272" s="41"/>
      <c r="G272" s="21"/>
      <c r="H272" s="21"/>
      <c r="I272" s="21"/>
      <c r="J272" s="21"/>
      <c r="K272" s="21"/>
      <c r="L272" s="175"/>
      <c r="M272" s="21"/>
      <c r="N272" s="21"/>
      <c r="O272" s="21"/>
      <c r="P272" s="6"/>
      <c r="Q272" s="6"/>
      <c r="R272" s="6"/>
      <c r="S272" s="6"/>
      <c r="T272" s="6"/>
      <c r="U272" s="6"/>
      <c r="V272" s="6"/>
      <c r="W272" s="176"/>
      <c r="X272" s="42"/>
      <c r="Y272" s="235"/>
      <c r="Z272" s="90"/>
      <c r="AA272" s="90"/>
      <c r="AB272" s="90"/>
      <c r="AC272" s="90"/>
      <c r="AD272" s="90"/>
      <c r="AE272" s="90"/>
      <c r="AF272" s="90"/>
      <c r="AG272" s="90"/>
      <c r="AH272" s="90"/>
      <c r="AI272" s="90"/>
      <c r="AJ272" s="90"/>
      <c r="AK272" s="90"/>
      <c r="AL272" s="90"/>
    </row>
    <row r="273" spans="1:38" s="91" customFormat="1" ht="16.5">
      <c r="A273" s="89"/>
      <c r="B273" s="182"/>
      <c r="C273" s="182"/>
      <c r="D273" s="182"/>
      <c r="E273" s="95"/>
      <c r="F273" s="89"/>
      <c r="G273" s="89"/>
      <c r="H273" s="89"/>
      <c r="I273" s="89"/>
      <c r="J273" s="89"/>
      <c r="K273" s="89"/>
      <c r="L273" s="173"/>
      <c r="M273" s="89"/>
      <c r="N273" s="89"/>
      <c r="O273" s="89"/>
      <c r="P273" s="89"/>
      <c r="Q273" s="89"/>
      <c r="R273" s="89"/>
      <c r="S273" s="89"/>
      <c r="T273" s="89"/>
      <c r="U273" s="89"/>
      <c r="V273" s="89"/>
      <c r="W273" s="173"/>
      <c r="X273" s="89"/>
      <c r="Y273" s="235"/>
      <c r="Z273" s="90"/>
      <c r="AA273" s="90"/>
      <c r="AB273" s="90"/>
      <c r="AC273" s="90"/>
      <c r="AD273" s="90"/>
      <c r="AE273" s="90"/>
      <c r="AF273" s="90"/>
      <c r="AG273" s="90"/>
      <c r="AH273" s="90"/>
      <c r="AI273" s="90"/>
      <c r="AJ273" s="90"/>
      <c r="AK273" s="90"/>
      <c r="AL273" s="90"/>
    </row>
    <row r="274" spans="1:38" s="91" customFormat="1" ht="16.5">
      <c r="A274" s="89"/>
      <c r="B274" s="182"/>
      <c r="C274" s="182"/>
      <c r="D274" s="182"/>
      <c r="E274" s="95"/>
      <c r="F274" s="89"/>
      <c r="G274" s="89"/>
      <c r="H274" s="89"/>
      <c r="I274" s="89"/>
      <c r="J274" s="89"/>
      <c r="K274" s="89"/>
      <c r="L274" s="173"/>
      <c r="M274" s="89"/>
      <c r="N274" s="89"/>
      <c r="O274" s="89"/>
      <c r="P274" s="89"/>
      <c r="Q274" s="89"/>
      <c r="R274" s="89"/>
      <c r="S274" s="89"/>
      <c r="T274" s="89"/>
      <c r="U274" s="89"/>
      <c r="V274" s="89"/>
      <c r="W274" s="173"/>
      <c r="X274" s="89"/>
      <c r="Y274" s="235"/>
      <c r="Z274" s="90"/>
      <c r="AA274" s="90"/>
      <c r="AB274" s="90"/>
      <c r="AC274" s="90"/>
      <c r="AD274" s="90"/>
      <c r="AE274" s="90"/>
      <c r="AF274" s="90"/>
      <c r="AG274" s="90"/>
      <c r="AH274" s="90"/>
      <c r="AI274" s="90"/>
      <c r="AJ274" s="90"/>
      <c r="AK274" s="90"/>
      <c r="AL274" s="90"/>
    </row>
    <row r="275" spans="1:38" s="91" customFormat="1" ht="16.5">
      <c r="A275" s="89"/>
      <c r="B275" s="182"/>
      <c r="C275" s="182"/>
      <c r="D275" s="182"/>
      <c r="E275" s="95"/>
      <c r="F275" s="89"/>
      <c r="G275" s="89"/>
      <c r="H275" s="89"/>
      <c r="I275" s="89"/>
      <c r="J275" s="89"/>
      <c r="K275" s="89"/>
      <c r="L275" s="173"/>
      <c r="M275" s="89"/>
      <c r="N275" s="89"/>
      <c r="O275" s="89"/>
      <c r="P275" s="89"/>
      <c r="Q275" s="89"/>
      <c r="R275" s="89"/>
      <c r="S275" s="89"/>
      <c r="T275" s="89"/>
      <c r="U275" s="89"/>
      <c r="V275" s="89"/>
      <c r="W275" s="173"/>
      <c r="X275" s="89"/>
      <c r="Y275" s="235"/>
      <c r="Z275" s="90"/>
      <c r="AA275" s="90"/>
      <c r="AB275" s="90"/>
      <c r="AC275" s="90"/>
      <c r="AD275" s="90"/>
      <c r="AE275" s="90"/>
      <c r="AF275" s="90"/>
      <c r="AG275" s="90"/>
      <c r="AH275" s="90"/>
      <c r="AI275" s="90"/>
      <c r="AJ275" s="90"/>
      <c r="AK275" s="90"/>
      <c r="AL275" s="90"/>
    </row>
    <row r="276" spans="1:38" s="91" customFormat="1" ht="16.5">
      <c r="A276" s="89"/>
      <c r="B276" s="182"/>
      <c r="C276" s="182"/>
      <c r="D276" s="182"/>
      <c r="E276" s="95"/>
      <c r="F276" s="89"/>
      <c r="G276" s="89"/>
      <c r="H276" s="89"/>
      <c r="I276" s="89"/>
      <c r="J276" s="89"/>
      <c r="K276" s="89"/>
      <c r="L276" s="173"/>
      <c r="M276" s="89"/>
      <c r="N276" s="89"/>
      <c r="O276" s="89"/>
      <c r="P276" s="89"/>
      <c r="Q276" s="89"/>
      <c r="R276" s="89"/>
      <c r="S276" s="89"/>
      <c r="T276" s="89"/>
      <c r="U276" s="89"/>
      <c r="V276" s="89"/>
      <c r="W276" s="173"/>
      <c r="X276" s="89"/>
      <c r="Y276" s="235"/>
      <c r="Z276" s="90"/>
      <c r="AA276" s="90"/>
      <c r="AB276" s="90"/>
      <c r="AC276" s="90"/>
      <c r="AD276" s="90"/>
      <c r="AE276" s="90"/>
      <c r="AF276" s="90"/>
      <c r="AG276" s="90"/>
      <c r="AH276" s="90"/>
      <c r="AI276" s="90"/>
      <c r="AJ276" s="90"/>
      <c r="AK276" s="90"/>
      <c r="AL276" s="90"/>
    </row>
    <row r="277" spans="1:38" s="91" customFormat="1" ht="16.5">
      <c r="A277" s="89"/>
      <c r="B277" s="182"/>
      <c r="C277" s="182"/>
      <c r="D277" s="182"/>
      <c r="E277" s="95"/>
      <c r="F277" s="89"/>
      <c r="G277" s="89"/>
      <c r="H277" s="89"/>
      <c r="I277" s="89"/>
      <c r="J277" s="89"/>
      <c r="K277" s="89"/>
      <c r="L277" s="173"/>
      <c r="M277" s="89"/>
      <c r="N277" s="89"/>
      <c r="O277" s="89"/>
      <c r="P277" s="89"/>
      <c r="Q277" s="89"/>
      <c r="R277" s="89"/>
      <c r="S277" s="89"/>
      <c r="T277" s="89"/>
      <c r="U277" s="89"/>
      <c r="V277" s="89"/>
      <c r="W277" s="173"/>
      <c r="X277" s="89"/>
      <c r="Y277" s="235"/>
      <c r="Z277" s="90"/>
      <c r="AA277" s="90"/>
      <c r="AB277" s="90"/>
      <c r="AC277" s="90"/>
      <c r="AD277" s="90"/>
      <c r="AE277" s="90"/>
      <c r="AF277" s="90"/>
      <c r="AG277" s="90"/>
      <c r="AH277" s="90"/>
      <c r="AI277" s="90"/>
      <c r="AJ277" s="90"/>
      <c r="AK277" s="90"/>
      <c r="AL277" s="90"/>
    </row>
    <row r="278" spans="1:38" s="91" customFormat="1" ht="16.5">
      <c r="A278" s="89"/>
      <c r="B278" s="162"/>
      <c r="C278" s="162"/>
      <c r="D278" s="162"/>
      <c r="E278" s="89"/>
      <c r="F278" s="89"/>
      <c r="G278" s="89"/>
      <c r="H278" s="89"/>
      <c r="I278" s="89"/>
      <c r="J278" s="89"/>
      <c r="K278" s="89"/>
      <c r="L278" s="173"/>
      <c r="M278" s="89"/>
      <c r="N278" s="89"/>
      <c r="O278" s="89"/>
      <c r="P278" s="89"/>
      <c r="Q278" s="89"/>
      <c r="R278" s="89"/>
      <c r="S278" s="89"/>
      <c r="T278" s="89"/>
      <c r="U278" s="89"/>
      <c r="V278" s="89"/>
      <c r="W278" s="173"/>
      <c r="X278" s="89"/>
      <c r="Y278" s="235"/>
      <c r="Z278" s="90"/>
      <c r="AA278" s="90"/>
      <c r="AB278" s="90"/>
      <c r="AC278" s="90"/>
      <c r="AD278" s="90"/>
      <c r="AE278" s="90"/>
      <c r="AF278" s="90"/>
      <c r="AG278" s="90"/>
      <c r="AH278" s="90"/>
      <c r="AI278" s="90"/>
      <c r="AJ278" s="90"/>
      <c r="AK278" s="90"/>
      <c r="AL278" s="90"/>
    </row>
    <row r="279" spans="1:38" s="91" customFormat="1" ht="16.5">
      <c r="A279" s="89"/>
      <c r="B279" s="162"/>
      <c r="C279" s="162"/>
      <c r="D279" s="162"/>
      <c r="E279" s="89"/>
      <c r="F279" s="89"/>
      <c r="G279" s="89"/>
      <c r="H279" s="89"/>
      <c r="I279" s="89"/>
      <c r="J279" s="89"/>
      <c r="K279" s="89"/>
      <c r="L279" s="173"/>
      <c r="M279" s="89"/>
      <c r="N279" s="89"/>
      <c r="O279" s="89"/>
      <c r="P279" s="89"/>
      <c r="Q279" s="89"/>
      <c r="R279" s="89"/>
      <c r="S279" s="89"/>
      <c r="T279" s="89"/>
      <c r="U279" s="89"/>
      <c r="V279" s="89"/>
      <c r="W279" s="173"/>
      <c r="X279" s="89"/>
      <c r="Y279" s="235"/>
      <c r="Z279" s="90"/>
      <c r="AA279" s="90"/>
      <c r="AB279" s="90"/>
      <c r="AC279" s="90"/>
      <c r="AD279" s="90"/>
      <c r="AE279" s="90"/>
      <c r="AF279" s="90"/>
      <c r="AG279" s="90"/>
      <c r="AH279" s="90"/>
      <c r="AI279" s="90"/>
      <c r="AJ279" s="90"/>
      <c r="AK279" s="90"/>
      <c r="AL279" s="90"/>
    </row>
    <row r="280" spans="1:38" s="91" customFormat="1" ht="16.5">
      <c r="A280" s="89"/>
      <c r="B280" s="162"/>
      <c r="C280" s="162"/>
      <c r="D280" s="162"/>
      <c r="E280" s="89"/>
      <c r="F280" s="89"/>
      <c r="G280" s="89"/>
      <c r="H280" s="89"/>
      <c r="I280" s="89"/>
      <c r="J280" s="89"/>
      <c r="K280" s="89"/>
      <c r="L280" s="173"/>
      <c r="M280" s="89"/>
      <c r="N280" s="89"/>
      <c r="O280" s="89"/>
      <c r="P280" s="89"/>
      <c r="Q280" s="89"/>
      <c r="R280" s="89"/>
      <c r="S280" s="89"/>
      <c r="T280" s="89"/>
      <c r="U280" s="89"/>
      <c r="V280" s="89"/>
      <c r="W280" s="173"/>
      <c r="X280" s="89"/>
      <c r="Y280" s="235"/>
      <c r="Z280" s="90"/>
      <c r="AA280" s="90"/>
      <c r="AB280" s="90"/>
      <c r="AC280" s="90"/>
      <c r="AD280" s="90"/>
      <c r="AE280" s="90"/>
      <c r="AF280" s="90"/>
      <c r="AG280" s="90"/>
      <c r="AH280" s="90"/>
      <c r="AI280" s="90"/>
      <c r="AJ280" s="90"/>
      <c r="AK280" s="90"/>
      <c r="AL280" s="90"/>
    </row>
    <row r="281" spans="1:38" s="91" customFormat="1" ht="16.5">
      <c r="A281" s="89"/>
      <c r="B281" s="162"/>
      <c r="C281" s="162"/>
      <c r="D281" s="162"/>
      <c r="E281" s="89"/>
      <c r="F281" s="89"/>
      <c r="G281" s="89"/>
      <c r="H281" s="89"/>
      <c r="I281" s="89"/>
      <c r="J281" s="89"/>
      <c r="K281" s="89"/>
      <c r="L281" s="173"/>
      <c r="M281" s="89"/>
      <c r="N281" s="89"/>
      <c r="O281" s="89"/>
      <c r="P281" s="89"/>
      <c r="Q281" s="89"/>
      <c r="R281" s="89"/>
      <c r="S281" s="89"/>
      <c r="T281" s="89"/>
      <c r="U281" s="89"/>
      <c r="V281" s="89"/>
      <c r="W281" s="173"/>
      <c r="X281" s="89"/>
      <c r="Y281" s="235"/>
      <c r="Z281" s="90"/>
      <c r="AA281" s="90"/>
      <c r="AB281" s="90"/>
      <c r="AC281" s="90"/>
      <c r="AD281" s="90"/>
      <c r="AE281" s="90"/>
      <c r="AF281" s="90"/>
      <c r="AG281" s="90"/>
      <c r="AH281" s="90"/>
      <c r="AI281" s="90"/>
      <c r="AJ281" s="90"/>
      <c r="AK281" s="90"/>
      <c r="AL281" s="90"/>
    </row>
    <row r="282" spans="1:38" s="91" customFormat="1" ht="16.5">
      <c r="A282" s="89"/>
      <c r="B282" s="162"/>
      <c r="C282" s="162"/>
      <c r="D282" s="162"/>
      <c r="E282" s="89"/>
      <c r="F282" s="89"/>
      <c r="G282" s="89"/>
      <c r="H282" s="89"/>
      <c r="I282" s="89"/>
      <c r="J282" s="89"/>
      <c r="K282" s="89"/>
      <c r="L282" s="173"/>
      <c r="M282" s="89"/>
      <c r="N282" s="89"/>
      <c r="O282" s="89"/>
      <c r="P282" s="89"/>
      <c r="Q282" s="89"/>
      <c r="R282" s="89"/>
      <c r="S282" s="89"/>
      <c r="T282" s="89"/>
      <c r="U282" s="89"/>
      <c r="V282" s="89"/>
      <c r="W282" s="173"/>
      <c r="X282" s="89"/>
      <c r="Y282" s="235"/>
      <c r="Z282" s="90"/>
      <c r="AA282" s="90"/>
      <c r="AB282" s="90"/>
      <c r="AC282" s="90"/>
      <c r="AD282" s="90"/>
      <c r="AE282" s="90"/>
      <c r="AF282" s="90"/>
      <c r="AG282" s="90"/>
      <c r="AH282" s="90"/>
      <c r="AI282" s="90"/>
      <c r="AJ282" s="90"/>
      <c r="AK282" s="90"/>
      <c r="AL282" s="90"/>
    </row>
    <row r="283" spans="1:38" s="91" customFormat="1" ht="16.5">
      <c r="A283" s="89"/>
      <c r="B283" s="162"/>
      <c r="C283" s="162"/>
      <c r="D283" s="162"/>
      <c r="E283" s="89"/>
      <c r="F283" s="89"/>
      <c r="G283" s="89"/>
      <c r="H283" s="89"/>
      <c r="I283" s="89"/>
      <c r="J283" s="89"/>
      <c r="K283" s="89"/>
      <c r="L283" s="173"/>
      <c r="M283" s="89"/>
      <c r="N283" s="89"/>
      <c r="O283" s="89"/>
      <c r="P283" s="89"/>
      <c r="Q283" s="89"/>
      <c r="R283" s="89"/>
      <c r="S283" s="89"/>
      <c r="T283" s="89"/>
      <c r="U283" s="89"/>
      <c r="V283" s="89"/>
      <c r="W283" s="173"/>
      <c r="X283" s="89"/>
      <c r="Y283" s="235"/>
      <c r="Z283" s="90"/>
      <c r="AA283" s="90"/>
      <c r="AB283" s="90"/>
      <c r="AC283" s="90"/>
      <c r="AD283" s="90"/>
      <c r="AE283" s="90"/>
      <c r="AF283" s="90"/>
      <c r="AG283" s="90"/>
      <c r="AH283" s="90"/>
      <c r="AI283" s="90"/>
      <c r="AJ283" s="90"/>
      <c r="AK283" s="90"/>
      <c r="AL283" s="90"/>
    </row>
    <row r="284" spans="1:38" s="91" customFormat="1" ht="16.5">
      <c r="A284" s="89"/>
      <c r="B284" s="162"/>
      <c r="C284" s="162"/>
      <c r="D284" s="162"/>
      <c r="E284" s="89"/>
      <c r="F284" s="89"/>
      <c r="G284" s="89"/>
      <c r="H284" s="89"/>
      <c r="I284" s="89"/>
      <c r="J284" s="89"/>
      <c r="K284" s="89"/>
      <c r="L284" s="173"/>
      <c r="M284" s="89"/>
      <c r="N284" s="89"/>
      <c r="O284" s="89"/>
      <c r="P284" s="89"/>
      <c r="Q284" s="89"/>
      <c r="R284" s="89"/>
      <c r="S284" s="89"/>
      <c r="T284" s="89"/>
      <c r="U284" s="89"/>
      <c r="V284" s="89"/>
      <c r="W284" s="173"/>
      <c r="X284" s="89"/>
      <c r="Y284" s="235"/>
      <c r="Z284" s="90"/>
      <c r="AA284" s="90"/>
      <c r="AB284" s="90"/>
      <c r="AC284" s="90"/>
      <c r="AD284" s="90"/>
      <c r="AE284" s="90"/>
      <c r="AF284" s="90"/>
      <c r="AG284" s="90"/>
      <c r="AH284" s="90"/>
      <c r="AI284" s="90"/>
      <c r="AJ284" s="90"/>
      <c r="AK284" s="90"/>
      <c r="AL284" s="90"/>
    </row>
    <row r="285" spans="1:38" s="91" customFormat="1" ht="16.5">
      <c r="A285" s="89"/>
      <c r="B285" s="162"/>
      <c r="C285" s="162"/>
      <c r="D285" s="162"/>
      <c r="E285" s="89"/>
      <c r="F285" s="89"/>
      <c r="G285" s="89"/>
      <c r="H285" s="89"/>
      <c r="I285" s="89"/>
      <c r="J285" s="89"/>
      <c r="K285" s="89"/>
      <c r="L285" s="173"/>
      <c r="M285" s="89"/>
      <c r="N285" s="89"/>
      <c r="O285" s="89"/>
      <c r="P285" s="89"/>
      <c r="Q285" s="89"/>
      <c r="R285" s="89"/>
      <c r="S285" s="89"/>
      <c r="T285" s="89"/>
      <c r="U285" s="89"/>
      <c r="V285" s="89"/>
      <c r="W285" s="173"/>
      <c r="X285" s="89"/>
      <c r="Y285" s="235"/>
      <c r="Z285" s="90"/>
      <c r="AA285" s="90"/>
      <c r="AB285" s="90"/>
      <c r="AC285" s="90"/>
      <c r="AD285" s="90"/>
      <c r="AE285" s="90"/>
      <c r="AF285" s="90"/>
      <c r="AG285" s="90"/>
      <c r="AH285" s="90"/>
      <c r="AI285" s="90"/>
      <c r="AJ285" s="90"/>
      <c r="AK285" s="90"/>
      <c r="AL285" s="90"/>
    </row>
    <row r="286" spans="1:38" s="91" customFormat="1" ht="16.5">
      <c r="A286" s="89"/>
      <c r="B286" s="162"/>
      <c r="C286" s="162"/>
      <c r="D286" s="162"/>
      <c r="E286" s="89"/>
      <c r="F286" s="89"/>
      <c r="G286" s="89"/>
      <c r="H286" s="89"/>
      <c r="I286" s="89"/>
      <c r="J286" s="89"/>
      <c r="K286" s="89"/>
      <c r="L286" s="173"/>
      <c r="M286" s="89"/>
      <c r="N286" s="89"/>
      <c r="O286" s="89"/>
      <c r="P286" s="89"/>
      <c r="Q286" s="89"/>
      <c r="R286" s="89"/>
      <c r="S286" s="89"/>
      <c r="T286" s="89"/>
      <c r="U286" s="89"/>
      <c r="V286" s="89"/>
      <c r="W286" s="173"/>
      <c r="X286" s="89"/>
      <c r="Y286" s="235"/>
      <c r="Z286" s="90"/>
      <c r="AA286" s="90"/>
      <c r="AB286" s="90"/>
      <c r="AC286" s="90"/>
      <c r="AD286" s="90"/>
      <c r="AE286" s="90"/>
      <c r="AF286" s="90"/>
      <c r="AG286" s="90"/>
      <c r="AH286" s="90"/>
      <c r="AI286" s="90"/>
      <c r="AJ286" s="90"/>
      <c r="AK286" s="90"/>
      <c r="AL286" s="90"/>
    </row>
    <row r="287" spans="1:38" s="91" customFormat="1" ht="16.5">
      <c r="A287" s="89"/>
      <c r="B287" s="162"/>
      <c r="C287" s="162"/>
      <c r="D287" s="162"/>
      <c r="E287" s="89"/>
      <c r="F287" s="89"/>
      <c r="G287" s="89"/>
      <c r="H287" s="89"/>
      <c r="I287" s="89"/>
      <c r="J287" s="89"/>
      <c r="K287" s="89"/>
      <c r="L287" s="173"/>
      <c r="M287" s="89"/>
      <c r="N287" s="89"/>
      <c r="O287" s="89"/>
      <c r="P287" s="89"/>
      <c r="Q287" s="89"/>
      <c r="R287" s="89"/>
      <c r="S287" s="89"/>
      <c r="T287" s="89"/>
      <c r="U287" s="89"/>
      <c r="V287" s="89"/>
      <c r="W287" s="173"/>
      <c r="X287" s="89"/>
      <c r="Y287" s="235"/>
      <c r="Z287" s="90"/>
      <c r="AA287" s="90"/>
      <c r="AB287" s="90"/>
      <c r="AC287" s="90"/>
      <c r="AD287" s="90"/>
      <c r="AE287" s="90"/>
      <c r="AF287" s="90"/>
      <c r="AG287" s="90"/>
      <c r="AH287" s="90"/>
      <c r="AI287" s="90"/>
      <c r="AJ287" s="90"/>
      <c r="AK287" s="90"/>
      <c r="AL287" s="90"/>
    </row>
    <row r="288" spans="1:38" s="91" customFormat="1" ht="16.5">
      <c r="A288" s="89"/>
      <c r="B288" s="162"/>
      <c r="C288" s="162"/>
      <c r="D288" s="162"/>
      <c r="E288" s="89"/>
      <c r="F288" s="89"/>
      <c r="G288" s="89"/>
      <c r="H288" s="89"/>
      <c r="I288" s="89"/>
      <c r="J288" s="89"/>
      <c r="K288" s="89"/>
      <c r="L288" s="173"/>
      <c r="M288" s="89"/>
      <c r="N288" s="89"/>
      <c r="O288" s="89"/>
      <c r="P288" s="89"/>
      <c r="Q288" s="89"/>
      <c r="R288" s="89"/>
      <c r="S288" s="89"/>
      <c r="T288" s="89"/>
      <c r="U288" s="89"/>
      <c r="V288" s="89"/>
      <c r="W288" s="173"/>
      <c r="X288" s="89"/>
      <c r="Y288" s="235"/>
      <c r="Z288" s="90"/>
      <c r="AA288" s="90"/>
      <c r="AB288" s="90"/>
      <c r="AC288" s="90"/>
      <c r="AD288" s="90"/>
      <c r="AE288" s="90"/>
      <c r="AF288" s="90"/>
      <c r="AG288" s="90"/>
      <c r="AH288" s="90"/>
      <c r="AI288" s="90"/>
      <c r="AJ288" s="90"/>
      <c r="AK288" s="90"/>
      <c r="AL288" s="90"/>
    </row>
    <row r="289" spans="1:38" s="91" customFormat="1" ht="16.5">
      <c r="A289" s="89"/>
      <c r="B289" s="162"/>
      <c r="C289" s="162"/>
      <c r="D289" s="162"/>
      <c r="E289" s="89"/>
      <c r="F289" s="89"/>
      <c r="G289" s="89"/>
      <c r="H289" s="89"/>
      <c r="I289" s="89"/>
      <c r="J289" s="89"/>
      <c r="K289" s="89"/>
      <c r="L289" s="173"/>
      <c r="M289" s="89"/>
      <c r="N289" s="89"/>
      <c r="O289" s="89"/>
      <c r="P289" s="89"/>
      <c r="Q289" s="89"/>
      <c r="R289" s="89"/>
      <c r="S289" s="89"/>
      <c r="T289" s="89"/>
      <c r="U289" s="89"/>
      <c r="V289" s="89"/>
      <c r="W289" s="173"/>
      <c r="X289" s="89"/>
      <c r="Y289" s="235"/>
      <c r="Z289" s="90"/>
      <c r="AA289" s="90"/>
      <c r="AB289" s="90"/>
      <c r="AC289" s="90"/>
      <c r="AD289" s="90"/>
      <c r="AE289" s="90"/>
      <c r="AF289" s="90"/>
      <c r="AG289" s="90"/>
      <c r="AH289" s="90"/>
      <c r="AI289" s="90"/>
      <c r="AJ289" s="90"/>
      <c r="AK289" s="90"/>
      <c r="AL289" s="90"/>
    </row>
    <row r="290" spans="1:38" s="91" customFormat="1" ht="16.5">
      <c r="A290" s="89"/>
      <c r="B290" s="162"/>
      <c r="C290" s="162"/>
      <c r="D290" s="162"/>
      <c r="E290" s="89"/>
      <c r="F290" s="89"/>
      <c r="G290" s="89"/>
      <c r="H290" s="89"/>
      <c r="I290" s="89"/>
      <c r="J290" s="89"/>
      <c r="K290" s="89"/>
      <c r="L290" s="173"/>
      <c r="M290" s="89"/>
      <c r="N290" s="89"/>
      <c r="O290" s="89"/>
      <c r="P290" s="89"/>
      <c r="Q290" s="89"/>
      <c r="R290" s="89"/>
      <c r="S290" s="89"/>
      <c r="T290" s="89"/>
      <c r="U290" s="89"/>
      <c r="V290" s="89"/>
      <c r="W290" s="173"/>
      <c r="X290" s="89"/>
      <c r="Y290" s="235"/>
      <c r="Z290" s="90"/>
      <c r="AA290" s="90"/>
      <c r="AB290" s="90"/>
      <c r="AC290" s="90"/>
      <c r="AD290" s="90"/>
      <c r="AE290" s="90"/>
      <c r="AF290" s="90"/>
      <c r="AG290" s="90"/>
      <c r="AH290" s="90"/>
      <c r="AI290" s="90"/>
      <c r="AJ290" s="90"/>
      <c r="AK290" s="90"/>
      <c r="AL290" s="90"/>
    </row>
    <row r="291" spans="1:38" s="91" customFormat="1" ht="16.5">
      <c r="A291" s="89"/>
      <c r="B291" s="162"/>
      <c r="C291" s="162"/>
      <c r="D291" s="162"/>
      <c r="E291" s="89"/>
      <c r="F291" s="89"/>
      <c r="G291" s="89"/>
      <c r="H291" s="89"/>
      <c r="I291" s="89"/>
      <c r="J291" s="89"/>
      <c r="K291" s="89"/>
      <c r="L291" s="173"/>
      <c r="M291" s="89"/>
      <c r="N291" s="89"/>
      <c r="O291" s="89"/>
      <c r="P291" s="89"/>
      <c r="Q291" s="89"/>
      <c r="R291" s="89"/>
      <c r="S291" s="89"/>
      <c r="T291" s="89"/>
      <c r="U291" s="89"/>
      <c r="V291" s="89"/>
      <c r="W291" s="173"/>
      <c r="X291" s="89"/>
      <c r="Y291" s="235"/>
      <c r="Z291" s="90"/>
      <c r="AA291" s="90"/>
      <c r="AB291" s="90"/>
      <c r="AC291" s="90"/>
      <c r="AD291" s="90"/>
      <c r="AE291" s="90"/>
      <c r="AF291" s="90"/>
      <c r="AG291" s="90"/>
      <c r="AH291" s="90"/>
      <c r="AI291" s="90"/>
      <c r="AJ291" s="90"/>
      <c r="AK291" s="90"/>
      <c r="AL291" s="90"/>
    </row>
    <row r="292" spans="1:38" s="91" customFormat="1" ht="16.5">
      <c r="A292" s="89"/>
      <c r="B292" s="162"/>
      <c r="C292" s="162"/>
      <c r="D292" s="162"/>
      <c r="E292" s="89"/>
      <c r="F292" s="89"/>
      <c r="G292" s="89"/>
      <c r="H292" s="89"/>
      <c r="I292" s="89"/>
      <c r="J292" s="89"/>
      <c r="K292" s="89"/>
      <c r="L292" s="173"/>
      <c r="M292" s="89"/>
      <c r="N292" s="89"/>
      <c r="O292" s="89"/>
      <c r="P292" s="89"/>
      <c r="Q292" s="89"/>
      <c r="R292" s="89"/>
      <c r="S292" s="89"/>
      <c r="T292" s="89"/>
      <c r="U292" s="89"/>
      <c r="V292" s="89"/>
      <c r="W292" s="173"/>
      <c r="X292" s="89"/>
      <c r="Y292" s="235"/>
      <c r="Z292" s="90"/>
      <c r="AA292" s="90"/>
      <c r="AB292" s="90"/>
      <c r="AC292" s="90"/>
      <c r="AD292" s="90"/>
      <c r="AE292" s="90"/>
      <c r="AF292" s="90"/>
      <c r="AG292" s="90"/>
      <c r="AH292" s="90"/>
      <c r="AI292" s="90"/>
      <c r="AJ292" s="90"/>
      <c r="AK292" s="90"/>
      <c r="AL292" s="90"/>
    </row>
    <row r="293" spans="1:38" s="91" customFormat="1" ht="16.5">
      <c r="A293" s="89"/>
      <c r="B293" s="162"/>
      <c r="C293" s="162"/>
      <c r="D293" s="162"/>
      <c r="E293" s="89"/>
      <c r="F293" s="89"/>
      <c r="G293" s="89"/>
      <c r="H293" s="89"/>
      <c r="I293" s="89"/>
      <c r="J293" s="89"/>
      <c r="K293" s="89"/>
      <c r="L293" s="173"/>
      <c r="M293" s="89"/>
      <c r="N293" s="89"/>
      <c r="O293" s="89"/>
      <c r="P293" s="89"/>
      <c r="Q293" s="89"/>
      <c r="R293" s="89"/>
      <c r="S293" s="89"/>
      <c r="T293" s="89"/>
      <c r="U293" s="89"/>
      <c r="V293" s="89"/>
      <c r="W293" s="173"/>
      <c r="X293" s="89"/>
      <c r="Y293" s="235"/>
      <c r="Z293" s="90"/>
      <c r="AA293" s="90"/>
      <c r="AB293" s="90"/>
      <c r="AC293" s="90"/>
      <c r="AD293" s="90"/>
      <c r="AE293" s="90"/>
      <c r="AF293" s="90"/>
      <c r="AG293" s="90"/>
      <c r="AH293" s="90"/>
      <c r="AI293" s="90"/>
      <c r="AJ293" s="90"/>
      <c r="AK293" s="90"/>
      <c r="AL293" s="90"/>
    </row>
    <row r="294" spans="1:38" s="91" customFormat="1" ht="16.5">
      <c r="A294" s="89"/>
      <c r="B294" s="162"/>
      <c r="C294" s="162"/>
      <c r="D294" s="162"/>
      <c r="E294" s="89"/>
      <c r="F294" s="89"/>
      <c r="G294" s="89"/>
      <c r="H294" s="89"/>
      <c r="I294" s="89"/>
      <c r="J294" s="89"/>
      <c r="K294" s="89"/>
      <c r="L294" s="173"/>
      <c r="M294" s="89"/>
      <c r="N294" s="89"/>
      <c r="O294" s="89"/>
      <c r="P294" s="89"/>
      <c r="Q294" s="89"/>
      <c r="R294" s="89"/>
      <c r="S294" s="89"/>
      <c r="T294" s="89"/>
      <c r="U294" s="89"/>
      <c r="V294" s="89"/>
      <c r="W294" s="173"/>
      <c r="X294" s="89"/>
      <c r="Y294" s="194"/>
      <c r="Z294" s="90"/>
      <c r="AA294" s="90"/>
      <c r="AB294" s="90"/>
      <c r="AC294" s="90"/>
      <c r="AD294" s="90"/>
      <c r="AE294" s="90"/>
      <c r="AF294" s="90"/>
      <c r="AG294" s="90"/>
      <c r="AH294" s="90"/>
      <c r="AI294" s="90"/>
      <c r="AJ294" s="90"/>
      <c r="AK294" s="90"/>
      <c r="AL294" s="90"/>
    </row>
    <row r="295" spans="1:38" s="91" customFormat="1" ht="16.5">
      <c r="A295" s="89"/>
      <c r="B295" s="162"/>
      <c r="C295" s="162"/>
      <c r="D295" s="162"/>
      <c r="E295" s="89"/>
      <c r="F295" s="89"/>
      <c r="G295" s="89"/>
      <c r="H295" s="89"/>
      <c r="I295" s="89"/>
      <c r="J295" s="89"/>
      <c r="K295" s="89"/>
      <c r="L295" s="173"/>
      <c r="M295" s="89"/>
      <c r="N295" s="89"/>
      <c r="O295" s="89"/>
      <c r="P295" s="89"/>
      <c r="Q295" s="89"/>
      <c r="R295" s="89"/>
      <c r="S295" s="89"/>
      <c r="T295" s="89"/>
      <c r="U295" s="89"/>
      <c r="V295" s="89"/>
      <c r="W295" s="173"/>
      <c r="X295" s="89"/>
      <c r="Y295" s="194"/>
      <c r="Z295" s="90"/>
      <c r="AA295" s="90"/>
      <c r="AB295" s="90"/>
      <c r="AC295" s="90"/>
      <c r="AD295" s="90"/>
      <c r="AE295" s="90"/>
      <c r="AF295" s="90"/>
      <c r="AG295" s="90"/>
      <c r="AH295" s="90"/>
      <c r="AI295" s="90"/>
      <c r="AJ295" s="90"/>
      <c r="AK295" s="90"/>
      <c r="AL295" s="90"/>
    </row>
    <row r="296" spans="1:38" s="91" customFormat="1" ht="16.5">
      <c r="A296" s="89"/>
      <c r="B296" s="162"/>
      <c r="C296" s="162"/>
      <c r="D296" s="162"/>
      <c r="E296" s="89"/>
      <c r="F296" s="89"/>
      <c r="G296" s="89"/>
      <c r="H296" s="89"/>
      <c r="I296" s="89"/>
      <c r="J296" s="89"/>
      <c r="K296" s="89"/>
      <c r="L296" s="173"/>
      <c r="M296" s="89"/>
      <c r="N296" s="89"/>
      <c r="O296" s="89"/>
      <c r="P296" s="89"/>
      <c r="Q296" s="89"/>
      <c r="R296" s="89"/>
      <c r="S296" s="89"/>
      <c r="T296" s="89"/>
      <c r="U296" s="89"/>
      <c r="V296" s="89"/>
      <c r="W296" s="173"/>
      <c r="X296" s="89"/>
      <c r="Y296" s="194"/>
      <c r="Z296" s="90"/>
      <c r="AA296" s="90"/>
      <c r="AB296" s="90"/>
      <c r="AC296" s="90"/>
      <c r="AD296" s="90"/>
      <c r="AE296" s="90"/>
      <c r="AF296" s="90"/>
      <c r="AG296" s="90"/>
      <c r="AH296" s="90"/>
      <c r="AI296" s="90"/>
      <c r="AJ296" s="90"/>
      <c r="AK296" s="90"/>
      <c r="AL296" s="90"/>
    </row>
    <row r="297" spans="1:38" s="91" customFormat="1" ht="16.5">
      <c r="A297" s="89"/>
      <c r="B297" s="162"/>
      <c r="C297" s="162"/>
      <c r="D297" s="162"/>
      <c r="E297" s="89"/>
      <c r="F297" s="89"/>
      <c r="G297" s="89"/>
      <c r="H297" s="89"/>
      <c r="I297" s="89"/>
      <c r="J297" s="89"/>
      <c r="K297" s="89"/>
      <c r="L297" s="173"/>
      <c r="M297" s="89"/>
      <c r="N297" s="89"/>
      <c r="O297" s="89"/>
      <c r="P297" s="89"/>
      <c r="Q297" s="89"/>
      <c r="R297" s="89"/>
      <c r="S297" s="89"/>
      <c r="T297" s="89"/>
      <c r="U297" s="89"/>
      <c r="V297" s="89"/>
      <c r="W297" s="173"/>
      <c r="X297" s="89"/>
      <c r="Y297" s="194"/>
      <c r="Z297" s="90"/>
      <c r="AA297" s="90"/>
      <c r="AB297" s="90"/>
      <c r="AC297" s="90"/>
      <c r="AD297" s="90"/>
      <c r="AE297" s="90"/>
      <c r="AF297" s="90"/>
      <c r="AG297" s="90"/>
      <c r="AH297" s="90"/>
      <c r="AI297" s="90"/>
      <c r="AJ297" s="90"/>
      <c r="AK297" s="90"/>
      <c r="AL297" s="90"/>
    </row>
    <row r="298" spans="1:38" s="91" customFormat="1" ht="16.5">
      <c r="A298" s="89"/>
      <c r="B298" s="162"/>
      <c r="C298" s="162"/>
      <c r="D298" s="162"/>
      <c r="E298" s="89"/>
      <c r="F298" s="89"/>
      <c r="G298" s="89"/>
      <c r="H298" s="89"/>
      <c r="I298" s="89"/>
      <c r="J298" s="89"/>
      <c r="K298" s="89"/>
      <c r="L298" s="173"/>
      <c r="M298" s="89"/>
      <c r="N298" s="89"/>
      <c r="O298" s="89"/>
      <c r="P298" s="89"/>
      <c r="Q298" s="89"/>
      <c r="R298" s="89"/>
      <c r="S298" s="89"/>
      <c r="T298" s="89"/>
      <c r="U298" s="89"/>
      <c r="V298" s="89"/>
      <c r="W298" s="173"/>
      <c r="X298" s="89"/>
      <c r="Y298" s="194"/>
      <c r="Z298" s="90"/>
      <c r="AA298" s="90"/>
      <c r="AB298" s="90"/>
      <c r="AC298" s="90"/>
      <c r="AD298" s="90"/>
      <c r="AE298" s="90"/>
      <c r="AF298" s="90"/>
      <c r="AG298" s="90"/>
      <c r="AH298" s="90"/>
      <c r="AI298" s="90"/>
      <c r="AJ298" s="90"/>
      <c r="AK298" s="90"/>
      <c r="AL298" s="90"/>
    </row>
    <row r="299" spans="3:13" ht="15">
      <c r="C299" s="7"/>
      <c r="M299" s="1"/>
    </row>
    <row r="300" spans="3:13" ht="15">
      <c r="C300" s="7"/>
      <c r="M300" s="1"/>
    </row>
    <row r="301" spans="3:13" ht="15">
      <c r="C301" s="7"/>
      <c r="M301" s="1"/>
    </row>
    <row r="302" spans="3:13" ht="15">
      <c r="C302" s="7"/>
      <c r="M302" s="1"/>
    </row>
    <row r="303" spans="3:13" ht="15">
      <c r="C303" s="7"/>
      <c r="M303" s="1"/>
    </row>
    <row r="304" spans="3:13" ht="15">
      <c r="C304" s="7"/>
      <c r="M304" s="1"/>
    </row>
    <row r="305" spans="3:13" ht="15">
      <c r="C305" s="7"/>
      <c r="M305" s="1"/>
    </row>
    <row r="306" spans="3:13" ht="15">
      <c r="C306" s="7"/>
      <c r="M306" s="1"/>
    </row>
    <row r="307" spans="3:13" ht="15">
      <c r="C307" s="7"/>
      <c r="M307" s="1"/>
    </row>
    <row r="308" spans="3:13" ht="15">
      <c r="C308" s="7"/>
      <c r="M308" s="1"/>
    </row>
    <row r="309" spans="3:13" ht="15">
      <c r="C309" s="7"/>
      <c r="M309" s="1"/>
    </row>
    <row r="310" spans="3:13" ht="15">
      <c r="C310" s="7"/>
      <c r="M310" s="1"/>
    </row>
    <row r="311" spans="3:13" ht="15">
      <c r="C311" s="7"/>
      <c r="M311" s="1"/>
    </row>
    <row r="312" spans="3:13" ht="15">
      <c r="C312" s="7"/>
      <c r="M312" s="1"/>
    </row>
    <row r="313" spans="3:13" ht="15">
      <c r="C313" s="7"/>
      <c r="M313" s="1"/>
    </row>
    <row r="314" spans="3:13" ht="15">
      <c r="C314" s="7"/>
      <c r="M314" s="1"/>
    </row>
    <row r="315" spans="3:13" ht="15">
      <c r="C315" s="7"/>
      <c r="M315" s="1"/>
    </row>
    <row r="316" spans="3:13" ht="15">
      <c r="C316" s="7"/>
      <c r="M316" s="1"/>
    </row>
    <row r="317" spans="3:13" ht="15">
      <c r="C317" s="7"/>
      <c r="M317" s="1"/>
    </row>
    <row r="318" spans="3:13" ht="15">
      <c r="C318" s="7"/>
      <c r="M318" s="1"/>
    </row>
    <row r="319" spans="3:13" ht="15">
      <c r="C319" s="7"/>
      <c r="M319" s="1"/>
    </row>
    <row r="320" spans="3:13" ht="15">
      <c r="C320" s="7"/>
      <c r="M320" s="1"/>
    </row>
    <row r="321" spans="3:13" ht="15">
      <c r="C321" s="7"/>
      <c r="M321" s="1"/>
    </row>
    <row r="322" spans="3:13" ht="15">
      <c r="C322" s="7"/>
      <c r="M322" s="1"/>
    </row>
    <row r="323" spans="3:13" ht="15">
      <c r="C323" s="7"/>
      <c r="M323" s="1"/>
    </row>
    <row r="324" spans="3:13" ht="15">
      <c r="C324" s="7"/>
      <c r="M324" s="1"/>
    </row>
    <row r="325" spans="3:13" ht="15">
      <c r="C325" s="7"/>
      <c r="M325" s="1"/>
    </row>
    <row r="326" spans="3:13" ht="15">
      <c r="C326" s="7"/>
      <c r="M326" s="1"/>
    </row>
    <row r="327" spans="3:13" ht="15">
      <c r="C327" s="7"/>
      <c r="M327" s="1"/>
    </row>
    <row r="328" spans="3:13" ht="15">
      <c r="C328" s="7"/>
      <c r="M328" s="1"/>
    </row>
    <row r="329" spans="3:13" ht="15">
      <c r="C329" s="7"/>
      <c r="M329" s="1"/>
    </row>
    <row r="330" spans="3:13" ht="15">
      <c r="C330" s="7"/>
      <c r="M330" s="1"/>
    </row>
    <row r="331" spans="3:13" ht="15">
      <c r="C331" s="7"/>
      <c r="M331" s="1"/>
    </row>
    <row r="332" spans="3:13" ht="15">
      <c r="C332" s="7"/>
      <c r="M332" s="1"/>
    </row>
    <row r="333" spans="3:13" ht="15">
      <c r="C333" s="7"/>
      <c r="M333" s="1"/>
    </row>
    <row r="334" spans="3:13" ht="15">
      <c r="C334" s="7"/>
      <c r="M334" s="1"/>
    </row>
    <row r="335" spans="3:13" ht="15">
      <c r="C335" s="7"/>
      <c r="M335" s="1"/>
    </row>
    <row r="336" spans="3:13" ht="15">
      <c r="C336" s="7"/>
      <c r="M336" s="1"/>
    </row>
    <row r="337" spans="3:13" ht="15">
      <c r="C337" s="7"/>
      <c r="M337" s="1"/>
    </row>
    <row r="338" spans="3:13" ht="15">
      <c r="C338" s="7"/>
      <c r="M338" s="1"/>
    </row>
    <row r="339" spans="3:13" ht="15">
      <c r="C339" s="7"/>
      <c r="M339" s="1"/>
    </row>
    <row r="340" spans="3:13" ht="15">
      <c r="C340" s="7"/>
      <c r="M340" s="1"/>
    </row>
    <row r="341" spans="3:13" ht="15">
      <c r="C341" s="7"/>
      <c r="M341" s="1"/>
    </row>
    <row r="342" spans="3:13" ht="15">
      <c r="C342" s="7"/>
      <c r="M342" s="1"/>
    </row>
    <row r="343" spans="3:13" ht="15">
      <c r="C343" s="7"/>
      <c r="M343" s="1"/>
    </row>
    <row r="344" spans="3:13" ht="15">
      <c r="C344" s="7"/>
      <c r="M344" s="1"/>
    </row>
    <row r="345" spans="3:13" ht="15">
      <c r="C345" s="7"/>
      <c r="M345" s="1"/>
    </row>
    <row r="346" spans="3:13" ht="15">
      <c r="C346" s="7"/>
      <c r="M346" s="1"/>
    </row>
    <row r="347" spans="3:13" ht="15">
      <c r="C347" s="7"/>
      <c r="M347" s="1"/>
    </row>
    <row r="348" spans="3:13" ht="15">
      <c r="C348" s="7"/>
      <c r="M348" s="1"/>
    </row>
    <row r="349" spans="3:13" ht="15">
      <c r="C349" s="7"/>
      <c r="M349" s="1"/>
    </row>
    <row r="350" spans="3:13" ht="15">
      <c r="C350" s="7"/>
      <c r="M350" s="1"/>
    </row>
    <row r="351" spans="3:13" ht="15">
      <c r="C351" s="7"/>
      <c r="M351" s="1"/>
    </row>
    <row r="352" spans="3:13" ht="15">
      <c r="C352" s="7"/>
      <c r="M352" s="1"/>
    </row>
    <row r="353" spans="3:13" ht="15">
      <c r="C353" s="7"/>
      <c r="M353" s="1"/>
    </row>
    <row r="354" spans="3:13" ht="15">
      <c r="C354" s="7"/>
      <c r="M354" s="1"/>
    </row>
    <row r="355" spans="3:13" ht="15">
      <c r="C355" s="7"/>
      <c r="M355" s="1"/>
    </row>
    <row r="356" spans="3:13" ht="15">
      <c r="C356" s="7"/>
      <c r="M356" s="1"/>
    </row>
    <row r="357" spans="3:13" ht="15">
      <c r="C357" s="7"/>
      <c r="M357" s="1"/>
    </row>
    <row r="358" spans="3:13" ht="15">
      <c r="C358" s="7"/>
      <c r="M358" s="1"/>
    </row>
    <row r="359" spans="3:13" ht="15">
      <c r="C359" s="7"/>
      <c r="M359" s="1"/>
    </row>
    <row r="360" spans="3:13" ht="15">
      <c r="C360" s="7"/>
      <c r="M360" s="1"/>
    </row>
    <row r="361" spans="3:13" ht="15">
      <c r="C361" s="7"/>
      <c r="M361" s="1"/>
    </row>
    <row r="362" spans="3:13" ht="15">
      <c r="C362" s="7"/>
      <c r="M362" s="1"/>
    </row>
    <row r="363" spans="3:13" ht="15">
      <c r="C363" s="7"/>
      <c r="M363" s="1"/>
    </row>
    <row r="364" spans="3:13" ht="15">
      <c r="C364" s="7"/>
      <c r="M364" s="1"/>
    </row>
    <row r="365" spans="3:13" ht="15">
      <c r="C365" s="7"/>
      <c r="M365" s="1"/>
    </row>
    <row r="366" spans="3:13" ht="15">
      <c r="C366" s="7"/>
      <c r="M366" s="1"/>
    </row>
    <row r="367" spans="3:13" ht="15">
      <c r="C367" s="7"/>
      <c r="M367" s="1"/>
    </row>
    <row r="368" spans="3:13" ht="15">
      <c r="C368" s="7"/>
      <c r="M368" s="1"/>
    </row>
    <row r="369" spans="3:13" ht="15">
      <c r="C369" s="7"/>
      <c r="M369" s="1"/>
    </row>
    <row r="370" spans="3:13" ht="15">
      <c r="C370" s="7"/>
      <c r="M370" s="1"/>
    </row>
    <row r="371" spans="3:13" ht="15">
      <c r="C371" s="7"/>
      <c r="M371" s="1"/>
    </row>
    <row r="372" spans="3:13" ht="15">
      <c r="C372" s="7"/>
      <c r="M372" s="1"/>
    </row>
    <row r="373" spans="3:13" ht="15">
      <c r="C373" s="7"/>
      <c r="M373" s="1"/>
    </row>
    <row r="374" spans="3:13" ht="15">
      <c r="C374" s="7"/>
      <c r="M374" s="1"/>
    </row>
    <row r="375" spans="3:13" ht="15">
      <c r="C375" s="7"/>
      <c r="M375" s="1"/>
    </row>
    <row r="376" spans="3:13" ht="15">
      <c r="C376" s="7"/>
      <c r="M376" s="1"/>
    </row>
    <row r="377" spans="3:13" ht="15">
      <c r="C377" s="7"/>
      <c r="M377" s="1"/>
    </row>
    <row r="378" spans="3:13" ht="15">
      <c r="C378" s="7"/>
      <c r="M378" s="1"/>
    </row>
    <row r="379" spans="3:13" ht="15">
      <c r="C379" s="7"/>
      <c r="M379" s="1"/>
    </row>
    <row r="380" spans="3:13" ht="15">
      <c r="C380" s="7"/>
      <c r="M380" s="1"/>
    </row>
    <row r="381" spans="3:13" ht="15">
      <c r="C381" s="7"/>
      <c r="M381" s="1"/>
    </row>
    <row r="382" spans="3:13" ht="15">
      <c r="C382" s="7"/>
      <c r="M382" s="1"/>
    </row>
    <row r="383" spans="3:13" ht="15">
      <c r="C383" s="7"/>
      <c r="M383" s="1"/>
    </row>
    <row r="384" spans="3:13" ht="15">
      <c r="C384" s="7"/>
      <c r="M384" s="1"/>
    </row>
    <row r="385" spans="3:13" ht="15">
      <c r="C385" s="7"/>
      <c r="M385" s="1"/>
    </row>
    <row r="386" spans="3:13" ht="15">
      <c r="C386" s="7"/>
      <c r="M386" s="1"/>
    </row>
    <row r="387" spans="3:13" ht="15">
      <c r="C387" s="7"/>
      <c r="M387" s="1"/>
    </row>
    <row r="388" spans="3:13" ht="15">
      <c r="C388" s="7"/>
      <c r="M388" s="1"/>
    </row>
    <row r="389" spans="3:13" ht="15">
      <c r="C389" s="7"/>
      <c r="M389" s="1"/>
    </row>
    <row r="390" spans="3:13" ht="15">
      <c r="C390" s="7"/>
      <c r="M390" s="1"/>
    </row>
    <row r="391" spans="3:13" ht="15">
      <c r="C391" s="7"/>
      <c r="M391" s="1"/>
    </row>
    <row r="392" spans="3:13" ht="15">
      <c r="C392" s="7"/>
      <c r="M392" s="1"/>
    </row>
    <row r="393" spans="3:13" ht="15">
      <c r="C393" s="7"/>
      <c r="M393" s="1"/>
    </row>
    <row r="394" spans="3:13" ht="15">
      <c r="C394" s="7"/>
      <c r="M394" s="1"/>
    </row>
    <row r="395" spans="3:13" ht="15">
      <c r="C395" s="7"/>
      <c r="M395" s="1"/>
    </row>
    <row r="396" spans="3:13" ht="15">
      <c r="C396" s="7"/>
      <c r="M396" s="1"/>
    </row>
    <row r="397" spans="3:13" ht="15">
      <c r="C397" s="7"/>
      <c r="M397" s="1"/>
    </row>
    <row r="398" spans="3:13" ht="15">
      <c r="C398" s="7"/>
      <c r="M398" s="1"/>
    </row>
    <row r="399" spans="3:13" ht="15">
      <c r="C399" s="7"/>
      <c r="M399" s="1"/>
    </row>
    <row r="400" spans="3:13" ht="15">
      <c r="C400" s="7"/>
      <c r="M400" s="1"/>
    </row>
    <row r="401" spans="3:13" ht="15">
      <c r="C401" s="7"/>
      <c r="M401" s="1"/>
    </row>
    <row r="402" spans="3:13" ht="15">
      <c r="C402" s="7"/>
      <c r="M402" s="1"/>
    </row>
    <row r="403" spans="3:13" ht="15">
      <c r="C403" s="7"/>
      <c r="M403" s="1"/>
    </row>
    <row r="404" spans="3:13" ht="15">
      <c r="C404" s="7"/>
      <c r="M404" s="1"/>
    </row>
    <row r="405" spans="3:13" ht="15">
      <c r="C405" s="7"/>
      <c r="M405" s="1"/>
    </row>
    <row r="406" spans="3:13" ht="15">
      <c r="C406" s="7"/>
      <c r="M406" s="1"/>
    </row>
    <row r="407" spans="3:13" ht="15">
      <c r="C407" s="7"/>
      <c r="M407" s="1"/>
    </row>
    <row r="408" spans="3:13" ht="15">
      <c r="C408" s="7"/>
      <c r="M408" s="1"/>
    </row>
  </sheetData>
  <sheetProtection/>
  <mergeCells count="56">
    <mergeCell ref="R12:V12"/>
    <mergeCell ref="R13:R15"/>
    <mergeCell ref="S1:X1"/>
    <mergeCell ref="S2:X2"/>
    <mergeCell ref="S3:X3"/>
    <mergeCell ref="X11:X15"/>
    <mergeCell ref="W11:W15"/>
    <mergeCell ref="S13:S15"/>
    <mergeCell ref="B9:W9"/>
    <mergeCell ref="B10:W10"/>
    <mergeCell ref="B11:B15"/>
    <mergeCell ref="L11:L15"/>
    <mergeCell ref="F11:K11"/>
    <mergeCell ref="M11:V11"/>
    <mergeCell ref="E11:E15"/>
    <mergeCell ref="T13:U13"/>
    <mergeCell ref="V13:V15"/>
    <mergeCell ref="T14:T15"/>
    <mergeCell ref="U14:U15"/>
    <mergeCell ref="F13:F15"/>
    <mergeCell ref="H14:H15"/>
    <mergeCell ref="F12:H12"/>
    <mergeCell ref="J13:K13"/>
    <mergeCell ref="I13:I15"/>
    <mergeCell ref="G13:H13"/>
    <mergeCell ref="M13:M15"/>
    <mergeCell ref="M12:Q12"/>
    <mergeCell ref="N13:N15"/>
    <mergeCell ref="O14:O15"/>
    <mergeCell ref="B111:B112"/>
    <mergeCell ref="Q13:Q15"/>
    <mergeCell ref="P14:P15"/>
    <mergeCell ref="G14:G15"/>
    <mergeCell ref="O13:P13"/>
    <mergeCell ref="J14:J15"/>
    <mergeCell ref="K14:K15"/>
    <mergeCell ref="D11:D15"/>
    <mergeCell ref="C11:C15"/>
    <mergeCell ref="I12:K12"/>
    <mergeCell ref="Y1:Y41"/>
    <mergeCell ref="Y42:Y74"/>
    <mergeCell ref="P268:Q268"/>
    <mergeCell ref="C269:H269"/>
    <mergeCell ref="P269:X269"/>
    <mergeCell ref="C111:C112"/>
    <mergeCell ref="D111:D112"/>
    <mergeCell ref="C268:H268"/>
    <mergeCell ref="U268:X268"/>
    <mergeCell ref="W111:W112"/>
    <mergeCell ref="Y245:Y293"/>
    <mergeCell ref="Y75:Y109"/>
    <mergeCell ref="Y110:Y116"/>
    <mergeCell ref="Y117:Y132"/>
    <mergeCell ref="Y133:Y164"/>
    <mergeCell ref="Y165:Y208"/>
    <mergeCell ref="Y209:Y244"/>
  </mergeCells>
  <printOptions horizontalCentered="1"/>
  <pageMargins left="0.1968503937007874" right="0.1968503937007874" top="0.7086614173228347" bottom="0.31496062992125984" header="0.5118110236220472" footer="0.2362204724409449"/>
  <pageSetup fitToHeight="15" fitToWidth="1" horizontalDpi="600" verticalDpi="600" orientation="landscape" paperSize="9" scale="30" r:id="rId1"/>
  <headerFooter alignWithMargins="0">
    <oddHeader>&amp;R&amp;22Продовження додатку 2</oddHeader>
  </headerFooter>
  <rowBreaks count="1" manualBreakCount="1">
    <brk id="225" min="1" max="24" man="1"/>
  </rowBreaks>
  <colBreaks count="1" manualBreakCount="1">
    <brk id="12" max="267" man="1"/>
  </colBreaks>
</worksheet>
</file>

<file path=xl/worksheets/sheet2.xml><?xml version="1.0" encoding="utf-8"?>
<worksheet xmlns="http://schemas.openxmlformats.org/spreadsheetml/2006/main" xmlns:r="http://schemas.openxmlformats.org/officeDocument/2006/relationships">
  <sheetPr>
    <pageSetUpPr fitToPage="1"/>
  </sheetPr>
  <dimension ref="A1:AG546"/>
  <sheetViews>
    <sheetView showGridLines="0" showZeros="0" tabSelected="1" view="pageBreakPreview" zoomScale="55" zoomScaleNormal="70" zoomScaleSheetLayoutView="55" zoomScalePageLayoutView="0" workbookViewId="0" topLeftCell="B91">
      <selection activeCell="J201" sqref="J201"/>
    </sheetView>
  </sheetViews>
  <sheetFormatPr defaultColWidth="9.16015625" defaultRowHeight="12.75"/>
  <cols>
    <col min="1" max="1" width="3.83203125" style="2" hidden="1" customWidth="1"/>
    <col min="2" max="2" width="19.16015625" style="54" customWidth="1"/>
    <col min="3" max="3" width="16" style="83" customWidth="1"/>
    <col min="4" max="4" width="71" style="83" customWidth="1"/>
    <col min="5" max="5" width="24.66015625" style="14" customWidth="1"/>
    <col min="6" max="6" width="22" style="15" customWidth="1"/>
    <col min="7" max="10" width="22.33203125" style="15" customWidth="1"/>
    <col min="11" max="11" width="14.5" style="181" customWidth="1"/>
    <col min="12" max="12" width="27.5" style="14" customWidth="1"/>
    <col min="13" max="13" width="22.83203125" style="15" customWidth="1"/>
    <col min="14" max="14" width="18.66015625" style="15" customWidth="1"/>
    <col min="15" max="15" width="23" style="15" customWidth="1"/>
    <col min="16" max="21" width="23.66015625" style="15" customWidth="1"/>
    <col min="22" max="22" width="15.83203125" style="181" customWidth="1"/>
    <col min="23" max="23" width="23" style="14" customWidth="1"/>
    <col min="24" max="24" width="9" style="199" customWidth="1"/>
    <col min="25" max="25" width="19.5" style="3" customWidth="1"/>
    <col min="26" max="27" width="16.16015625" style="3" bestFit="1" customWidth="1"/>
    <col min="28" max="28" width="15.66015625" style="3" customWidth="1"/>
    <col min="29" max="31" width="9.16015625" style="3" customWidth="1"/>
    <col min="32" max="32" width="18.83203125" style="3" customWidth="1"/>
    <col min="33" max="33" width="18.66015625" style="3" customWidth="1"/>
    <col min="34" max="16384" width="9.16015625" style="3" customWidth="1"/>
  </cols>
  <sheetData>
    <row r="1" spans="2:24" ht="18.75">
      <c r="B1" s="87"/>
      <c r="E1" s="17"/>
      <c r="F1" s="18"/>
      <c r="G1" s="18"/>
      <c r="H1" s="18"/>
      <c r="I1" s="18"/>
      <c r="J1" s="18"/>
      <c r="K1" s="177"/>
      <c r="L1" s="17"/>
      <c r="M1" s="18"/>
      <c r="N1" s="18"/>
      <c r="O1" s="18"/>
      <c r="P1" s="18"/>
      <c r="Q1" s="18"/>
      <c r="R1" s="18"/>
      <c r="S1" s="18"/>
      <c r="T1" s="18"/>
      <c r="U1" s="18"/>
      <c r="V1" s="177"/>
      <c r="W1" s="17"/>
      <c r="X1" s="223">
        <v>19</v>
      </c>
    </row>
    <row r="2" spans="2:24" ht="31.5">
      <c r="B2" s="87"/>
      <c r="E2" s="17"/>
      <c r="F2" s="18"/>
      <c r="G2" s="18"/>
      <c r="H2" s="18"/>
      <c r="I2" s="18"/>
      <c r="J2" s="18"/>
      <c r="K2" s="177"/>
      <c r="L2" s="17"/>
      <c r="M2" s="18"/>
      <c r="N2" s="18"/>
      <c r="O2" s="18"/>
      <c r="P2" s="18"/>
      <c r="Q2" s="18"/>
      <c r="R2" s="263" t="s">
        <v>552</v>
      </c>
      <c r="S2" s="263"/>
      <c r="T2" s="263"/>
      <c r="U2" s="263"/>
      <c r="V2" s="263"/>
      <c r="W2" s="263"/>
      <c r="X2" s="223"/>
    </row>
    <row r="3" spans="2:24" ht="31.5">
      <c r="B3" s="87"/>
      <c r="E3" s="17"/>
      <c r="F3" s="18"/>
      <c r="G3" s="18"/>
      <c r="H3" s="18"/>
      <c r="I3" s="18"/>
      <c r="J3" s="18"/>
      <c r="K3" s="177"/>
      <c r="L3" s="17"/>
      <c r="M3" s="18"/>
      <c r="N3" s="18"/>
      <c r="O3" s="18"/>
      <c r="P3" s="18"/>
      <c r="Q3" s="18"/>
      <c r="R3" s="263" t="s">
        <v>564</v>
      </c>
      <c r="S3" s="263"/>
      <c r="T3" s="263"/>
      <c r="U3" s="263"/>
      <c r="V3" s="263"/>
      <c r="W3" s="263"/>
      <c r="X3" s="223"/>
    </row>
    <row r="4" spans="2:24" ht="31.5">
      <c r="B4" s="87"/>
      <c r="E4" s="17"/>
      <c r="F4" s="18"/>
      <c r="G4" s="18"/>
      <c r="H4" s="18"/>
      <c r="I4" s="18"/>
      <c r="J4" s="18"/>
      <c r="K4" s="177"/>
      <c r="L4" s="17"/>
      <c r="M4" s="18"/>
      <c r="N4" s="18"/>
      <c r="O4" s="18"/>
      <c r="P4" s="18"/>
      <c r="Q4" s="18"/>
      <c r="R4" s="264" t="s">
        <v>551</v>
      </c>
      <c r="S4" s="264"/>
      <c r="T4" s="264"/>
      <c r="U4" s="264"/>
      <c r="V4" s="264"/>
      <c r="W4" s="264"/>
      <c r="X4" s="223"/>
    </row>
    <row r="5" spans="2:24" ht="31.5">
      <c r="B5" s="87"/>
      <c r="E5" s="17"/>
      <c r="F5" s="18"/>
      <c r="G5" s="18"/>
      <c r="H5" s="18"/>
      <c r="I5" s="18"/>
      <c r="J5" s="18"/>
      <c r="K5" s="177"/>
      <c r="L5" s="17"/>
      <c r="M5" s="18"/>
      <c r="N5" s="18"/>
      <c r="O5" s="18"/>
      <c r="P5" s="18"/>
      <c r="Q5" s="18"/>
      <c r="R5" s="219"/>
      <c r="S5" s="219"/>
      <c r="T5" s="219"/>
      <c r="U5" s="219"/>
      <c r="V5" s="220"/>
      <c r="W5" s="221"/>
      <c r="X5" s="223"/>
    </row>
    <row r="6" spans="2:24" ht="18.75">
      <c r="B6" s="87"/>
      <c r="E6" s="17"/>
      <c r="F6" s="18"/>
      <c r="G6" s="18"/>
      <c r="H6" s="18"/>
      <c r="I6" s="18"/>
      <c r="J6" s="18"/>
      <c r="K6" s="177"/>
      <c r="L6" s="17"/>
      <c r="M6" s="18"/>
      <c r="N6" s="18"/>
      <c r="O6" s="18"/>
      <c r="P6" s="18"/>
      <c r="Q6" s="18"/>
      <c r="R6" s="18"/>
      <c r="S6" s="18"/>
      <c r="T6" s="18"/>
      <c r="U6" s="18"/>
      <c r="V6" s="177"/>
      <c r="W6" s="17"/>
      <c r="X6" s="223"/>
    </row>
    <row r="7" spans="2:24" ht="33.75" customHeight="1">
      <c r="B7" s="222" t="s">
        <v>560</v>
      </c>
      <c r="C7" s="222"/>
      <c r="D7" s="222"/>
      <c r="E7" s="222"/>
      <c r="F7" s="222"/>
      <c r="G7" s="222"/>
      <c r="H7" s="222"/>
      <c r="I7" s="222"/>
      <c r="J7" s="222"/>
      <c r="K7" s="222"/>
      <c r="L7" s="222"/>
      <c r="M7" s="222"/>
      <c r="N7" s="222"/>
      <c r="O7" s="222"/>
      <c r="P7" s="222"/>
      <c r="Q7" s="222"/>
      <c r="R7" s="222"/>
      <c r="S7" s="222"/>
      <c r="T7" s="222"/>
      <c r="U7" s="222"/>
      <c r="V7" s="222"/>
      <c r="W7" s="222"/>
      <c r="X7" s="223"/>
    </row>
    <row r="8" spans="1:26" s="16" customFormat="1" ht="32.25" customHeight="1">
      <c r="A8" s="11"/>
      <c r="B8" s="222" t="s">
        <v>562</v>
      </c>
      <c r="C8" s="222"/>
      <c r="D8" s="222"/>
      <c r="E8" s="222"/>
      <c r="F8" s="222"/>
      <c r="G8" s="222"/>
      <c r="H8" s="222"/>
      <c r="I8" s="222"/>
      <c r="J8" s="222"/>
      <c r="K8" s="222"/>
      <c r="L8" s="222"/>
      <c r="M8" s="222"/>
      <c r="N8" s="222"/>
      <c r="O8" s="222"/>
      <c r="P8" s="222"/>
      <c r="Q8" s="222"/>
      <c r="R8" s="222"/>
      <c r="S8" s="222"/>
      <c r="T8" s="222"/>
      <c r="U8" s="222"/>
      <c r="V8" s="222"/>
      <c r="W8" s="222"/>
      <c r="X8" s="223"/>
      <c r="Y8" s="215"/>
      <c r="Z8" s="215"/>
    </row>
    <row r="9" spans="2:26" ht="33.75" customHeight="1">
      <c r="B9" s="214"/>
      <c r="C9" s="209"/>
      <c r="D9" s="209"/>
      <c r="E9" s="209"/>
      <c r="F9" s="209"/>
      <c r="G9" s="209"/>
      <c r="H9" s="213"/>
      <c r="I9" s="213"/>
      <c r="J9" s="213"/>
      <c r="K9" s="211"/>
      <c r="L9" s="213"/>
      <c r="M9" s="213"/>
      <c r="N9" s="213"/>
      <c r="O9" s="213"/>
      <c r="P9" s="213"/>
      <c r="Q9" s="213"/>
      <c r="R9" s="213"/>
      <c r="S9" s="212"/>
      <c r="T9" s="212"/>
      <c r="U9" s="212"/>
      <c r="V9" s="210"/>
      <c r="W9" s="212"/>
      <c r="X9" s="223"/>
      <c r="Y9" s="39"/>
      <c r="Z9" s="39"/>
    </row>
    <row r="10" spans="1:26" s="16" customFormat="1" ht="24" customHeight="1">
      <c r="A10" s="11"/>
      <c r="B10" s="290" t="s">
        <v>428</v>
      </c>
      <c r="C10" s="272" t="s">
        <v>249</v>
      </c>
      <c r="D10" s="272" t="s">
        <v>523</v>
      </c>
      <c r="E10" s="284" t="s">
        <v>545</v>
      </c>
      <c r="F10" s="284"/>
      <c r="G10" s="284"/>
      <c r="H10" s="284"/>
      <c r="I10" s="284"/>
      <c r="J10" s="284"/>
      <c r="K10" s="285" t="s">
        <v>547</v>
      </c>
      <c r="L10" s="284" t="s">
        <v>546</v>
      </c>
      <c r="M10" s="284"/>
      <c r="N10" s="284"/>
      <c r="O10" s="284"/>
      <c r="P10" s="284"/>
      <c r="Q10" s="284"/>
      <c r="R10" s="284"/>
      <c r="S10" s="284"/>
      <c r="T10" s="284"/>
      <c r="U10" s="284"/>
      <c r="V10" s="226" t="s">
        <v>547</v>
      </c>
      <c r="W10" s="273" t="s">
        <v>0</v>
      </c>
      <c r="X10" s="223"/>
      <c r="Y10" s="44"/>
      <c r="Z10" s="44"/>
    </row>
    <row r="11" spans="1:26" ht="36" customHeight="1">
      <c r="A11" s="9"/>
      <c r="B11" s="291"/>
      <c r="C11" s="272"/>
      <c r="D11" s="272"/>
      <c r="E11" s="269" t="s">
        <v>544</v>
      </c>
      <c r="F11" s="270"/>
      <c r="G11" s="271"/>
      <c r="H11" s="273" t="s">
        <v>543</v>
      </c>
      <c r="I11" s="273"/>
      <c r="J11" s="273"/>
      <c r="K11" s="286"/>
      <c r="L11" s="273" t="s">
        <v>544</v>
      </c>
      <c r="M11" s="273"/>
      <c r="N11" s="273"/>
      <c r="O11" s="273"/>
      <c r="P11" s="273"/>
      <c r="Q11" s="269" t="s">
        <v>543</v>
      </c>
      <c r="R11" s="270"/>
      <c r="S11" s="270"/>
      <c r="T11" s="270"/>
      <c r="U11" s="271"/>
      <c r="V11" s="267"/>
      <c r="W11" s="273"/>
      <c r="X11" s="223"/>
      <c r="Y11" s="44"/>
      <c r="Z11" s="44"/>
    </row>
    <row r="12" spans="1:26" ht="16.5" customHeight="1">
      <c r="A12" s="9"/>
      <c r="B12" s="291"/>
      <c r="C12" s="272"/>
      <c r="D12" s="272"/>
      <c r="E12" s="273" t="s">
        <v>1</v>
      </c>
      <c r="F12" s="273" t="s">
        <v>3</v>
      </c>
      <c r="G12" s="273"/>
      <c r="H12" s="273" t="s">
        <v>1</v>
      </c>
      <c r="I12" s="273" t="s">
        <v>3</v>
      </c>
      <c r="J12" s="273"/>
      <c r="K12" s="286"/>
      <c r="L12" s="273" t="s">
        <v>1</v>
      </c>
      <c r="M12" s="283" t="s">
        <v>2</v>
      </c>
      <c r="N12" s="273" t="s">
        <v>3</v>
      </c>
      <c r="O12" s="273"/>
      <c r="P12" s="283" t="s">
        <v>4</v>
      </c>
      <c r="Q12" s="277" t="s">
        <v>1</v>
      </c>
      <c r="R12" s="274" t="s">
        <v>2</v>
      </c>
      <c r="S12" s="269" t="s">
        <v>3</v>
      </c>
      <c r="T12" s="271"/>
      <c r="U12" s="274" t="s">
        <v>4</v>
      </c>
      <c r="V12" s="267"/>
      <c r="W12" s="273"/>
      <c r="X12" s="223"/>
      <c r="Y12" s="44"/>
      <c r="Z12" s="44"/>
    </row>
    <row r="13" spans="1:26" ht="20.25" customHeight="1">
      <c r="A13" s="10"/>
      <c r="B13" s="291"/>
      <c r="C13" s="272"/>
      <c r="D13" s="272"/>
      <c r="E13" s="273"/>
      <c r="F13" s="273" t="s">
        <v>5</v>
      </c>
      <c r="G13" s="273" t="s">
        <v>6</v>
      </c>
      <c r="H13" s="273"/>
      <c r="I13" s="273" t="s">
        <v>5</v>
      </c>
      <c r="J13" s="273" t="s">
        <v>6</v>
      </c>
      <c r="K13" s="286"/>
      <c r="L13" s="273"/>
      <c r="M13" s="283"/>
      <c r="N13" s="273" t="s">
        <v>5</v>
      </c>
      <c r="O13" s="273" t="s">
        <v>6</v>
      </c>
      <c r="P13" s="283"/>
      <c r="Q13" s="293"/>
      <c r="R13" s="275"/>
      <c r="S13" s="277" t="s">
        <v>5</v>
      </c>
      <c r="T13" s="277" t="s">
        <v>6</v>
      </c>
      <c r="U13" s="275"/>
      <c r="V13" s="267"/>
      <c r="W13" s="273"/>
      <c r="X13" s="223"/>
      <c r="Y13" s="44"/>
      <c r="Z13" s="44"/>
    </row>
    <row r="14" spans="1:26" ht="115.5" customHeight="1">
      <c r="A14" s="11"/>
      <c r="B14" s="292"/>
      <c r="C14" s="272"/>
      <c r="D14" s="272"/>
      <c r="E14" s="273"/>
      <c r="F14" s="273"/>
      <c r="G14" s="273"/>
      <c r="H14" s="273"/>
      <c r="I14" s="273"/>
      <c r="J14" s="273"/>
      <c r="K14" s="287"/>
      <c r="L14" s="273"/>
      <c r="M14" s="283"/>
      <c r="N14" s="273"/>
      <c r="O14" s="273"/>
      <c r="P14" s="283"/>
      <c r="Q14" s="278"/>
      <c r="R14" s="276"/>
      <c r="S14" s="278"/>
      <c r="T14" s="278"/>
      <c r="U14" s="276"/>
      <c r="V14" s="268"/>
      <c r="W14" s="273"/>
      <c r="X14" s="223"/>
      <c r="Y14" s="44"/>
      <c r="Z14" s="44"/>
    </row>
    <row r="15" spans="1:26" s="28" customFormat="1" ht="23.25" customHeight="1">
      <c r="A15" s="27"/>
      <c r="B15" s="51" t="s">
        <v>245</v>
      </c>
      <c r="C15" s="52"/>
      <c r="D15" s="53" t="s">
        <v>246</v>
      </c>
      <c r="E15" s="45">
        <f>E16</f>
        <v>97759431</v>
      </c>
      <c r="F15" s="45">
        <f aca="true" t="shared" si="0" ref="F15:U15">F16</f>
        <v>70718872</v>
      </c>
      <c r="G15" s="45">
        <f t="shared" si="0"/>
        <v>3613400</v>
      </c>
      <c r="H15" s="45">
        <f t="shared" si="0"/>
        <v>23129426.680000003</v>
      </c>
      <c r="I15" s="45">
        <f t="shared" si="0"/>
        <v>17025590.310000002</v>
      </c>
      <c r="J15" s="45">
        <f t="shared" si="0"/>
        <v>1208955.97</v>
      </c>
      <c r="K15" s="183">
        <f>H15/E15*100</f>
        <v>23.65953488415865</v>
      </c>
      <c r="L15" s="45">
        <f t="shared" si="0"/>
        <v>9167700</v>
      </c>
      <c r="M15" s="45">
        <f t="shared" si="0"/>
        <v>3766500</v>
      </c>
      <c r="N15" s="45">
        <f t="shared" si="0"/>
        <v>1911000</v>
      </c>
      <c r="O15" s="45">
        <f t="shared" si="0"/>
        <v>85300</v>
      </c>
      <c r="P15" s="45">
        <f t="shared" si="0"/>
        <v>5401200</v>
      </c>
      <c r="Q15" s="45">
        <f>Q16</f>
        <v>731947.27</v>
      </c>
      <c r="R15" s="45">
        <f t="shared" si="0"/>
        <v>528550.27</v>
      </c>
      <c r="S15" s="45">
        <f t="shared" si="0"/>
        <v>398326.67</v>
      </c>
      <c r="T15" s="45">
        <f t="shared" si="0"/>
        <v>34155.6</v>
      </c>
      <c r="U15" s="45">
        <f t="shared" si="0"/>
        <v>203397</v>
      </c>
      <c r="V15" s="183">
        <f>Q15/L15*100</f>
        <v>7.9839792968792604</v>
      </c>
      <c r="W15" s="45">
        <f>H15+Q15</f>
        <v>23861373.950000003</v>
      </c>
      <c r="X15" s="223"/>
      <c r="Y15" s="190"/>
      <c r="Z15" s="190"/>
    </row>
    <row r="16" spans="2:33" ht="48.75" customHeight="1">
      <c r="B16" s="54" t="s">
        <v>247</v>
      </c>
      <c r="C16" s="54" t="s">
        <v>248</v>
      </c>
      <c r="D16" s="55" t="s">
        <v>524</v>
      </c>
      <c r="E16" s="46">
        <f>'дод 2'!F18+'дод 2'!F70+'дод 2'!F92+'дод 2'!F107+'дод 2'!F164+'дод 2'!F169+'дод 2'!F178+'дод 2'!F205+'дод 2'!F212+'дод 2'!F215+'дод 2'!F234+'дод 2'!F241+'дод 2'!F247+'дод 2'!F231</f>
        <v>97759431</v>
      </c>
      <c r="F16" s="46">
        <f>'дод 2'!G18+'дод 2'!G70+'дод 2'!G92+'дод 2'!G107+'дод 2'!G164+'дод 2'!G169+'дод 2'!G178+'дод 2'!G205+'дод 2'!G212+'дод 2'!G215+'дод 2'!G234+'дод 2'!G241+'дод 2'!G247+'дод 2'!G231</f>
        <v>70718872</v>
      </c>
      <c r="G16" s="46">
        <f>'дод 2'!H18+'дод 2'!H70+'дод 2'!H92+'дод 2'!H107+'дод 2'!H164+'дод 2'!H169+'дод 2'!H178+'дод 2'!H205+'дод 2'!H212+'дод 2'!H215+'дод 2'!H234+'дод 2'!H241+'дод 2'!H247+'дод 2'!H231</f>
        <v>3613400</v>
      </c>
      <c r="H16" s="46">
        <f>'дод 2'!I18+'дод 2'!I70+'дод 2'!I92+'дод 2'!I107+'дод 2'!I164+'дод 2'!I169+'дод 2'!I178+'дод 2'!I205+'дод 2'!I212+'дод 2'!I215+'дод 2'!I234+'дод 2'!I241+'дод 2'!I247+'дод 2'!I231</f>
        <v>23129426.680000003</v>
      </c>
      <c r="I16" s="46">
        <f>'дод 2'!J18+'дод 2'!J70+'дод 2'!J92+'дод 2'!J107+'дод 2'!J164+'дод 2'!J169+'дод 2'!J178+'дод 2'!J205+'дод 2'!J212+'дод 2'!J215+'дод 2'!J234+'дод 2'!J241+'дод 2'!J247+'дод 2'!J231</f>
        <v>17025590.310000002</v>
      </c>
      <c r="J16" s="46">
        <f>'дод 2'!K18+'дод 2'!K70+'дод 2'!K92+'дод 2'!K107+'дод 2'!K164+'дод 2'!K169+'дод 2'!K178+'дод 2'!K205+'дод 2'!K212+'дод 2'!K215+'дод 2'!K234+'дод 2'!K241+'дод 2'!K247+'дод 2'!K231</f>
        <v>1208955.97</v>
      </c>
      <c r="K16" s="178">
        <f aca="true" t="shared" si="1" ref="K16:K79">H16/E16*100</f>
        <v>23.65953488415865</v>
      </c>
      <c r="L16" s="46">
        <f>'дод 2'!M18+'дод 2'!M70+'дод 2'!M92+'дод 2'!M107+'дод 2'!M164+'дод 2'!M169+'дод 2'!M178+'дод 2'!M205+'дод 2'!M212+'дод 2'!M215+'дод 2'!M234+'дод 2'!M241+'дод 2'!M247+'дод 2'!M231</f>
        <v>9167700</v>
      </c>
      <c r="M16" s="46">
        <f>'дод 2'!N18+'дод 2'!N70+'дод 2'!N92+'дод 2'!N107+'дод 2'!N164+'дод 2'!N169+'дод 2'!N178+'дод 2'!N205+'дод 2'!N212+'дод 2'!N215+'дод 2'!N234+'дод 2'!N241+'дод 2'!N247+'дод 2'!N231</f>
        <v>3766500</v>
      </c>
      <c r="N16" s="46">
        <f>'дод 2'!O18+'дод 2'!O70+'дод 2'!O92+'дод 2'!O107+'дод 2'!O164+'дод 2'!O169+'дод 2'!O178+'дод 2'!O205+'дод 2'!O212+'дод 2'!O215+'дод 2'!O234+'дод 2'!O241+'дод 2'!O247+'дод 2'!O231</f>
        <v>1911000</v>
      </c>
      <c r="O16" s="46">
        <f>'дод 2'!P18+'дод 2'!P70+'дод 2'!P92+'дод 2'!P107+'дод 2'!P164+'дод 2'!P169+'дод 2'!P178+'дод 2'!P205+'дод 2'!P212+'дод 2'!P215+'дод 2'!P234+'дод 2'!P241+'дод 2'!P247+'дод 2'!P231</f>
        <v>85300</v>
      </c>
      <c r="P16" s="46">
        <f>'дод 2'!Q18+'дод 2'!Q70+'дод 2'!Q92+'дод 2'!Q107+'дод 2'!Q164+'дод 2'!Q169+'дод 2'!Q178+'дод 2'!Q205+'дод 2'!Q212+'дод 2'!Q215+'дод 2'!Q234+'дод 2'!Q241+'дод 2'!Q247+'дод 2'!Q231</f>
        <v>5401200</v>
      </c>
      <c r="Q16" s="46">
        <f>'дод 2'!R18+'дод 2'!R70+'дод 2'!R92+'дод 2'!R107+'дод 2'!R164+'дод 2'!R169+'дод 2'!R178+'дод 2'!R205+'дод 2'!R212+'дод 2'!R215+'дод 2'!R234+'дод 2'!R241+'дод 2'!R247+'дод 2'!R231</f>
        <v>731947.27</v>
      </c>
      <c r="R16" s="46">
        <f>'дод 2'!S18+'дод 2'!S70+'дод 2'!S92+'дод 2'!S107+'дод 2'!S164+'дод 2'!S169+'дод 2'!S178+'дод 2'!S205+'дод 2'!S212+'дод 2'!S215+'дод 2'!S234+'дод 2'!S241+'дод 2'!S247+'дод 2'!S231</f>
        <v>528550.27</v>
      </c>
      <c r="S16" s="46">
        <f>'дод 2'!T18+'дод 2'!T70+'дод 2'!T92+'дод 2'!T107+'дод 2'!T164+'дод 2'!T169+'дод 2'!T178+'дод 2'!T205+'дод 2'!T212+'дод 2'!T215+'дод 2'!T234+'дод 2'!T241+'дод 2'!T247+'дод 2'!T231</f>
        <v>398326.67</v>
      </c>
      <c r="T16" s="46">
        <f>'дод 2'!U18+'дод 2'!U70+'дод 2'!U92+'дод 2'!U107+'дод 2'!U164+'дод 2'!U169+'дод 2'!U178+'дод 2'!U205+'дод 2'!U212+'дод 2'!U215+'дод 2'!U234+'дод 2'!U241+'дод 2'!U247+'дод 2'!U231</f>
        <v>34155.6</v>
      </c>
      <c r="U16" s="46">
        <f>'дод 2'!V18+'дод 2'!V70+'дод 2'!V92+'дод 2'!V107+'дод 2'!V164+'дод 2'!V169+'дод 2'!V178+'дод 2'!V205+'дод 2'!V212+'дод 2'!V215+'дод 2'!V234+'дод 2'!V241+'дод 2'!V247+'дод 2'!V231</f>
        <v>203397</v>
      </c>
      <c r="V16" s="178">
        <f>Q16/L16*100</f>
        <v>7.9839792968792604</v>
      </c>
      <c r="W16" s="46">
        <f aca="true" t="shared" si="2" ref="W16:W79">H16+Q16</f>
        <v>23861373.950000003</v>
      </c>
      <c r="X16" s="223"/>
      <c r="Y16" s="39"/>
      <c r="Z16" s="39"/>
      <c r="AF16" s="22"/>
      <c r="AG16" s="22"/>
    </row>
    <row r="17" spans="1:33" s="28" customFormat="1" ht="23.25" customHeight="1">
      <c r="A17" s="27"/>
      <c r="B17" s="51" t="s">
        <v>250</v>
      </c>
      <c r="C17" s="52"/>
      <c r="D17" s="53" t="s">
        <v>251</v>
      </c>
      <c r="E17" s="45">
        <f>E18+E19+E20+E21+E22+E23+E24+E25+E26+E27+E28+E29+E31</f>
        <v>637907165</v>
      </c>
      <c r="F17" s="45">
        <f aca="true" t="shared" si="3" ref="F17:U17">F18+F19+F20+F21+F22+F23+F24+F25+F26+F27+F28+F29+F31</f>
        <v>400380530</v>
      </c>
      <c r="G17" s="45">
        <f t="shared" si="3"/>
        <v>81893847</v>
      </c>
      <c r="H17" s="45">
        <f t="shared" si="3"/>
        <v>159173769.22999996</v>
      </c>
      <c r="I17" s="45">
        <f t="shared" si="3"/>
        <v>92668204.27</v>
      </c>
      <c r="J17" s="45">
        <f t="shared" si="3"/>
        <v>31707740.74</v>
      </c>
      <c r="K17" s="183">
        <f t="shared" si="1"/>
        <v>24.952497473515596</v>
      </c>
      <c r="L17" s="45">
        <f t="shared" si="3"/>
        <v>52198586</v>
      </c>
      <c r="M17" s="45">
        <f t="shared" si="3"/>
        <v>39235466</v>
      </c>
      <c r="N17" s="45">
        <f t="shared" si="3"/>
        <v>2314390</v>
      </c>
      <c r="O17" s="45">
        <f t="shared" si="3"/>
        <v>2237685</v>
      </c>
      <c r="P17" s="45">
        <f t="shared" si="3"/>
        <v>12963120</v>
      </c>
      <c r="Q17" s="45">
        <f t="shared" si="3"/>
        <v>8259985.08</v>
      </c>
      <c r="R17" s="45">
        <f t="shared" si="3"/>
        <v>7986960.140000001</v>
      </c>
      <c r="S17" s="45">
        <f t="shared" si="3"/>
        <v>471303.98000000004</v>
      </c>
      <c r="T17" s="45">
        <f t="shared" si="3"/>
        <v>538363.5800000001</v>
      </c>
      <c r="U17" s="45">
        <f t="shared" si="3"/>
        <v>273024.94</v>
      </c>
      <c r="V17" s="183">
        <f>Q17/L17*100</f>
        <v>15.824154853543352</v>
      </c>
      <c r="W17" s="45">
        <f t="shared" si="2"/>
        <v>167433754.30999997</v>
      </c>
      <c r="X17" s="223"/>
      <c r="Y17" s="190"/>
      <c r="Z17" s="190"/>
      <c r="AF17" s="25"/>
      <c r="AG17" s="25"/>
    </row>
    <row r="18" spans="2:33" ht="23.25" customHeight="1">
      <c r="B18" s="54" t="s">
        <v>252</v>
      </c>
      <c r="C18" s="54" t="s">
        <v>253</v>
      </c>
      <c r="D18" s="55" t="s">
        <v>62</v>
      </c>
      <c r="E18" s="46">
        <f>'дод 2'!F71</f>
        <v>165306865</v>
      </c>
      <c r="F18" s="46">
        <f>'дод 2'!G71</f>
        <v>99015820</v>
      </c>
      <c r="G18" s="46">
        <f>'дод 2'!H71</f>
        <v>26498635</v>
      </c>
      <c r="H18" s="46">
        <f>'дод 2'!I71</f>
        <v>41754897.65</v>
      </c>
      <c r="I18" s="46">
        <f>'дод 2'!J71</f>
        <v>23011930.95</v>
      </c>
      <c r="J18" s="46">
        <f>'дод 2'!K71</f>
        <v>10221775.06</v>
      </c>
      <c r="K18" s="178">
        <f t="shared" si="1"/>
        <v>25.25902215252827</v>
      </c>
      <c r="L18" s="46">
        <f>'дод 2'!M71</f>
        <v>17111071</v>
      </c>
      <c r="M18" s="46">
        <f>'дод 2'!N71</f>
        <v>12650071</v>
      </c>
      <c r="N18" s="46">
        <f>'дод 2'!O71</f>
        <v>0</v>
      </c>
      <c r="O18" s="46">
        <f>'дод 2'!P71</f>
        <v>0</v>
      </c>
      <c r="P18" s="46">
        <f>'дод 2'!Q71</f>
        <v>4461000</v>
      </c>
      <c r="Q18" s="46">
        <f>'дод 2'!R71</f>
        <v>2829803.37</v>
      </c>
      <c r="R18" s="46">
        <f>'дод 2'!S71</f>
        <v>2822303.37</v>
      </c>
      <c r="S18" s="46">
        <f>'дод 2'!T71</f>
        <v>0</v>
      </c>
      <c r="T18" s="46">
        <f>'дод 2'!U71</f>
        <v>0</v>
      </c>
      <c r="U18" s="46">
        <f>'дод 2'!V71</f>
        <v>7500</v>
      </c>
      <c r="V18" s="178">
        <f>Q18/L18*100</f>
        <v>16.5378506698967</v>
      </c>
      <c r="W18" s="46">
        <f t="shared" si="2"/>
        <v>44584701.019999996</v>
      </c>
      <c r="X18" s="223"/>
      <c r="Y18" s="39"/>
      <c r="Z18" s="39"/>
      <c r="AF18" s="22"/>
      <c r="AG18" s="22"/>
    </row>
    <row r="19" spans="2:33" ht="93" customHeight="1">
      <c r="B19" s="54" t="s">
        <v>254</v>
      </c>
      <c r="C19" s="54" t="s">
        <v>255</v>
      </c>
      <c r="D19" s="55" t="s">
        <v>63</v>
      </c>
      <c r="E19" s="46">
        <f>'дод 2'!F72</f>
        <v>362003903</v>
      </c>
      <c r="F19" s="46">
        <f>'дод 2'!G72</f>
        <v>236094850</v>
      </c>
      <c r="G19" s="46">
        <f>'дод 2'!H72</f>
        <v>42548737</v>
      </c>
      <c r="H19" s="46">
        <f>'дод 2'!I72</f>
        <v>89822691.46</v>
      </c>
      <c r="I19" s="46">
        <f>'дод 2'!J72</f>
        <v>54613624.06</v>
      </c>
      <c r="J19" s="46">
        <f>'дод 2'!K72</f>
        <v>16716230.6</v>
      </c>
      <c r="K19" s="178">
        <f t="shared" si="1"/>
        <v>24.812630669343914</v>
      </c>
      <c r="L19" s="46">
        <f>'дод 2'!M72</f>
        <v>27772137</v>
      </c>
      <c r="M19" s="46">
        <f>'дод 2'!N72</f>
        <v>20411137</v>
      </c>
      <c r="N19" s="46">
        <f>'дод 2'!O72</f>
        <v>519938</v>
      </c>
      <c r="O19" s="46">
        <f>'дод 2'!P72</f>
        <v>41716</v>
      </c>
      <c r="P19" s="46">
        <f>'дод 2'!Q72</f>
        <v>7361000</v>
      </c>
      <c r="Q19" s="46">
        <f>'дод 2'!R72</f>
        <v>3971993.98</v>
      </c>
      <c r="R19" s="46">
        <f>'дод 2'!S72</f>
        <v>3795963.08</v>
      </c>
      <c r="S19" s="46">
        <f>'дод 2'!T72</f>
        <v>155505.92</v>
      </c>
      <c r="T19" s="46">
        <f>'дод 2'!U72</f>
        <v>915.06</v>
      </c>
      <c r="U19" s="46">
        <f>'дод 2'!V72</f>
        <v>176030.9</v>
      </c>
      <c r="V19" s="178">
        <f>Q19/L19*100</f>
        <v>14.302082623314153</v>
      </c>
      <c r="W19" s="46">
        <f t="shared" si="2"/>
        <v>93794685.44</v>
      </c>
      <c r="X19" s="223"/>
      <c r="Y19" s="39"/>
      <c r="Z19" s="39"/>
      <c r="AF19" s="22"/>
      <c r="AG19" s="22"/>
    </row>
    <row r="20" spans="2:33" ht="37.5">
      <c r="B20" s="54" t="s">
        <v>256</v>
      </c>
      <c r="C20" s="54" t="s">
        <v>255</v>
      </c>
      <c r="D20" s="55" t="s">
        <v>64</v>
      </c>
      <c r="E20" s="46">
        <f>'дод 2'!F73</f>
        <v>638957</v>
      </c>
      <c r="F20" s="46">
        <f>'дод 2'!G73</f>
        <v>523390</v>
      </c>
      <c r="G20" s="46">
        <f>'дод 2'!H73</f>
        <v>0</v>
      </c>
      <c r="H20" s="46">
        <f>'дод 2'!I73</f>
        <v>138488.58</v>
      </c>
      <c r="I20" s="46">
        <f>'дод 2'!J73</f>
        <v>113471.99</v>
      </c>
      <c r="J20" s="46">
        <f>'дод 2'!K73</f>
        <v>0</v>
      </c>
      <c r="K20" s="178">
        <f t="shared" si="1"/>
        <v>21.67416273708559</v>
      </c>
      <c r="L20" s="46">
        <f>'дод 2'!M73</f>
        <v>0</v>
      </c>
      <c r="M20" s="46">
        <f>'дод 2'!N73</f>
        <v>0</v>
      </c>
      <c r="N20" s="46">
        <f>'дод 2'!O73</f>
        <v>0</v>
      </c>
      <c r="O20" s="46">
        <f>'дод 2'!P73</f>
        <v>0</v>
      </c>
      <c r="P20" s="46">
        <f>'дод 2'!Q73</f>
        <v>0</v>
      </c>
      <c r="Q20" s="46">
        <f>'дод 2'!R73</f>
        <v>0</v>
      </c>
      <c r="R20" s="46">
        <f>'дод 2'!S73</f>
        <v>0</v>
      </c>
      <c r="S20" s="46">
        <f>'дод 2'!T73</f>
        <v>0</v>
      </c>
      <c r="T20" s="46">
        <f>'дод 2'!U73</f>
        <v>0</v>
      </c>
      <c r="U20" s="46">
        <f>'дод 2'!V73</f>
        <v>0</v>
      </c>
      <c r="V20" s="178"/>
      <c r="W20" s="46">
        <f t="shared" si="2"/>
        <v>138488.58</v>
      </c>
      <c r="X20" s="223"/>
      <c r="Y20" s="39"/>
      <c r="Z20" s="39"/>
      <c r="AF20" s="22"/>
      <c r="AG20" s="22"/>
    </row>
    <row r="21" spans="2:33" ht="106.5" customHeight="1">
      <c r="B21" s="56" t="s">
        <v>257</v>
      </c>
      <c r="C21" s="56" t="s">
        <v>253</v>
      </c>
      <c r="D21" s="55" t="s">
        <v>503</v>
      </c>
      <c r="E21" s="46">
        <f>'дод 2'!F108</f>
        <v>2415100</v>
      </c>
      <c r="F21" s="46">
        <f>'дод 2'!G108</f>
        <v>0</v>
      </c>
      <c r="G21" s="46">
        <f>'дод 2'!H108</f>
        <v>0</v>
      </c>
      <c r="H21" s="46">
        <f>'дод 2'!I108</f>
        <v>397254.8</v>
      </c>
      <c r="I21" s="46">
        <f>'дод 2'!J108</f>
        <v>0</v>
      </c>
      <c r="J21" s="46">
        <f>'дод 2'!K108</f>
        <v>0</v>
      </c>
      <c r="K21" s="178">
        <f t="shared" si="1"/>
        <v>16.44879301064138</v>
      </c>
      <c r="L21" s="46">
        <f>'дод 2'!M108</f>
        <v>0</v>
      </c>
      <c r="M21" s="46">
        <f>'дод 2'!N108</f>
        <v>0</v>
      </c>
      <c r="N21" s="46">
        <f>'дод 2'!O108</f>
        <v>0</v>
      </c>
      <c r="O21" s="46">
        <f>'дод 2'!P108</f>
        <v>0</v>
      </c>
      <c r="P21" s="46">
        <f>'дод 2'!Q108</f>
        <v>0</v>
      </c>
      <c r="Q21" s="46">
        <f>'дод 2'!R108</f>
        <v>0</v>
      </c>
      <c r="R21" s="46">
        <f>'дод 2'!S108</f>
        <v>0</v>
      </c>
      <c r="S21" s="46">
        <f>'дод 2'!T108</f>
        <v>0</v>
      </c>
      <c r="T21" s="46">
        <f>'дод 2'!U108</f>
        <v>0</v>
      </c>
      <c r="U21" s="46">
        <f>'дод 2'!V108</f>
        <v>0</v>
      </c>
      <c r="V21" s="178"/>
      <c r="W21" s="46">
        <f t="shared" si="2"/>
        <v>397254.8</v>
      </c>
      <c r="X21" s="223"/>
      <c r="Y21" s="39"/>
      <c r="Z21" s="39"/>
      <c r="AF21" s="22"/>
      <c r="AG21" s="22"/>
    </row>
    <row r="22" spans="2:33" ht="108" customHeight="1">
      <c r="B22" s="54" t="s">
        <v>258</v>
      </c>
      <c r="C22" s="54" t="s">
        <v>259</v>
      </c>
      <c r="D22" s="55" t="s">
        <v>65</v>
      </c>
      <c r="E22" s="46">
        <f>'дод 2'!F74</f>
        <v>6888564</v>
      </c>
      <c r="F22" s="46">
        <f>'дод 2'!G74</f>
        <v>4667160</v>
      </c>
      <c r="G22" s="46">
        <f>'дод 2'!H74</f>
        <v>757636</v>
      </c>
      <c r="H22" s="46">
        <f>'дод 2'!I74</f>
        <v>1664769.1</v>
      </c>
      <c r="I22" s="46">
        <f>'дод 2'!J74</f>
        <v>1105472.24</v>
      </c>
      <c r="J22" s="46">
        <f>'дод 2'!K74</f>
        <v>264607.63</v>
      </c>
      <c r="K22" s="178">
        <f t="shared" si="1"/>
        <v>24.167142818154844</v>
      </c>
      <c r="L22" s="46">
        <f>'дод 2'!M74</f>
        <v>150000</v>
      </c>
      <c r="M22" s="46">
        <f>'дод 2'!N74</f>
        <v>0</v>
      </c>
      <c r="N22" s="46">
        <f>'дод 2'!O74</f>
        <v>0</v>
      </c>
      <c r="O22" s="46">
        <f>'дод 2'!P74</f>
        <v>0</v>
      </c>
      <c r="P22" s="46">
        <f>'дод 2'!Q74</f>
        <v>150000</v>
      </c>
      <c r="Q22" s="46">
        <f>'дод 2'!R74</f>
        <v>6361.48</v>
      </c>
      <c r="R22" s="46">
        <f>'дод 2'!S74</f>
        <v>6361.48</v>
      </c>
      <c r="S22" s="46">
        <f>'дод 2'!T74</f>
        <v>0</v>
      </c>
      <c r="T22" s="46">
        <f>'дод 2'!U74</f>
        <v>0</v>
      </c>
      <c r="U22" s="46">
        <f>'дод 2'!V74</f>
        <v>0</v>
      </c>
      <c r="V22" s="178">
        <f>Q22/L22*100</f>
        <v>4.240986666666666</v>
      </c>
      <c r="W22" s="46">
        <f t="shared" si="2"/>
        <v>1671130.58</v>
      </c>
      <c r="X22" s="223"/>
      <c r="Y22" s="39"/>
      <c r="Z22" s="39"/>
      <c r="AF22" s="22"/>
      <c r="AG22" s="22"/>
    </row>
    <row r="23" spans="2:33" ht="70.5" customHeight="1">
      <c r="B23" s="54" t="s">
        <v>260</v>
      </c>
      <c r="C23" s="54" t="s">
        <v>261</v>
      </c>
      <c r="D23" s="55" t="s">
        <v>66</v>
      </c>
      <c r="E23" s="46">
        <f>'дод 2'!F75</f>
        <v>18722451</v>
      </c>
      <c r="F23" s="46">
        <f>'дод 2'!G75</f>
        <v>12710120</v>
      </c>
      <c r="G23" s="46">
        <f>'дод 2'!H75</f>
        <v>2853508</v>
      </c>
      <c r="H23" s="46">
        <f>'дод 2'!I75</f>
        <v>4732765.07</v>
      </c>
      <c r="I23" s="46">
        <f>'дод 2'!J75</f>
        <v>2935724.83</v>
      </c>
      <c r="J23" s="46">
        <f>'дод 2'!K75</f>
        <v>1140461.53</v>
      </c>
      <c r="K23" s="178">
        <f t="shared" si="1"/>
        <v>25.27855498193052</v>
      </c>
      <c r="L23" s="46">
        <f>'дод 2'!M75</f>
        <v>627090</v>
      </c>
      <c r="M23" s="46">
        <f>'дод 2'!N75</f>
        <v>27090</v>
      </c>
      <c r="N23" s="46">
        <f>'дод 2'!O75</f>
        <v>21312</v>
      </c>
      <c r="O23" s="46">
        <f>'дод 2'!P75</f>
        <v>1090</v>
      </c>
      <c r="P23" s="46">
        <f>'дод 2'!Q75</f>
        <v>600000</v>
      </c>
      <c r="Q23" s="46">
        <f>'дод 2'!R75</f>
        <v>52514.29</v>
      </c>
      <c r="R23" s="46">
        <f>'дод 2'!S75</f>
        <v>51914.29</v>
      </c>
      <c r="S23" s="46">
        <f>'дод 2'!T75</f>
        <v>12600.97</v>
      </c>
      <c r="T23" s="46">
        <f>'дод 2'!U75</f>
        <v>0</v>
      </c>
      <c r="U23" s="46">
        <f>'дод 2'!V75</f>
        <v>600</v>
      </c>
      <c r="V23" s="178">
        <f>Q23/L23*100</f>
        <v>8.37428279832241</v>
      </c>
      <c r="W23" s="46">
        <f t="shared" si="2"/>
        <v>4785279.36</v>
      </c>
      <c r="X23" s="223"/>
      <c r="Y23" s="39"/>
      <c r="Z23" s="39"/>
      <c r="AF23" s="22"/>
      <c r="AG23" s="22"/>
    </row>
    <row r="24" spans="2:33" ht="40.5" customHeight="1">
      <c r="B24" s="54" t="s">
        <v>262</v>
      </c>
      <c r="C24" s="54" t="s">
        <v>263</v>
      </c>
      <c r="D24" s="55" t="s">
        <v>488</v>
      </c>
      <c r="E24" s="46">
        <f>'дод 2'!F76</f>
        <v>73403699</v>
      </c>
      <c r="F24" s="46">
        <f>'дод 2'!G76</f>
        <v>41301100</v>
      </c>
      <c r="G24" s="46">
        <f>'дод 2'!H76</f>
        <v>8630749</v>
      </c>
      <c r="H24" s="46">
        <f>'дод 2'!I76</f>
        <v>18708040.24</v>
      </c>
      <c r="I24" s="46">
        <f>'дод 2'!J76</f>
        <v>9504493.71</v>
      </c>
      <c r="J24" s="46">
        <f>'дод 2'!K76</f>
        <v>3192910.08</v>
      </c>
      <c r="K24" s="178">
        <f t="shared" si="1"/>
        <v>25.486508847462847</v>
      </c>
      <c r="L24" s="46">
        <f>'дод 2'!M76</f>
        <v>6315288</v>
      </c>
      <c r="M24" s="46">
        <f>'дод 2'!N76</f>
        <v>6147168</v>
      </c>
      <c r="N24" s="46">
        <f>'дод 2'!O76</f>
        <v>1773140</v>
      </c>
      <c r="O24" s="46">
        <f>'дод 2'!P76</f>
        <v>2194879</v>
      </c>
      <c r="P24" s="46">
        <f>'дод 2'!Q76</f>
        <v>168120</v>
      </c>
      <c r="Q24" s="46">
        <f>'дод 2'!R76</f>
        <v>1360979.69</v>
      </c>
      <c r="R24" s="46">
        <f>'дод 2'!S76</f>
        <v>1272511.74</v>
      </c>
      <c r="S24" s="46">
        <f>'дод 2'!T76</f>
        <v>303197.09</v>
      </c>
      <c r="T24" s="46">
        <f>'дод 2'!U76</f>
        <v>537448.52</v>
      </c>
      <c r="U24" s="46">
        <f>'дод 2'!V76</f>
        <v>88467.95</v>
      </c>
      <c r="V24" s="178">
        <f>Q24/L24*100</f>
        <v>21.55055620582941</v>
      </c>
      <c r="W24" s="46">
        <f t="shared" si="2"/>
        <v>20069019.93</v>
      </c>
      <c r="X24" s="223"/>
      <c r="Y24" s="39"/>
      <c r="Z24" s="39"/>
      <c r="AF24" s="22"/>
      <c r="AG24" s="22"/>
    </row>
    <row r="25" spans="2:33" ht="42.75" customHeight="1">
      <c r="B25" s="54" t="s">
        <v>264</v>
      </c>
      <c r="C25" s="54" t="s">
        <v>265</v>
      </c>
      <c r="D25" s="55" t="s">
        <v>67</v>
      </c>
      <c r="E25" s="46">
        <f>'дод 2'!F77</f>
        <v>2533471</v>
      </c>
      <c r="F25" s="46">
        <f>'дод 2'!G77</f>
        <v>1938450</v>
      </c>
      <c r="G25" s="46">
        <f>'дод 2'!H77</f>
        <v>126740</v>
      </c>
      <c r="H25" s="46">
        <f>'дод 2'!I77</f>
        <v>577536.06</v>
      </c>
      <c r="I25" s="46">
        <f>'дод 2'!J77</f>
        <v>433436.49</v>
      </c>
      <c r="J25" s="46">
        <f>'дод 2'!K77</f>
        <v>46135.75</v>
      </c>
      <c r="K25" s="178">
        <f t="shared" si="1"/>
        <v>22.796237257106952</v>
      </c>
      <c r="L25" s="46">
        <f>'дод 2'!M77</f>
        <v>23000</v>
      </c>
      <c r="M25" s="46">
        <f>'дод 2'!N77</f>
        <v>0</v>
      </c>
      <c r="N25" s="46">
        <f>'дод 2'!O77</f>
        <v>0</v>
      </c>
      <c r="O25" s="46">
        <f>'дод 2'!P77</f>
        <v>0</v>
      </c>
      <c r="P25" s="46">
        <f>'дод 2'!Q77</f>
        <v>23000</v>
      </c>
      <c r="Q25" s="46">
        <f>'дод 2'!R77</f>
        <v>516.0899999999999</v>
      </c>
      <c r="R25" s="46">
        <f>'дод 2'!S77</f>
        <v>90</v>
      </c>
      <c r="S25" s="46">
        <f>'дод 2'!T77</f>
        <v>0</v>
      </c>
      <c r="T25" s="46">
        <f>'дод 2'!U77</f>
        <v>0</v>
      </c>
      <c r="U25" s="46">
        <f>'дод 2'!V77</f>
        <v>426.09</v>
      </c>
      <c r="V25" s="178">
        <f>Q25/L25*100</f>
        <v>2.2438695652173912</v>
      </c>
      <c r="W25" s="46">
        <f t="shared" si="2"/>
        <v>578052.15</v>
      </c>
      <c r="X25" s="223"/>
      <c r="Y25" s="39"/>
      <c r="Z25" s="39"/>
      <c r="AF25" s="22"/>
      <c r="AG25" s="22"/>
    </row>
    <row r="26" spans="2:33" ht="25.5" customHeight="1">
      <c r="B26" s="54" t="s">
        <v>266</v>
      </c>
      <c r="C26" s="54" t="s">
        <v>265</v>
      </c>
      <c r="D26" s="55" t="s">
        <v>68</v>
      </c>
      <c r="E26" s="46">
        <f>'дод 2'!F78</f>
        <v>2303946</v>
      </c>
      <c r="F26" s="46">
        <f>'дод 2'!G78</f>
        <v>1658980</v>
      </c>
      <c r="G26" s="46">
        <f>'дод 2'!H78</f>
        <v>115910</v>
      </c>
      <c r="H26" s="46">
        <f>'дод 2'!I78</f>
        <v>523820.07</v>
      </c>
      <c r="I26" s="46">
        <f>'дод 2'!J78</f>
        <v>376485.28</v>
      </c>
      <c r="J26" s="46">
        <f>'дод 2'!K78</f>
        <v>43091.67</v>
      </c>
      <c r="K26" s="178">
        <f t="shared" si="1"/>
        <v>22.73577896356946</v>
      </c>
      <c r="L26" s="46">
        <f>'дод 2'!M78</f>
        <v>50000</v>
      </c>
      <c r="M26" s="46">
        <f>'дод 2'!N78</f>
        <v>0</v>
      </c>
      <c r="N26" s="46">
        <f>'дод 2'!O78</f>
        <v>0</v>
      </c>
      <c r="O26" s="46">
        <f>'дод 2'!P78</f>
        <v>0</v>
      </c>
      <c r="P26" s="46">
        <f>'дод 2'!Q78</f>
        <v>50000</v>
      </c>
      <c r="Q26" s="46">
        <f>'дод 2'!R78</f>
        <v>0</v>
      </c>
      <c r="R26" s="46">
        <f>'дод 2'!S78</f>
        <v>0</v>
      </c>
      <c r="S26" s="46">
        <f>'дод 2'!T78</f>
        <v>0</v>
      </c>
      <c r="T26" s="46">
        <f>'дод 2'!U78</f>
        <v>0</v>
      </c>
      <c r="U26" s="46">
        <f>'дод 2'!V78</f>
        <v>0</v>
      </c>
      <c r="V26" s="178">
        <f>Q26/L26*100</f>
        <v>0</v>
      </c>
      <c r="W26" s="46">
        <f t="shared" si="2"/>
        <v>523820.07</v>
      </c>
      <c r="X26" s="223"/>
      <c r="Y26" s="39"/>
      <c r="Z26" s="39"/>
      <c r="AF26" s="22"/>
      <c r="AG26" s="22"/>
    </row>
    <row r="27" spans="2:33" ht="37.5">
      <c r="B27" s="54" t="s">
        <v>267</v>
      </c>
      <c r="C27" s="54" t="s">
        <v>265</v>
      </c>
      <c r="D27" s="55" t="s">
        <v>69</v>
      </c>
      <c r="E27" s="46">
        <f>'дод 2'!F79</f>
        <v>220318</v>
      </c>
      <c r="F27" s="46">
        <f>'дод 2'!G79</f>
        <v>172840</v>
      </c>
      <c r="G27" s="46">
        <f>'дод 2'!H79</f>
        <v>5897</v>
      </c>
      <c r="H27" s="46">
        <f>'дод 2'!I79</f>
        <v>44739.31</v>
      </c>
      <c r="I27" s="46">
        <f>'дод 2'!J79</f>
        <v>34424.8</v>
      </c>
      <c r="J27" s="46">
        <f>'дод 2'!K79</f>
        <v>2304.43</v>
      </c>
      <c r="K27" s="178">
        <f t="shared" si="1"/>
        <v>20.30669759166296</v>
      </c>
      <c r="L27" s="46">
        <f>'дод 2'!M79</f>
        <v>0</v>
      </c>
      <c r="M27" s="46">
        <f>'дод 2'!N79</f>
        <v>0</v>
      </c>
      <c r="N27" s="46">
        <f>'дод 2'!O79</f>
        <v>0</v>
      </c>
      <c r="O27" s="46">
        <f>'дод 2'!P79</f>
        <v>0</v>
      </c>
      <c r="P27" s="46">
        <f>'дод 2'!Q79</f>
        <v>0</v>
      </c>
      <c r="Q27" s="46">
        <f>'дод 2'!R79</f>
        <v>0</v>
      </c>
      <c r="R27" s="46">
        <f>'дод 2'!S79</f>
        <v>0</v>
      </c>
      <c r="S27" s="46">
        <f>'дод 2'!T79</f>
        <v>0</v>
      </c>
      <c r="T27" s="46">
        <f>'дод 2'!U79</f>
        <v>0</v>
      </c>
      <c r="U27" s="46">
        <f>'дод 2'!V79</f>
        <v>0</v>
      </c>
      <c r="V27" s="178"/>
      <c r="W27" s="46">
        <f t="shared" si="2"/>
        <v>44739.31</v>
      </c>
      <c r="X27" s="223"/>
      <c r="Y27" s="39"/>
      <c r="Z27" s="39"/>
      <c r="AF27" s="22"/>
      <c r="AG27" s="22"/>
    </row>
    <row r="28" spans="2:33" ht="22.5" customHeight="1">
      <c r="B28" s="54" t="s">
        <v>268</v>
      </c>
      <c r="C28" s="54" t="s">
        <v>265</v>
      </c>
      <c r="D28" s="55" t="s">
        <v>70</v>
      </c>
      <c r="E28" s="46">
        <f>'дод 2'!F80</f>
        <v>3358101</v>
      </c>
      <c r="F28" s="46">
        <f>'дод 2'!G80</f>
        <v>2297820</v>
      </c>
      <c r="G28" s="46">
        <f>'дод 2'!H80</f>
        <v>356035</v>
      </c>
      <c r="H28" s="46">
        <f>'дод 2'!I80</f>
        <v>776886.89</v>
      </c>
      <c r="I28" s="46">
        <f>'дод 2'!J80</f>
        <v>539139.92</v>
      </c>
      <c r="J28" s="46">
        <f>'дод 2'!K80</f>
        <v>80223.99</v>
      </c>
      <c r="K28" s="178">
        <f t="shared" si="1"/>
        <v>23.13470887266345</v>
      </c>
      <c r="L28" s="46">
        <f>'дод 2'!M80</f>
        <v>150000</v>
      </c>
      <c r="M28" s="46">
        <f>'дод 2'!N80</f>
        <v>0</v>
      </c>
      <c r="N28" s="46">
        <f>'дод 2'!O80</f>
        <v>0</v>
      </c>
      <c r="O28" s="46">
        <f>'дод 2'!P80</f>
        <v>0</v>
      </c>
      <c r="P28" s="46">
        <f>'дод 2'!Q80</f>
        <v>150000</v>
      </c>
      <c r="Q28" s="46">
        <f>'дод 2'!R80</f>
        <v>37816.18</v>
      </c>
      <c r="R28" s="46">
        <f>'дод 2'!S80</f>
        <v>37816.18</v>
      </c>
      <c r="S28" s="46">
        <f>'дод 2'!T80</f>
        <v>0</v>
      </c>
      <c r="T28" s="46">
        <f>'дод 2'!U80</f>
        <v>0</v>
      </c>
      <c r="U28" s="46">
        <f>'дод 2'!V80</f>
        <v>0</v>
      </c>
      <c r="V28" s="178">
        <f>Q28/L28*100</f>
        <v>25.210786666666667</v>
      </c>
      <c r="W28" s="46">
        <f t="shared" si="2"/>
        <v>814703.0700000001</v>
      </c>
      <c r="X28" s="223"/>
      <c r="Y28" s="39"/>
      <c r="Z28" s="39"/>
      <c r="AF28" s="22"/>
      <c r="AG28" s="22"/>
    </row>
    <row r="29" spans="2:33" ht="24.75" customHeight="1">
      <c r="B29" s="54" t="s">
        <v>269</v>
      </c>
      <c r="C29" s="54" t="s">
        <v>265</v>
      </c>
      <c r="D29" s="55" t="s">
        <v>15</v>
      </c>
      <c r="E29" s="46">
        <f>E30</f>
        <v>73780</v>
      </c>
      <c r="F29" s="46">
        <f aca="true" t="shared" si="4" ref="F29:U29">F30</f>
        <v>0</v>
      </c>
      <c r="G29" s="46">
        <f t="shared" si="4"/>
        <v>0</v>
      </c>
      <c r="H29" s="46">
        <f t="shared" si="4"/>
        <v>17400</v>
      </c>
      <c r="I29" s="46">
        <f t="shared" si="4"/>
        <v>0</v>
      </c>
      <c r="J29" s="46">
        <f t="shared" si="4"/>
        <v>0</v>
      </c>
      <c r="K29" s="178">
        <f t="shared" si="1"/>
        <v>23.583626999186773</v>
      </c>
      <c r="L29" s="46">
        <f t="shared" si="4"/>
        <v>0</v>
      </c>
      <c r="M29" s="46">
        <f t="shared" si="4"/>
        <v>0</v>
      </c>
      <c r="N29" s="46">
        <f t="shared" si="4"/>
        <v>0</v>
      </c>
      <c r="O29" s="46">
        <f t="shared" si="4"/>
        <v>0</v>
      </c>
      <c r="P29" s="46">
        <f t="shared" si="4"/>
        <v>0</v>
      </c>
      <c r="Q29" s="46">
        <f t="shared" si="4"/>
        <v>0</v>
      </c>
      <c r="R29" s="46">
        <f t="shared" si="4"/>
        <v>0</v>
      </c>
      <c r="S29" s="46">
        <f t="shared" si="4"/>
        <v>0</v>
      </c>
      <c r="T29" s="46">
        <f t="shared" si="4"/>
        <v>0</v>
      </c>
      <c r="U29" s="46">
        <f t="shared" si="4"/>
        <v>0</v>
      </c>
      <c r="V29" s="178"/>
      <c r="W29" s="46">
        <f t="shared" si="2"/>
        <v>17400</v>
      </c>
      <c r="X29" s="223"/>
      <c r="Y29" s="39"/>
      <c r="Z29" s="39"/>
      <c r="AF29" s="22"/>
      <c r="AG29" s="22"/>
    </row>
    <row r="30" spans="1:33" s="13" customFormat="1" ht="40.5" customHeight="1">
      <c r="A30" s="12"/>
      <c r="B30" s="57" t="s">
        <v>269</v>
      </c>
      <c r="C30" s="57" t="s">
        <v>265</v>
      </c>
      <c r="D30" s="58" t="s">
        <v>206</v>
      </c>
      <c r="E30" s="47">
        <f>'дод 2'!F82</f>
        <v>73780</v>
      </c>
      <c r="F30" s="47">
        <f>'дод 2'!G82</f>
        <v>0</v>
      </c>
      <c r="G30" s="47">
        <f>'дод 2'!H82</f>
        <v>0</v>
      </c>
      <c r="H30" s="47">
        <f>'дод 2'!I82</f>
        <v>17400</v>
      </c>
      <c r="I30" s="47">
        <f>'дод 2'!J82</f>
        <v>0</v>
      </c>
      <c r="J30" s="47">
        <f>'дод 2'!K82</f>
        <v>0</v>
      </c>
      <c r="K30" s="178">
        <f t="shared" si="1"/>
        <v>23.583626999186773</v>
      </c>
      <c r="L30" s="47">
        <f>'дод 2'!M82</f>
        <v>0</v>
      </c>
      <c r="M30" s="47">
        <f>'дод 2'!N82</f>
        <v>0</v>
      </c>
      <c r="N30" s="47">
        <f>'дод 2'!O82</f>
        <v>0</v>
      </c>
      <c r="O30" s="47">
        <f>'дод 2'!P82</f>
        <v>0</v>
      </c>
      <c r="P30" s="47">
        <f>'дод 2'!Q82</f>
        <v>0</v>
      </c>
      <c r="Q30" s="47">
        <f>'дод 2'!R82</f>
        <v>0</v>
      </c>
      <c r="R30" s="47">
        <f>'дод 2'!S82</f>
        <v>0</v>
      </c>
      <c r="S30" s="47">
        <f>'дод 2'!T82</f>
        <v>0</v>
      </c>
      <c r="T30" s="47">
        <f>'дод 2'!U82</f>
        <v>0</v>
      </c>
      <c r="U30" s="47">
        <f>'дод 2'!V82</f>
        <v>0</v>
      </c>
      <c r="V30" s="178"/>
      <c r="W30" s="46">
        <f t="shared" si="2"/>
        <v>17400</v>
      </c>
      <c r="X30" s="223"/>
      <c r="Y30" s="39"/>
      <c r="Z30" s="39"/>
      <c r="AF30" s="30"/>
      <c r="AG30" s="30"/>
    </row>
    <row r="31" spans="2:33" ht="56.25">
      <c r="B31" s="54" t="s">
        <v>270</v>
      </c>
      <c r="C31" s="54" t="s">
        <v>265</v>
      </c>
      <c r="D31" s="55" t="s">
        <v>83</v>
      </c>
      <c r="E31" s="46">
        <f>'дод 2'!F83</f>
        <v>38010</v>
      </c>
      <c r="F31" s="46">
        <f>'дод 2'!G83</f>
        <v>0</v>
      </c>
      <c r="G31" s="46">
        <f>'дод 2'!H83</f>
        <v>0</v>
      </c>
      <c r="H31" s="46">
        <f>'дод 2'!I83</f>
        <v>14480</v>
      </c>
      <c r="I31" s="46">
        <f>'дод 2'!J83</f>
        <v>0</v>
      </c>
      <c r="J31" s="46">
        <f>'дод 2'!K83</f>
        <v>0</v>
      </c>
      <c r="K31" s="178">
        <f t="shared" si="1"/>
        <v>38.095238095238095</v>
      </c>
      <c r="L31" s="46">
        <f>'дод 2'!M83</f>
        <v>0</v>
      </c>
      <c r="M31" s="46">
        <f>'дод 2'!N83</f>
        <v>0</v>
      </c>
      <c r="N31" s="46">
        <f>'дод 2'!O83</f>
        <v>0</v>
      </c>
      <c r="O31" s="46">
        <f>'дод 2'!P83</f>
        <v>0</v>
      </c>
      <c r="P31" s="46">
        <f>'дод 2'!Q83</f>
        <v>0</v>
      </c>
      <c r="Q31" s="46">
        <f>'дод 2'!R83</f>
        <v>0</v>
      </c>
      <c r="R31" s="46">
        <f>'дод 2'!S83</f>
        <v>0</v>
      </c>
      <c r="S31" s="46">
        <f>'дод 2'!T83</f>
        <v>0</v>
      </c>
      <c r="T31" s="46">
        <f>'дод 2'!U83</f>
        <v>0</v>
      </c>
      <c r="U31" s="46">
        <f>'дод 2'!V83</f>
        <v>0</v>
      </c>
      <c r="V31" s="178"/>
      <c r="W31" s="46">
        <f t="shared" si="2"/>
        <v>14480</v>
      </c>
      <c r="X31" s="223"/>
      <c r="Y31" s="39"/>
      <c r="Z31" s="39"/>
      <c r="AF31" s="22"/>
      <c r="AG31" s="22"/>
    </row>
    <row r="32" spans="1:33" s="28" customFormat="1" ht="23.25" customHeight="1">
      <c r="A32" s="27"/>
      <c r="B32" s="51" t="s">
        <v>271</v>
      </c>
      <c r="C32" s="52"/>
      <c r="D32" s="53" t="s">
        <v>272</v>
      </c>
      <c r="E32" s="45">
        <f>E33+E34+E35+E36+E37+E38+E39+E41</f>
        <v>325083418</v>
      </c>
      <c r="F32" s="45">
        <f aca="true" t="shared" si="5" ref="F32:U32">F33+F34+F35+F36+F37+F38+F39+F41</f>
        <v>0</v>
      </c>
      <c r="G32" s="45">
        <f t="shared" si="5"/>
        <v>0</v>
      </c>
      <c r="H32" s="45">
        <f t="shared" si="5"/>
        <v>75324863.46999998</v>
      </c>
      <c r="I32" s="45">
        <f t="shared" si="5"/>
        <v>0</v>
      </c>
      <c r="J32" s="45">
        <f t="shared" si="5"/>
        <v>0</v>
      </c>
      <c r="K32" s="183">
        <f t="shared" si="1"/>
        <v>23.170933766298713</v>
      </c>
      <c r="L32" s="45">
        <f t="shared" si="5"/>
        <v>53714433</v>
      </c>
      <c r="M32" s="45">
        <f t="shared" si="5"/>
        <v>12622623</v>
      </c>
      <c r="N32" s="45">
        <f t="shared" si="5"/>
        <v>0</v>
      </c>
      <c r="O32" s="45">
        <f t="shared" si="5"/>
        <v>0</v>
      </c>
      <c r="P32" s="45">
        <f t="shared" si="5"/>
        <v>41091810</v>
      </c>
      <c r="Q32" s="45">
        <f t="shared" si="5"/>
        <v>4415080.82</v>
      </c>
      <c r="R32" s="45">
        <f t="shared" si="5"/>
        <v>4050316.9699999997</v>
      </c>
      <c r="S32" s="45">
        <f t="shared" si="5"/>
        <v>0</v>
      </c>
      <c r="T32" s="45">
        <f t="shared" si="5"/>
        <v>0</v>
      </c>
      <c r="U32" s="45">
        <f t="shared" si="5"/>
        <v>364763.85</v>
      </c>
      <c r="V32" s="183">
        <f aca="true" t="shared" si="6" ref="V32:V37">Q32/L32*100</f>
        <v>8.219542818221688</v>
      </c>
      <c r="W32" s="45">
        <f t="shared" si="2"/>
        <v>79739944.28999999</v>
      </c>
      <c r="X32" s="223"/>
      <c r="Y32" s="190"/>
      <c r="Z32" s="190"/>
      <c r="AF32" s="25"/>
      <c r="AG32" s="25"/>
    </row>
    <row r="33" spans="2:33" ht="43.5" customHeight="1">
      <c r="B33" s="54" t="s">
        <v>273</v>
      </c>
      <c r="C33" s="54" t="s">
        <v>274</v>
      </c>
      <c r="D33" s="55" t="s">
        <v>89</v>
      </c>
      <c r="E33" s="46">
        <f>'дод 2'!F93+'дод 2'!F216</f>
        <v>262260044</v>
      </c>
      <c r="F33" s="46">
        <f>'дод 2'!G93+'дод 2'!G216</f>
        <v>0</v>
      </c>
      <c r="G33" s="46">
        <f>'дод 2'!H93+'дод 2'!H216</f>
        <v>0</v>
      </c>
      <c r="H33" s="46">
        <f>'дод 2'!I93+'дод 2'!I216</f>
        <v>61693375.98</v>
      </c>
      <c r="I33" s="46">
        <f>'дод 2'!J93+'дод 2'!J216</f>
        <v>0</v>
      </c>
      <c r="J33" s="46">
        <f>'дод 2'!K93+'дод 2'!K216</f>
        <v>0</v>
      </c>
      <c r="K33" s="178">
        <f t="shared" si="1"/>
        <v>23.523741946752665</v>
      </c>
      <c r="L33" s="46">
        <f>'дод 2'!M93+'дод 2'!M216</f>
        <v>43544633</v>
      </c>
      <c r="M33" s="46">
        <f>'дод 2'!N93+'дод 2'!N216</f>
        <v>8677823</v>
      </c>
      <c r="N33" s="46">
        <f>'дод 2'!O93+'дод 2'!O216</f>
        <v>0</v>
      </c>
      <c r="O33" s="46">
        <f>'дод 2'!P93+'дод 2'!P216</f>
        <v>0</v>
      </c>
      <c r="P33" s="46">
        <f>'дод 2'!Q93+'дод 2'!Q216</f>
        <v>34866810</v>
      </c>
      <c r="Q33" s="46">
        <f>'дод 2'!R93+'дод 2'!R216</f>
        <v>3180353.8400000003</v>
      </c>
      <c r="R33" s="46">
        <f>'дод 2'!S93+'дод 2'!S216</f>
        <v>2815589.99</v>
      </c>
      <c r="S33" s="46">
        <f>'дод 2'!T93+'дод 2'!T216</f>
        <v>0</v>
      </c>
      <c r="T33" s="46">
        <f>'дод 2'!U93+'дод 2'!U216</f>
        <v>0</v>
      </c>
      <c r="U33" s="46">
        <f>'дод 2'!V93+'дод 2'!V216</f>
        <v>364763.85</v>
      </c>
      <c r="V33" s="178">
        <f t="shared" si="6"/>
        <v>7.303664357442168</v>
      </c>
      <c r="W33" s="46">
        <f t="shared" si="2"/>
        <v>64873729.82</v>
      </c>
      <c r="X33" s="223"/>
      <c r="Y33" s="39"/>
      <c r="Z33" s="39"/>
      <c r="AF33" s="22"/>
      <c r="AG33" s="22"/>
    </row>
    <row r="34" spans="2:33" ht="37.5">
      <c r="B34" s="54" t="s">
        <v>275</v>
      </c>
      <c r="C34" s="54" t="s">
        <v>276</v>
      </c>
      <c r="D34" s="55" t="s">
        <v>91</v>
      </c>
      <c r="E34" s="46">
        <f>'дод 2'!F94</f>
        <v>29852780</v>
      </c>
      <c r="F34" s="46">
        <f>'дод 2'!G94</f>
        <v>0</v>
      </c>
      <c r="G34" s="46">
        <f>'дод 2'!H94</f>
        <v>0</v>
      </c>
      <c r="H34" s="46">
        <f>'дод 2'!I94</f>
        <v>6825345.56</v>
      </c>
      <c r="I34" s="46">
        <f>'дод 2'!J94</f>
        <v>0</v>
      </c>
      <c r="J34" s="46">
        <f>'дод 2'!K94</f>
        <v>0</v>
      </c>
      <c r="K34" s="178">
        <f t="shared" si="1"/>
        <v>22.86334994596818</v>
      </c>
      <c r="L34" s="46">
        <f>'дод 2'!M94</f>
        <v>3524000</v>
      </c>
      <c r="M34" s="46">
        <f>'дод 2'!N94</f>
        <v>24000</v>
      </c>
      <c r="N34" s="46">
        <f>'дод 2'!O94</f>
        <v>0</v>
      </c>
      <c r="O34" s="46">
        <f>'дод 2'!P94</f>
        <v>0</v>
      </c>
      <c r="P34" s="46">
        <f>'дод 2'!Q94</f>
        <v>3500000</v>
      </c>
      <c r="Q34" s="46">
        <f>'дод 2'!R94</f>
        <v>14380.53</v>
      </c>
      <c r="R34" s="46">
        <f>'дод 2'!S94</f>
        <v>14380.53</v>
      </c>
      <c r="S34" s="46">
        <f>'дод 2'!T94</f>
        <v>0</v>
      </c>
      <c r="T34" s="46">
        <f>'дод 2'!U94</f>
        <v>0</v>
      </c>
      <c r="U34" s="46">
        <f>'дод 2'!V94</f>
        <v>0</v>
      </c>
      <c r="V34" s="178">
        <f t="shared" si="6"/>
        <v>0.4080740635641317</v>
      </c>
      <c r="W34" s="46">
        <f t="shared" si="2"/>
        <v>6839726.09</v>
      </c>
      <c r="X34" s="223"/>
      <c r="Y34" s="39"/>
      <c r="Z34" s="39"/>
      <c r="AF34" s="22"/>
      <c r="AG34" s="22"/>
    </row>
    <row r="35" spans="2:33" ht="27" customHeight="1">
      <c r="B35" s="54" t="s">
        <v>277</v>
      </c>
      <c r="C35" s="54" t="s">
        <v>278</v>
      </c>
      <c r="D35" s="55" t="s">
        <v>411</v>
      </c>
      <c r="E35" s="46">
        <f>'дод 2'!F95</f>
        <v>2282045</v>
      </c>
      <c r="F35" s="46">
        <f>'дод 2'!G95</f>
        <v>0</v>
      </c>
      <c r="G35" s="46">
        <f>'дод 2'!H95</f>
        <v>0</v>
      </c>
      <c r="H35" s="46">
        <f>'дод 2'!I95</f>
        <v>562797.96</v>
      </c>
      <c r="I35" s="46">
        <f>'дод 2'!J95</f>
        <v>0</v>
      </c>
      <c r="J35" s="46">
        <f>'дод 2'!K95</f>
        <v>0</v>
      </c>
      <c r="K35" s="178">
        <f t="shared" si="1"/>
        <v>24.66200096842963</v>
      </c>
      <c r="L35" s="46">
        <f>'дод 2'!M95</f>
        <v>412100</v>
      </c>
      <c r="M35" s="46">
        <f>'дод 2'!N95</f>
        <v>412100</v>
      </c>
      <c r="N35" s="46">
        <f>'дод 2'!O95</f>
        <v>0</v>
      </c>
      <c r="O35" s="46">
        <f>'дод 2'!P95</f>
        <v>0</v>
      </c>
      <c r="P35" s="46">
        <f>'дод 2'!Q95</f>
        <v>0</v>
      </c>
      <c r="Q35" s="46">
        <f>'дод 2'!R95</f>
        <v>199312.18</v>
      </c>
      <c r="R35" s="46">
        <f>'дод 2'!S95</f>
        <v>199312.18</v>
      </c>
      <c r="S35" s="46">
        <f>'дод 2'!T95</f>
        <v>0</v>
      </c>
      <c r="T35" s="46">
        <f>'дод 2'!U95</f>
        <v>0</v>
      </c>
      <c r="U35" s="46">
        <f>'дод 2'!V95</f>
        <v>0</v>
      </c>
      <c r="V35" s="178">
        <f t="shared" si="6"/>
        <v>48.36500363989323</v>
      </c>
      <c r="W35" s="46">
        <f t="shared" si="2"/>
        <v>762110.1399999999</v>
      </c>
      <c r="X35" s="223"/>
      <c r="Y35" s="39"/>
      <c r="Z35" s="39"/>
      <c r="AF35" s="22"/>
      <c r="AG35" s="22"/>
    </row>
    <row r="36" spans="2:33" ht="20.25" customHeight="1">
      <c r="B36" s="54" t="s">
        <v>279</v>
      </c>
      <c r="C36" s="54" t="s">
        <v>280</v>
      </c>
      <c r="D36" s="55" t="s">
        <v>93</v>
      </c>
      <c r="E36" s="46">
        <f>'дод 2'!F96</f>
        <v>7298882</v>
      </c>
      <c r="F36" s="46">
        <f>'дод 2'!G96</f>
        <v>0</v>
      </c>
      <c r="G36" s="46">
        <f>'дод 2'!H96</f>
        <v>0</v>
      </c>
      <c r="H36" s="46">
        <f>'дод 2'!I96</f>
        <v>1679833.32</v>
      </c>
      <c r="I36" s="46">
        <f>'дод 2'!J96</f>
        <v>0</v>
      </c>
      <c r="J36" s="46">
        <f>'дод 2'!K96</f>
        <v>0</v>
      </c>
      <c r="K36" s="178">
        <f t="shared" si="1"/>
        <v>23.01494009630516</v>
      </c>
      <c r="L36" s="46">
        <f>'дод 2'!M96</f>
        <v>4352000</v>
      </c>
      <c r="M36" s="46">
        <f>'дод 2'!N96</f>
        <v>3352000</v>
      </c>
      <c r="N36" s="46">
        <f>'дод 2'!O96</f>
        <v>0</v>
      </c>
      <c r="O36" s="46">
        <f>'дод 2'!P96</f>
        <v>0</v>
      </c>
      <c r="P36" s="46">
        <f>'дод 2'!Q96</f>
        <v>1000000</v>
      </c>
      <c r="Q36" s="46">
        <f>'дод 2'!R96</f>
        <v>987525.76</v>
      </c>
      <c r="R36" s="46">
        <f>'дод 2'!S96</f>
        <v>987525.76</v>
      </c>
      <c r="S36" s="46">
        <f>'дод 2'!T96</f>
        <v>0</v>
      </c>
      <c r="T36" s="46">
        <f>'дод 2'!U96</f>
        <v>0</v>
      </c>
      <c r="U36" s="46">
        <f>'дод 2'!V96</f>
        <v>0</v>
      </c>
      <c r="V36" s="178">
        <f t="shared" si="6"/>
        <v>22.691308823529415</v>
      </c>
      <c r="W36" s="46">
        <f t="shared" si="2"/>
        <v>2667359.08</v>
      </c>
      <c r="X36" s="223"/>
      <c r="Y36" s="39"/>
      <c r="Z36" s="39"/>
      <c r="AF36" s="22"/>
      <c r="AG36" s="22"/>
    </row>
    <row r="37" spans="2:33" ht="27" customHeight="1">
      <c r="B37" s="54" t="s">
        <v>281</v>
      </c>
      <c r="C37" s="54" t="s">
        <v>282</v>
      </c>
      <c r="D37" s="55" t="s">
        <v>95</v>
      </c>
      <c r="E37" s="46">
        <f>'дод 2'!F97</f>
        <v>14522191</v>
      </c>
      <c r="F37" s="46">
        <f>'дод 2'!G97</f>
        <v>0</v>
      </c>
      <c r="G37" s="46">
        <f>'дод 2'!H97</f>
        <v>0</v>
      </c>
      <c r="H37" s="46">
        <f>'дод 2'!I97</f>
        <v>3415903.29</v>
      </c>
      <c r="I37" s="46">
        <f>'дод 2'!J97</f>
        <v>0</v>
      </c>
      <c r="J37" s="46">
        <f>'дод 2'!K97</f>
        <v>0</v>
      </c>
      <c r="K37" s="178">
        <f t="shared" si="1"/>
        <v>23.5219553991543</v>
      </c>
      <c r="L37" s="46">
        <f>'дод 2'!M97</f>
        <v>1881700</v>
      </c>
      <c r="M37" s="46">
        <f>'дод 2'!N97</f>
        <v>156700</v>
      </c>
      <c r="N37" s="46">
        <f>'дод 2'!O97</f>
        <v>0</v>
      </c>
      <c r="O37" s="46">
        <f>'дод 2'!P97</f>
        <v>0</v>
      </c>
      <c r="P37" s="46">
        <f>'дод 2'!Q97</f>
        <v>1725000</v>
      </c>
      <c r="Q37" s="46">
        <f>'дод 2'!R97</f>
        <v>33452.51</v>
      </c>
      <c r="R37" s="46">
        <f>'дод 2'!S97</f>
        <v>33452.51</v>
      </c>
      <c r="S37" s="46">
        <f>'дод 2'!T97</f>
        <v>0</v>
      </c>
      <c r="T37" s="46">
        <f>'дод 2'!U97</f>
        <v>0</v>
      </c>
      <c r="U37" s="46">
        <f>'дод 2'!V97</f>
        <v>0</v>
      </c>
      <c r="V37" s="178">
        <f t="shared" si="6"/>
        <v>1.7777812616251263</v>
      </c>
      <c r="W37" s="46">
        <f t="shared" si="2"/>
        <v>3449355.8</v>
      </c>
      <c r="X37" s="223"/>
      <c r="Y37" s="39"/>
      <c r="Z37" s="39"/>
      <c r="AF37" s="22"/>
      <c r="AG37" s="22"/>
    </row>
    <row r="38" spans="2:33" ht="79.5" customHeight="1">
      <c r="B38" s="54" t="s">
        <v>283</v>
      </c>
      <c r="C38" s="54" t="s">
        <v>284</v>
      </c>
      <c r="D38" s="55" t="s">
        <v>17</v>
      </c>
      <c r="E38" s="46">
        <f>'дод 2'!F98</f>
        <v>898410</v>
      </c>
      <c r="F38" s="46">
        <f>'дод 2'!G98</f>
        <v>0</v>
      </c>
      <c r="G38" s="46">
        <f>'дод 2'!H98</f>
        <v>0</v>
      </c>
      <c r="H38" s="46">
        <f>'дод 2'!I98</f>
        <v>189410.31</v>
      </c>
      <c r="I38" s="46">
        <f>'дод 2'!J98</f>
        <v>0</v>
      </c>
      <c r="J38" s="46">
        <f>'дод 2'!K98</f>
        <v>0</v>
      </c>
      <c r="K38" s="178">
        <f t="shared" si="1"/>
        <v>21.0828363442081</v>
      </c>
      <c r="L38" s="46">
        <f>'дод 2'!M98</f>
        <v>0</v>
      </c>
      <c r="M38" s="46">
        <f>'дод 2'!N98</f>
        <v>0</v>
      </c>
      <c r="N38" s="46">
        <f>'дод 2'!O98</f>
        <v>0</v>
      </c>
      <c r="O38" s="46">
        <f>'дод 2'!P98</f>
        <v>0</v>
      </c>
      <c r="P38" s="46">
        <f>'дод 2'!Q98</f>
        <v>0</v>
      </c>
      <c r="Q38" s="46">
        <f>'дод 2'!R98</f>
        <v>56</v>
      </c>
      <c r="R38" s="46">
        <f>'дод 2'!S98</f>
        <v>56</v>
      </c>
      <c r="S38" s="46">
        <f>'дод 2'!T98</f>
        <v>0</v>
      </c>
      <c r="T38" s="46">
        <f>'дод 2'!U98</f>
        <v>0</v>
      </c>
      <c r="U38" s="46">
        <f>'дод 2'!V98</f>
        <v>0</v>
      </c>
      <c r="V38" s="178"/>
      <c r="W38" s="46">
        <f t="shared" si="2"/>
        <v>189466.31</v>
      </c>
      <c r="X38" s="223"/>
      <c r="Y38" s="39"/>
      <c r="Z38" s="39"/>
      <c r="AF38" s="22"/>
      <c r="AG38" s="22"/>
    </row>
    <row r="39" spans="2:33" ht="36" customHeight="1">
      <c r="B39" s="59">
        <v>2210</v>
      </c>
      <c r="C39" s="59"/>
      <c r="D39" s="55" t="s">
        <v>439</v>
      </c>
      <c r="E39" s="46">
        <f>E40</f>
        <v>5312308</v>
      </c>
      <c r="F39" s="46">
        <f aca="true" t="shared" si="7" ref="F39:U39">F40</f>
        <v>0</v>
      </c>
      <c r="G39" s="46">
        <f t="shared" si="7"/>
        <v>0</v>
      </c>
      <c r="H39" s="46">
        <f t="shared" si="7"/>
        <v>347252.66</v>
      </c>
      <c r="I39" s="46">
        <f t="shared" si="7"/>
        <v>0</v>
      </c>
      <c r="J39" s="46">
        <f t="shared" si="7"/>
        <v>0</v>
      </c>
      <c r="K39" s="178">
        <f t="shared" si="1"/>
        <v>6.536756904908375</v>
      </c>
      <c r="L39" s="46">
        <f t="shared" si="7"/>
        <v>0</v>
      </c>
      <c r="M39" s="46">
        <f t="shared" si="7"/>
        <v>0</v>
      </c>
      <c r="N39" s="46">
        <f t="shared" si="7"/>
        <v>0</v>
      </c>
      <c r="O39" s="46">
        <f t="shared" si="7"/>
        <v>0</v>
      </c>
      <c r="P39" s="46">
        <f t="shared" si="7"/>
        <v>0</v>
      </c>
      <c r="Q39" s="46">
        <f t="shared" si="7"/>
        <v>0</v>
      </c>
      <c r="R39" s="46">
        <f t="shared" si="7"/>
        <v>0</v>
      </c>
      <c r="S39" s="46">
        <f t="shared" si="7"/>
        <v>0</v>
      </c>
      <c r="T39" s="46">
        <f t="shared" si="7"/>
        <v>0</v>
      </c>
      <c r="U39" s="46">
        <f t="shared" si="7"/>
        <v>0</v>
      </c>
      <c r="V39" s="178"/>
      <c r="W39" s="46">
        <f t="shared" si="2"/>
        <v>347252.66</v>
      </c>
      <c r="X39" s="223"/>
      <c r="Y39" s="39"/>
      <c r="Z39" s="39"/>
      <c r="AF39" s="22"/>
      <c r="AG39" s="22"/>
    </row>
    <row r="40" spans="1:33" s="13" customFormat="1" ht="47.25" customHeight="1">
      <c r="A40" s="12"/>
      <c r="B40" s="60">
        <v>2214</v>
      </c>
      <c r="C40" s="57" t="s">
        <v>284</v>
      </c>
      <c r="D40" s="58" t="s">
        <v>440</v>
      </c>
      <c r="E40" s="47">
        <f>'дод 2'!F100</f>
        <v>5312308</v>
      </c>
      <c r="F40" s="47">
        <f>'дод 2'!G100</f>
        <v>0</v>
      </c>
      <c r="G40" s="47">
        <f>'дод 2'!H100</f>
        <v>0</v>
      </c>
      <c r="H40" s="47">
        <f>'дод 2'!I100</f>
        <v>347252.66</v>
      </c>
      <c r="I40" s="47">
        <f>'дод 2'!J100</f>
        <v>0</v>
      </c>
      <c r="J40" s="47">
        <f>'дод 2'!K100</f>
        <v>0</v>
      </c>
      <c r="K40" s="178">
        <f t="shared" si="1"/>
        <v>6.536756904908375</v>
      </c>
      <c r="L40" s="47">
        <f>'дод 2'!M100</f>
        <v>0</v>
      </c>
      <c r="M40" s="47">
        <f>'дод 2'!N100</f>
        <v>0</v>
      </c>
      <c r="N40" s="47">
        <f>'дод 2'!O100</f>
        <v>0</v>
      </c>
      <c r="O40" s="47">
        <f>'дод 2'!P100</f>
        <v>0</v>
      </c>
      <c r="P40" s="47">
        <f>'дод 2'!Q100</f>
        <v>0</v>
      </c>
      <c r="Q40" s="47">
        <f>'дод 2'!R100</f>
        <v>0</v>
      </c>
      <c r="R40" s="47">
        <f>'дод 2'!S100</f>
        <v>0</v>
      </c>
      <c r="S40" s="47">
        <f>'дод 2'!T100</f>
        <v>0</v>
      </c>
      <c r="T40" s="47">
        <f>'дод 2'!U100</f>
        <v>0</v>
      </c>
      <c r="U40" s="47">
        <f>'дод 2'!V100</f>
        <v>0</v>
      </c>
      <c r="V40" s="178"/>
      <c r="W40" s="46">
        <f t="shared" si="2"/>
        <v>347252.66</v>
      </c>
      <c r="X40" s="223"/>
      <c r="Y40" s="39"/>
      <c r="Z40" s="39"/>
      <c r="AF40" s="30"/>
      <c r="AG40" s="30"/>
    </row>
    <row r="41" spans="2:33" ht="25.5" customHeight="1">
      <c r="B41" s="54" t="s">
        <v>285</v>
      </c>
      <c r="C41" s="54" t="s">
        <v>284</v>
      </c>
      <c r="D41" s="55" t="s">
        <v>97</v>
      </c>
      <c r="E41" s="46">
        <f>E42+E43</f>
        <v>2656758</v>
      </c>
      <c r="F41" s="46">
        <f aca="true" t="shared" si="8" ref="F41:U41">F42+F43</f>
        <v>0</v>
      </c>
      <c r="G41" s="46">
        <f t="shared" si="8"/>
        <v>0</v>
      </c>
      <c r="H41" s="46">
        <f t="shared" si="8"/>
        <v>610944.39</v>
      </c>
      <c r="I41" s="46">
        <f t="shared" si="8"/>
        <v>0</v>
      </c>
      <c r="J41" s="46">
        <f t="shared" si="8"/>
        <v>0</v>
      </c>
      <c r="K41" s="178">
        <f t="shared" si="1"/>
        <v>22.99586149735881</v>
      </c>
      <c r="L41" s="46">
        <f t="shared" si="8"/>
        <v>0</v>
      </c>
      <c r="M41" s="46">
        <f t="shared" si="8"/>
        <v>0</v>
      </c>
      <c r="N41" s="46">
        <f t="shared" si="8"/>
        <v>0</v>
      </c>
      <c r="O41" s="46">
        <f t="shared" si="8"/>
        <v>0</v>
      </c>
      <c r="P41" s="46">
        <f t="shared" si="8"/>
        <v>0</v>
      </c>
      <c r="Q41" s="46">
        <f t="shared" si="8"/>
        <v>0</v>
      </c>
      <c r="R41" s="46">
        <f t="shared" si="8"/>
        <v>0</v>
      </c>
      <c r="S41" s="46">
        <f t="shared" si="8"/>
        <v>0</v>
      </c>
      <c r="T41" s="46">
        <f t="shared" si="8"/>
        <v>0</v>
      </c>
      <c r="U41" s="46">
        <f t="shared" si="8"/>
        <v>0</v>
      </c>
      <c r="V41" s="178"/>
      <c r="W41" s="46">
        <f t="shared" si="2"/>
        <v>610944.39</v>
      </c>
      <c r="X41" s="223"/>
      <c r="Y41" s="39"/>
      <c r="Z41" s="39"/>
      <c r="AF41" s="22"/>
      <c r="AG41" s="22"/>
    </row>
    <row r="42" spans="1:33" s="13" customFormat="1" ht="44.25" customHeight="1">
      <c r="A42" s="12"/>
      <c r="B42" s="57" t="s">
        <v>285</v>
      </c>
      <c r="C42" s="57" t="s">
        <v>284</v>
      </c>
      <c r="D42" s="58" t="s">
        <v>99</v>
      </c>
      <c r="E42" s="47">
        <f>'дод 2'!F102</f>
        <v>826395</v>
      </c>
      <c r="F42" s="47">
        <f>'дод 2'!G102</f>
        <v>0</v>
      </c>
      <c r="G42" s="47">
        <f>'дод 2'!H102</f>
        <v>0</v>
      </c>
      <c r="H42" s="47">
        <f>'дод 2'!I102</f>
        <v>153354.39</v>
      </c>
      <c r="I42" s="47">
        <f>'дод 2'!J102</f>
        <v>0</v>
      </c>
      <c r="J42" s="47">
        <f>'дод 2'!K102</f>
        <v>0</v>
      </c>
      <c r="K42" s="178">
        <f t="shared" si="1"/>
        <v>18.557032653876174</v>
      </c>
      <c r="L42" s="47">
        <f>'дод 2'!M102</f>
        <v>0</v>
      </c>
      <c r="M42" s="47">
        <f>'дод 2'!N102</f>
        <v>0</v>
      </c>
      <c r="N42" s="47">
        <f>'дод 2'!O102</f>
        <v>0</v>
      </c>
      <c r="O42" s="47">
        <f>'дод 2'!P102</f>
        <v>0</v>
      </c>
      <c r="P42" s="47">
        <f>'дод 2'!Q102</f>
        <v>0</v>
      </c>
      <c r="Q42" s="47">
        <f>'дод 2'!R102</f>
        <v>0</v>
      </c>
      <c r="R42" s="47">
        <f>'дод 2'!S102</f>
        <v>0</v>
      </c>
      <c r="S42" s="47">
        <f>'дод 2'!T102</f>
        <v>0</v>
      </c>
      <c r="T42" s="47">
        <f>'дод 2'!U102</f>
        <v>0</v>
      </c>
      <c r="U42" s="47">
        <f>'дод 2'!V102</f>
        <v>0</v>
      </c>
      <c r="V42" s="178"/>
      <c r="W42" s="46">
        <f t="shared" si="2"/>
        <v>153354.39</v>
      </c>
      <c r="X42" s="223"/>
      <c r="Y42" s="39"/>
      <c r="Z42" s="39"/>
      <c r="AF42" s="30"/>
      <c r="AG42" s="30"/>
    </row>
    <row r="43" spans="1:33" s="13" customFormat="1" ht="28.5" customHeight="1">
      <c r="A43" s="12"/>
      <c r="B43" s="57" t="s">
        <v>285</v>
      </c>
      <c r="C43" s="57" t="s">
        <v>284</v>
      </c>
      <c r="D43" s="58" t="s">
        <v>100</v>
      </c>
      <c r="E43" s="47">
        <f>'дод 2'!F103</f>
        <v>1830363</v>
      </c>
      <c r="F43" s="47">
        <f>'дод 2'!G103</f>
        <v>0</v>
      </c>
      <c r="G43" s="47">
        <f>'дод 2'!H103</f>
        <v>0</v>
      </c>
      <c r="H43" s="47">
        <f>'дод 2'!I103</f>
        <v>457590</v>
      </c>
      <c r="I43" s="47">
        <f>'дод 2'!J103</f>
        <v>0</v>
      </c>
      <c r="J43" s="47">
        <f>'дод 2'!K103</f>
        <v>0</v>
      </c>
      <c r="K43" s="178">
        <f t="shared" si="1"/>
        <v>24.999959024521363</v>
      </c>
      <c r="L43" s="47">
        <f>'дод 2'!M103</f>
        <v>0</v>
      </c>
      <c r="M43" s="47">
        <f>'дод 2'!N103</f>
        <v>0</v>
      </c>
      <c r="N43" s="47">
        <f>'дод 2'!O103</f>
        <v>0</v>
      </c>
      <c r="O43" s="47">
        <f>'дод 2'!P103</f>
        <v>0</v>
      </c>
      <c r="P43" s="47">
        <f>'дод 2'!Q103</f>
        <v>0</v>
      </c>
      <c r="Q43" s="47">
        <f>'дод 2'!R103</f>
        <v>0</v>
      </c>
      <c r="R43" s="47">
        <f>'дод 2'!S103</f>
        <v>0</v>
      </c>
      <c r="S43" s="47">
        <f>'дод 2'!T103</f>
        <v>0</v>
      </c>
      <c r="T43" s="47">
        <f>'дод 2'!U103</f>
        <v>0</v>
      </c>
      <c r="U43" s="47">
        <f>'дод 2'!V103</f>
        <v>0</v>
      </c>
      <c r="V43" s="178"/>
      <c r="W43" s="46">
        <f t="shared" si="2"/>
        <v>457590</v>
      </c>
      <c r="X43" s="223"/>
      <c r="Y43" s="39"/>
      <c r="Z43" s="39"/>
      <c r="AF43" s="30"/>
      <c r="AG43" s="30"/>
    </row>
    <row r="44" spans="1:33" s="28" customFormat="1" ht="25.5" customHeight="1">
      <c r="A44" s="27"/>
      <c r="B44" s="51" t="s">
        <v>286</v>
      </c>
      <c r="C44" s="52"/>
      <c r="D44" s="53" t="s">
        <v>287</v>
      </c>
      <c r="E44" s="45">
        <f aca="true" t="shared" si="9" ref="E44:J44">E45+E53+E57+E64+E74+E75+E76+E77+E79+E81+E84+E86+E91+E92+E95+E96+E97+E100+E104+E87</f>
        <v>862670892</v>
      </c>
      <c r="F44" s="45">
        <f t="shared" si="9"/>
        <v>10457800</v>
      </c>
      <c r="G44" s="45">
        <f t="shared" si="9"/>
        <v>1127600</v>
      </c>
      <c r="H44" s="45">
        <f t="shared" si="9"/>
        <v>420276672.65</v>
      </c>
      <c r="I44" s="45">
        <f t="shared" si="9"/>
        <v>2210661.16</v>
      </c>
      <c r="J44" s="45">
        <f t="shared" si="9"/>
        <v>344875.44999999995</v>
      </c>
      <c r="K44" s="183">
        <f t="shared" si="1"/>
        <v>48.71807737428562</v>
      </c>
      <c r="L44" s="45">
        <f>L45+L53+L57+L64+L74+L75+L76+L77+L79+L81+L84+L86+L91+L92+L95+L96+L97+L100+L104+L87</f>
        <v>1076400</v>
      </c>
      <c r="M44" s="45">
        <f aca="true" t="shared" si="10" ref="M44:U44">M45+M53+M57+M64+M74+M75+M76+M77+M79+M81+M84+M86+M91+M92+M95+M96+M97+M100+M104+M87</f>
        <v>48900</v>
      </c>
      <c r="N44" s="45">
        <f t="shared" si="10"/>
        <v>39000</v>
      </c>
      <c r="O44" s="45">
        <f t="shared" si="10"/>
        <v>0</v>
      </c>
      <c r="P44" s="45">
        <f t="shared" si="10"/>
        <v>1027500</v>
      </c>
      <c r="Q44" s="45">
        <f t="shared" si="10"/>
        <v>214472.49</v>
      </c>
      <c r="R44" s="45">
        <f t="shared" si="10"/>
        <v>48320.09</v>
      </c>
      <c r="S44" s="45">
        <f t="shared" si="10"/>
        <v>6718.16</v>
      </c>
      <c r="T44" s="45">
        <f t="shared" si="10"/>
        <v>0</v>
      </c>
      <c r="U44" s="45">
        <f t="shared" si="10"/>
        <v>166152.4</v>
      </c>
      <c r="V44" s="183">
        <f>Q44/L44*100</f>
        <v>19.924980490523968</v>
      </c>
      <c r="W44" s="45">
        <f t="shared" si="2"/>
        <v>420491145.14</v>
      </c>
      <c r="X44" s="223"/>
      <c r="Y44" s="190"/>
      <c r="Z44" s="190"/>
      <c r="AF44" s="25"/>
      <c r="AG44" s="25"/>
    </row>
    <row r="45" spans="1:33" s="28" customFormat="1" ht="87.75" customHeight="1">
      <c r="A45" s="27"/>
      <c r="B45" s="56" t="s">
        <v>443</v>
      </c>
      <c r="C45" s="56"/>
      <c r="D45" s="61" t="s">
        <v>444</v>
      </c>
      <c r="E45" s="46">
        <f>E46+E47+E48+E49+E50+E51+E52</f>
        <v>486900900</v>
      </c>
      <c r="F45" s="46">
        <f aca="true" t="shared" si="11" ref="F45:U45">F46+F47+F48+F49+F50+F51+F52</f>
        <v>0</v>
      </c>
      <c r="G45" s="46">
        <f t="shared" si="11"/>
        <v>0</v>
      </c>
      <c r="H45" s="46">
        <f t="shared" si="11"/>
        <v>335765416.37</v>
      </c>
      <c r="I45" s="46">
        <f t="shared" si="11"/>
        <v>0</v>
      </c>
      <c r="J45" s="46">
        <f t="shared" si="11"/>
        <v>0</v>
      </c>
      <c r="K45" s="178">
        <f t="shared" si="1"/>
        <v>68.95970337495783</v>
      </c>
      <c r="L45" s="46">
        <f t="shared" si="11"/>
        <v>0</v>
      </c>
      <c r="M45" s="46">
        <f t="shared" si="11"/>
        <v>0</v>
      </c>
      <c r="N45" s="46">
        <f t="shared" si="11"/>
        <v>0</v>
      </c>
      <c r="O45" s="46">
        <f t="shared" si="11"/>
        <v>0</v>
      </c>
      <c r="P45" s="46">
        <f t="shared" si="11"/>
        <v>0</v>
      </c>
      <c r="Q45" s="46">
        <f t="shared" si="11"/>
        <v>0</v>
      </c>
      <c r="R45" s="46">
        <f t="shared" si="11"/>
        <v>0</v>
      </c>
      <c r="S45" s="46">
        <f t="shared" si="11"/>
        <v>0</v>
      </c>
      <c r="T45" s="46">
        <f t="shared" si="11"/>
        <v>0</v>
      </c>
      <c r="U45" s="46">
        <f t="shared" si="11"/>
        <v>0</v>
      </c>
      <c r="V45" s="178"/>
      <c r="W45" s="46">
        <f t="shared" si="2"/>
        <v>335765416.37</v>
      </c>
      <c r="X45" s="223"/>
      <c r="Y45" s="39"/>
      <c r="Z45" s="39"/>
      <c r="AF45" s="25"/>
      <c r="AG45" s="25"/>
    </row>
    <row r="46" spans="1:33" s="33" customFormat="1" ht="298.5" customHeight="1">
      <c r="A46" s="31"/>
      <c r="B46" s="62" t="s">
        <v>446</v>
      </c>
      <c r="C46" s="62" t="s">
        <v>256</v>
      </c>
      <c r="D46" s="63" t="s">
        <v>447</v>
      </c>
      <c r="E46" s="47">
        <f>'дод 2'!F110</f>
        <v>16054500</v>
      </c>
      <c r="F46" s="47">
        <f>'дод 2'!G110</f>
        <v>0</v>
      </c>
      <c r="G46" s="47">
        <f>'дод 2'!H110</f>
        <v>0</v>
      </c>
      <c r="H46" s="47">
        <f>'дод 2'!I110</f>
        <v>10085795.35</v>
      </c>
      <c r="I46" s="47">
        <f>'дод 2'!J110</f>
        <v>0</v>
      </c>
      <c r="J46" s="47">
        <f>'дод 2'!K110</f>
        <v>0</v>
      </c>
      <c r="K46" s="178">
        <f t="shared" si="1"/>
        <v>62.82223270734062</v>
      </c>
      <c r="L46" s="47">
        <f>'дод 2'!M110</f>
        <v>0</v>
      </c>
      <c r="M46" s="47">
        <f>'дод 2'!N110</f>
        <v>0</v>
      </c>
      <c r="N46" s="47">
        <f>'дод 2'!O110</f>
        <v>0</v>
      </c>
      <c r="O46" s="47">
        <f>'дод 2'!P110</f>
        <v>0</v>
      </c>
      <c r="P46" s="47">
        <f>'дод 2'!Q110</f>
        <v>0</v>
      </c>
      <c r="Q46" s="47">
        <f>'дод 2'!R110</f>
        <v>0</v>
      </c>
      <c r="R46" s="47">
        <f>'дод 2'!S110</f>
        <v>0</v>
      </c>
      <c r="S46" s="47">
        <f>'дод 2'!T110</f>
        <v>0</v>
      </c>
      <c r="T46" s="47">
        <f>'дод 2'!U110</f>
        <v>0</v>
      </c>
      <c r="U46" s="47">
        <f>'дод 2'!V110</f>
        <v>0</v>
      </c>
      <c r="V46" s="178"/>
      <c r="W46" s="195">
        <f t="shared" si="2"/>
        <v>10085795.35</v>
      </c>
      <c r="X46" s="288">
        <v>20</v>
      </c>
      <c r="Y46" s="39"/>
      <c r="Z46" s="39"/>
      <c r="AF46" s="32"/>
      <c r="AG46" s="32"/>
    </row>
    <row r="47" spans="1:33" s="33" customFormat="1" ht="315" customHeight="1">
      <c r="A47" s="31"/>
      <c r="B47" s="279" t="s">
        <v>449</v>
      </c>
      <c r="C47" s="281" t="s">
        <v>256</v>
      </c>
      <c r="D47" s="64" t="s">
        <v>502</v>
      </c>
      <c r="E47" s="48">
        <f>'дод 2'!F111</f>
        <v>2463400</v>
      </c>
      <c r="F47" s="48">
        <f>'дод 2'!G111</f>
        <v>0</v>
      </c>
      <c r="G47" s="48">
        <f>'дод 2'!H111</f>
        <v>0</v>
      </c>
      <c r="H47" s="48">
        <f>'дод 2'!I111</f>
        <v>1489232.56</v>
      </c>
      <c r="I47" s="48">
        <f>'дод 2'!J111</f>
        <v>0</v>
      </c>
      <c r="J47" s="48">
        <f>'дод 2'!K111</f>
        <v>0</v>
      </c>
      <c r="K47" s="224">
        <f t="shared" si="1"/>
        <v>60.45435414467809</v>
      </c>
      <c r="L47" s="48">
        <f>'дод 2'!M111</f>
        <v>0</v>
      </c>
      <c r="M47" s="48">
        <f>'дод 2'!N111</f>
        <v>0</v>
      </c>
      <c r="N47" s="48">
        <f>'дод 2'!O111</f>
        <v>0</v>
      </c>
      <c r="O47" s="48">
        <f>'дод 2'!P111</f>
        <v>0</v>
      </c>
      <c r="P47" s="48">
        <f>'дод 2'!Q111</f>
        <v>0</v>
      </c>
      <c r="Q47" s="48">
        <f>'дод 2'!R111</f>
        <v>0</v>
      </c>
      <c r="R47" s="48">
        <f>'дод 2'!S111</f>
        <v>0</v>
      </c>
      <c r="S47" s="48">
        <f>'дод 2'!T111</f>
        <v>0</v>
      </c>
      <c r="T47" s="48">
        <f>'дод 2'!U111</f>
        <v>0</v>
      </c>
      <c r="U47" s="48">
        <f>'дод 2'!V111</f>
        <v>0</v>
      </c>
      <c r="V47" s="224"/>
      <c r="W47" s="195">
        <f t="shared" si="2"/>
        <v>1489232.56</v>
      </c>
      <c r="X47" s="288"/>
      <c r="Y47" s="39"/>
      <c r="Z47" s="39"/>
      <c r="AF47" s="32"/>
      <c r="AG47" s="32"/>
    </row>
    <row r="48" spans="1:33" s="33" customFormat="1" ht="279" customHeight="1">
      <c r="A48" s="31"/>
      <c r="B48" s="280"/>
      <c r="C48" s="282"/>
      <c r="D48" s="65" t="s">
        <v>450</v>
      </c>
      <c r="E48" s="49">
        <f>'дод 2'!F112</f>
        <v>0</v>
      </c>
      <c r="F48" s="49">
        <f>'дод 2'!G112</f>
        <v>0</v>
      </c>
      <c r="G48" s="49">
        <f>'дод 2'!H112</f>
        <v>0</v>
      </c>
      <c r="H48" s="49">
        <f>'дод 2'!I112</f>
        <v>0</v>
      </c>
      <c r="I48" s="49">
        <f>'дод 2'!J112</f>
        <v>0</v>
      </c>
      <c r="J48" s="49">
        <f>'дод 2'!K112</f>
        <v>0</v>
      </c>
      <c r="K48" s="225"/>
      <c r="L48" s="49">
        <f>'дод 2'!M112</f>
        <v>0</v>
      </c>
      <c r="M48" s="49">
        <f>'дод 2'!N112</f>
        <v>0</v>
      </c>
      <c r="N48" s="49">
        <f>'дод 2'!O112</f>
        <v>0</v>
      </c>
      <c r="O48" s="49">
        <f>'дод 2'!P112</f>
        <v>0</v>
      </c>
      <c r="P48" s="49">
        <f>'дод 2'!Q112</f>
        <v>0</v>
      </c>
      <c r="Q48" s="49">
        <f>'дод 2'!R112</f>
        <v>0</v>
      </c>
      <c r="R48" s="49">
        <f>'дод 2'!S112</f>
        <v>0</v>
      </c>
      <c r="S48" s="49">
        <f>'дод 2'!T112</f>
        <v>0</v>
      </c>
      <c r="T48" s="49">
        <f>'дод 2'!U112</f>
        <v>0</v>
      </c>
      <c r="U48" s="49">
        <f>'дод 2'!V112</f>
        <v>0</v>
      </c>
      <c r="V48" s="225"/>
      <c r="W48" s="196">
        <f t="shared" si="2"/>
        <v>0</v>
      </c>
      <c r="X48" s="288"/>
      <c r="Y48" s="39"/>
      <c r="Z48" s="39"/>
      <c r="AF48" s="32"/>
      <c r="AG48" s="32"/>
    </row>
    <row r="49" spans="1:33" s="33" customFormat="1" ht="98.25" customHeight="1">
      <c r="A49" s="31"/>
      <c r="B49" s="62" t="s">
        <v>452</v>
      </c>
      <c r="C49" s="62" t="s">
        <v>258</v>
      </c>
      <c r="D49" s="63" t="s">
        <v>453</v>
      </c>
      <c r="E49" s="47">
        <f>'дод 2'!F113</f>
        <v>1634400</v>
      </c>
      <c r="F49" s="47">
        <f>'дод 2'!G113</f>
        <v>0</v>
      </c>
      <c r="G49" s="47">
        <f>'дод 2'!H113</f>
        <v>0</v>
      </c>
      <c r="H49" s="47">
        <f>'дод 2'!I113</f>
        <v>977203.18</v>
      </c>
      <c r="I49" s="47">
        <f>'дод 2'!J113</f>
        <v>0</v>
      </c>
      <c r="J49" s="47">
        <f>'дод 2'!K113</f>
        <v>0</v>
      </c>
      <c r="K49" s="178">
        <f t="shared" si="1"/>
        <v>59.78971977484092</v>
      </c>
      <c r="L49" s="47">
        <f>'дод 2'!M113</f>
        <v>0</v>
      </c>
      <c r="M49" s="47">
        <f>'дод 2'!N113</f>
        <v>0</v>
      </c>
      <c r="N49" s="47">
        <f>'дод 2'!O113</f>
        <v>0</v>
      </c>
      <c r="O49" s="47">
        <f>'дод 2'!P113</f>
        <v>0</v>
      </c>
      <c r="P49" s="47">
        <f>'дод 2'!Q113</f>
        <v>0</v>
      </c>
      <c r="Q49" s="47">
        <f>'дод 2'!R113</f>
        <v>0</v>
      </c>
      <c r="R49" s="47">
        <f>'дод 2'!S113</f>
        <v>0</v>
      </c>
      <c r="S49" s="47">
        <f>'дод 2'!T113</f>
        <v>0</v>
      </c>
      <c r="T49" s="47">
        <f>'дод 2'!U113</f>
        <v>0</v>
      </c>
      <c r="U49" s="47">
        <f>'дод 2'!V113</f>
        <v>0</v>
      </c>
      <c r="V49" s="178"/>
      <c r="W49" s="196">
        <f t="shared" si="2"/>
        <v>977203.18</v>
      </c>
      <c r="X49" s="288"/>
      <c r="Y49" s="39"/>
      <c r="Z49" s="39"/>
      <c r="AF49" s="32"/>
      <c r="AG49" s="32"/>
    </row>
    <row r="50" spans="1:33" s="33" customFormat="1" ht="204" customHeight="1">
      <c r="A50" s="31"/>
      <c r="B50" s="62" t="s">
        <v>455</v>
      </c>
      <c r="C50" s="62" t="s">
        <v>258</v>
      </c>
      <c r="D50" s="63" t="s">
        <v>456</v>
      </c>
      <c r="E50" s="47">
        <f>'дод 2'!F114</f>
        <v>64700</v>
      </c>
      <c r="F50" s="47">
        <f>'дод 2'!G114</f>
        <v>0</v>
      </c>
      <c r="G50" s="47">
        <f>'дод 2'!H114</f>
        <v>0</v>
      </c>
      <c r="H50" s="47">
        <f>'дод 2'!I114</f>
        <v>27547.39</v>
      </c>
      <c r="I50" s="47">
        <f>'дод 2'!J114</f>
        <v>0</v>
      </c>
      <c r="J50" s="47">
        <f>'дод 2'!K114</f>
        <v>0</v>
      </c>
      <c r="K50" s="178">
        <f t="shared" si="1"/>
        <v>42.57710973724884</v>
      </c>
      <c r="L50" s="47">
        <f>'дод 2'!M114</f>
        <v>0</v>
      </c>
      <c r="M50" s="47">
        <f>'дод 2'!N114</f>
        <v>0</v>
      </c>
      <c r="N50" s="47">
        <f>'дод 2'!O114</f>
        <v>0</v>
      </c>
      <c r="O50" s="47">
        <f>'дод 2'!P114</f>
        <v>0</v>
      </c>
      <c r="P50" s="47">
        <f>'дод 2'!Q114</f>
        <v>0</v>
      </c>
      <c r="Q50" s="47">
        <f>'дод 2'!R114</f>
        <v>0</v>
      </c>
      <c r="R50" s="47">
        <f>'дод 2'!S114</f>
        <v>0</v>
      </c>
      <c r="S50" s="47">
        <f>'дод 2'!T114</f>
        <v>0</v>
      </c>
      <c r="T50" s="47">
        <f>'дод 2'!U114</f>
        <v>0</v>
      </c>
      <c r="U50" s="47">
        <f>'дод 2'!V114</f>
        <v>0</v>
      </c>
      <c r="V50" s="178"/>
      <c r="W50" s="46">
        <f t="shared" si="2"/>
        <v>27547.39</v>
      </c>
      <c r="X50" s="288"/>
      <c r="Y50" s="39"/>
      <c r="Z50" s="39"/>
      <c r="AF50" s="32"/>
      <c r="AG50" s="32"/>
    </row>
    <row r="51" spans="1:33" s="33" customFormat="1" ht="43.5" customHeight="1">
      <c r="A51" s="31"/>
      <c r="B51" s="62" t="s">
        <v>458</v>
      </c>
      <c r="C51" s="62" t="s">
        <v>258</v>
      </c>
      <c r="D51" s="63" t="s">
        <v>459</v>
      </c>
      <c r="E51" s="47">
        <f>'дод 2'!F115</f>
        <v>724400</v>
      </c>
      <c r="F51" s="47">
        <f>'дод 2'!G115</f>
        <v>0</v>
      </c>
      <c r="G51" s="47">
        <f>'дод 2'!H115</f>
        <v>0</v>
      </c>
      <c r="H51" s="47">
        <f>'дод 2'!I115</f>
        <v>488925.69</v>
      </c>
      <c r="I51" s="47">
        <f>'дод 2'!J115</f>
        <v>0</v>
      </c>
      <c r="J51" s="47">
        <f>'дод 2'!K115</f>
        <v>0</v>
      </c>
      <c r="K51" s="178">
        <f t="shared" si="1"/>
        <v>67.49388321369409</v>
      </c>
      <c r="L51" s="47">
        <f>'дод 2'!M115</f>
        <v>0</v>
      </c>
      <c r="M51" s="47">
        <f>'дод 2'!N115</f>
        <v>0</v>
      </c>
      <c r="N51" s="47">
        <f>'дод 2'!O115</f>
        <v>0</v>
      </c>
      <c r="O51" s="47">
        <f>'дод 2'!P115</f>
        <v>0</v>
      </c>
      <c r="P51" s="47">
        <f>'дод 2'!Q115</f>
        <v>0</v>
      </c>
      <c r="Q51" s="47">
        <f>'дод 2'!R115</f>
        <v>0</v>
      </c>
      <c r="R51" s="47">
        <f>'дод 2'!S115</f>
        <v>0</v>
      </c>
      <c r="S51" s="47">
        <f>'дод 2'!T115</f>
        <v>0</v>
      </c>
      <c r="T51" s="47">
        <f>'дод 2'!U115</f>
        <v>0</v>
      </c>
      <c r="U51" s="47">
        <f>'дод 2'!V115</f>
        <v>0</v>
      </c>
      <c r="V51" s="178"/>
      <c r="W51" s="46">
        <f t="shared" si="2"/>
        <v>488925.69</v>
      </c>
      <c r="X51" s="288"/>
      <c r="Y51" s="39"/>
      <c r="Z51" s="39"/>
      <c r="AF51" s="32"/>
      <c r="AG51" s="32"/>
    </row>
    <row r="52" spans="1:33" s="33" customFormat="1" ht="53.25" customHeight="1">
      <c r="A52" s="31"/>
      <c r="B52" s="62" t="s">
        <v>461</v>
      </c>
      <c r="C52" s="62" t="s">
        <v>257</v>
      </c>
      <c r="D52" s="63" t="s">
        <v>462</v>
      </c>
      <c r="E52" s="47">
        <f>'дод 2'!F116</f>
        <v>465959500</v>
      </c>
      <c r="F52" s="47">
        <f>'дод 2'!G116</f>
        <v>0</v>
      </c>
      <c r="G52" s="47">
        <f>'дод 2'!H116</f>
        <v>0</v>
      </c>
      <c r="H52" s="47">
        <f>'дод 2'!I116</f>
        <v>322696712.2</v>
      </c>
      <c r="I52" s="47">
        <f>'дод 2'!J116</f>
        <v>0</v>
      </c>
      <c r="J52" s="47">
        <f>'дод 2'!K116</f>
        <v>0</v>
      </c>
      <c r="K52" s="178">
        <f t="shared" si="1"/>
        <v>69.25424037926042</v>
      </c>
      <c r="L52" s="47">
        <f>'дод 2'!M116</f>
        <v>0</v>
      </c>
      <c r="M52" s="47">
        <f>'дод 2'!N116</f>
        <v>0</v>
      </c>
      <c r="N52" s="47">
        <f>'дод 2'!O116</f>
        <v>0</v>
      </c>
      <c r="O52" s="47">
        <f>'дод 2'!P116</f>
        <v>0</v>
      </c>
      <c r="P52" s="47">
        <f>'дод 2'!Q116</f>
        <v>0</v>
      </c>
      <c r="Q52" s="47">
        <f>'дод 2'!R116</f>
        <v>0</v>
      </c>
      <c r="R52" s="47">
        <f>'дод 2'!S116</f>
        <v>0</v>
      </c>
      <c r="S52" s="47">
        <f>'дод 2'!T116</f>
        <v>0</v>
      </c>
      <c r="T52" s="47">
        <f>'дод 2'!U116</f>
        <v>0</v>
      </c>
      <c r="U52" s="47">
        <f>'дод 2'!V116</f>
        <v>0</v>
      </c>
      <c r="V52" s="178"/>
      <c r="W52" s="46">
        <f t="shared" si="2"/>
        <v>322696712.2</v>
      </c>
      <c r="X52" s="288"/>
      <c r="Y52" s="39"/>
      <c r="Z52" s="39"/>
      <c r="AF52" s="32"/>
      <c r="AG52" s="32"/>
    </row>
    <row r="53" spans="1:33" s="28" customFormat="1" ht="58.5" customHeight="1">
      <c r="A53" s="27"/>
      <c r="B53" s="56" t="s">
        <v>464</v>
      </c>
      <c r="C53" s="56"/>
      <c r="D53" s="61" t="s">
        <v>465</v>
      </c>
      <c r="E53" s="46">
        <f aca="true" t="shared" si="12" ref="E53:U53">E54+E55+E56</f>
        <v>313500</v>
      </c>
      <c r="F53" s="46">
        <f t="shared" si="12"/>
        <v>0</v>
      </c>
      <c r="G53" s="46">
        <f t="shared" si="12"/>
        <v>0</v>
      </c>
      <c r="H53" s="46">
        <f t="shared" si="12"/>
        <v>26983.8</v>
      </c>
      <c r="I53" s="46">
        <f t="shared" si="12"/>
        <v>0</v>
      </c>
      <c r="J53" s="46">
        <f t="shared" si="12"/>
        <v>0</v>
      </c>
      <c r="K53" s="178">
        <f t="shared" si="1"/>
        <v>8.607272727272727</v>
      </c>
      <c r="L53" s="46">
        <f t="shared" si="12"/>
        <v>0</v>
      </c>
      <c r="M53" s="46">
        <f t="shared" si="12"/>
        <v>0</v>
      </c>
      <c r="N53" s="46">
        <f t="shared" si="12"/>
        <v>0</v>
      </c>
      <c r="O53" s="46">
        <f t="shared" si="12"/>
        <v>0</v>
      </c>
      <c r="P53" s="46">
        <f t="shared" si="12"/>
        <v>0</v>
      </c>
      <c r="Q53" s="46">
        <f t="shared" si="12"/>
        <v>0</v>
      </c>
      <c r="R53" s="46">
        <f t="shared" si="12"/>
        <v>0</v>
      </c>
      <c r="S53" s="46">
        <f t="shared" si="12"/>
        <v>0</v>
      </c>
      <c r="T53" s="46">
        <f t="shared" si="12"/>
        <v>0</v>
      </c>
      <c r="U53" s="46">
        <f t="shared" si="12"/>
        <v>0</v>
      </c>
      <c r="V53" s="178"/>
      <c r="W53" s="46">
        <f t="shared" si="2"/>
        <v>26983.8</v>
      </c>
      <c r="X53" s="288"/>
      <c r="Y53" s="39"/>
      <c r="Z53" s="39"/>
      <c r="AF53" s="25"/>
      <c r="AG53" s="25"/>
    </row>
    <row r="54" spans="1:33" s="33" customFormat="1" ht="257.25" customHeight="1">
      <c r="A54" s="31"/>
      <c r="B54" s="62" t="s">
        <v>467</v>
      </c>
      <c r="C54" s="62" t="s">
        <v>256</v>
      </c>
      <c r="D54" s="63" t="s">
        <v>468</v>
      </c>
      <c r="E54" s="47">
        <f>'дод 2'!F118</f>
        <v>28416</v>
      </c>
      <c r="F54" s="47">
        <f>'дод 2'!G118</f>
        <v>0</v>
      </c>
      <c r="G54" s="47">
        <f>'дод 2'!H118</f>
        <v>0</v>
      </c>
      <c r="H54" s="47">
        <f>'дод 2'!I118</f>
        <v>2378.2</v>
      </c>
      <c r="I54" s="47">
        <f>'дод 2'!J118</f>
        <v>0</v>
      </c>
      <c r="J54" s="47">
        <f>'дод 2'!K118</f>
        <v>0</v>
      </c>
      <c r="K54" s="178">
        <f t="shared" si="1"/>
        <v>8.369228603603602</v>
      </c>
      <c r="L54" s="47">
        <f>'дод 2'!M118</f>
        <v>0</v>
      </c>
      <c r="M54" s="47">
        <f>'дод 2'!N118</f>
        <v>0</v>
      </c>
      <c r="N54" s="47">
        <f>'дод 2'!O118</f>
        <v>0</v>
      </c>
      <c r="O54" s="47">
        <f>'дод 2'!P118</f>
        <v>0</v>
      </c>
      <c r="P54" s="47">
        <f>'дод 2'!Q118</f>
        <v>0</v>
      </c>
      <c r="Q54" s="47">
        <f>'дод 2'!R118</f>
        <v>0</v>
      </c>
      <c r="R54" s="47">
        <f>'дод 2'!S118</f>
        <v>0</v>
      </c>
      <c r="S54" s="47">
        <f>'дод 2'!T118</f>
        <v>0</v>
      </c>
      <c r="T54" s="47">
        <f>'дод 2'!U118</f>
        <v>0</v>
      </c>
      <c r="U54" s="47">
        <f>'дод 2'!V118</f>
        <v>0</v>
      </c>
      <c r="V54" s="178"/>
      <c r="W54" s="46">
        <f t="shared" si="2"/>
        <v>2378.2</v>
      </c>
      <c r="X54" s="288">
        <v>21</v>
      </c>
      <c r="Y54" s="39"/>
      <c r="Z54" s="39"/>
      <c r="AF54" s="32"/>
      <c r="AG54" s="32"/>
    </row>
    <row r="55" spans="1:33" s="33" customFormat="1" ht="57" customHeight="1">
      <c r="A55" s="31"/>
      <c r="B55" s="62" t="s">
        <v>470</v>
      </c>
      <c r="C55" s="62" t="s">
        <v>258</v>
      </c>
      <c r="D55" s="66" t="s">
        <v>471</v>
      </c>
      <c r="E55" s="47">
        <f>'дод 2'!F119</f>
        <v>8259</v>
      </c>
      <c r="F55" s="47">
        <f>'дод 2'!G119</f>
        <v>0</v>
      </c>
      <c r="G55" s="47">
        <f>'дод 2'!H119</f>
        <v>0</v>
      </c>
      <c r="H55" s="47">
        <f>'дод 2'!I119</f>
        <v>0</v>
      </c>
      <c r="I55" s="47">
        <f>'дод 2'!J119</f>
        <v>0</v>
      </c>
      <c r="J55" s="47">
        <f>'дод 2'!K119</f>
        <v>0</v>
      </c>
      <c r="K55" s="178">
        <f t="shared" si="1"/>
        <v>0</v>
      </c>
      <c r="L55" s="47">
        <f>'дод 2'!M119</f>
        <v>0</v>
      </c>
      <c r="M55" s="47">
        <f>'дод 2'!N119</f>
        <v>0</v>
      </c>
      <c r="N55" s="47">
        <f>'дод 2'!O119</f>
        <v>0</v>
      </c>
      <c r="O55" s="47">
        <f>'дод 2'!P119</f>
        <v>0</v>
      </c>
      <c r="P55" s="47">
        <f>'дод 2'!Q119</f>
        <v>0</v>
      </c>
      <c r="Q55" s="47">
        <f>'дод 2'!R119</f>
        <v>0</v>
      </c>
      <c r="R55" s="47">
        <f>'дод 2'!S119</f>
        <v>0</v>
      </c>
      <c r="S55" s="47">
        <f>'дод 2'!T119</f>
        <v>0</v>
      </c>
      <c r="T55" s="47">
        <f>'дод 2'!U119</f>
        <v>0</v>
      </c>
      <c r="U55" s="47">
        <f>'дод 2'!V119</f>
        <v>0</v>
      </c>
      <c r="V55" s="178"/>
      <c r="W55" s="46">
        <f t="shared" si="2"/>
        <v>0</v>
      </c>
      <c r="X55" s="288"/>
      <c r="Y55" s="39"/>
      <c r="Z55" s="39"/>
      <c r="AF55" s="32"/>
      <c r="AG55" s="32"/>
    </row>
    <row r="56" spans="1:33" s="33" customFormat="1" ht="65.25" customHeight="1">
      <c r="A56" s="31"/>
      <c r="B56" s="62" t="s">
        <v>473</v>
      </c>
      <c r="C56" s="62" t="s">
        <v>257</v>
      </c>
      <c r="D56" s="63" t="s">
        <v>474</v>
      </c>
      <c r="E56" s="47">
        <f>'дод 2'!F120</f>
        <v>276825</v>
      </c>
      <c r="F56" s="47">
        <f>'дод 2'!G120</f>
        <v>0</v>
      </c>
      <c r="G56" s="47">
        <f>'дод 2'!H120</f>
        <v>0</v>
      </c>
      <c r="H56" s="47">
        <f>'дод 2'!I120</f>
        <v>24605.6</v>
      </c>
      <c r="I56" s="47">
        <f>'дод 2'!J120</f>
        <v>0</v>
      </c>
      <c r="J56" s="47">
        <f>'дод 2'!K120</f>
        <v>0</v>
      </c>
      <c r="K56" s="178">
        <f t="shared" si="1"/>
        <v>8.888503567235617</v>
      </c>
      <c r="L56" s="47">
        <f>'дод 2'!M120</f>
        <v>0</v>
      </c>
      <c r="M56" s="47">
        <f>'дод 2'!N120</f>
        <v>0</v>
      </c>
      <c r="N56" s="47">
        <f>'дод 2'!O120</f>
        <v>0</v>
      </c>
      <c r="O56" s="47">
        <f>'дод 2'!P120</f>
        <v>0</v>
      </c>
      <c r="P56" s="47">
        <f>'дод 2'!Q120</f>
        <v>0</v>
      </c>
      <c r="Q56" s="47">
        <f>'дод 2'!R120</f>
        <v>0</v>
      </c>
      <c r="R56" s="47">
        <f>'дод 2'!S120</f>
        <v>0</v>
      </c>
      <c r="S56" s="47">
        <f>'дод 2'!T120</f>
        <v>0</v>
      </c>
      <c r="T56" s="47">
        <f>'дод 2'!U120</f>
        <v>0</v>
      </c>
      <c r="U56" s="47">
        <f>'дод 2'!V120</f>
        <v>0</v>
      </c>
      <c r="V56" s="178"/>
      <c r="W56" s="46">
        <f t="shared" si="2"/>
        <v>24605.6</v>
      </c>
      <c r="X56" s="288"/>
      <c r="Y56" s="39"/>
      <c r="Z56" s="39"/>
      <c r="AF56" s="32"/>
      <c r="AG56" s="32"/>
    </row>
    <row r="57" spans="2:33" ht="241.5" customHeight="1">
      <c r="B57" s="54" t="s">
        <v>385</v>
      </c>
      <c r="C57" s="67"/>
      <c r="D57" s="61" t="s">
        <v>105</v>
      </c>
      <c r="E57" s="46">
        <f>E58+E59+E60+E61+E62+E63</f>
        <v>23798758</v>
      </c>
      <c r="F57" s="46">
        <f aca="true" t="shared" si="13" ref="F57:U57">F58+F59+F60+F61+F62+F63</f>
        <v>0</v>
      </c>
      <c r="G57" s="46">
        <f t="shared" si="13"/>
        <v>0</v>
      </c>
      <c r="H57" s="46">
        <f t="shared" si="13"/>
        <v>6778335.96</v>
      </c>
      <c r="I57" s="46">
        <f t="shared" si="13"/>
        <v>0</v>
      </c>
      <c r="J57" s="46">
        <f t="shared" si="13"/>
        <v>0</v>
      </c>
      <c r="K57" s="178">
        <f t="shared" si="1"/>
        <v>28.48188951709161</v>
      </c>
      <c r="L57" s="46">
        <f t="shared" si="13"/>
        <v>150000</v>
      </c>
      <c r="M57" s="46">
        <f t="shared" si="13"/>
        <v>0</v>
      </c>
      <c r="N57" s="46">
        <f t="shared" si="13"/>
        <v>0</v>
      </c>
      <c r="O57" s="46">
        <f t="shared" si="13"/>
        <v>0</v>
      </c>
      <c r="P57" s="46">
        <f t="shared" si="13"/>
        <v>150000</v>
      </c>
      <c r="Q57" s="46">
        <f t="shared" si="13"/>
        <v>0</v>
      </c>
      <c r="R57" s="46">
        <f t="shared" si="13"/>
        <v>0</v>
      </c>
      <c r="S57" s="46">
        <f t="shared" si="13"/>
        <v>0</v>
      </c>
      <c r="T57" s="46">
        <f t="shared" si="13"/>
        <v>0</v>
      </c>
      <c r="U57" s="46">
        <f t="shared" si="13"/>
        <v>0</v>
      </c>
      <c r="V57" s="178">
        <f>Q57/L57*100</f>
        <v>0</v>
      </c>
      <c r="W57" s="46">
        <f t="shared" si="2"/>
        <v>6778335.96</v>
      </c>
      <c r="X57" s="288"/>
      <c r="Y57" s="39"/>
      <c r="Z57" s="39"/>
      <c r="AF57" s="22"/>
      <c r="AG57" s="22"/>
    </row>
    <row r="58" spans="1:33" s="13" customFormat="1" ht="300.75" customHeight="1">
      <c r="A58" s="12"/>
      <c r="B58" s="57" t="s">
        <v>386</v>
      </c>
      <c r="C58" s="57" t="s">
        <v>256</v>
      </c>
      <c r="D58" s="63" t="s">
        <v>233</v>
      </c>
      <c r="E58" s="47">
        <f>'дод 2'!F122</f>
        <v>270200</v>
      </c>
      <c r="F58" s="47">
        <f>'дод 2'!G122</f>
        <v>0</v>
      </c>
      <c r="G58" s="47">
        <f>'дод 2'!H122</f>
        <v>0</v>
      </c>
      <c r="H58" s="47">
        <f>'дод 2'!I122</f>
        <v>65039.37</v>
      </c>
      <c r="I58" s="47">
        <f>'дод 2'!J122</f>
        <v>0</v>
      </c>
      <c r="J58" s="47">
        <f>'дод 2'!K122</f>
        <v>0</v>
      </c>
      <c r="K58" s="178">
        <f t="shared" si="1"/>
        <v>24.070825314581793</v>
      </c>
      <c r="L58" s="47">
        <f>'дод 2'!M122</f>
        <v>150000</v>
      </c>
      <c r="M58" s="47">
        <f>'дод 2'!N122</f>
        <v>0</v>
      </c>
      <c r="N58" s="47">
        <f>'дод 2'!O122</f>
        <v>0</v>
      </c>
      <c r="O58" s="47">
        <f>'дод 2'!P122</f>
        <v>0</v>
      </c>
      <c r="P58" s="47">
        <f>'дод 2'!Q122</f>
        <v>150000</v>
      </c>
      <c r="Q58" s="47">
        <f>'дод 2'!R122</f>
        <v>0</v>
      </c>
      <c r="R58" s="47">
        <f>'дод 2'!S122</f>
        <v>0</v>
      </c>
      <c r="S58" s="47">
        <f>'дод 2'!T122</f>
        <v>0</v>
      </c>
      <c r="T58" s="47">
        <f>'дод 2'!U122</f>
        <v>0</v>
      </c>
      <c r="U58" s="47">
        <f>'дод 2'!V122</f>
        <v>0</v>
      </c>
      <c r="V58" s="178">
        <f>Q58/L58*100</f>
        <v>0</v>
      </c>
      <c r="W58" s="46">
        <f t="shared" si="2"/>
        <v>65039.37</v>
      </c>
      <c r="X58" s="288"/>
      <c r="Y58" s="39"/>
      <c r="Z58" s="39"/>
      <c r="AF58" s="30"/>
      <c r="AG58" s="30"/>
    </row>
    <row r="59" spans="1:33" s="13" customFormat="1" ht="87" customHeight="1">
      <c r="A59" s="12"/>
      <c r="B59" s="57" t="s">
        <v>387</v>
      </c>
      <c r="C59" s="57" t="s">
        <v>258</v>
      </c>
      <c r="D59" s="63" t="s">
        <v>234</v>
      </c>
      <c r="E59" s="47">
        <f>'дод 2'!F123</f>
        <v>74666</v>
      </c>
      <c r="F59" s="47">
        <f>'дод 2'!G123</f>
        <v>0</v>
      </c>
      <c r="G59" s="47">
        <f>'дод 2'!H123</f>
        <v>0</v>
      </c>
      <c r="H59" s="47">
        <f>'дод 2'!I123</f>
        <v>685.99</v>
      </c>
      <c r="I59" s="47">
        <f>'дод 2'!J123</f>
        <v>0</v>
      </c>
      <c r="J59" s="47">
        <f>'дод 2'!K123</f>
        <v>0</v>
      </c>
      <c r="K59" s="178">
        <f t="shared" si="1"/>
        <v>0.9187448102215199</v>
      </c>
      <c r="L59" s="47">
        <f>'дод 2'!M123</f>
        <v>0</v>
      </c>
      <c r="M59" s="47">
        <f>'дод 2'!N123</f>
        <v>0</v>
      </c>
      <c r="N59" s="47">
        <f>'дод 2'!O123</f>
        <v>0</v>
      </c>
      <c r="O59" s="47">
        <f>'дод 2'!P123</f>
        <v>0</v>
      </c>
      <c r="P59" s="47">
        <f>'дод 2'!Q123</f>
        <v>0</v>
      </c>
      <c r="Q59" s="47">
        <f>'дод 2'!R123</f>
        <v>0</v>
      </c>
      <c r="R59" s="47">
        <f>'дод 2'!S123</f>
        <v>0</v>
      </c>
      <c r="S59" s="47">
        <f>'дод 2'!T123</f>
        <v>0</v>
      </c>
      <c r="T59" s="47">
        <f>'дод 2'!U123</f>
        <v>0</v>
      </c>
      <c r="U59" s="47">
        <f>'дод 2'!V123</f>
        <v>0</v>
      </c>
      <c r="V59" s="178"/>
      <c r="W59" s="46">
        <f t="shared" si="2"/>
        <v>685.99</v>
      </c>
      <c r="X59" s="288"/>
      <c r="Y59" s="39"/>
      <c r="Z59" s="39"/>
      <c r="AF59" s="30"/>
      <c r="AG59" s="30"/>
    </row>
    <row r="60" spans="1:33" s="13" customFormat="1" ht="61.5" customHeight="1">
      <c r="A60" s="12"/>
      <c r="B60" s="57" t="s">
        <v>388</v>
      </c>
      <c r="C60" s="57" t="s">
        <v>258</v>
      </c>
      <c r="D60" s="63" t="s">
        <v>226</v>
      </c>
      <c r="E60" s="47">
        <f>'дод 2'!F124</f>
        <v>1562305</v>
      </c>
      <c r="F60" s="47">
        <f>'дод 2'!G124</f>
        <v>0</v>
      </c>
      <c r="G60" s="47">
        <f>'дод 2'!H124</f>
        <v>0</v>
      </c>
      <c r="H60" s="47">
        <f>'дод 2'!I124</f>
        <v>390199.32</v>
      </c>
      <c r="I60" s="47">
        <f>'дод 2'!J124</f>
        <v>0</v>
      </c>
      <c r="J60" s="47">
        <f>'дод 2'!K124</f>
        <v>0</v>
      </c>
      <c r="K60" s="178">
        <f t="shared" si="1"/>
        <v>24.97587346900893</v>
      </c>
      <c r="L60" s="47">
        <f>'дод 2'!M124</f>
        <v>0</v>
      </c>
      <c r="M60" s="47">
        <f>'дод 2'!N124</f>
        <v>0</v>
      </c>
      <c r="N60" s="47">
        <f>'дод 2'!O124</f>
        <v>0</v>
      </c>
      <c r="O60" s="47">
        <f>'дод 2'!P124</f>
        <v>0</v>
      </c>
      <c r="P60" s="47">
        <f>'дод 2'!Q124</f>
        <v>0</v>
      </c>
      <c r="Q60" s="47">
        <f>'дод 2'!R124</f>
        <v>0</v>
      </c>
      <c r="R60" s="47">
        <f>'дод 2'!S124</f>
        <v>0</v>
      </c>
      <c r="S60" s="47">
        <f>'дод 2'!T124</f>
        <v>0</v>
      </c>
      <c r="T60" s="47">
        <f>'дод 2'!U124</f>
        <v>0</v>
      </c>
      <c r="U60" s="47">
        <f>'дод 2'!V124</f>
        <v>0</v>
      </c>
      <c r="V60" s="178"/>
      <c r="W60" s="46">
        <f t="shared" si="2"/>
        <v>390199.32</v>
      </c>
      <c r="X60" s="288"/>
      <c r="Y60" s="39"/>
      <c r="Z60" s="39"/>
      <c r="AF60" s="30"/>
      <c r="AG60" s="30"/>
    </row>
    <row r="61" spans="1:33" s="13" customFormat="1" ht="61.5" customHeight="1">
      <c r="A61" s="12"/>
      <c r="B61" s="57" t="s">
        <v>334</v>
      </c>
      <c r="C61" s="57" t="s">
        <v>258</v>
      </c>
      <c r="D61" s="58" t="s">
        <v>235</v>
      </c>
      <c r="E61" s="47">
        <f>'дод 2'!F125</f>
        <v>5621043</v>
      </c>
      <c r="F61" s="47">
        <f>'дод 2'!G125</f>
        <v>0</v>
      </c>
      <c r="G61" s="47">
        <f>'дод 2'!H125</f>
        <v>0</v>
      </c>
      <c r="H61" s="47">
        <f>'дод 2'!I125</f>
        <v>1901928.28</v>
      </c>
      <c r="I61" s="47">
        <f>'дод 2'!J125</f>
        <v>0</v>
      </c>
      <c r="J61" s="47">
        <f>'дод 2'!K125</f>
        <v>0</v>
      </c>
      <c r="K61" s="178">
        <f t="shared" si="1"/>
        <v>33.83586071125946</v>
      </c>
      <c r="L61" s="47">
        <f>'дод 2'!M125</f>
        <v>0</v>
      </c>
      <c r="M61" s="47">
        <f>'дод 2'!N125</f>
        <v>0</v>
      </c>
      <c r="N61" s="47">
        <f>'дод 2'!O125</f>
        <v>0</v>
      </c>
      <c r="O61" s="47">
        <f>'дод 2'!P125</f>
        <v>0</v>
      </c>
      <c r="P61" s="47">
        <f>'дод 2'!Q125</f>
        <v>0</v>
      </c>
      <c r="Q61" s="47">
        <f>'дод 2'!R125</f>
        <v>0</v>
      </c>
      <c r="R61" s="47">
        <f>'дод 2'!S125</f>
        <v>0</v>
      </c>
      <c r="S61" s="47">
        <f>'дод 2'!T125</f>
        <v>0</v>
      </c>
      <c r="T61" s="47">
        <f>'дод 2'!U125</f>
        <v>0</v>
      </c>
      <c r="U61" s="47">
        <f>'дод 2'!V125</f>
        <v>0</v>
      </c>
      <c r="V61" s="178"/>
      <c r="W61" s="46">
        <f t="shared" si="2"/>
        <v>1901928.28</v>
      </c>
      <c r="X61" s="288"/>
      <c r="Y61" s="39"/>
      <c r="Z61" s="39"/>
      <c r="AF61" s="30"/>
      <c r="AG61" s="30"/>
    </row>
    <row r="62" spans="1:33" s="13" customFormat="1" ht="56.25" customHeight="1">
      <c r="A62" s="12"/>
      <c r="B62" s="57" t="s">
        <v>530</v>
      </c>
      <c r="C62" s="57" t="s">
        <v>258</v>
      </c>
      <c r="D62" s="58" t="s">
        <v>529</v>
      </c>
      <c r="E62" s="47">
        <f>'дод 2'!F126</f>
        <v>0</v>
      </c>
      <c r="F62" s="47">
        <f>'дод 2'!G126</f>
        <v>0</v>
      </c>
      <c r="G62" s="47">
        <f>'дод 2'!H126</f>
        <v>0</v>
      </c>
      <c r="H62" s="47">
        <f>'дод 2'!I126</f>
        <v>0</v>
      </c>
      <c r="I62" s="47">
        <f>'дод 2'!J126</f>
        <v>0</v>
      </c>
      <c r="J62" s="47">
        <f>'дод 2'!K126</f>
        <v>0</v>
      </c>
      <c r="K62" s="178"/>
      <c r="L62" s="47">
        <f>'дод 2'!M126</f>
        <v>0</v>
      </c>
      <c r="M62" s="47">
        <f>'дод 2'!N126</f>
        <v>0</v>
      </c>
      <c r="N62" s="47">
        <f>'дод 2'!O126</f>
        <v>0</v>
      </c>
      <c r="O62" s="47">
        <f>'дод 2'!P126</f>
        <v>0</v>
      </c>
      <c r="P62" s="47">
        <f>'дод 2'!Q126</f>
        <v>0</v>
      </c>
      <c r="Q62" s="47">
        <f>'дод 2'!R126</f>
        <v>0</v>
      </c>
      <c r="R62" s="47">
        <f>'дод 2'!S126</f>
        <v>0</v>
      </c>
      <c r="S62" s="47">
        <f>'дод 2'!T126</f>
        <v>0</v>
      </c>
      <c r="T62" s="47">
        <f>'дод 2'!U126</f>
        <v>0</v>
      </c>
      <c r="U62" s="47">
        <f>'дод 2'!V126</f>
        <v>0</v>
      </c>
      <c r="V62" s="178"/>
      <c r="W62" s="46">
        <f t="shared" si="2"/>
        <v>0</v>
      </c>
      <c r="X62" s="288"/>
      <c r="Y62" s="39"/>
      <c r="Z62" s="39"/>
      <c r="AF62" s="30"/>
      <c r="AG62" s="30"/>
    </row>
    <row r="63" spans="1:33" s="13" customFormat="1" ht="60.75" customHeight="1">
      <c r="A63" s="12"/>
      <c r="B63" s="57" t="s">
        <v>337</v>
      </c>
      <c r="C63" s="57" t="s">
        <v>258</v>
      </c>
      <c r="D63" s="58" t="s">
        <v>20</v>
      </c>
      <c r="E63" s="47">
        <f>'дод 2'!F127+'дод 2'!F20</f>
        <v>16270544</v>
      </c>
      <c r="F63" s="47">
        <f>'дод 2'!G127+'дод 2'!G20</f>
        <v>0</v>
      </c>
      <c r="G63" s="47">
        <f>'дод 2'!H127+'дод 2'!H20</f>
        <v>0</v>
      </c>
      <c r="H63" s="47">
        <f>'дод 2'!I127+'дод 2'!I20</f>
        <v>4420483</v>
      </c>
      <c r="I63" s="47">
        <f>'дод 2'!J127+'дод 2'!J20</f>
        <v>0</v>
      </c>
      <c r="J63" s="47">
        <f>'дод 2'!K127+'дод 2'!K20</f>
        <v>0</v>
      </c>
      <c r="K63" s="178">
        <f t="shared" si="1"/>
        <v>27.168624478689836</v>
      </c>
      <c r="L63" s="47">
        <f>'дод 2'!M127+'дод 2'!M20</f>
        <v>0</v>
      </c>
      <c r="M63" s="47">
        <f>'дод 2'!N127+'дод 2'!N20</f>
        <v>0</v>
      </c>
      <c r="N63" s="47">
        <f>'дод 2'!O127+'дод 2'!O20</f>
        <v>0</v>
      </c>
      <c r="O63" s="47">
        <f>'дод 2'!P127+'дод 2'!P20</f>
        <v>0</v>
      </c>
      <c r="P63" s="47">
        <f>'дод 2'!Q127+'дод 2'!Q20</f>
        <v>0</v>
      </c>
      <c r="Q63" s="47">
        <f>'дод 2'!R127+'дод 2'!R20</f>
        <v>0</v>
      </c>
      <c r="R63" s="47">
        <f>'дод 2'!S127+'дод 2'!S20</f>
        <v>0</v>
      </c>
      <c r="S63" s="47">
        <f>'дод 2'!T127+'дод 2'!T20</f>
        <v>0</v>
      </c>
      <c r="T63" s="47">
        <f>'дод 2'!U127+'дод 2'!U20</f>
        <v>0</v>
      </c>
      <c r="U63" s="47">
        <f>'дод 2'!V127+'дод 2'!V20</f>
        <v>0</v>
      </c>
      <c r="V63" s="178"/>
      <c r="W63" s="46">
        <f t="shared" si="2"/>
        <v>4420483</v>
      </c>
      <c r="X63" s="288"/>
      <c r="Y63" s="39"/>
      <c r="Z63" s="39"/>
      <c r="AF63" s="30"/>
      <c r="AG63" s="30"/>
    </row>
    <row r="64" spans="2:33" ht="65.25" customHeight="1">
      <c r="B64" s="59">
        <v>3040</v>
      </c>
      <c r="C64" s="59"/>
      <c r="D64" s="61" t="s">
        <v>475</v>
      </c>
      <c r="E64" s="46">
        <f>E65+E66+E67+E68+E69+E70+E71+E72+E73</f>
        <v>307726600</v>
      </c>
      <c r="F64" s="46">
        <f aca="true" t="shared" si="14" ref="F64:U64">F65+F66+F67+F68+F69+F70+F71+F72+F73</f>
        <v>0</v>
      </c>
      <c r="G64" s="46">
        <f t="shared" si="14"/>
        <v>0</v>
      </c>
      <c r="H64" s="46">
        <f t="shared" si="14"/>
        <v>69627717.04</v>
      </c>
      <c r="I64" s="46">
        <f t="shared" si="14"/>
        <v>0</v>
      </c>
      <c r="J64" s="46">
        <f t="shared" si="14"/>
        <v>0</v>
      </c>
      <c r="K64" s="178">
        <f t="shared" si="1"/>
        <v>22.626486316100074</v>
      </c>
      <c r="L64" s="46">
        <f t="shared" si="14"/>
        <v>0</v>
      </c>
      <c r="M64" s="46">
        <f t="shared" si="14"/>
        <v>0</v>
      </c>
      <c r="N64" s="46">
        <f t="shared" si="14"/>
        <v>0</v>
      </c>
      <c r="O64" s="46">
        <f t="shared" si="14"/>
        <v>0</v>
      </c>
      <c r="P64" s="46">
        <f t="shared" si="14"/>
        <v>0</v>
      </c>
      <c r="Q64" s="46">
        <f t="shared" si="14"/>
        <v>0</v>
      </c>
      <c r="R64" s="46">
        <f t="shared" si="14"/>
        <v>0</v>
      </c>
      <c r="S64" s="46">
        <f t="shared" si="14"/>
        <v>0</v>
      </c>
      <c r="T64" s="46">
        <f t="shared" si="14"/>
        <v>0</v>
      </c>
      <c r="U64" s="46">
        <f t="shared" si="14"/>
        <v>0</v>
      </c>
      <c r="V64" s="178"/>
      <c r="W64" s="46">
        <f t="shared" si="2"/>
        <v>69627717.04</v>
      </c>
      <c r="X64" s="288"/>
      <c r="Y64" s="39"/>
      <c r="Z64" s="39"/>
      <c r="AF64" s="22"/>
      <c r="AG64" s="22"/>
    </row>
    <row r="65" spans="1:33" s="13" customFormat="1" ht="26.25" customHeight="1">
      <c r="A65" s="12"/>
      <c r="B65" s="60">
        <v>3041</v>
      </c>
      <c r="C65" s="60">
        <v>1040</v>
      </c>
      <c r="D65" s="63" t="s">
        <v>476</v>
      </c>
      <c r="E65" s="47">
        <f>'дод 2'!F129</f>
        <v>3435800</v>
      </c>
      <c r="F65" s="47">
        <f>'дод 2'!G129</f>
        <v>0</v>
      </c>
      <c r="G65" s="47">
        <f>'дод 2'!H129</f>
        <v>0</v>
      </c>
      <c r="H65" s="47">
        <f>'дод 2'!I129</f>
        <v>511369.01</v>
      </c>
      <c r="I65" s="47">
        <f>'дод 2'!J129</f>
        <v>0</v>
      </c>
      <c r="J65" s="47">
        <f>'дод 2'!K129</f>
        <v>0</v>
      </c>
      <c r="K65" s="178">
        <f t="shared" si="1"/>
        <v>14.883549973805227</v>
      </c>
      <c r="L65" s="47">
        <f>'дод 2'!M129</f>
        <v>0</v>
      </c>
      <c r="M65" s="47">
        <f>'дод 2'!N129</f>
        <v>0</v>
      </c>
      <c r="N65" s="47">
        <f>'дод 2'!O129</f>
        <v>0</v>
      </c>
      <c r="O65" s="47">
        <f>'дод 2'!P129</f>
        <v>0</v>
      </c>
      <c r="P65" s="47">
        <f>'дод 2'!Q129</f>
        <v>0</v>
      </c>
      <c r="Q65" s="47">
        <f>'дод 2'!R129</f>
        <v>0</v>
      </c>
      <c r="R65" s="47">
        <f>'дод 2'!S129</f>
        <v>0</v>
      </c>
      <c r="S65" s="47">
        <f>'дод 2'!T129</f>
        <v>0</v>
      </c>
      <c r="T65" s="47">
        <f>'дод 2'!U129</f>
        <v>0</v>
      </c>
      <c r="U65" s="47">
        <f>'дод 2'!V129</f>
        <v>0</v>
      </c>
      <c r="V65" s="178"/>
      <c r="W65" s="46">
        <f t="shared" si="2"/>
        <v>511369.01</v>
      </c>
      <c r="X65" s="288"/>
      <c r="Y65" s="39"/>
      <c r="Z65" s="39"/>
      <c r="AF65" s="30"/>
      <c r="AG65" s="30"/>
    </row>
    <row r="66" spans="1:33" s="13" customFormat="1" ht="35.25" customHeight="1">
      <c r="A66" s="12"/>
      <c r="B66" s="60">
        <v>3042</v>
      </c>
      <c r="C66" s="60">
        <v>1040</v>
      </c>
      <c r="D66" s="63" t="s">
        <v>525</v>
      </c>
      <c r="E66" s="47">
        <f>'дод 2'!F130</f>
        <v>468000</v>
      </c>
      <c r="F66" s="47">
        <f>'дод 2'!G130</f>
        <v>0</v>
      </c>
      <c r="G66" s="47">
        <f>'дод 2'!H130</f>
        <v>0</v>
      </c>
      <c r="H66" s="47">
        <f>'дод 2'!I130</f>
        <v>196935.37</v>
      </c>
      <c r="I66" s="47">
        <f>'дод 2'!J130</f>
        <v>0</v>
      </c>
      <c r="J66" s="47">
        <f>'дод 2'!K130</f>
        <v>0</v>
      </c>
      <c r="K66" s="178">
        <f t="shared" si="1"/>
        <v>42.08020726495727</v>
      </c>
      <c r="L66" s="47">
        <f>'дод 2'!M130</f>
        <v>0</v>
      </c>
      <c r="M66" s="47">
        <f>'дод 2'!N130</f>
        <v>0</v>
      </c>
      <c r="N66" s="47">
        <f>'дод 2'!O130</f>
        <v>0</v>
      </c>
      <c r="O66" s="47">
        <f>'дод 2'!P130</f>
        <v>0</v>
      </c>
      <c r="P66" s="47">
        <f>'дод 2'!Q130</f>
        <v>0</v>
      </c>
      <c r="Q66" s="47">
        <f>'дод 2'!R130</f>
        <v>0</v>
      </c>
      <c r="R66" s="47">
        <f>'дод 2'!S130</f>
        <v>0</v>
      </c>
      <c r="S66" s="47">
        <f>'дод 2'!T130</f>
        <v>0</v>
      </c>
      <c r="T66" s="47">
        <f>'дод 2'!U130</f>
        <v>0</v>
      </c>
      <c r="U66" s="47">
        <f>'дод 2'!V130</f>
        <v>0</v>
      </c>
      <c r="V66" s="178"/>
      <c r="W66" s="46">
        <f t="shared" si="2"/>
        <v>196935.37</v>
      </c>
      <c r="X66" s="288"/>
      <c r="Y66" s="39"/>
      <c r="Z66" s="39"/>
      <c r="AF66" s="30"/>
      <c r="AG66" s="30"/>
    </row>
    <row r="67" spans="1:33" s="13" customFormat="1" ht="24" customHeight="1">
      <c r="A67" s="12"/>
      <c r="B67" s="60">
        <v>3043</v>
      </c>
      <c r="C67" s="60">
        <v>1040</v>
      </c>
      <c r="D67" s="63" t="s">
        <v>477</v>
      </c>
      <c r="E67" s="47">
        <f>'дод 2'!F131</f>
        <v>142613700</v>
      </c>
      <c r="F67" s="47">
        <f>'дод 2'!G131</f>
        <v>0</v>
      </c>
      <c r="G67" s="47">
        <f>'дод 2'!H131</f>
        <v>0</v>
      </c>
      <c r="H67" s="47">
        <f>'дод 2'!I131</f>
        <v>34780788.68</v>
      </c>
      <c r="I67" s="47">
        <f>'дод 2'!J131</f>
        <v>0</v>
      </c>
      <c r="J67" s="47">
        <f>'дод 2'!K131</f>
        <v>0</v>
      </c>
      <c r="K67" s="178">
        <f t="shared" si="1"/>
        <v>24.388111857416224</v>
      </c>
      <c r="L67" s="47">
        <f>'дод 2'!M131</f>
        <v>0</v>
      </c>
      <c r="M67" s="47">
        <f>'дод 2'!N131</f>
        <v>0</v>
      </c>
      <c r="N67" s="47">
        <f>'дод 2'!O131</f>
        <v>0</v>
      </c>
      <c r="O67" s="47">
        <f>'дод 2'!P131</f>
        <v>0</v>
      </c>
      <c r="P67" s="47">
        <f>'дод 2'!Q131</f>
        <v>0</v>
      </c>
      <c r="Q67" s="47">
        <f>'дод 2'!R131</f>
        <v>0</v>
      </c>
      <c r="R67" s="47">
        <f>'дод 2'!S131</f>
        <v>0</v>
      </c>
      <c r="S67" s="47">
        <f>'дод 2'!T131</f>
        <v>0</v>
      </c>
      <c r="T67" s="47">
        <f>'дод 2'!U131</f>
        <v>0</v>
      </c>
      <c r="U67" s="47">
        <f>'дод 2'!V131</f>
        <v>0</v>
      </c>
      <c r="V67" s="178"/>
      <c r="W67" s="46">
        <f t="shared" si="2"/>
        <v>34780788.68</v>
      </c>
      <c r="X67" s="288"/>
      <c r="Y67" s="39"/>
      <c r="Z67" s="39"/>
      <c r="AF67" s="30"/>
      <c r="AG67" s="30"/>
    </row>
    <row r="68" spans="1:33" s="13" customFormat="1" ht="35.25" customHeight="1">
      <c r="A68" s="12"/>
      <c r="B68" s="60">
        <v>3044</v>
      </c>
      <c r="C68" s="60">
        <v>1040</v>
      </c>
      <c r="D68" s="63" t="s">
        <v>478</v>
      </c>
      <c r="E68" s="47">
        <f>'дод 2'!F132</f>
        <v>9856700</v>
      </c>
      <c r="F68" s="47">
        <f>'дод 2'!G132</f>
        <v>0</v>
      </c>
      <c r="G68" s="47">
        <f>'дод 2'!H132</f>
        <v>0</v>
      </c>
      <c r="H68" s="47">
        <f>'дод 2'!I132</f>
        <v>1734665.1</v>
      </c>
      <c r="I68" s="47">
        <f>'дод 2'!J132</f>
        <v>0</v>
      </c>
      <c r="J68" s="47">
        <f>'дод 2'!K132</f>
        <v>0</v>
      </c>
      <c r="K68" s="178">
        <f t="shared" si="1"/>
        <v>17.59884241176053</v>
      </c>
      <c r="L68" s="47">
        <f>'дод 2'!M132</f>
        <v>0</v>
      </c>
      <c r="M68" s="47">
        <f>'дод 2'!N132</f>
        <v>0</v>
      </c>
      <c r="N68" s="47">
        <f>'дод 2'!O132</f>
        <v>0</v>
      </c>
      <c r="O68" s="47">
        <f>'дод 2'!P132</f>
        <v>0</v>
      </c>
      <c r="P68" s="47">
        <f>'дод 2'!Q132</f>
        <v>0</v>
      </c>
      <c r="Q68" s="47">
        <f>'дод 2'!R132</f>
        <v>0</v>
      </c>
      <c r="R68" s="47">
        <f>'дод 2'!S132</f>
        <v>0</v>
      </c>
      <c r="S68" s="47">
        <f>'дод 2'!T132</f>
        <v>0</v>
      </c>
      <c r="T68" s="47">
        <f>'дод 2'!U132</f>
        <v>0</v>
      </c>
      <c r="U68" s="47">
        <f>'дод 2'!V132</f>
        <v>0</v>
      </c>
      <c r="V68" s="178"/>
      <c r="W68" s="46">
        <f t="shared" si="2"/>
        <v>1734665.1</v>
      </c>
      <c r="X68" s="288"/>
      <c r="Y68" s="39"/>
      <c r="Z68" s="39"/>
      <c r="AF68" s="30"/>
      <c r="AG68" s="30"/>
    </row>
    <row r="69" spans="1:33" s="13" customFormat="1" ht="25.5" customHeight="1">
      <c r="A69" s="12"/>
      <c r="B69" s="60">
        <v>3045</v>
      </c>
      <c r="C69" s="60">
        <v>1040</v>
      </c>
      <c r="D69" s="63" t="s">
        <v>479</v>
      </c>
      <c r="E69" s="47">
        <f>'дод 2'!F133</f>
        <v>58904500</v>
      </c>
      <c r="F69" s="47">
        <f>'дод 2'!G133</f>
        <v>0</v>
      </c>
      <c r="G69" s="47">
        <f>'дод 2'!H133</f>
        <v>0</v>
      </c>
      <c r="H69" s="47">
        <f>'дод 2'!I133</f>
        <v>8030189.76</v>
      </c>
      <c r="I69" s="47">
        <f>'дод 2'!J133</f>
        <v>0</v>
      </c>
      <c r="J69" s="47">
        <f>'дод 2'!K133</f>
        <v>0</v>
      </c>
      <c r="K69" s="178">
        <f t="shared" si="1"/>
        <v>13.632557376770874</v>
      </c>
      <c r="L69" s="47">
        <f>'дод 2'!M133</f>
        <v>0</v>
      </c>
      <c r="M69" s="47">
        <f>'дод 2'!N133</f>
        <v>0</v>
      </c>
      <c r="N69" s="47">
        <f>'дод 2'!O133</f>
        <v>0</v>
      </c>
      <c r="O69" s="47">
        <f>'дод 2'!P133</f>
        <v>0</v>
      </c>
      <c r="P69" s="47">
        <f>'дод 2'!Q133</f>
        <v>0</v>
      </c>
      <c r="Q69" s="47">
        <f>'дод 2'!R133</f>
        <v>0</v>
      </c>
      <c r="R69" s="47">
        <f>'дод 2'!S133</f>
        <v>0</v>
      </c>
      <c r="S69" s="47">
        <f>'дод 2'!T133</f>
        <v>0</v>
      </c>
      <c r="T69" s="47">
        <f>'дод 2'!U133</f>
        <v>0</v>
      </c>
      <c r="U69" s="47">
        <f>'дод 2'!V133</f>
        <v>0</v>
      </c>
      <c r="V69" s="178"/>
      <c r="W69" s="46">
        <f t="shared" si="2"/>
        <v>8030189.76</v>
      </c>
      <c r="X69" s="288"/>
      <c r="Y69" s="39"/>
      <c r="Z69" s="39"/>
      <c r="AF69" s="30"/>
      <c r="AG69" s="30"/>
    </row>
    <row r="70" spans="1:33" s="13" customFormat="1" ht="25.5" customHeight="1">
      <c r="A70" s="12"/>
      <c r="B70" s="60">
        <v>3046</v>
      </c>
      <c r="C70" s="60">
        <v>1040</v>
      </c>
      <c r="D70" s="63" t="s">
        <v>480</v>
      </c>
      <c r="E70" s="47">
        <f>'дод 2'!F134</f>
        <v>2590200</v>
      </c>
      <c r="F70" s="47">
        <f>'дод 2'!G134</f>
        <v>0</v>
      </c>
      <c r="G70" s="47">
        <f>'дод 2'!H134</f>
        <v>0</v>
      </c>
      <c r="H70" s="47">
        <f>'дод 2'!I134</f>
        <v>279380.65</v>
      </c>
      <c r="I70" s="47">
        <f>'дод 2'!J134</f>
        <v>0</v>
      </c>
      <c r="J70" s="47">
        <f>'дод 2'!K134</f>
        <v>0</v>
      </c>
      <c r="K70" s="178">
        <f t="shared" si="1"/>
        <v>10.786064782642269</v>
      </c>
      <c r="L70" s="47">
        <f>'дод 2'!M134</f>
        <v>0</v>
      </c>
      <c r="M70" s="47">
        <f>'дод 2'!N134</f>
        <v>0</v>
      </c>
      <c r="N70" s="47">
        <f>'дод 2'!O134</f>
        <v>0</v>
      </c>
      <c r="O70" s="47">
        <f>'дод 2'!P134</f>
        <v>0</v>
      </c>
      <c r="P70" s="47">
        <f>'дод 2'!Q134</f>
        <v>0</v>
      </c>
      <c r="Q70" s="47">
        <f>'дод 2'!R134</f>
        <v>0</v>
      </c>
      <c r="R70" s="47">
        <f>'дод 2'!S134</f>
        <v>0</v>
      </c>
      <c r="S70" s="47">
        <f>'дод 2'!T134</f>
        <v>0</v>
      </c>
      <c r="T70" s="47">
        <f>'дод 2'!U134</f>
        <v>0</v>
      </c>
      <c r="U70" s="47">
        <f>'дод 2'!V134</f>
        <v>0</v>
      </c>
      <c r="V70" s="178"/>
      <c r="W70" s="46">
        <f t="shared" si="2"/>
        <v>279380.65</v>
      </c>
      <c r="X70" s="288"/>
      <c r="Y70" s="39"/>
      <c r="Z70" s="39"/>
      <c r="AF70" s="30"/>
      <c r="AG70" s="30"/>
    </row>
    <row r="71" spans="1:33" s="13" customFormat="1" ht="25.5" customHeight="1">
      <c r="A71" s="12"/>
      <c r="B71" s="60">
        <v>3047</v>
      </c>
      <c r="C71" s="60">
        <v>1040</v>
      </c>
      <c r="D71" s="63" t="s">
        <v>481</v>
      </c>
      <c r="E71" s="47">
        <f>'дод 2'!F135</f>
        <v>354300</v>
      </c>
      <c r="F71" s="47">
        <f>'дод 2'!G135</f>
        <v>0</v>
      </c>
      <c r="G71" s="47">
        <f>'дод 2'!H135</f>
        <v>0</v>
      </c>
      <c r="H71" s="47">
        <f>'дод 2'!I135</f>
        <v>56760</v>
      </c>
      <c r="I71" s="47">
        <f>'дод 2'!J135</f>
        <v>0</v>
      </c>
      <c r="J71" s="47">
        <f>'дод 2'!K135</f>
        <v>0</v>
      </c>
      <c r="K71" s="178">
        <f t="shared" si="1"/>
        <v>16.020321761219307</v>
      </c>
      <c r="L71" s="47">
        <f>'дод 2'!M135</f>
        <v>0</v>
      </c>
      <c r="M71" s="47">
        <f>'дод 2'!N135</f>
        <v>0</v>
      </c>
      <c r="N71" s="47">
        <f>'дод 2'!O135</f>
        <v>0</v>
      </c>
      <c r="O71" s="47">
        <f>'дод 2'!P135</f>
        <v>0</v>
      </c>
      <c r="P71" s="47">
        <f>'дод 2'!Q135</f>
        <v>0</v>
      </c>
      <c r="Q71" s="47">
        <f>'дод 2'!R135</f>
        <v>0</v>
      </c>
      <c r="R71" s="47">
        <f>'дод 2'!S135</f>
        <v>0</v>
      </c>
      <c r="S71" s="47">
        <f>'дод 2'!T135</f>
        <v>0</v>
      </c>
      <c r="T71" s="47">
        <f>'дод 2'!U135</f>
        <v>0</v>
      </c>
      <c r="U71" s="47">
        <f>'дод 2'!V135</f>
        <v>0</v>
      </c>
      <c r="V71" s="178"/>
      <c r="W71" s="46">
        <f t="shared" si="2"/>
        <v>56760</v>
      </c>
      <c r="X71" s="288"/>
      <c r="Y71" s="39"/>
      <c r="Z71" s="39"/>
      <c r="AF71" s="30"/>
      <c r="AG71" s="30"/>
    </row>
    <row r="72" spans="1:33" s="13" customFormat="1" ht="36.75" customHeight="1">
      <c r="A72" s="12"/>
      <c r="B72" s="60">
        <v>3048</v>
      </c>
      <c r="C72" s="60">
        <v>1040</v>
      </c>
      <c r="D72" s="63" t="s">
        <v>482</v>
      </c>
      <c r="E72" s="47">
        <f>'дод 2'!F136</f>
        <v>38809400</v>
      </c>
      <c r="F72" s="47">
        <f>'дод 2'!G136</f>
        <v>0</v>
      </c>
      <c r="G72" s="47">
        <f>'дод 2'!H136</f>
        <v>0</v>
      </c>
      <c r="H72" s="47">
        <f>'дод 2'!I136</f>
        <v>11906834.52</v>
      </c>
      <c r="I72" s="47">
        <f>'дод 2'!J136</f>
        <v>0</v>
      </c>
      <c r="J72" s="47">
        <f>'дод 2'!K136</f>
        <v>0</v>
      </c>
      <c r="K72" s="178">
        <f t="shared" si="1"/>
        <v>30.680284982504237</v>
      </c>
      <c r="L72" s="47">
        <f>'дод 2'!M136</f>
        <v>0</v>
      </c>
      <c r="M72" s="47">
        <f>'дод 2'!N136</f>
        <v>0</v>
      </c>
      <c r="N72" s="47">
        <f>'дод 2'!O136</f>
        <v>0</v>
      </c>
      <c r="O72" s="47">
        <f>'дод 2'!P136</f>
        <v>0</v>
      </c>
      <c r="P72" s="47">
        <f>'дод 2'!Q136</f>
        <v>0</v>
      </c>
      <c r="Q72" s="47">
        <f>'дод 2'!R136</f>
        <v>0</v>
      </c>
      <c r="R72" s="47">
        <f>'дод 2'!S136</f>
        <v>0</v>
      </c>
      <c r="S72" s="47">
        <f>'дод 2'!T136</f>
        <v>0</v>
      </c>
      <c r="T72" s="47">
        <f>'дод 2'!U136</f>
        <v>0</v>
      </c>
      <c r="U72" s="47">
        <f>'дод 2'!V136</f>
        <v>0</v>
      </c>
      <c r="V72" s="178"/>
      <c r="W72" s="46">
        <f t="shared" si="2"/>
        <v>11906834.52</v>
      </c>
      <c r="X72" s="288"/>
      <c r="Y72" s="39"/>
      <c r="Z72" s="39"/>
      <c r="AF72" s="30"/>
      <c r="AG72" s="30"/>
    </row>
    <row r="73" spans="1:33" s="13" customFormat="1" ht="47.25" customHeight="1">
      <c r="A73" s="12"/>
      <c r="B73" s="60">
        <v>3049</v>
      </c>
      <c r="C73" s="60">
        <v>1010</v>
      </c>
      <c r="D73" s="63" t="s">
        <v>483</v>
      </c>
      <c r="E73" s="47">
        <f>'дод 2'!F137</f>
        <v>50694000</v>
      </c>
      <c r="F73" s="47">
        <f>'дод 2'!G137</f>
        <v>0</v>
      </c>
      <c r="G73" s="47">
        <f>'дод 2'!H137</f>
        <v>0</v>
      </c>
      <c r="H73" s="47">
        <f>'дод 2'!I137</f>
        <v>12130793.95</v>
      </c>
      <c r="I73" s="47">
        <f>'дод 2'!J137</f>
        <v>0</v>
      </c>
      <c r="J73" s="47">
        <f>'дод 2'!K137</f>
        <v>0</v>
      </c>
      <c r="K73" s="178">
        <f t="shared" si="1"/>
        <v>23.92944717323549</v>
      </c>
      <c r="L73" s="47">
        <f>'дод 2'!M137</f>
        <v>0</v>
      </c>
      <c r="M73" s="47">
        <f>'дод 2'!N137</f>
        <v>0</v>
      </c>
      <c r="N73" s="47">
        <f>'дод 2'!O137</f>
        <v>0</v>
      </c>
      <c r="O73" s="47">
        <f>'дод 2'!P137</f>
        <v>0</v>
      </c>
      <c r="P73" s="47">
        <f>'дод 2'!Q137</f>
        <v>0</v>
      </c>
      <c r="Q73" s="47">
        <f>'дод 2'!R137</f>
        <v>0</v>
      </c>
      <c r="R73" s="47">
        <f>'дод 2'!S137</f>
        <v>0</v>
      </c>
      <c r="S73" s="47">
        <f>'дод 2'!T137</f>
        <v>0</v>
      </c>
      <c r="T73" s="47">
        <f>'дод 2'!U137</f>
        <v>0</v>
      </c>
      <c r="U73" s="47">
        <f>'дод 2'!V137</f>
        <v>0</v>
      </c>
      <c r="V73" s="178"/>
      <c r="W73" s="46">
        <f t="shared" si="2"/>
        <v>12130793.95</v>
      </c>
      <c r="X73" s="288"/>
      <c r="Y73" s="39"/>
      <c r="Z73" s="39"/>
      <c r="AF73" s="30"/>
      <c r="AG73" s="30"/>
    </row>
    <row r="74" spans="2:33" ht="53.25" customHeight="1">
      <c r="B74" s="54" t="s">
        <v>390</v>
      </c>
      <c r="C74" s="54" t="s">
        <v>258</v>
      </c>
      <c r="D74" s="61" t="s">
        <v>106</v>
      </c>
      <c r="E74" s="46">
        <f>'дод 2'!F138</f>
        <v>930500</v>
      </c>
      <c r="F74" s="46">
        <f>'дод 2'!G138</f>
        <v>0</v>
      </c>
      <c r="G74" s="46">
        <f>'дод 2'!H138</f>
        <v>0</v>
      </c>
      <c r="H74" s="46">
        <f>'дод 2'!I138</f>
        <v>151705.94</v>
      </c>
      <c r="I74" s="46">
        <f>'дод 2'!J138</f>
        <v>0</v>
      </c>
      <c r="J74" s="46">
        <f>'дод 2'!K138</f>
        <v>0</v>
      </c>
      <c r="K74" s="178">
        <f t="shared" si="1"/>
        <v>16.30370123589468</v>
      </c>
      <c r="L74" s="46">
        <f>'дод 2'!M138</f>
        <v>0</v>
      </c>
      <c r="M74" s="46">
        <f>'дод 2'!N138</f>
        <v>0</v>
      </c>
      <c r="N74" s="46">
        <f>'дод 2'!O138</f>
        <v>0</v>
      </c>
      <c r="O74" s="46">
        <f>'дод 2'!P138</f>
        <v>0</v>
      </c>
      <c r="P74" s="46">
        <f>'дод 2'!Q138</f>
        <v>0</v>
      </c>
      <c r="Q74" s="46">
        <f>'дод 2'!R138</f>
        <v>0</v>
      </c>
      <c r="R74" s="46">
        <f>'дод 2'!S138</f>
        <v>0</v>
      </c>
      <c r="S74" s="46">
        <f>'дод 2'!T138</f>
        <v>0</v>
      </c>
      <c r="T74" s="46">
        <f>'дод 2'!U138</f>
        <v>0</v>
      </c>
      <c r="U74" s="46">
        <f>'дод 2'!V138</f>
        <v>0</v>
      </c>
      <c r="V74" s="178"/>
      <c r="W74" s="46">
        <f t="shared" si="2"/>
        <v>151705.94</v>
      </c>
      <c r="X74" s="288"/>
      <c r="Y74" s="39"/>
      <c r="Z74" s="39"/>
      <c r="AF74" s="22"/>
      <c r="AG74" s="22"/>
    </row>
    <row r="75" spans="2:33" ht="49.5" customHeight="1">
      <c r="B75" s="59">
        <v>3080</v>
      </c>
      <c r="C75" s="59">
        <v>1010</v>
      </c>
      <c r="D75" s="61" t="s">
        <v>526</v>
      </c>
      <c r="E75" s="46">
        <f>'дод 2'!F139</f>
        <v>8977500</v>
      </c>
      <c r="F75" s="46">
        <f>'дод 2'!G139</f>
        <v>0</v>
      </c>
      <c r="G75" s="46">
        <f>'дод 2'!H139</f>
        <v>0</v>
      </c>
      <c r="H75" s="46">
        <f>'дод 2'!I139</f>
        <v>2337022.15</v>
      </c>
      <c r="I75" s="46">
        <f>'дод 2'!J139</f>
        <v>0</v>
      </c>
      <c r="J75" s="46">
        <f>'дод 2'!K139</f>
        <v>0</v>
      </c>
      <c r="K75" s="178">
        <f t="shared" si="1"/>
        <v>26.03199275967697</v>
      </c>
      <c r="L75" s="46">
        <f>'дод 2'!M139</f>
        <v>0</v>
      </c>
      <c r="M75" s="46">
        <f>'дод 2'!N139</f>
        <v>0</v>
      </c>
      <c r="N75" s="46">
        <f>'дод 2'!O139</f>
        <v>0</v>
      </c>
      <c r="O75" s="46">
        <f>'дод 2'!P139</f>
        <v>0</v>
      </c>
      <c r="P75" s="46">
        <f>'дод 2'!Q139</f>
        <v>0</v>
      </c>
      <c r="Q75" s="46">
        <f>'дод 2'!R139</f>
        <v>0</v>
      </c>
      <c r="R75" s="46">
        <f>'дод 2'!S139</f>
        <v>0</v>
      </c>
      <c r="S75" s="46">
        <f>'дод 2'!T139</f>
        <v>0</v>
      </c>
      <c r="T75" s="46">
        <f>'дод 2'!U139</f>
        <v>0</v>
      </c>
      <c r="U75" s="46">
        <f>'дод 2'!V139</f>
        <v>0</v>
      </c>
      <c r="V75" s="178"/>
      <c r="W75" s="46">
        <f t="shared" si="2"/>
        <v>2337022.15</v>
      </c>
      <c r="X75" s="288">
        <v>22</v>
      </c>
      <c r="Y75" s="39"/>
      <c r="Z75" s="39"/>
      <c r="AF75" s="22"/>
      <c r="AG75" s="22"/>
    </row>
    <row r="76" spans="2:33" ht="37.5" customHeight="1">
      <c r="B76" s="59">
        <v>3090</v>
      </c>
      <c r="C76" s="59">
        <v>1030</v>
      </c>
      <c r="D76" s="68" t="s">
        <v>484</v>
      </c>
      <c r="E76" s="46">
        <f>'дод 2'!F140</f>
        <v>196100</v>
      </c>
      <c r="F76" s="46">
        <f>'дод 2'!G140</f>
        <v>0</v>
      </c>
      <c r="G76" s="46">
        <f>'дод 2'!H140</f>
        <v>0</v>
      </c>
      <c r="H76" s="46">
        <f>'дод 2'!I140</f>
        <v>30300.75</v>
      </c>
      <c r="I76" s="46">
        <f>'дод 2'!J140</f>
        <v>0</v>
      </c>
      <c r="J76" s="46">
        <f>'дод 2'!K140</f>
        <v>0</v>
      </c>
      <c r="K76" s="178">
        <f t="shared" si="1"/>
        <v>15.451682814890363</v>
      </c>
      <c r="L76" s="46">
        <f>'дод 2'!M140</f>
        <v>0</v>
      </c>
      <c r="M76" s="46">
        <f>'дод 2'!N140</f>
        <v>0</v>
      </c>
      <c r="N76" s="46">
        <f>'дод 2'!O140</f>
        <v>0</v>
      </c>
      <c r="O76" s="46">
        <f>'дод 2'!P140</f>
        <v>0</v>
      </c>
      <c r="P76" s="46">
        <f>'дод 2'!Q140</f>
        <v>0</v>
      </c>
      <c r="Q76" s="46">
        <f>'дод 2'!R140</f>
        <v>0</v>
      </c>
      <c r="R76" s="46">
        <f>'дод 2'!S140</f>
        <v>0</v>
      </c>
      <c r="S76" s="46">
        <f>'дод 2'!T140</f>
        <v>0</v>
      </c>
      <c r="T76" s="46">
        <f>'дод 2'!U140</f>
        <v>0</v>
      </c>
      <c r="U76" s="46">
        <f>'дод 2'!V140</f>
        <v>0</v>
      </c>
      <c r="V76" s="178"/>
      <c r="W76" s="46">
        <f t="shared" si="2"/>
        <v>30300.75</v>
      </c>
      <c r="X76" s="288"/>
      <c r="Y76" s="39"/>
      <c r="Z76" s="39"/>
      <c r="AF76" s="22"/>
      <c r="AG76" s="22"/>
    </row>
    <row r="77" spans="2:33" ht="56.25" customHeight="1">
      <c r="B77" s="54" t="s">
        <v>391</v>
      </c>
      <c r="C77" s="67"/>
      <c r="D77" s="61" t="s">
        <v>107</v>
      </c>
      <c r="E77" s="46">
        <f>E78</f>
        <v>8271100</v>
      </c>
      <c r="F77" s="46">
        <f aca="true" t="shared" si="15" ref="F77:U77">F78</f>
        <v>6253700</v>
      </c>
      <c r="G77" s="46">
        <f t="shared" si="15"/>
        <v>195000</v>
      </c>
      <c r="H77" s="46">
        <f t="shared" si="15"/>
        <v>1908212.84</v>
      </c>
      <c r="I77" s="46">
        <f t="shared" si="15"/>
        <v>1442240.84</v>
      </c>
      <c r="J77" s="46">
        <f t="shared" si="15"/>
        <v>85386.24</v>
      </c>
      <c r="K77" s="178">
        <f t="shared" si="1"/>
        <v>23.07084716664047</v>
      </c>
      <c r="L77" s="46">
        <f t="shared" si="15"/>
        <v>58900</v>
      </c>
      <c r="M77" s="46">
        <f t="shared" si="15"/>
        <v>48900</v>
      </c>
      <c r="N77" s="46">
        <f t="shared" si="15"/>
        <v>39000</v>
      </c>
      <c r="O77" s="46">
        <f t="shared" si="15"/>
        <v>0</v>
      </c>
      <c r="P77" s="46">
        <f t="shared" si="15"/>
        <v>10000</v>
      </c>
      <c r="Q77" s="46">
        <f t="shared" si="15"/>
        <v>81727.98999999999</v>
      </c>
      <c r="R77" s="46">
        <f t="shared" si="15"/>
        <v>40745.59</v>
      </c>
      <c r="S77" s="46">
        <f t="shared" si="15"/>
        <v>6718.16</v>
      </c>
      <c r="T77" s="46">
        <f t="shared" si="15"/>
        <v>0</v>
      </c>
      <c r="U77" s="46">
        <f t="shared" si="15"/>
        <v>40982.4</v>
      </c>
      <c r="V77" s="178">
        <f>Q77/L77*100</f>
        <v>138.75719864176568</v>
      </c>
      <c r="W77" s="46">
        <f t="shared" si="2"/>
        <v>1989940.83</v>
      </c>
      <c r="X77" s="288"/>
      <c r="Y77" s="39"/>
      <c r="Z77" s="39"/>
      <c r="AF77" s="22"/>
      <c r="AG77" s="22"/>
    </row>
    <row r="78" spans="1:33" s="13" customFormat="1" ht="77.25" customHeight="1">
      <c r="A78" s="12"/>
      <c r="B78" s="57" t="s">
        <v>392</v>
      </c>
      <c r="C78" s="57" t="s">
        <v>254</v>
      </c>
      <c r="D78" s="63" t="s">
        <v>108</v>
      </c>
      <c r="E78" s="47">
        <f>'дод 2'!F142</f>
        <v>8271100</v>
      </c>
      <c r="F78" s="47">
        <f>'дод 2'!G142</f>
        <v>6253700</v>
      </c>
      <c r="G78" s="47">
        <f>'дод 2'!H142</f>
        <v>195000</v>
      </c>
      <c r="H78" s="47">
        <f>'дод 2'!I142</f>
        <v>1908212.84</v>
      </c>
      <c r="I78" s="47">
        <f>'дод 2'!J142</f>
        <v>1442240.84</v>
      </c>
      <c r="J78" s="47">
        <f>'дод 2'!K142</f>
        <v>85386.24</v>
      </c>
      <c r="K78" s="178">
        <f t="shared" si="1"/>
        <v>23.07084716664047</v>
      </c>
      <c r="L78" s="47">
        <f>'дод 2'!M142</f>
        <v>58900</v>
      </c>
      <c r="M78" s="47">
        <f>'дод 2'!N142</f>
        <v>48900</v>
      </c>
      <c r="N78" s="47">
        <f>'дод 2'!O142</f>
        <v>39000</v>
      </c>
      <c r="O78" s="47">
        <f>'дод 2'!P142</f>
        <v>0</v>
      </c>
      <c r="P78" s="47">
        <f>'дод 2'!Q142</f>
        <v>10000</v>
      </c>
      <c r="Q78" s="47">
        <f>'дод 2'!R142</f>
        <v>81727.98999999999</v>
      </c>
      <c r="R78" s="47">
        <f>'дод 2'!S142</f>
        <v>40745.59</v>
      </c>
      <c r="S78" s="47">
        <f>'дод 2'!T142</f>
        <v>6718.16</v>
      </c>
      <c r="T78" s="47">
        <f>'дод 2'!U142</f>
        <v>0</v>
      </c>
      <c r="U78" s="47">
        <f>'дод 2'!V142</f>
        <v>40982.4</v>
      </c>
      <c r="V78" s="178">
        <f>Q78/L78*100</f>
        <v>138.75719864176568</v>
      </c>
      <c r="W78" s="46">
        <f t="shared" si="2"/>
        <v>1989940.83</v>
      </c>
      <c r="X78" s="288"/>
      <c r="Y78" s="39"/>
      <c r="Z78" s="39"/>
      <c r="AF78" s="30"/>
      <c r="AG78" s="30"/>
    </row>
    <row r="79" spans="2:33" ht="51" customHeight="1">
      <c r="B79" s="54" t="s">
        <v>412</v>
      </c>
      <c r="C79" s="54"/>
      <c r="D79" s="61" t="s">
        <v>122</v>
      </c>
      <c r="E79" s="46">
        <f>E80</f>
        <v>55000</v>
      </c>
      <c r="F79" s="46">
        <f aca="true" t="shared" si="16" ref="F79:U79">F80</f>
        <v>0</v>
      </c>
      <c r="G79" s="46">
        <f t="shared" si="16"/>
        <v>0</v>
      </c>
      <c r="H79" s="46">
        <f t="shared" si="16"/>
        <v>0</v>
      </c>
      <c r="I79" s="46">
        <f t="shared" si="16"/>
        <v>0</v>
      </c>
      <c r="J79" s="46">
        <f t="shared" si="16"/>
        <v>0</v>
      </c>
      <c r="K79" s="178">
        <f t="shared" si="1"/>
        <v>0</v>
      </c>
      <c r="L79" s="46">
        <f t="shared" si="16"/>
        <v>0</v>
      </c>
      <c r="M79" s="46">
        <f t="shared" si="16"/>
        <v>0</v>
      </c>
      <c r="N79" s="46">
        <f t="shared" si="16"/>
        <v>0</v>
      </c>
      <c r="O79" s="46">
        <f t="shared" si="16"/>
        <v>0</v>
      </c>
      <c r="P79" s="46">
        <f t="shared" si="16"/>
        <v>0</v>
      </c>
      <c r="Q79" s="46">
        <f t="shared" si="16"/>
        <v>0</v>
      </c>
      <c r="R79" s="46">
        <f t="shared" si="16"/>
        <v>0</v>
      </c>
      <c r="S79" s="46">
        <f t="shared" si="16"/>
        <v>0</v>
      </c>
      <c r="T79" s="46">
        <f t="shared" si="16"/>
        <v>0</v>
      </c>
      <c r="U79" s="46">
        <f t="shared" si="16"/>
        <v>0</v>
      </c>
      <c r="V79" s="178"/>
      <c r="W79" s="46">
        <f t="shared" si="2"/>
        <v>0</v>
      </c>
      <c r="X79" s="288"/>
      <c r="AF79" s="22"/>
      <c r="AG79" s="22"/>
    </row>
    <row r="80" spans="1:33" s="13" customFormat="1" ht="39.75" customHeight="1">
      <c r="A80" s="12"/>
      <c r="B80" s="57" t="s">
        <v>393</v>
      </c>
      <c r="C80" s="57" t="s">
        <v>389</v>
      </c>
      <c r="D80" s="63" t="s">
        <v>119</v>
      </c>
      <c r="E80" s="47">
        <f>'дод 2'!F166</f>
        <v>55000</v>
      </c>
      <c r="F80" s="47">
        <f>'дод 2'!G166</f>
        <v>0</v>
      </c>
      <c r="G80" s="47">
        <f>'дод 2'!H166</f>
        <v>0</v>
      </c>
      <c r="H80" s="47">
        <f>'дод 2'!I166</f>
        <v>0</v>
      </c>
      <c r="I80" s="47">
        <f>'дод 2'!J166</f>
        <v>0</v>
      </c>
      <c r="J80" s="47">
        <f>'дод 2'!K166</f>
        <v>0</v>
      </c>
      <c r="K80" s="178">
        <f aca="true" t="shared" si="17" ref="K80:K143">H80/E80*100</f>
        <v>0</v>
      </c>
      <c r="L80" s="47">
        <f>'дод 2'!M166</f>
        <v>0</v>
      </c>
      <c r="M80" s="47">
        <f>'дод 2'!N166</f>
        <v>0</v>
      </c>
      <c r="N80" s="47">
        <f>'дод 2'!O166</f>
        <v>0</v>
      </c>
      <c r="O80" s="47">
        <f>'дод 2'!P166</f>
        <v>0</v>
      </c>
      <c r="P80" s="47">
        <f>'дод 2'!Q166</f>
        <v>0</v>
      </c>
      <c r="Q80" s="47">
        <f>'дод 2'!R166</f>
        <v>0</v>
      </c>
      <c r="R80" s="47">
        <f>'дод 2'!S166</f>
        <v>0</v>
      </c>
      <c r="S80" s="47">
        <f>'дод 2'!T166</f>
        <v>0</v>
      </c>
      <c r="T80" s="47">
        <f>'дод 2'!U166</f>
        <v>0</v>
      </c>
      <c r="U80" s="47">
        <f>'дод 2'!V166</f>
        <v>0</v>
      </c>
      <c r="V80" s="178"/>
      <c r="W80" s="46">
        <f aca="true" t="shared" si="18" ref="W80:W143">H80+Q80</f>
        <v>0</v>
      </c>
      <c r="X80" s="288"/>
      <c r="AF80" s="30"/>
      <c r="AG80" s="30"/>
    </row>
    <row r="81" spans="2:33" ht="51" customHeight="1">
      <c r="B81" s="54" t="s">
        <v>405</v>
      </c>
      <c r="C81" s="54"/>
      <c r="D81" s="61" t="s">
        <v>29</v>
      </c>
      <c r="E81" s="46">
        <f>E82+E83</f>
        <v>1503600</v>
      </c>
      <c r="F81" s="46">
        <f aca="true" t="shared" si="19" ref="F81:U81">F82+F83</f>
        <v>1114600</v>
      </c>
      <c r="G81" s="46">
        <f t="shared" si="19"/>
        <v>62600</v>
      </c>
      <c r="H81" s="46">
        <f t="shared" si="19"/>
        <v>292930.16</v>
      </c>
      <c r="I81" s="46">
        <f t="shared" si="19"/>
        <v>219584.28</v>
      </c>
      <c r="J81" s="46">
        <f t="shared" si="19"/>
        <v>22820.46</v>
      </c>
      <c r="K81" s="178">
        <f t="shared" si="17"/>
        <v>19.481920723596698</v>
      </c>
      <c r="L81" s="46">
        <f t="shared" si="19"/>
        <v>0</v>
      </c>
      <c r="M81" s="46">
        <f t="shared" si="19"/>
        <v>0</v>
      </c>
      <c r="N81" s="46">
        <f t="shared" si="19"/>
        <v>0</v>
      </c>
      <c r="O81" s="46">
        <f t="shared" si="19"/>
        <v>0</v>
      </c>
      <c r="P81" s="46">
        <f t="shared" si="19"/>
        <v>0</v>
      </c>
      <c r="Q81" s="46">
        <f t="shared" si="19"/>
        <v>0</v>
      </c>
      <c r="R81" s="46">
        <f t="shared" si="19"/>
        <v>0</v>
      </c>
      <c r="S81" s="46">
        <f t="shared" si="19"/>
        <v>0</v>
      </c>
      <c r="T81" s="46">
        <f t="shared" si="19"/>
        <v>0</v>
      </c>
      <c r="U81" s="46">
        <f t="shared" si="19"/>
        <v>0</v>
      </c>
      <c r="V81" s="178"/>
      <c r="W81" s="46">
        <f t="shared" si="18"/>
        <v>292930.16</v>
      </c>
      <c r="X81" s="288"/>
      <c r="AF81" s="22"/>
      <c r="AG81" s="22"/>
    </row>
    <row r="82" spans="1:33" s="13" customFormat="1" ht="24" customHeight="1">
      <c r="A82" s="12"/>
      <c r="B82" s="57" t="s">
        <v>406</v>
      </c>
      <c r="C82" s="57" t="s">
        <v>389</v>
      </c>
      <c r="D82" s="63" t="s">
        <v>33</v>
      </c>
      <c r="E82" s="47">
        <f>'дод 2'!F22</f>
        <v>1455600</v>
      </c>
      <c r="F82" s="47">
        <f>'дод 2'!G22</f>
        <v>1114600</v>
      </c>
      <c r="G82" s="47">
        <f>'дод 2'!H22</f>
        <v>62600</v>
      </c>
      <c r="H82" s="47">
        <f>'дод 2'!I22</f>
        <v>289930.16</v>
      </c>
      <c r="I82" s="47">
        <f>'дод 2'!J22</f>
        <v>219584.28</v>
      </c>
      <c r="J82" s="47">
        <f>'дод 2'!K22</f>
        <v>22820.46</v>
      </c>
      <c r="K82" s="178">
        <f t="shared" si="17"/>
        <v>19.918257763121737</v>
      </c>
      <c r="L82" s="47">
        <f>'дод 2'!M22</f>
        <v>0</v>
      </c>
      <c r="M82" s="47">
        <f>'дод 2'!N22</f>
        <v>0</v>
      </c>
      <c r="N82" s="47">
        <f>'дод 2'!O22</f>
        <v>0</v>
      </c>
      <c r="O82" s="47">
        <f>'дод 2'!P22</f>
        <v>0</v>
      </c>
      <c r="P82" s="47">
        <f>'дод 2'!Q22</f>
        <v>0</v>
      </c>
      <c r="Q82" s="47">
        <f>'дод 2'!R22</f>
        <v>0</v>
      </c>
      <c r="R82" s="47">
        <f>'дод 2'!S22</f>
        <v>0</v>
      </c>
      <c r="S82" s="47">
        <f>'дод 2'!T22</f>
        <v>0</v>
      </c>
      <c r="T82" s="47">
        <f>'дод 2'!U22</f>
        <v>0</v>
      </c>
      <c r="U82" s="47">
        <f>'дод 2'!V22</f>
        <v>0</v>
      </c>
      <c r="V82" s="178"/>
      <c r="W82" s="46">
        <f t="shared" si="18"/>
        <v>289930.16</v>
      </c>
      <c r="X82" s="288"/>
      <c r="AF82" s="30"/>
      <c r="AG82" s="30"/>
    </row>
    <row r="83" spans="1:33" s="13" customFormat="1" ht="43.5" customHeight="1">
      <c r="A83" s="12"/>
      <c r="B83" s="57" t="s">
        <v>407</v>
      </c>
      <c r="C83" s="57" t="s">
        <v>389</v>
      </c>
      <c r="D83" s="63" t="s">
        <v>34</v>
      </c>
      <c r="E83" s="47">
        <f>'дод 2'!F23</f>
        <v>48000</v>
      </c>
      <c r="F83" s="47">
        <f>'дод 2'!G23</f>
        <v>0</v>
      </c>
      <c r="G83" s="47">
        <f>'дод 2'!H23</f>
        <v>0</v>
      </c>
      <c r="H83" s="47">
        <f>'дод 2'!I23</f>
        <v>3000</v>
      </c>
      <c r="I83" s="47">
        <f>'дод 2'!J23</f>
        <v>0</v>
      </c>
      <c r="J83" s="47">
        <f>'дод 2'!K23</f>
        <v>0</v>
      </c>
      <c r="K83" s="178">
        <f t="shared" si="17"/>
        <v>6.25</v>
      </c>
      <c r="L83" s="47">
        <f>'дод 2'!M23</f>
        <v>0</v>
      </c>
      <c r="M83" s="47">
        <f>'дод 2'!N23</f>
        <v>0</v>
      </c>
      <c r="N83" s="47">
        <f>'дод 2'!O23</f>
        <v>0</v>
      </c>
      <c r="O83" s="47">
        <f>'дод 2'!P23</f>
        <v>0</v>
      </c>
      <c r="P83" s="47">
        <f>'дод 2'!Q23</f>
        <v>0</v>
      </c>
      <c r="Q83" s="47">
        <f>'дод 2'!R23</f>
        <v>0</v>
      </c>
      <c r="R83" s="47">
        <f>'дод 2'!S23</f>
        <v>0</v>
      </c>
      <c r="S83" s="47">
        <f>'дод 2'!T23</f>
        <v>0</v>
      </c>
      <c r="T83" s="47">
        <f>'дод 2'!U23</f>
        <v>0</v>
      </c>
      <c r="U83" s="47">
        <f>'дод 2'!V23</f>
        <v>0</v>
      </c>
      <c r="V83" s="178"/>
      <c r="W83" s="46">
        <f t="shared" si="18"/>
        <v>3000</v>
      </c>
      <c r="X83" s="288"/>
      <c r="AF83" s="30"/>
      <c r="AG83" s="30"/>
    </row>
    <row r="84" spans="2:33" ht="35.25" customHeight="1">
      <c r="B84" s="54" t="s">
        <v>408</v>
      </c>
      <c r="C84" s="54" t="s">
        <v>389</v>
      </c>
      <c r="D84" s="61" t="s">
        <v>489</v>
      </c>
      <c r="E84" s="46">
        <f>E85</f>
        <v>850000</v>
      </c>
      <c r="F84" s="46">
        <f aca="true" t="shared" si="20" ref="F84:U84">F85</f>
        <v>0</v>
      </c>
      <c r="G84" s="46">
        <f t="shared" si="20"/>
        <v>0</v>
      </c>
      <c r="H84" s="46">
        <f t="shared" si="20"/>
        <v>17494.76</v>
      </c>
      <c r="I84" s="46">
        <f t="shared" si="20"/>
        <v>0</v>
      </c>
      <c r="J84" s="46">
        <f t="shared" si="20"/>
        <v>0</v>
      </c>
      <c r="K84" s="178">
        <f t="shared" si="17"/>
        <v>2.058207058823529</v>
      </c>
      <c r="L84" s="46">
        <f t="shared" si="20"/>
        <v>0</v>
      </c>
      <c r="M84" s="46">
        <f t="shared" si="20"/>
        <v>0</v>
      </c>
      <c r="N84" s="46">
        <f t="shared" si="20"/>
        <v>0</v>
      </c>
      <c r="O84" s="46">
        <f t="shared" si="20"/>
        <v>0</v>
      </c>
      <c r="P84" s="46">
        <f t="shared" si="20"/>
        <v>0</v>
      </c>
      <c r="Q84" s="46">
        <f t="shared" si="20"/>
        <v>0</v>
      </c>
      <c r="R84" s="46">
        <f t="shared" si="20"/>
        <v>0</v>
      </c>
      <c r="S84" s="46">
        <f t="shared" si="20"/>
        <v>0</v>
      </c>
      <c r="T84" s="46">
        <f t="shared" si="20"/>
        <v>0</v>
      </c>
      <c r="U84" s="46">
        <f t="shared" si="20"/>
        <v>0</v>
      </c>
      <c r="V84" s="178"/>
      <c r="W84" s="46">
        <f t="shared" si="18"/>
        <v>17494.76</v>
      </c>
      <c r="X84" s="288"/>
      <c r="AF84" s="22"/>
      <c r="AG84" s="22"/>
    </row>
    <row r="85" spans="2:33" ht="61.5" customHeight="1">
      <c r="B85" s="62" t="s">
        <v>517</v>
      </c>
      <c r="C85" s="62" t="s">
        <v>389</v>
      </c>
      <c r="D85" s="63" t="s">
        <v>518</v>
      </c>
      <c r="E85" s="46">
        <f>'дод 2'!F25</f>
        <v>850000</v>
      </c>
      <c r="F85" s="46">
        <f>'дод 2'!G25</f>
        <v>0</v>
      </c>
      <c r="G85" s="46">
        <f>'дод 2'!H25</f>
        <v>0</v>
      </c>
      <c r="H85" s="46">
        <f>'дод 2'!I25</f>
        <v>17494.76</v>
      </c>
      <c r="I85" s="46">
        <f>'дод 2'!J25</f>
        <v>0</v>
      </c>
      <c r="J85" s="46">
        <f>'дод 2'!K25</f>
        <v>0</v>
      </c>
      <c r="K85" s="178">
        <f t="shared" si="17"/>
        <v>2.058207058823529</v>
      </c>
      <c r="L85" s="46">
        <f>'дод 2'!M25</f>
        <v>0</v>
      </c>
      <c r="M85" s="46">
        <f>'дод 2'!N25</f>
        <v>0</v>
      </c>
      <c r="N85" s="46">
        <f>'дод 2'!O25</f>
        <v>0</v>
      </c>
      <c r="O85" s="46">
        <f>'дод 2'!P25</f>
        <v>0</v>
      </c>
      <c r="P85" s="46">
        <f>'дод 2'!Q25</f>
        <v>0</v>
      </c>
      <c r="Q85" s="46">
        <f>'дод 2'!R25</f>
        <v>0</v>
      </c>
      <c r="R85" s="46">
        <f>'дод 2'!S25</f>
        <v>0</v>
      </c>
      <c r="S85" s="46">
        <f>'дод 2'!T25</f>
        <v>0</v>
      </c>
      <c r="T85" s="46">
        <f>'дод 2'!U25</f>
        <v>0</v>
      </c>
      <c r="U85" s="46">
        <f>'дод 2'!V25</f>
        <v>0</v>
      </c>
      <c r="V85" s="178"/>
      <c r="W85" s="46">
        <f t="shared" si="18"/>
        <v>17494.76</v>
      </c>
      <c r="X85" s="288"/>
      <c r="AF85" s="22"/>
      <c r="AG85" s="22"/>
    </row>
    <row r="86" spans="2:33" ht="87" customHeight="1">
      <c r="B86" s="54" t="s">
        <v>410</v>
      </c>
      <c r="C86" s="54" t="s">
        <v>389</v>
      </c>
      <c r="D86" s="69" t="s">
        <v>36</v>
      </c>
      <c r="E86" s="46">
        <f>'дод 2'!F26+'дод 2'!F84</f>
        <v>5401800</v>
      </c>
      <c r="F86" s="46">
        <f>'дод 2'!G26+'дод 2'!G84</f>
        <v>0</v>
      </c>
      <c r="G86" s="46">
        <f>'дод 2'!H26+'дод 2'!H84</f>
        <v>0</v>
      </c>
      <c r="H86" s="46">
        <f>'дод 2'!I26+'дод 2'!I84</f>
        <v>0</v>
      </c>
      <c r="I86" s="46">
        <f>'дод 2'!J26+'дод 2'!J84</f>
        <v>0</v>
      </c>
      <c r="J86" s="46">
        <f>'дод 2'!K26+'дод 2'!K84</f>
        <v>0</v>
      </c>
      <c r="K86" s="178">
        <f t="shared" si="17"/>
        <v>0</v>
      </c>
      <c r="L86" s="46">
        <f>'дод 2'!M26+'дод 2'!M84</f>
        <v>0</v>
      </c>
      <c r="M86" s="46">
        <f>'дод 2'!N26+'дод 2'!N84</f>
        <v>0</v>
      </c>
      <c r="N86" s="46">
        <f>'дод 2'!O26+'дод 2'!O84</f>
        <v>0</v>
      </c>
      <c r="O86" s="46">
        <f>'дод 2'!P26+'дод 2'!P84</f>
        <v>0</v>
      </c>
      <c r="P86" s="46">
        <f>'дод 2'!Q26+'дод 2'!Q84</f>
        <v>0</v>
      </c>
      <c r="Q86" s="46">
        <f>'дод 2'!R26+'дод 2'!R84</f>
        <v>0</v>
      </c>
      <c r="R86" s="46">
        <f>'дод 2'!S26+'дод 2'!S84</f>
        <v>0</v>
      </c>
      <c r="S86" s="46">
        <f>'дод 2'!T26+'дод 2'!T84</f>
        <v>0</v>
      </c>
      <c r="T86" s="46">
        <f>'дод 2'!U26+'дод 2'!U84</f>
        <v>0</v>
      </c>
      <c r="U86" s="46">
        <f>'дод 2'!V26+'дод 2'!V84</f>
        <v>0</v>
      </c>
      <c r="V86" s="178"/>
      <c r="W86" s="46">
        <f t="shared" si="18"/>
        <v>0</v>
      </c>
      <c r="X86" s="288"/>
      <c r="AF86" s="22"/>
      <c r="AG86" s="22"/>
    </row>
    <row r="87" spans="2:33" ht="100.5" customHeight="1">
      <c r="B87" s="54" t="s">
        <v>394</v>
      </c>
      <c r="C87" s="67"/>
      <c r="D87" s="61" t="s">
        <v>109</v>
      </c>
      <c r="E87" s="46">
        <f>E88+E89+E90</f>
        <v>1715937</v>
      </c>
      <c r="F87" s="46">
        <f aca="true" t="shared" si="21" ref="F87:U87">F88+F89+F90</f>
        <v>0</v>
      </c>
      <c r="G87" s="46">
        <f t="shared" si="21"/>
        <v>0</v>
      </c>
      <c r="H87" s="46">
        <f t="shared" si="21"/>
        <v>317625.14</v>
      </c>
      <c r="I87" s="46">
        <f t="shared" si="21"/>
        <v>0</v>
      </c>
      <c r="J87" s="46">
        <f t="shared" si="21"/>
        <v>0</v>
      </c>
      <c r="K87" s="178">
        <f t="shared" si="17"/>
        <v>18.510303117189036</v>
      </c>
      <c r="L87" s="46">
        <f t="shared" si="21"/>
        <v>0</v>
      </c>
      <c r="M87" s="46">
        <f t="shared" si="21"/>
        <v>0</v>
      </c>
      <c r="N87" s="46">
        <f t="shared" si="21"/>
        <v>0</v>
      </c>
      <c r="O87" s="46">
        <f t="shared" si="21"/>
        <v>0</v>
      </c>
      <c r="P87" s="46">
        <f t="shared" si="21"/>
        <v>0</v>
      </c>
      <c r="Q87" s="46">
        <f t="shared" si="21"/>
        <v>0</v>
      </c>
      <c r="R87" s="46">
        <f t="shared" si="21"/>
        <v>0</v>
      </c>
      <c r="S87" s="46">
        <f t="shared" si="21"/>
        <v>0</v>
      </c>
      <c r="T87" s="46">
        <f t="shared" si="21"/>
        <v>0</v>
      </c>
      <c r="U87" s="46">
        <f t="shared" si="21"/>
        <v>0</v>
      </c>
      <c r="V87" s="178"/>
      <c r="W87" s="46">
        <f t="shared" si="18"/>
        <v>317625.14</v>
      </c>
      <c r="X87" s="288"/>
      <c r="AF87" s="22"/>
      <c r="AG87" s="22"/>
    </row>
    <row r="88" spans="1:33" s="13" customFormat="1" ht="87" customHeight="1">
      <c r="A88" s="12"/>
      <c r="B88" s="57" t="s">
        <v>395</v>
      </c>
      <c r="C88" s="57" t="s">
        <v>252</v>
      </c>
      <c r="D88" s="63" t="s">
        <v>110</v>
      </c>
      <c r="E88" s="47">
        <f>'дод 2'!F144</f>
        <v>1534100</v>
      </c>
      <c r="F88" s="47">
        <f>'дод 2'!G144</f>
        <v>0</v>
      </c>
      <c r="G88" s="47">
        <f>'дод 2'!H144</f>
        <v>0</v>
      </c>
      <c r="H88" s="47">
        <f>'дод 2'!I144</f>
        <v>233477.77</v>
      </c>
      <c r="I88" s="47">
        <f>'дод 2'!J144</f>
        <v>0</v>
      </c>
      <c r="J88" s="47">
        <f>'дод 2'!K144</f>
        <v>0</v>
      </c>
      <c r="K88" s="178">
        <f t="shared" si="17"/>
        <v>15.219201486213416</v>
      </c>
      <c r="L88" s="47">
        <f>'дод 2'!M144</f>
        <v>0</v>
      </c>
      <c r="M88" s="47">
        <f>'дод 2'!N144</f>
        <v>0</v>
      </c>
      <c r="N88" s="47">
        <f>'дод 2'!O144</f>
        <v>0</v>
      </c>
      <c r="O88" s="47">
        <f>'дод 2'!P144</f>
        <v>0</v>
      </c>
      <c r="P88" s="47">
        <f>'дод 2'!Q144</f>
        <v>0</v>
      </c>
      <c r="Q88" s="47">
        <f>'дод 2'!R144</f>
        <v>0</v>
      </c>
      <c r="R88" s="47">
        <f>'дод 2'!S144</f>
        <v>0</v>
      </c>
      <c r="S88" s="47">
        <f>'дод 2'!T144</f>
        <v>0</v>
      </c>
      <c r="T88" s="47">
        <f>'дод 2'!U144</f>
        <v>0</v>
      </c>
      <c r="U88" s="47">
        <f>'дод 2'!V144</f>
        <v>0</v>
      </c>
      <c r="V88" s="178"/>
      <c r="W88" s="46">
        <f t="shared" si="18"/>
        <v>233477.77</v>
      </c>
      <c r="X88" s="288"/>
      <c r="AF88" s="30"/>
      <c r="AG88" s="30"/>
    </row>
    <row r="89" spans="1:33" s="13" customFormat="1" ht="78" customHeight="1">
      <c r="A89" s="12"/>
      <c r="B89" s="60">
        <v>3182</v>
      </c>
      <c r="C89" s="60">
        <v>1010</v>
      </c>
      <c r="D89" s="63" t="s">
        <v>485</v>
      </c>
      <c r="E89" s="47">
        <f>'дод 2'!F145</f>
        <v>176637</v>
      </c>
      <c r="F89" s="47">
        <f>'дод 2'!G145</f>
        <v>0</v>
      </c>
      <c r="G89" s="47">
        <f>'дод 2'!H145</f>
        <v>0</v>
      </c>
      <c r="H89" s="47">
        <f>'дод 2'!I145</f>
        <v>84063.37</v>
      </c>
      <c r="I89" s="47">
        <f>'дод 2'!J145</f>
        <v>0</v>
      </c>
      <c r="J89" s="47">
        <f>'дод 2'!K145</f>
        <v>0</v>
      </c>
      <c r="K89" s="178">
        <f t="shared" si="17"/>
        <v>47.59103132412801</v>
      </c>
      <c r="L89" s="47">
        <f>'дод 2'!M145</f>
        <v>0</v>
      </c>
      <c r="M89" s="47">
        <f>'дод 2'!N145</f>
        <v>0</v>
      </c>
      <c r="N89" s="47">
        <f>'дод 2'!O145</f>
        <v>0</v>
      </c>
      <c r="O89" s="47">
        <f>'дод 2'!P145</f>
        <v>0</v>
      </c>
      <c r="P89" s="47">
        <f>'дод 2'!Q145</f>
        <v>0</v>
      </c>
      <c r="Q89" s="47">
        <f>'дод 2'!R145</f>
        <v>0</v>
      </c>
      <c r="R89" s="47">
        <f>'дод 2'!S145</f>
        <v>0</v>
      </c>
      <c r="S89" s="47">
        <f>'дод 2'!T145</f>
        <v>0</v>
      </c>
      <c r="T89" s="47">
        <f>'дод 2'!U145</f>
        <v>0</v>
      </c>
      <c r="U89" s="47">
        <f>'дод 2'!V145</f>
        <v>0</v>
      </c>
      <c r="V89" s="178"/>
      <c r="W89" s="46">
        <f t="shared" si="18"/>
        <v>84063.37</v>
      </c>
      <c r="X89" s="288"/>
      <c r="AF89" s="30"/>
      <c r="AG89" s="30"/>
    </row>
    <row r="90" spans="1:33" s="13" customFormat="1" ht="32.25" customHeight="1">
      <c r="A90" s="12"/>
      <c r="B90" s="60">
        <v>3183</v>
      </c>
      <c r="C90" s="60">
        <v>1010</v>
      </c>
      <c r="D90" s="63" t="s">
        <v>486</v>
      </c>
      <c r="E90" s="47">
        <f>'дод 2'!F146</f>
        <v>5200</v>
      </c>
      <c r="F90" s="47">
        <f>'дод 2'!G146</f>
        <v>0</v>
      </c>
      <c r="G90" s="47">
        <f>'дод 2'!H146</f>
        <v>0</v>
      </c>
      <c r="H90" s="47">
        <f>'дод 2'!I146</f>
        <v>84</v>
      </c>
      <c r="I90" s="47">
        <f>'дод 2'!J146</f>
        <v>0</v>
      </c>
      <c r="J90" s="47">
        <f>'дод 2'!K146</f>
        <v>0</v>
      </c>
      <c r="K90" s="178">
        <f t="shared" si="17"/>
        <v>1.6153846153846154</v>
      </c>
      <c r="L90" s="47">
        <f>'дод 2'!M146</f>
        <v>0</v>
      </c>
      <c r="M90" s="47">
        <f>'дод 2'!N146</f>
        <v>0</v>
      </c>
      <c r="N90" s="47">
        <f>'дод 2'!O146</f>
        <v>0</v>
      </c>
      <c r="O90" s="47">
        <f>'дод 2'!P146</f>
        <v>0</v>
      </c>
      <c r="P90" s="47">
        <f>'дод 2'!Q146</f>
        <v>0</v>
      </c>
      <c r="Q90" s="47">
        <f>'дод 2'!R146</f>
        <v>0</v>
      </c>
      <c r="R90" s="47">
        <f>'дод 2'!S146</f>
        <v>0</v>
      </c>
      <c r="S90" s="47">
        <f>'дод 2'!T146</f>
        <v>0</v>
      </c>
      <c r="T90" s="47">
        <f>'дод 2'!U146</f>
        <v>0</v>
      </c>
      <c r="U90" s="47">
        <f>'дод 2'!V146</f>
        <v>0</v>
      </c>
      <c r="V90" s="178"/>
      <c r="W90" s="46">
        <f t="shared" si="18"/>
        <v>84</v>
      </c>
      <c r="X90" s="288"/>
      <c r="AF90" s="30"/>
      <c r="AG90" s="30"/>
    </row>
    <row r="91" spans="2:33" ht="111" customHeight="1">
      <c r="B91" s="54" t="s">
        <v>396</v>
      </c>
      <c r="C91" s="54" t="s">
        <v>257</v>
      </c>
      <c r="D91" s="61" t="s">
        <v>111</v>
      </c>
      <c r="E91" s="46">
        <f>'дод 2'!F147</f>
        <v>1832454</v>
      </c>
      <c r="F91" s="46">
        <f>'дод 2'!G147</f>
        <v>0</v>
      </c>
      <c r="G91" s="46">
        <f>'дод 2'!H147</f>
        <v>0</v>
      </c>
      <c r="H91" s="46">
        <f>'дод 2'!I147</f>
        <v>28469.88</v>
      </c>
      <c r="I91" s="46">
        <f>'дод 2'!J147</f>
        <v>0</v>
      </c>
      <c r="J91" s="46">
        <f>'дод 2'!K147</f>
        <v>0</v>
      </c>
      <c r="K91" s="178">
        <f t="shared" si="17"/>
        <v>1.5536477314028074</v>
      </c>
      <c r="L91" s="46">
        <f>'дод 2'!M147</f>
        <v>0</v>
      </c>
      <c r="M91" s="46">
        <f>'дод 2'!N147</f>
        <v>0</v>
      </c>
      <c r="N91" s="46">
        <f>'дод 2'!O147</f>
        <v>0</v>
      </c>
      <c r="O91" s="46">
        <f>'дод 2'!P147</f>
        <v>0</v>
      </c>
      <c r="P91" s="46">
        <f>'дод 2'!Q147</f>
        <v>0</v>
      </c>
      <c r="Q91" s="46">
        <f>'дод 2'!R147</f>
        <v>0</v>
      </c>
      <c r="R91" s="46">
        <f>'дод 2'!S147</f>
        <v>0</v>
      </c>
      <c r="S91" s="46">
        <f>'дод 2'!T147</f>
        <v>0</v>
      </c>
      <c r="T91" s="46">
        <f>'дод 2'!U147</f>
        <v>0</v>
      </c>
      <c r="U91" s="46">
        <f>'дод 2'!V147</f>
        <v>0</v>
      </c>
      <c r="V91" s="178"/>
      <c r="W91" s="46">
        <f t="shared" si="18"/>
        <v>28469.88</v>
      </c>
      <c r="X91" s="288"/>
      <c r="AF91" s="22"/>
      <c r="AG91" s="22"/>
    </row>
    <row r="92" spans="2:33" ht="30" customHeight="1">
      <c r="B92" s="54" t="s">
        <v>397</v>
      </c>
      <c r="C92" s="67"/>
      <c r="D92" s="61" t="s">
        <v>112</v>
      </c>
      <c r="E92" s="46">
        <f>E93+E94</f>
        <v>2459159</v>
      </c>
      <c r="F92" s="46">
        <f aca="true" t="shared" si="22" ref="F92:U92">F93+F94</f>
        <v>0</v>
      </c>
      <c r="G92" s="46">
        <f t="shared" si="22"/>
        <v>0</v>
      </c>
      <c r="H92" s="46">
        <f t="shared" si="22"/>
        <v>425628.48</v>
      </c>
      <c r="I92" s="46">
        <f t="shared" si="22"/>
        <v>0</v>
      </c>
      <c r="J92" s="46">
        <f t="shared" si="22"/>
        <v>0</v>
      </c>
      <c r="K92" s="178">
        <f t="shared" si="17"/>
        <v>17.307887777894802</v>
      </c>
      <c r="L92" s="46">
        <f t="shared" si="22"/>
        <v>0</v>
      </c>
      <c r="M92" s="46">
        <f t="shared" si="22"/>
        <v>0</v>
      </c>
      <c r="N92" s="46">
        <f t="shared" si="22"/>
        <v>0</v>
      </c>
      <c r="O92" s="46">
        <f t="shared" si="22"/>
        <v>0</v>
      </c>
      <c r="P92" s="46">
        <f t="shared" si="22"/>
        <v>0</v>
      </c>
      <c r="Q92" s="46">
        <f t="shared" si="22"/>
        <v>0</v>
      </c>
      <c r="R92" s="46">
        <f t="shared" si="22"/>
        <v>0</v>
      </c>
      <c r="S92" s="46">
        <f t="shared" si="22"/>
        <v>0</v>
      </c>
      <c r="T92" s="46">
        <f t="shared" si="22"/>
        <v>0</v>
      </c>
      <c r="U92" s="46">
        <f t="shared" si="22"/>
        <v>0</v>
      </c>
      <c r="V92" s="178"/>
      <c r="W92" s="46">
        <f t="shared" si="18"/>
        <v>425628.48</v>
      </c>
      <c r="X92" s="288"/>
      <c r="AF92" s="22"/>
      <c r="AG92" s="22"/>
    </row>
    <row r="93" spans="1:33" s="13" customFormat="1" ht="45.75" customHeight="1">
      <c r="A93" s="12"/>
      <c r="B93" s="57" t="s">
        <v>398</v>
      </c>
      <c r="C93" s="57" t="s">
        <v>256</v>
      </c>
      <c r="D93" s="63" t="s">
        <v>18</v>
      </c>
      <c r="E93" s="47">
        <f>'дод 2'!F149</f>
        <v>1346729</v>
      </c>
      <c r="F93" s="47">
        <f>'дод 2'!G149</f>
        <v>0</v>
      </c>
      <c r="G93" s="47">
        <f>'дод 2'!H149</f>
        <v>0</v>
      </c>
      <c r="H93" s="47">
        <f>'дод 2'!I149</f>
        <v>154687.55</v>
      </c>
      <c r="I93" s="47">
        <f>'дод 2'!J149</f>
        <v>0</v>
      </c>
      <c r="J93" s="47">
        <f>'дод 2'!K149</f>
        <v>0</v>
      </c>
      <c r="K93" s="178">
        <f t="shared" si="17"/>
        <v>11.486167595707823</v>
      </c>
      <c r="L93" s="47">
        <f>'дод 2'!M149</f>
        <v>0</v>
      </c>
      <c r="M93" s="47">
        <f>'дод 2'!N149</f>
        <v>0</v>
      </c>
      <c r="N93" s="47">
        <f>'дод 2'!O149</f>
        <v>0</v>
      </c>
      <c r="O93" s="47">
        <f>'дод 2'!P149</f>
        <v>0</v>
      </c>
      <c r="P93" s="47">
        <f>'дод 2'!Q149</f>
        <v>0</v>
      </c>
      <c r="Q93" s="47">
        <f>'дод 2'!R149</f>
        <v>0</v>
      </c>
      <c r="R93" s="47">
        <f>'дод 2'!S149</f>
        <v>0</v>
      </c>
      <c r="S93" s="47">
        <f>'дод 2'!T149</f>
        <v>0</v>
      </c>
      <c r="T93" s="47">
        <f>'дод 2'!U149</f>
        <v>0</v>
      </c>
      <c r="U93" s="47">
        <f>'дод 2'!V149</f>
        <v>0</v>
      </c>
      <c r="V93" s="178"/>
      <c r="W93" s="46">
        <f t="shared" si="18"/>
        <v>154687.55</v>
      </c>
      <c r="X93" s="288"/>
      <c r="AF93" s="30"/>
      <c r="AG93" s="30"/>
    </row>
    <row r="94" spans="1:33" s="13" customFormat="1" ht="56.25">
      <c r="A94" s="12"/>
      <c r="B94" s="57" t="s">
        <v>399</v>
      </c>
      <c r="C94" s="57" t="s">
        <v>256</v>
      </c>
      <c r="D94" s="63" t="s">
        <v>113</v>
      </c>
      <c r="E94" s="47">
        <f>'дод 2'!F150</f>
        <v>1112430</v>
      </c>
      <c r="F94" s="47">
        <f>'дод 2'!G150</f>
        <v>0</v>
      </c>
      <c r="G94" s="47">
        <f>'дод 2'!H150</f>
        <v>0</v>
      </c>
      <c r="H94" s="47">
        <f>'дод 2'!I150</f>
        <v>270940.93</v>
      </c>
      <c r="I94" s="47">
        <f>'дод 2'!J150</f>
        <v>0</v>
      </c>
      <c r="J94" s="47">
        <f>'дод 2'!K150</f>
        <v>0</v>
      </c>
      <c r="K94" s="178">
        <f t="shared" si="17"/>
        <v>24.35577339697779</v>
      </c>
      <c r="L94" s="47">
        <f>'дод 2'!M150</f>
        <v>0</v>
      </c>
      <c r="M94" s="47">
        <f>'дод 2'!N150</f>
        <v>0</v>
      </c>
      <c r="N94" s="47">
        <f>'дод 2'!O150</f>
        <v>0</v>
      </c>
      <c r="O94" s="47">
        <f>'дод 2'!P150</f>
        <v>0</v>
      </c>
      <c r="P94" s="47">
        <f>'дод 2'!Q150</f>
        <v>0</v>
      </c>
      <c r="Q94" s="47">
        <f>'дод 2'!R150</f>
        <v>0</v>
      </c>
      <c r="R94" s="47">
        <f>'дод 2'!S150</f>
        <v>0</v>
      </c>
      <c r="S94" s="47">
        <f>'дод 2'!T150</f>
        <v>0</v>
      </c>
      <c r="T94" s="47">
        <f>'дод 2'!U150</f>
        <v>0</v>
      </c>
      <c r="U94" s="47">
        <f>'дод 2'!V150</f>
        <v>0</v>
      </c>
      <c r="V94" s="178"/>
      <c r="W94" s="46">
        <f t="shared" si="18"/>
        <v>270940.93</v>
      </c>
      <c r="X94" s="288"/>
      <c r="AF94" s="30"/>
      <c r="AG94" s="30"/>
    </row>
    <row r="95" spans="2:33" ht="37.5">
      <c r="B95" s="54" t="s">
        <v>400</v>
      </c>
      <c r="C95" s="54" t="s">
        <v>260</v>
      </c>
      <c r="D95" s="61" t="s">
        <v>210</v>
      </c>
      <c r="E95" s="46">
        <f>'дод 2'!F151</f>
        <v>90000</v>
      </c>
      <c r="F95" s="46">
        <f>'дод 2'!G151</f>
        <v>0</v>
      </c>
      <c r="G95" s="46">
        <f>'дод 2'!H151</f>
        <v>0</v>
      </c>
      <c r="H95" s="46">
        <f>'дод 2'!I151</f>
        <v>0</v>
      </c>
      <c r="I95" s="46">
        <f>'дод 2'!J151</f>
        <v>0</v>
      </c>
      <c r="J95" s="46">
        <f>'дод 2'!K151</f>
        <v>0</v>
      </c>
      <c r="K95" s="178">
        <f t="shared" si="17"/>
        <v>0</v>
      </c>
      <c r="L95" s="46">
        <f>'дод 2'!M151</f>
        <v>0</v>
      </c>
      <c r="M95" s="46">
        <f>'дод 2'!N151</f>
        <v>0</v>
      </c>
      <c r="N95" s="46">
        <f>'дод 2'!O151</f>
        <v>0</v>
      </c>
      <c r="O95" s="46">
        <f>'дод 2'!P151</f>
        <v>0</v>
      </c>
      <c r="P95" s="46">
        <f>'дод 2'!Q151</f>
        <v>0</v>
      </c>
      <c r="Q95" s="46">
        <f>'дод 2'!R151</f>
        <v>0</v>
      </c>
      <c r="R95" s="46">
        <f>'дод 2'!S151</f>
        <v>0</v>
      </c>
      <c r="S95" s="46">
        <f>'дод 2'!T151</f>
        <v>0</v>
      </c>
      <c r="T95" s="46">
        <f>'дод 2'!U151</f>
        <v>0</v>
      </c>
      <c r="U95" s="46">
        <f>'дод 2'!V151</f>
        <v>0</v>
      </c>
      <c r="V95" s="178"/>
      <c r="W95" s="46">
        <f t="shared" si="18"/>
        <v>0</v>
      </c>
      <c r="X95" s="288"/>
      <c r="AF95" s="22"/>
      <c r="AG95" s="22"/>
    </row>
    <row r="96" spans="2:33" ht="22.5" customHeight="1">
      <c r="B96" s="54" t="s">
        <v>401</v>
      </c>
      <c r="C96" s="54" t="s">
        <v>402</v>
      </c>
      <c r="D96" s="61" t="s">
        <v>205</v>
      </c>
      <c r="E96" s="46">
        <f>'дод 2'!F179+'дод 2'!F152</f>
        <v>650000</v>
      </c>
      <c r="F96" s="46">
        <f>'дод 2'!G179+'дод 2'!G152</f>
        <v>246000</v>
      </c>
      <c r="G96" s="46">
        <f>'дод 2'!H179+'дод 2'!H152</f>
        <v>0</v>
      </c>
      <c r="H96" s="46">
        <f>'дод 2'!I179+'дод 2'!I152</f>
        <v>77924.9</v>
      </c>
      <c r="I96" s="46">
        <f>'дод 2'!J179+'дод 2'!J152</f>
        <v>23111.94</v>
      </c>
      <c r="J96" s="46">
        <f>'дод 2'!K179+'дод 2'!K152</f>
        <v>0</v>
      </c>
      <c r="K96" s="178">
        <f t="shared" si="17"/>
        <v>11.988446153846152</v>
      </c>
      <c r="L96" s="46">
        <f>'дод 2'!M179+'дод 2'!M152</f>
        <v>0</v>
      </c>
      <c r="M96" s="46">
        <f>'дод 2'!N179+'дод 2'!N152</f>
        <v>0</v>
      </c>
      <c r="N96" s="46">
        <f>'дод 2'!O179+'дод 2'!O152</f>
        <v>0</v>
      </c>
      <c r="O96" s="46">
        <f>'дод 2'!P179+'дод 2'!P152</f>
        <v>0</v>
      </c>
      <c r="P96" s="46">
        <f>'дод 2'!Q179+'дод 2'!Q152</f>
        <v>0</v>
      </c>
      <c r="Q96" s="46">
        <f>'дод 2'!R179+'дод 2'!R152</f>
        <v>0</v>
      </c>
      <c r="R96" s="46">
        <f>'дод 2'!S179+'дод 2'!S152</f>
        <v>0</v>
      </c>
      <c r="S96" s="46">
        <f>'дод 2'!T179+'дод 2'!T152</f>
        <v>0</v>
      </c>
      <c r="T96" s="46">
        <f>'дод 2'!U179+'дод 2'!U152</f>
        <v>0</v>
      </c>
      <c r="U96" s="46">
        <f>'дод 2'!V179+'дод 2'!V152</f>
        <v>0</v>
      </c>
      <c r="V96" s="178"/>
      <c r="W96" s="46">
        <f t="shared" si="18"/>
        <v>77924.9</v>
      </c>
      <c r="X96" s="288"/>
      <c r="AF96" s="22"/>
      <c r="AG96" s="22"/>
    </row>
    <row r="97" spans="2:33" ht="29.25" customHeight="1">
      <c r="B97" s="54" t="s">
        <v>403</v>
      </c>
      <c r="C97" s="54" t="s">
        <v>260</v>
      </c>
      <c r="D97" s="61" t="s">
        <v>19</v>
      </c>
      <c r="E97" s="46">
        <f>E98+E99</f>
        <v>4036100</v>
      </c>
      <c r="F97" s="46">
        <f aca="true" t="shared" si="23" ref="F97:U97">F98+F99</f>
        <v>2374100</v>
      </c>
      <c r="G97" s="46">
        <f t="shared" si="23"/>
        <v>760100</v>
      </c>
      <c r="H97" s="46">
        <f t="shared" si="23"/>
        <v>831890.55</v>
      </c>
      <c r="I97" s="46">
        <f t="shared" si="23"/>
        <v>415212.46</v>
      </c>
      <c r="J97" s="46">
        <f t="shared" si="23"/>
        <v>187404.15</v>
      </c>
      <c r="K97" s="178">
        <f t="shared" si="17"/>
        <v>20.611247243626273</v>
      </c>
      <c r="L97" s="46">
        <f t="shared" si="23"/>
        <v>857500</v>
      </c>
      <c r="M97" s="46">
        <f t="shared" si="23"/>
        <v>0</v>
      </c>
      <c r="N97" s="46">
        <f t="shared" si="23"/>
        <v>0</v>
      </c>
      <c r="O97" s="46">
        <f t="shared" si="23"/>
        <v>0</v>
      </c>
      <c r="P97" s="46">
        <f t="shared" si="23"/>
        <v>857500</v>
      </c>
      <c r="Q97" s="46">
        <f t="shared" si="23"/>
        <v>122764.5</v>
      </c>
      <c r="R97" s="46">
        <f t="shared" si="23"/>
        <v>7574.5</v>
      </c>
      <c r="S97" s="46">
        <f t="shared" si="23"/>
        <v>0</v>
      </c>
      <c r="T97" s="46">
        <f t="shared" si="23"/>
        <v>0</v>
      </c>
      <c r="U97" s="46">
        <f t="shared" si="23"/>
        <v>115190</v>
      </c>
      <c r="V97" s="178">
        <f>Q97/L97*100</f>
        <v>14.316559766763849</v>
      </c>
      <c r="W97" s="46">
        <f t="shared" si="18"/>
        <v>954655.05</v>
      </c>
      <c r="X97" s="288"/>
      <c r="AF97" s="22"/>
      <c r="AG97" s="22"/>
    </row>
    <row r="98" spans="1:33" s="13" customFormat="1" ht="39.75" customHeight="1">
      <c r="A98" s="12"/>
      <c r="B98" s="57" t="s">
        <v>403</v>
      </c>
      <c r="C98" s="57" t="s">
        <v>260</v>
      </c>
      <c r="D98" s="63" t="s">
        <v>211</v>
      </c>
      <c r="E98" s="47">
        <f>'дод 2'!F154</f>
        <v>1574100</v>
      </c>
      <c r="F98" s="47">
        <f>'дод 2'!G154</f>
        <v>992200</v>
      </c>
      <c r="G98" s="47">
        <f>'дод 2'!H154</f>
        <v>178100</v>
      </c>
      <c r="H98" s="47">
        <f>'дод 2'!I154</f>
        <v>384162.97</v>
      </c>
      <c r="I98" s="47">
        <f>'дод 2'!J154</f>
        <v>238545.23</v>
      </c>
      <c r="J98" s="47">
        <f>'дод 2'!K154</f>
        <v>65697.67</v>
      </c>
      <c r="K98" s="178">
        <f t="shared" si="17"/>
        <v>24.405245537132327</v>
      </c>
      <c r="L98" s="47">
        <f>'дод 2'!M154</f>
        <v>257500</v>
      </c>
      <c r="M98" s="47">
        <f>'дод 2'!N154</f>
        <v>0</v>
      </c>
      <c r="N98" s="47">
        <f>'дод 2'!O154</f>
        <v>0</v>
      </c>
      <c r="O98" s="47">
        <f>'дод 2'!P154</f>
        <v>0</v>
      </c>
      <c r="P98" s="47">
        <f>'дод 2'!Q154</f>
        <v>257500</v>
      </c>
      <c r="Q98" s="47">
        <f>'дод 2'!R154</f>
        <v>2122.5</v>
      </c>
      <c r="R98" s="47">
        <f>'дод 2'!S154</f>
        <v>2122.5</v>
      </c>
      <c r="S98" s="47">
        <f>'дод 2'!T154</f>
        <v>0</v>
      </c>
      <c r="T98" s="47">
        <f>'дод 2'!U154</f>
        <v>0</v>
      </c>
      <c r="U98" s="47">
        <f>'дод 2'!V154</f>
        <v>0</v>
      </c>
      <c r="V98" s="178">
        <f>Q98/L98*100</f>
        <v>0.8242718446601942</v>
      </c>
      <c r="W98" s="46">
        <f t="shared" si="18"/>
        <v>386285.47</v>
      </c>
      <c r="X98" s="288"/>
      <c r="AF98" s="30"/>
      <c r="AG98" s="30"/>
    </row>
    <row r="99" spans="1:33" s="13" customFormat="1" ht="76.5" customHeight="1">
      <c r="A99" s="12"/>
      <c r="B99" s="57" t="s">
        <v>403</v>
      </c>
      <c r="C99" s="57" t="s">
        <v>260</v>
      </c>
      <c r="D99" s="63" t="s">
        <v>239</v>
      </c>
      <c r="E99" s="47">
        <f>'дод 2'!F155</f>
        <v>2462000</v>
      </c>
      <c r="F99" s="47">
        <f>'дод 2'!G155</f>
        <v>1381900</v>
      </c>
      <c r="G99" s="47">
        <f>'дод 2'!H155</f>
        <v>582000</v>
      </c>
      <c r="H99" s="47">
        <f>'дод 2'!I155</f>
        <v>447727.58</v>
      </c>
      <c r="I99" s="47">
        <f>'дод 2'!J155</f>
        <v>176667.23</v>
      </c>
      <c r="J99" s="47">
        <f>'дод 2'!K155</f>
        <v>121706.48</v>
      </c>
      <c r="K99" s="178">
        <f t="shared" si="17"/>
        <v>18.185523151909017</v>
      </c>
      <c r="L99" s="47">
        <f>'дод 2'!M155</f>
        <v>600000</v>
      </c>
      <c r="M99" s="47">
        <f>'дод 2'!N155</f>
        <v>0</v>
      </c>
      <c r="N99" s="47">
        <f>'дод 2'!O155</f>
        <v>0</v>
      </c>
      <c r="O99" s="47">
        <f>'дод 2'!P155</f>
        <v>0</v>
      </c>
      <c r="P99" s="47">
        <f>'дод 2'!Q155</f>
        <v>600000</v>
      </c>
      <c r="Q99" s="47">
        <f>'дод 2'!R155</f>
        <v>120642</v>
      </c>
      <c r="R99" s="47">
        <f>'дод 2'!S155</f>
        <v>5452</v>
      </c>
      <c r="S99" s="47">
        <f>'дод 2'!T155</f>
        <v>0</v>
      </c>
      <c r="T99" s="47">
        <f>'дод 2'!U155</f>
        <v>0</v>
      </c>
      <c r="U99" s="47">
        <f>'дод 2'!V155</f>
        <v>115190</v>
      </c>
      <c r="V99" s="178">
        <f>Q99/L99*100</f>
        <v>20.107</v>
      </c>
      <c r="W99" s="46">
        <f t="shared" si="18"/>
        <v>568369.5800000001</v>
      </c>
      <c r="X99" s="288"/>
      <c r="AF99" s="30"/>
      <c r="AG99" s="30"/>
    </row>
    <row r="100" spans="2:33" ht="28.5" customHeight="1">
      <c r="B100" s="54" t="s">
        <v>404</v>
      </c>
      <c r="C100" s="54" t="s">
        <v>260</v>
      </c>
      <c r="D100" s="61" t="s">
        <v>8</v>
      </c>
      <c r="E100" s="46">
        <f>E101+E102+E103</f>
        <v>6250384</v>
      </c>
      <c r="F100" s="46">
        <f aca="true" t="shared" si="24" ref="F100:U100">F101+F102+F103</f>
        <v>0</v>
      </c>
      <c r="G100" s="46">
        <f t="shared" si="24"/>
        <v>0</v>
      </c>
      <c r="H100" s="46">
        <f t="shared" si="24"/>
        <v>1468939.94</v>
      </c>
      <c r="I100" s="46">
        <f t="shared" si="24"/>
        <v>0</v>
      </c>
      <c r="J100" s="46">
        <f t="shared" si="24"/>
        <v>0</v>
      </c>
      <c r="K100" s="178">
        <f t="shared" si="17"/>
        <v>23.501595101996934</v>
      </c>
      <c r="L100" s="46">
        <f t="shared" si="24"/>
        <v>0</v>
      </c>
      <c r="M100" s="46">
        <f t="shared" si="24"/>
        <v>0</v>
      </c>
      <c r="N100" s="46">
        <f t="shared" si="24"/>
        <v>0</v>
      </c>
      <c r="O100" s="46">
        <f t="shared" si="24"/>
        <v>0</v>
      </c>
      <c r="P100" s="46">
        <f t="shared" si="24"/>
        <v>0</v>
      </c>
      <c r="Q100" s="46">
        <f t="shared" si="24"/>
        <v>0</v>
      </c>
      <c r="R100" s="46">
        <f t="shared" si="24"/>
        <v>0</v>
      </c>
      <c r="S100" s="46">
        <f t="shared" si="24"/>
        <v>0</v>
      </c>
      <c r="T100" s="46">
        <f t="shared" si="24"/>
        <v>0</v>
      </c>
      <c r="U100" s="46">
        <f t="shared" si="24"/>
        <v>0</v>
      </c>
      <c r="V100" s="178"/>
      <c r="W100" s="46">
        <f t="shared" si="18"/>
        <v>1468939.94</v>
      </c>
      <c r="X100" s="288"/>
      <c r="AF100" s="22"/>
      <c r="AG100" s="22"/>
    </row>
    <row r="101" spans="1:33" s="13" customFormat="1" ht="55.5" customHeight="1">
      <c r="A101" s="12"/>
      <c r="B101" s="57" t="s">
        <v>404</v>
      </c>
      <c r="C101" s="57" t="s">
        <v>260</v>
      </c>
      <c r="D101" s="63" t="s">
        <v>421</v>
      </c>
      <c r="E101" s="47">
        <f>'дод 2'!F28+'дод 2'!F157</f>
        <v>3129880</v>
      </c>
      <c r="F101" s="47">
        <f>'дод 2'!G28+'дод 2'!G157</f>
        <v>0</v>
      </c>
      <c r="G101" s="47">
        <f>'дод 2'!H28+'дод 2'!H157</f>
        <v>0</v>
      </c>
      <c r="H101" s="47">
        <f>'дод 2'!I28+'дод 2'!I157</f>
        <v>732504.85</v>
      </c>
      <c r="I101" s="47">
        <f>'дод 2'!J28+'дод 2'!J157</f>
        <v>0</v>
      </c>
      <c r="J101" s="47">
        <f>'дод 2'!K28+'дод 2'!K157</f>
        <v>0</v>
      </c>
      <c r="K101" s="178">
        <f t="shared" si="17"/>
        <v>23.40360812555114</v>
      </c>
      <c r="L101" s="47">
        <f>'дод 2'!M28+'дод 2'!M157</f>
        <v>0</v>
      </c>
      <c r="M101" s="47">
        <f>'дод 2'!N28+'дод 2'!N157</f>
        <v>0</v>
      </c>
      <c r="N101" s="47">
        <f>'дод 2'!O28+'дод 2'!O157</f>
        <v>0</v>
      </c>
      <c r="O101" s="47">
        <f>'дод 2'!P28+'дод 2'!P157</f>
        <v>0</v>
      </c>
      <c r="P101" s="47">
        <f>'дод 2'!Q28+'дод 2'!Q157</f>
        <v>0</v>
      </c>
      <c r="Q101" s="47">
        <f>'дод 2'!R28+'дод 2'!R157</f>
        <v>0</v>
      </c>
      <c r="R101" s="47">
        <f>'дод 2'!S28+'дод 2'!S157</f>
        <v>0</v>
      </c>
      <c r="S101" s="47">
        <f>'дод 2'!T28+'дод 2'!T157</f>
        <v>0</v>
      </c>
      <c r="T101" s="47">
        <f>'дод 2'!U28+'дод 2'!U157</f>
        <v>0</v>
      </c>
      <c r="U101" s="47">
        <f>'дод 2'!V28+'дод 2'!V157</f>
        <v>0</v>
      </c>
      <c r="V101" s="178"/>
      <c r="W101" s="46">
        <f t="shared" si="18"/>
        <v>732504.85</v>
      </c>
      <c r="X101" s="288"/>
      <c r="AF101" s="30"/>
      <c r="AG101" s="30"/>
    </row>
    <row r="102" spans="1:33" s="13" customFormat="1" ht="63.75" customHeight="1">
      <c r="A102" s="12"/>
      <c r="B102" s="57" t="s">
        <v>404</v>
      </c>
      <c r="C102" s="57" t="s">
        <v>260</v>
      </c>
      <c r="D102" s="63" t="s">
        <v>539</v>
      </c>
      <c r="E102" s="47">
        <f>'дод 2'!F29+'дод 2'!F158</f>
        <v>2797504</v>
      </c>
      <c r="F102" s="47">
        <f>'дод 2'!G29+'дод 2'!G158</f>
        <v>0</v>
      </c>
      <c r="G102" s="47">
        <f>'дод 2'!H29+'дод 2'!H158</f>
        <v>0</v>
      </c>
      <c r="H102" s="47">
        <f>'дод 2'!I29+'дод 2'!I158</f>
        <v>639935.2999999999</v>
      </c>
      <c r="I102" s="47">
        <f>'дод 2'!J29+'дод 2'!J158</f>
        <v>0</v>
      </c>
      <c r="J102" s="47">
        <f>'дод 2'!K29+'дод 2'!K158</f>
        <v>0</v>
      </c>
      <c r="K102" s="178">
        <f t="shared" si="17"/>
        <v>22.875223770904345</v>
      </c>
      <c r="L102" s="47">
        <f>'дод 2'!M29+'дод 2'!M158</f>
        <v>0</v>
      </c>
      <c r="M102" s="47">
        <f>'дод 2'!N29+'дод 2'!N158</f>
        <v>0</v>
      </c>
      <c r="N102" s="47">
        <f>'дод 2'!O29+'дод 2'!O158</f>
        <v>0</v>
      </c>
      <c r="O102" s="47">
        <f>'дод 2'!P29+'дод 2'!P158</f>
        <v>0</v>
      </c>
      <c r="P102" s="47">
        <f>'дод 2'!Q29+'дод 2'!Q158</f>
        <v>0</v>
      </c>
      <c r="Q102" s="47">
        <f>'дод 2'!R29+'дод 2'!R158</f>
        <v>0</v>
      </c>
      <c r="R102" s="47">
        <f>'дод 2'!S29+'дод 2'!S158</f>
        <v>0</v>
      </c>
      <c r="S102" s="47">
        <f>'дод 2'!T29+'дод 2'!T158</f>
        <v>0</v>
      </c>
      <c r="T102" s="47">
        <f>'дод 2'!U29+'дод 2'!U158</f>
        <v>0</v>
      </c>
      <c r="U102" s="47">
        <f>'дод 2'!V29+'дод 2'!V158</f>
        <v>0</v>
      </c>
      <c r="V102" s="178"/>
      <c r="W102" s="46">
        <f t="shared" si="18"/>
        <v>639935.2999999999</v>
      </c>
      <c r="X102" s="288"/>
      <c r="AF102" s="30"/>
      <c r="AG102" s="30"/>
    </row>
    <row r="103" spans="1:33" s="13" customFormat="1" ht="54.75" customHeight="1">
      <c r="A103" s="12"/>
      <c r="B103" s="57" t="s">
        <v>404</v>
      </c>
      <c r="C103" s="57" t="s">
        <v>260</v>
      </c>
      <c r="D103" s="63" t="s">
        <v>487</v>
      </c>
      <c r="E103" s="47">
        <f>'дод 2'!F159</f>
        <v>323000</v>
      </c>
      <c r="F103" s="47">
        <f>'дод 2'!G159</f>
        <v>0</v>
      </c>
      <c r="G103" s="47">
        <f>'дод 2'!H159</f>
        <v>0</v>
      </c>
      <c r="H103" s="47">
        <f>'дод 2'!I159</f>
        <v>96499.79</v>
      </c>
      <c r="I103" s="47">
        <f>'дод 2'!J159</f>
        <v>0</v>
      </c>
      <c r="J103" s="47">
        <f>'дод 2'!K159</f>
        <v>0</v>
      </c>
      <c r="K103" s="178">
        <f t="shared" si="17"/>
        <v>29.876095975232197</v>
      </c>
      <c r="L103" s="47">
        <f>'дод 2'!M159</f>
        <v>0</v>
      </c>
      <c r="M103" s="47">
        <f>'дод 2'!N159</f>
        <v>0</v>
      </c>
      <c r="N103" s="47">
        <f>'дод 2'!O159</f>
        <v>0</v>
      </c>
      <c r="O103" s="47">
        <f>'дод 2'!P159</f>
        <v>0</v>
      </c>
      <c r="P103" s="47">
        <f>'дод 2'!Q159</f>
        <v>0</v>
      </c>
      <c r="Q103" s="47">
        <f>'дод 2'!R159</f>
        <v>0</v>
      </c>
      <c r="R103" s="47">
        <f>'дод 2'!S159</f>
        <v>0</v>
      </c>
      <c r="S103" s="47">
        <f>'дод 2'!T159</f>
        <v>0</v>
      </c>
      <c r="T103" s="47">
        <f>'дод 2'!U159</f>
        <v>0</v>
      </c>
      <c r="U103" s="47">
        <f>'дод 2'!V159</f>
        <v>0</v>
      </c>
      <c r="V103" s="178"/>
      <c r="W103" s="46">
        <f t="shared" si="18"/>
        <v>96499.79</v>
      </c>
      <c r="X103" s="288"/>
      <c r="AF103" s="30"/>
      <c r="AG103" s="30"/>
    </row>
    <row r="104" spans="2:33" ht="20.25" customHeight="1">
      <c r="B104" s="54" t="s">
        <v>409</v>
      </c>
      <c r="C104" s="54" t="s">
        <v>389</v>
      </c>
      <c r="D104" s="61" t="s">
        <v>9</v>
      </c>
      <c r="E104" s="46">
        <f>E105</f>
        <v>711500</v>
      </c>
      <c r="F104" s="46">
        <f aca="true" t="shared" si="25" ref="F104:U104">F105</f>
        <v>469400</v>
      </c>
      <c r="G104" s="46">
        <f t="shared" si="25"/>
        <v>109900</v>
      </c>
      <c r="H104" s="46">
        <f t="shared" si="25"/>
        <v>190073.99</v>
      </c>
      <c r="I104" s="46">
        <f t="shared" si="25"/>
        <v>110511.64</v>
      </c>
      <c r="J104" s="46">
        <f t="shared" si="25"/>
        <v>49264.6</v>
      </c>
      <c r="K104" s="178">
        <f t="shared" si="17"/>
        <v>26.71454532677442</v>
      </c>
      <c r="L104" s="46">
        <f t="shared" si="25"/>
        <v>10000</v>
      </c>
      <c r="M104" s="46">
        <f t="shared" si="25"/>
        <v>0</v>
      </c>
      <c r="N104" s="46">
        <f t="shared" si="25"/>
        <v>0</v>
      </c>
      <c r="O104" s="46">
        <f t="shared" si="25"/>
        <v>0</v>
      </c>
      <c r="P104" s="46">
        <f t="shared" si="25"/>
        <v>10000</v>
      </c>
      <c r="Q104" s="46">
        <f t="shared" si="25"/>
        <v>9980</v>
      </c>
      <c r="R104" s="46">
        <f t="shared" si="25"/>
        <v>0</v>
      </c>
      <c r="S104" s="46">
        <f t="shared" si="25"/>
        <v>0</v>
      </c>
      <c r="T104" s="46">
        <f t="shared" si="25"/>
        <v>0</v>
      </c>
      <c r="U104" s="46">
        <f t="shared" si="25"/>
        <v>9980</v>
      </c>
      <c r="V104" s="178">
        <f>Q104/L104*100</f>
        <v>99.8</v>
      </c>
      <c r="W104" s="46">
        <f t="shared" si="18"/>
        <v>200053.99</v>
      </c>
      <c r="X104" s="288"/>
      <c r="AF104" s="22"/>
      <c r="AG104" s="22"/>
    </row>
    <row r="105" spans="2:33" ht="35.25" customHeight="1">
      <c r="B105" s="57" t="s">
        <v>409</v>
      </c>
      <c r="C105" s="57" t="s">
        <v>389</v>
      </c>
      <c r="D105" s="63" t="s">
        <v>509</v>
      </c>
      <c r="E105" s="46">
        <f>'дод 2'!F31</f>
        <v>711500</v>
      </c>
      <c r="F105" s="46">
        <f>'дод 2'!G31</f>
        <v>469400</v>
      </c>
      <c r="G105" s="46">
        <f>'дод 2'!H31</f>
        <v>109900</v>
      </c>
      <c r="H105" s="46">
        <f>'дод 2'!I31</f>
        <v>190073.99</v>
      </c>
      <c r="I105" s="46">
        <f>'дод 2'!J31</f>
        <v>110511.64</v>
      </c>
      <c r="J105" s="46">
        <f>'дод 2'!K31</f>
        <v>49264.6</v>
      </c>
      <c r="K105" s="178">
        <f t="shared" si="17"/>
        <v>26.71454532677442</v>
      </c>
      <c r="L105" s="46">
        <f>'дод 2'!M31</f>
        <v>10000</v>
      </c>
      <c r="M105" s="46">
        <f>'дод 2'!N31</f>
        <v>0</v>
      </c>
      <c r="N105" s="46">
        <f>'дод 2'!O31</f>
        <v>0</v>
      </c>
      <c r="O105" s="46">
        <f>'дод 2'!P31</f>
        <v>0</v>
      </c>
      <c r="P105" s="46">
        <f>'дод 2'!Q31</f>
        <v>10000</v>
      </c>
      <c r="Q105" s="46">
        <f>'дод 2'!R31</f>
        <v>9980</v>
      </c>
      <c r="R105" s="46">
        <f>'дод 2'!S31</f>
        <v>0</v>
      </c>
      <c r="S105" s="46">
        <f>'дод 2'!T31</f>
        <v>0</v>
      </c>
      <c r="T105" s="46">
        <f>'дод 2'!U31</f>
        <v>0</v>
      </c>
      <c r="U105" s="46">
        <f>'дод 2'!V31</f>
        <v>9980</v>
      </c>
      <c r="V105" s="178">
        <f>Q105/L105*100</f>
        <v>99.8</v>
      </c>
      <c r="W105" s="46">
        <f t="shared" si="18"/>
        <v>200053.99</v>
      </c>
      <c r="X105" s="288"/>
      <c r="AF105" s="22"/>
      <c r="AG105" s="22"/>
    </row>
    <row r="106" spans="1:33" s="28" customFormat="1" ht="19.5" customHeight="1">
      <c r="A106" s="27"/>
      <c r="B106" s="51" t="s">
        <v>301</v>
      </c>
      <c r="C106" s="52"/>
      <c r="D106" s="53" t="s">
        <v>302</v>
      </c>
      <c r="E106" s="45">
        <f>E107+E108+E109+E110</f>
        <v>43487270</v>
      </c>
      <c r="F106" s="45">
        <f aca="true" t="shared" si="26" ref="F106:U106">F107+F108+F109+F110</f>
        <v>31045800</v>
      </c>
      <c r="G106" s="45">
        <f t="shared" si="26"/>
        <v>2358530</v>
      </c>
      <c r="H106" s="45">
        <f t="shared" si="26"/>
        <v>9830031.330000002</v>
      </c>
      <c r="I106" s="45">
        <f t="shared" si="26"/>
        <v>7240915.01</v>
      </c>
      <c r="J106" s="45">
        <f t="shared" si="26"/>
        <v>824769.7899999999</v>
      </c>
      <c r="K106" s="183">
        <f t="shared" si="17"/>
        <v>22.604388203720312</v>
      </c>
      <c r="L106" s="45">
        <f t="shared" si="26"/>
        <v>3227580</v>
      </c>
      <c r="M106" s="45">
        <f t="shared" si="26"/>
        <v>1411980</v>
      </c>
      <c r="N106" s="45">
        <f t="shared" si="26"/>
        <v>1136786</v>
      </c>
      <c r="O106" s="45">
        <f t="shared" si="26"/>
        <v>0</v>
      </c>
      <c r="P106" s="45">
        <f t="shared" si="26"/>
        <v>1815600</v>
      </c>
      <c r="Q106" s="45">
        <f t="shared" si="26"/>
        <v>577282.06</v>
      </c>
      <c r="R106" s="45">
        <f t="shared" si="26"/>
        <v>481252.02</v>
      </c>
      <c r="S106" s="45">
        <f t="shared" si="26"/>
        <v>381510.52</v>
      </c>
      <c r="T106" s="45">
        <f t="shared" si="26"/>
        <v>0</v>
      </c>
      <c r="U106" s="45">
        <f t="shared" si="26"/>
        <v>96030.04</v>
      </c>
      <c r="V106" s="183">
        <f>Q106/L106*100</f>
        <v>17.88591018657942</v>
      </c>
      <c r="W106" s="45">
        <f t="shared" si="18"/>
        <v>10407313.390000002</v>
      </c>
      <c r="X106" s="288"/>
      <c r="Y106" s="25"/>
      <c r="AF106" s="25"/>
      <c r="AG106" s="25"/>
    </row>
    <row r="107" spans="2:33" ht="37.5">
      <c r="B107" s="54" t="s">
        <v>303</v>
      </c>
      <c r="C107" s="54" t="s">
        <v>304</v>
      </c>
      <c r="D107" s="55" t="s">
        <v>127</v>
      </c>
      <c r="E107" s="46">
        <f>'дод 2'!F170</f>
        <v>1443500</v>
      </c>
      <c r="F107" s="46">
        <f>'дод 2'!G170</f>
        <v>0</v>
      </c>
      <c r="G107" s="46">
        <f>'дод 2'!H170</f>
        <v>0</v>
      </c>
      <c r="H107" s="46">
        <f>'дод 2'!I170</f>
        <v>52008.5</v>
      </c>
      <c r="I107" s="46">
        <f>'дод 2'!J170</f>
        <v>0</v>
      </c>
      <c r="J107" s="46">
        <f>'дод 2'!K170</f>
        <v>0</v>
      </c>
      <c r="K107" s="178">
        <f t="shared" si="17"/>
        <v>3.602944232767579</v>
      </c>
      <c r="L107" s="46">
        <f>'дод 2'!M170</f>
        <v>0</v>
      </c>
      <c r="M107" s="46">
        <f>'дод 2'!N170</f>
        <v>0</v>
      </c>
      <c r="N107" s="46">
        <f>'дод 2'!O170</f>
        <v>0</v>
      </c>
      <c r="O107" s="46">
        <f>'дод 2'!P170</f>
        <v>0</v>
      </c>
      <c r="P107" s="46">
        <f>'дод 2'!Q170</f>
        <v>0</v>
      </c>
      <c r="Q107" s="46">
        <f>'дод 2'!R170</f>
        <v>0</v>
      </c>
      <c r="R107" s="46">
        <f>'дод 2'!S170</f>
        <v>0</v>
      </c>
      <c r="S107" s="46">
        <f>'дод 2'!T170</f>
        <v>0</v>
      </c>
      <c r="T107" s="46">
        <f>'дод 2'!U170</f>
        <v>0</v>
      </c>
      <c r="U107" s="46">
        <f>'дод 2'!V170</f>
        <v>0</v>
      </c>
      <c r="V107" s="178"/>
      <c r="W107" s="46">
        <f t="shared" si="18"/>
        <v>52008.5</v>
      </c>
      <c r="X107" s="288">
        <v>23</v>
      </c>
      <c r="AF107" s="22"/>
      <c r="AG107" s="22"/>
    </row>
    <row r="108" spans="2:33" ht="18.75">
      <c r="B108" s="54" t="s">
        <v>305</v>
      </c>
      <c r="C108" s="54" t="s">
        <v>306</v>
      </c>
      <c r="D108" s="55" t="s">
        <v>129</v>
      </c>
      <c r="E108" s="46">
        <f>'дод 2'!F171</f>
        <v>14598830</v>
      </c>
      <c r="F108" s="46">
        <f>'дод 2'!G171</f>
        <v>10249200</v>
      </c>
      <c r="G108" s="46">
        <f>'дод 2'!H171</f>
        <v>1307040</v>
      </c>
      <c r="H108" s="46">
        <f>'дод 2'!I171</f>
        <v>3387198.71</v>
      </c>
      <c r="I108" s="46">
        <f>'дод 2'!J171</f>
        <v>2341492.5</v>
      </c>
      <c r="J108" s="46">
        <f>'дод 2'!K171</f>
        <v>487267.79</v>
      </c>
      <c r="K108" s="178">
        <f t="shared" si="17"/>
        <v>23.201850490758506</v>
      </c>
      <c r="L108" s="46">
        <f>'дод 2'!M171</f>
        <v>1085000</v>
      </c>
      <c r="M108" s="46">
        <f>'дод 2'!N171</f>
        <v>25000</v>
      </c>
      <c r="N108" s="46">
        <f>'дод 2'!O171</f>
        <v>5000</v>
      </c>
      <c r="O108" s="46">
        <f>'дод 2'!P171</f>
        <v>0</v>
      </c>
      <c r="P108" s="46">
        <f>'дод 2'!Q171</f>
        <v>1060000</v>
      </c>
      <c r="Q108" s="46">
        <f>'дод 2'!R171</f>
        <v>69090.06</v>
      </c>
      <c r="R108" s="46">
        <f>'дод 2'!S171</f>
        <v>3060.02</v>
      </c>
      <c r="S108" s="46">
        <f>'дод 2'!T171</f>
        <v>400</v>
      </c>
      <c r="T108" s="46">
        <f>'дод 2'!U171</f>
        <v>0</v>
      </c>
      <c r="U108" s="46">
        <f>'дод 2'!V171</f>
        <v>66030.04</v>
      </c>
      <c r="V108" s="178">
        <f aca="true" t="shared" si="27" ref="V108:V114">Q108/L108*100</f>
        <v>6.367747465437788</v>
      </c>
      <c r="W108" s="46">
        <f t="shared" si="18"/>
        <v>3456288.77</v>
      </c>
      <c r="X108" s="288"/>
      <c r="AF108" s="22"/>
      <c r="AG108" s="22"/>
    </row>
    <row r="109" spans="2:33" ht="18.75">
      <c r="B109" s="54" t="s">
        <v>307</v>
      </c>
      <c r="C109" s="54" t="s">
        <v>261</v>
      </c>
      <c r="D109" s="55" t="s">
        <v>131</v>
      </c>
      <c r="E109" s="46">
        <f>'дод 2'!F172</f>
        <v>23881080</v>
      </c>
      <c r="F109" s="46">
        <f>'дод 2'!G172</f>
        <v>18579400</v>
      </c>
      <c r="G109" s="46">
        <f>'дод 2'!H172</f>
        <v>891310</v>
      </c>
      <c r="H109" s="46">
        <f>'дод 2'!I172</f>
        <v>5684479.5</v>
      </c>
      <c r="I109" s="46">
        <f>'дод 2'!J172</f>
        <v>4382641.2</v>
      </c>
      <c r="J109" s="46">
        <f>'дод 2'!K172</f>
        <v>309140.17</v>
      </c>
      <c r="K109" s="178">
        <f t="shared" si="17"/>
        <v>23.80327648498309</v>
      </c>
      <c r="L109" s="46">
        <f>'дод 2'!M172</f>
        <v>1991580</v>
      </c>
      <c r="M109" s="46">
        <f>'дод 2'!N172</f>
        <v>1386980</v>
      </c>
      <c r="N109" s="46">
        <f>'дод 2'!O172</f>
        <v>1131786</v>
      </c>
      <c r="O109" s="46">
        <f>'дод 2'!P172</f>
        <v>0</v>
      </c>
      <c r="P109" s="46">
        <f>'дод 2'!Q172</f>
        <v>604600</v>
      </c>
      <c r="Q109" s="46">
        <f>'дод 2'!R172</f>
        <v>478174</v>
      </c>
      <c r="R109" s="46">
        <f>'дод 2'!S172</f>
        <v>478174</v>
      </c>
      <c r="S109" s="46">
        <f>'дод 2'!T172</f>
        <v>381110.52</v>
      </c>
      <c r="T109" s="46">
        <f>'дод 2'!U172</f>
        <v>0</v>
      </c>
      <c r="U109" s="46">
        <f>'дод 2'!V172</f>
        <v>0</v>
      </c>
      <c r="V109" s="178">
        <f t="shared" si="27"/>
        <v>24.00978117876259</v>
      </c>
      <c r="W109" s="46">
        <f t="shared" si="18"/>
        <v>6162653.5</v>
      </c>
      <c r="X109" s="288"/>
      <c r="AF109" s="22"/>
      <c r="AG109" s="22"/>
    </row>
    <row r="110" spans="2:33" ht="18.75">
      <c r="B110" s="54" t="s">
        <v>308</v>
      </c>
      <c r="C110" s="54" t="s">
        <v>309</v>
      </c>
      <c r="D110" s="55" t="s">
        <v>39</v>
      </c>
      <c r="E110" s="46">
        <f>E111+E112+E113</f>
        <v>3563860</v>
      </c>
      <c r="F110" s="46">
        <f aca="true" t="shared" si="28" ref="F110:U110">F111+F112+F113</f>
        <v>2217200</v>
      </c>
      <c r="G110" s="46">
        <f t="shared" si="28"/>
        <v>160180</v>
      </c>
      <c r="H110" s="46">
        <f t="shared" si="28"/>
        <v>706344.6200000001</v>
      </c>
      <c r="I110" s="46">
        <f t="shared" si="28"/>
        <v>516781.31</v>
      </c>
      <c r="J110" s="46">
        <f t="shared" si="28"/>
        <v>28361.83</v>
      </c>
      <c r="K110" s="178">
        <f t="shared" si="17"/>
        <v>19.819651164748336</v>
      </c>
      <c r="L110" s="46">
        <f t="shared" si="28"/>
        <v>151000</v>
      </c>
      <c r="M110" s="46">
        <f t="shared" si="28"/>
        <v>0</v>
      </c>
      <c r="N110" s="46">
        <f t="shared" si="28"/>
        <v>0</v>
      </c>
      <c r="O110" s="46">
        <f t="shared" si="28"/>
        <v>0</v>
      </c>
      <c r="P110" s="46">
        <f t="shared" si="28"/>
        <v>151000</v>
      </c>
      <c r="Q110" s="46">
        <f t="shared" si="28"/>
        <v>30018</v>
      </c>
      <c r="R110" s="46">
        <f t="shared" si="28"/>
        <v>18</v>
      </c>
      <c r="S110" s="46">
        <f t="shared" si="28"/>
        <v>0</v>
      </c>
      <c r="T110" s="46">
        <f t="shared" si="28"/>
        <v>0</v>
      </c>
      <c r="U110" s="46">
        <f t="shared" si="28"/>
        <v>30000</v>
      </c>
      <c r="V110" s="178">
        <f t="shared" si="27"/>
        <v>19.8794701986755</v>
      </c>
      <c r="W110" s="46">
        <f t="shared" si="18"/>
        <v>736362.6200000001</v>
      </c>
      <c r="X110" s="288"/>
      <c r="AF110" s="22"/>
      <c r="AG110" s="22"/>
    </row>
    <row r="111" spans="2:33" ht="37.5">
      <c r="B111" s="57" t="s">
        <v>308</v>
      </c>
      <c r="C111" s="70" t="s">
        <v>309</v>
      </c>
      <c r="D111" s="58" t="s">
        <v>134</v>
      </c>
      <c r="E111" s="47">
        <f>'дод 2'!F174</f>
        <v>1026210</v>
      </c>
      <c r="F111" s="47">
        <f>'дод 2'!G174</f>
        <v>760300</v>
      </c>
      <c r="G111" s="47">
        <f>'дод 2'!H174</f>
        <v>22870</v>
      </c>
      <c r="H111" s="47">
        <f>'дод 2'!I174</f>
        <v>237127.66</v>
      </c>
      <c r="I111" s="47">
        <f>'дод 2'!J174</f>
        <v>179967.57</v>
      </c>
      <c r="J111" s="47">
        <f>'дод 2'!K174</f>
        <v>9270.98</v>
      </c>
      <c r="K111" s="178">
        <f t="shared" si="17"/>
        <v>23.107128170647336</v>
      </c>
      <c r="L111" s="47">
        <f>'дод 2'!M174</f>
        <v>51000</v>
      </c>
      <c r="M111" s="47">
        <f>'дод 2'!N174</f>
        <v>0</v>
      </c>
      <c r="N111" s="47">
        <f>'дод 2'!O174</f>
        <v>0</v>
      </c>
      <c r="O111" s="47">
        <f>'дод 2'!P174</f>
        <v>0</v>
      </c>
      <c r="P111" s="47">
        <f>'дод 2'!Q174</f>
        <v>51000</v>
      </c>
      <c r="Q111" s="47">
        <f>'дод 2'!R174</f>
        <v>18</v>
      </c>
      <c r="R111" s="47">
        <f>'дод 2'!S174</f>
        <v>18</v>
      </c>
      <c r="S111" s="47">
        <f>'дод 2'!T174</f>
        <v>0</v>
      </c>
      <c r="T111" s="47">
        <f>'дод 2'!U174</f>
        <v>0</v>
      </c>
      <c r="U111" s="47">
        <f>'дод 2'!V174</f>
        <v>0</v>
      </c>
      <c r="V111" s="178">
        <f t="shared" si="27"/>
        <v>0.03529411764705882</v>
      </c>
      <c r="W111" s="46">
        <f t="shared" si="18"/>
        <v>237145.66</v>
      </c>
      <c r="X111" s="288"/>
      <c r="AF111" s="22"/>
      <c r="AG111" s="22"/>
    </row>
    <row r="112" spans="2:33" ht="49.5" customHeight="1">
      <c r="B112" s="57" t="s">
        <v>308</v>
      </c>
      <c r="C112" s="70" t="s">
        <v>309</v>
      </c>
      <c r="D112" s="71" t="s">
        <v>538</v>
      </c>
      <c r="E112" s="47">
        <f>'дод 2'!F33</f>
        <v>1078430</v>
      </c>
      <c r="F112" s="47">
        <f>'дод 2'!G33</f>
        <v>580400</v>
      </c>
      <c r="G112" s="47">
        <f>'дод 2'!H33</f>
        <v>44940</v>
      </c>
      <c r="H112" s="47">
        <f>'дод 2'!I33</f>
        <v>191514.14</v>
      </c>
      <c r="I112" s="47">
        <f>'дод 2'!J33</f>
        <v>132802.86</v>
      </c>
      <c r="J112" s="47">
        <f>'дод 2'!K33</f>
        <v>13276.49</v>
      </c>
      <c r="K112" s="178">
        <f t="shared" si="17"/>
        <v>17.7586064927719</v>
      </c>
      <c r="L112" s="47">
        <f>'дод 2'!M33</f>
        <v>80000</v>
      </c>
      <c r="M112" s="47">
        <f>'дод 2'!N33</f>
        <v>0</v>
      </c>
      <c r="N112" s="47">
        <f>'дод 2'!O33</f>
        <v>0</v>
      </c>
      <c r="O112" s="47">
        <f>'дод 2'!P33</f>
        <v>0</v>
      </c>
      <c r="P112" s="47">
        <f>'дод 2'!Q33</f>
        <v>80000</v>
      </c>
      <c r="Q112" s="47">
        <f>'дод 2'!R33</f>
        <v>30000</v>
      </c>
      <c r="R112" s="47">
        <f>'дод 2'!S33</f>
        <v>0</v>
      </c>
      <c r="S112" s="47">
        <f>'дод 2'!T33</f>
        <v>0</v>
      </c>
      <c r="T112" s="47">
        <f>'дод 2'!U33</f>
        <v>0</v>
      </c>
      <c r="U112" s="47">
        <f>'дод 2'!V33</f>
        <v>30000</v>
      </c>
      <c r="V112" s="178">
        <f t="shared" si="27"/>
        <v>37.5</v>
      </c>
      <c r="W112" s="46">
        <f t="shared" si="18"/>
        <v>221514.14</v>
      </c>
      <c r="X112" s="288"/>
      <c r="AF112" s="22"/>
      <c r="AG112" s="22"/>
    </row>
    <row r="113" spans="2:33" ht="49.5" customHeight="1">
      <c r="B113" s="57" t="s">
        <v>308</v>
      </c>
      <c r="C113" s="70" t="s">
        <v>309</v>
      </c>
      <c r="D113" s="71" t="s">
        <v>431</v>
      </c>
      <c r="E113" s="47">
        <f>'дод 2'!F34</f>
        <v>1459220</v>
      </c>
      <c r="F113" s="47">
        <f>'дод 2'!G34</f>
        <v>876500</v>
      </c>
      <c r="G113" s="47">
        <f>'дод 2'!H34</f>
        <v>92370</v>
      </c>
      <c r="H113" s="47">
        <f>'дод 2'!I34</f>
        <v>277702.82</v>
      </c>
      <c r="I113" s="47">
        <f>'дод 2'!J34</f>
        <v>204010.88</v>
      </c>
      <c r="J113" s="47">
        <f>'дод 2'!K34</f>
        <v>5814.36</v>
      </c>
      <c r="K113" s="178">
        <f t="shared" si="17"/>
        <v>19.030908293471853</v>
      </c>
      <c r="L113" s="47">
        <f>'дод 2'!M34</f>
        <v>20000</v>
      </c>
      <c r="M113" s="47">
        <f>'дод 2'!N34</f>
        <v>0</v>
      </c>
      <c r="N113" s="47">
        <f>'дод 2'!O34</f>
        <v>0</v>
      </c>
      <c r="O113" s="47">
        <f>'дод 2'!P34</f>
        <v>0</v>
      </c>
      <c r="P113" s="47">
        <f>'дод 2'!Q34</f>
        <v>20000</v>
      </c>
      <c r="Q113" s="47">
        <f>'дод 2'!R34</f>
        <v>0</v>
      </c>
      <c r="R113" s="47">
        <f>'дод 2'!S34</f>
        <v>0</v>
      </c>
      <c r="S113" s="47">
        <f>'дод 2'!T34</f>
        <v>0</v>
      </c>
      <c r="T113" s="47">
        <f>'дод 2'!U34</f>
        <v>0</v>
      </c>
      <c r="U113" s="47">
        <f>'дод 2'!V34</f>
        <v>0</v>
      </c>
      <c r="V113" s="178">
        <f t="shared" si="27"/>
        <v>0</v>
      </c>
      <c r="W113" s="46">
        <f t="shared" si="18"/>
        <v>277702.82</v>
      </c>
      <c r="X113" s="288"/>
      <c r="AF113" s="22"/>
      <c r="AG113" s="22"/>
    </row>
    <row r="114" spans="1:33" s="28" customFormat="1" ht="21.75" customHeight="1">
      <c r="A114" s="27"/>
      <c r="B114" s="51" t="s">
        <v>315</v>
      </c>
      <c r="C114" s="52"/>
      <c r="D114" s="53" t="s">
        <v>316</v>
      </c>
      <c r="E114" s="45">
        <f>E115+E118+E121</f>
        <v>23394491</v>
      </c>
      <c r="F114" s="45">
        <f aca="true" t="shared" si="29" ref="F114:U114">F115+F118+F121</f>
        <v>9071830</v>
      </c>
      <c r="G114" s="45">
        <f t="shared" si="29"/>
        <v>1372150</v>
      </c>
      <c r="H114" s="45">
        <f t="shared" si="29"/>
        <v>5142036.76</v>
      </c>
      <c r="I114" s="45">
        <f t="shared" si="29"/>
        <v>2044612.69</v>
      </c>
      <c r="J114" s="45">
        <f t="shared" si="29"/>
        <v>440926.68000000005</v>
      </c>
      <c r="K114" s="183">
        <f t="shared" si="17"/>
        <v>21.979690688718126</v>
      </c>
      <c r="L114" s="45">
        <f t="shared" si="29"/>
        <v>693700</v>
      </c>
      <c r="M114" s="45">
        <f t="shared" si="29"/>
        <v>415700</v>
      </c>
      <c r="N114" s="45">
        <f t="shared" si="29"/>
        <v>242690</v>
      </c>
      <c r="O114" s="45">
        <f t="shared" si="29"/>
        <v>99128</v>
      </c>
      <c r="P114" s="45">
        <f t="shared" si="29"/>
        <v>278000</v>
      </c>
      <c r="Q114" s="45">
        <f t="shared" si="29"/>
        <v>97398.52</v>
      </c>
      <c r="R114" s="45">
        <f t="shared" si="29"/>
        <v>89098.52</v>
      </c>
      <c r="S114" s="45">
        <f t="shared" si="29"/>
        <v>40784.8</v>
      </c>
      <c r="T114" s="45">
        <f t="shared" si="29"/>
        <v>37888.07</v>
      </c>
      <c r="U114" s="45">
        <f t="shared" si="29"/>
        <v>8300</v>
      </c>
      <c r="V114" s="183">
        <f t="shared" si="27"/>
        <v>14.040438229782326</v>
      </c>
      <c r="W114" s="45">
        <f t="shared" si="18"/>
        <v>5239435.279999999</v>
      </c>
      <c r="X114" s="288"/>
      <c r="Y114" s="25"/>
      <c r="AF114" s="25"/>
      <c r="AG114" s="25"/>
    </row>
    <row r="115" spans="2:33" ht="24" customHeight="1">
      <c r="B115" s="54" t="s">
        <v>317</v>
      </c>
      <c r="C115" s="63"/>
      <c r="D115" s="72" t="s">
        <v>42</v>
      </c>
      <c r="E115" s="46">
        <f>E116+E117</f>
        <v>1200000</v>
      </c>
      <c r="F115" s="46">
        <f aca="true" t="shared" si="30" ref="F115:U115">F116+F117</f>
        <v>0</v>
      </c>
      <c r="G115" s="46">
        <f t="shared" si="30"/>
        <v>0</v>
      </c>
      <c r="H115" s="46">
        <f t="shared" si="30"/>
        <v>92038.38</v>
      </c>
      <c r="I115" s="46">
        <f t="shared" si="30"/>
        <v>0</v>
      </c>
      <c r="J115" s="46">
        <f t="shared" si="30"/>
        <v>0</v>
      </c>
      <c r="K115" s="178">
        <f t="shared" si="17"/>
        <v>7.669865000000001</v>
      </c>
      <c r="L115" s="46">
        <f t="shared" si="30"/>
        <v>0</v>
      </c>
      <c r="M115" s="46">
        <f t="shared" si="30"/>
        <v>0</v>
      </c>
      <c r="N115" s="46">
        <f t="shared" si="30"/>
        <v>0</v>
      </c>
      <c r="O115" s="46">
        <f t="shared" si="30"/>
        <v>0</v>
      </c>
      <c r="P115" s="46">
        <f t="shared" si="30"/>
        <v>0</v>
      </c>
      <c r="Q115" s="46">
        <f t="shared" si="30"/>
        <v>0</v>
      </c>
      <c r="R115" s="46">
        <f t="shared" si="30"/>
        <v>0</v>
      </c>
      <c r="S115" s="46">
        <f t="shared" si="30"/>
        <v>0</v>
      </c>
      <c r="T115" s="46">
        <f t="shared" si="30"/>
        <v>0</v>
      </c>
      <c r="U115" s="46">
        <f t="shared" si="30"/>
        <v>0</v>
      </c>
      <c r="V115" s="178"/>
      <c r="W115" s="46">
        <f t="shared" si="18"/>
        <v>92038.38</v>
      </c>
      <c r="X115" s="288"/>
      <c r="AF115" s="22"/>
      <c r="AG115" s="22"/>
    </row>
    <row r="116" spans="1:33" s="13" customFormat="1" ht="37.5">
      <c r="A116" s="12"/>
      <c r="B116" s="57" t="s">
        <v>318</v>
      </c>
      <c r="C116" s="57" t="s">
        <v>319</v>
      </c>
      <c r="D116" s="65" t="s">
        <v>45</v>
      </c>
      <c r="E116" s="47">
        <f>'дод 2'!F36</f>
        <v>600000</v>
      </c>
      <c r="F116" s="47">
        <f>'дод 2'!G36</f>
        <v>0</v>
      </c>
      <c r="G116" s="47">
        <f>'дод 2'!H36</f>
        <v>0</v>
      </c>
      <c r="H116" s="47">
        <f>'дод 2'!I36</f>
        <v>34506.19</v>
      </c>
      <c r="I116" s="47">
        <f>'дод 2'!J36</f>
        <v>0</v>
      </c>
      <c r="J116" s="47">
        <f>'дод 2'!K36</f>
        <v>0</v>
      </c>
      <c r="K116" s="178">
        <f t="shared" si="17"/>
        <v>5.751031666666667</v>
      </c>
      <c r="L116" s="47">
        <f>'дод 2'!M36</f>
        <v>0</v>
      </c>
      <c r="M116" s="47">
        <f>'дод 2'!N36</f>
        <v>0</v>
      </c>
      <c r="N116" s="47">
        <f>'дод 2'!O36</f>
        <v>0</v>
      </c>
      <c r="O116" s="47">
        <f>'дод 2'!P36</f>
        <v>0</v>
      </c>
      <c r="P116" s="47">
        <f>'дод 2'!Q36</f>
        <v>0</v>
      </c>
      <c r="Q116" s="47">
        <f>'дод 2'!R36</f>
        <v>0</v>
      </c>
      <c r="R116" s="47">
        <f>'дод 2'!S36</f>
        <v>0</v>
      </c>
      <c r="S116" s="47">
        <f>'дод 2'!T36</f>
        <v>0</v>
      </c>
      <c r="T116" s="47">
        <f>'дод 2'!U36</f>
        <v>0</v>
      </c>
      <c r="U116" s="47">
        <f>'дод 2'!V36</f>
        <v>0</v>
      </c>
      <c r="V116" s="178"/>
      <c r="W116" s="46">
        <f t="shared" si="18"/>
        <v>34506.19</v>
      </c>
      <c r="X116" s="288"/>
      <c r="AF116" s="30"/>
      <c r="AG116" s="30"/>
    </row>
    <row r="117" spans="1:33" s="13" customFormat="1" ht="37.5">
      <c r="A117" s="12"/>
      <c r="B117" s="57" t="s">
        <v>320</v>
      </c>
      <c r="C117" s="57" t="s">
        <v>319</v>
      </c>
      <c r="D117" s="58" t="s">
        <v>11</v>
      </c>
      <c r="E117" s="47">
        <f>'дод 2'!F37</f>
        <v>600000</v>
      </c>
      <c r="F117" s="47">
        <f>'дод 2'!G37</f>
        <v>0</v>
      </c>
      <c r="G117" s="47">
        <f>'дод 2'!H37</f>
        <v>0</v>
      </c>
      <c r="H117" s="47">
        <f>'дод 2'!I37</f>
        <v>57532.19</v>
      </c>
      <c r="I117" s="47">
        <f>'дод 2'!J37</f>
        <v>0</v>
      </c>
      <c r="J117" s="47">
        <f>'дод 2'!K37</f>
        <v>0</v>
      </c>
      <c r="K117" s="178">
        <f t="shared" si="17"/>
        <v>9.588698333333333</v>
      </c>
      <c r="L117" s="47">
        <f>'дод 2'!M37</f>
        <v>0</v>
      </c>
      <c r="M117" s="47">
        <f>'дод 2'!N37</f>
        <v>0</v>
      </c>
      <c r="N117" s="47">
        <f>'дод 2'!O37</f>
        <v>0</v>
      </c>
      <c r="O117" s="47">
        <f>'дод 2'!P37</f>
        <v>0</v>
      </c>
      <c r="P117" s="47">
        <f>'дод 2'!Q37</f>
        <v>0</v>
      </c>
      <c r="Q117" s="47">
        <f>'дод 2'!R37</f>
        <v>0</v>
      </c>
      <c r="R117" s="47">
        <f>'дод 2'!S37</f>
        <v>0</v>
      </c>
      <c r="S117" s="47">
        <f>'дод 2'!T37</f>
        <v>0</v>
      </c>
      <c r="T117" s="47">
        <f>'дод 2'!U37</f>
        <v>0</v>
      </c>
      <c r="U117" s="47">
        <f>'дод 2'!V37</f>
        <v>0</v>
      </c>
      <c r="V117" s="178"/>
      <c r="W117" s="46">
        <f t="shared" si="18"/>
        <v>57532.19</v>
      </c>
      <c r="X117" s="288"/>
      <c r="AF117" s="30"/>
      <c r="AG117" s="30"/>
    </row>
    <row r="118" spans="2:33" ht="26.25" customHeight="1">
      <c r="B118" s="54" t="s">
        <v>496</v>
      </c>
      <c r="C118" s="54"/>
      <c r="D118" s="72" t="s">
        <v>504</v>
      </c>
      <c r="E118" s="46">
        <f>E119+E120</f>
        <v>16571124</v>
      </c>
      <c r="F118" s="46">
        <f aca="true" t="shared" si="31" ref="F118:U118">F119+F120</f>
        <v>7694871</v>
      </c>
      <c r="G118" s="46">
        <f t="shared" si="31"/>
        <v>859660</v>
      </c>
      <c r="H118" s="46">
        <f t="shared" si="31"/>
        <v>3843879.9299999997</v>
      </c>
      <c r="I118" s="46">
        <f t="shared" si="31"/>
        <v>1720954.8599999999</v>
      </c>
      <c r="J118" s="46">
        <f t="shared" si="31"/>
        <v>291554.71</v>
      </c>
      <c r="K118" s="178">
        <f t="shared" si="17"/>
        <v>23.196253494934922</v>
      </c>
      <c r="L118" s="46">
        <f t="shared" si="31"/>
        <v>239000</v>
      </c>
      <c r="M118" s="46">
        <f t="shared" si="31"/>
        <v>0</v>
      </c>
      <c r="N118" s="46">
        <f t="shared" si="31"/>
        <v>0</v>
      </c>
      <c r="O118" s="46">
        <f t="shared" si="31"/>
        <v>0</v>
      </c>
      <c r="P118" s="46">
        <f t="shared" si="31"/>
        <v>239000</v>
      </c>
      <c r="Q118" s="46">
        <f t="shared" si="31"/>
        <v>100</v>
      </c>
      <c r="R118" s="46">
        <f t="shared" si="31"/>
        <v>100</v>
      </c>
      <c r="S118" s="46">
        <f t="shared" si="31"/>
        <v>0</v>
      </c>
      <c r="T118" s="46">
        <f t="shared" si="31"/>
        <v>0</v>
      </c>
      <c r="U118" s="46">
        <f t="shared" si="31"/>
        <v>0</v>
      </c>
      <c r="V118" s="178">
        <f>Q118/L118*100</f>
        <v>0.04184100418410042</v>
      </c>
      <c r="W118" s="46">
        <f t="shared" si="18"/>
        <v>3843979.9299999997</v>
      </c>
      <c r="X118" s="288"/>
      <c r="AF118" s="22"/>
      <c r="AG118" s="22"/>
    </row>
    <row r="119" spans="1:33" s="13" customFormat="1" ht="38.25" customHeight="1">
      <c r="A119" s="12"/>
      <c r="B119" s="57" t="s">
        <v>498</v>
      </c>
      <c r="C119" s="57" t="s">
        <v>319</v>
      </c>
      <c r="D119" s="65" t="s">
        <v>46</v>
      </c>
      <c r="E119" s="47">
        <f>'дод 2'!F39+'дод 2'!F86</f>
        <v>10745824</v>
      </c>
      <c r="F119" s="47">
        <f>'дод 2'!G39+'дод 2'!G86</f>
        <v>7694871</v>
      </c>
      <c r="G119" s="47">
        <f>'дод 2'!H39+'дод 2'!H86</f>
        <v>859660</v>
      </c>
      <c r="H119" s="47">
        <f>'дод 2'!I39+'дод 2'!I86</f>
        <v>2478109.19</v>
      </c>
      <c r="I119" s="47">
        <f>'дод 2'!J39+'дод 2'!J86</f>
        <v>1720954.8599999999</v>
      </c>
      <c r="J119" s="47">
        <f>'дод 2'!K39+'дод 2'!K86</f>
        <v>291554.71</v>
      </c>
      <c r="K119" s="178">
        <f t="shared" si="17"/>
        <v>23.061136958878166</v>
      </c>
      <c r="L119" s="47">
        <f>'дод 2'!M39+'дод 2'!M86</f>
        <v>239000</v>
      </c>
      <c r="M119" s="47">
        <f>'дод 2'!N39+'дод 2'!N86</f>
        <v>0</v>
      </c>
      <c r="N119" s="47">
        <f>'дод 2'!O39+'дод 2'!O86</f>
        <v>0</v>
      </c>
      <c r="O119" s="47">
        <f>'дод 2'!P39+'дод 2'!P86</f>
        <v>0</v>
      </c>
      <c r="P119" s="47">
        <f>'дод 2'!Q39+'дод 2'!Q86</f>
        <v>239000</v>
      </c>
      <c r="Q119" s="47">
        <f>'дод 2'!R39+'дод 2'!R86</f>
        <v>100</v>
      </c>
      <c r="R119" s="47">
        <f>'дод 2'!S39+'дод 2'!S86</f>
        <v>100</v>
      </c>
      <c r="S119" s="47">
        <f>'дод 2'!T39+'дод 2'!T86</f>
        <v>0</v>
      </c>
      <c r="T119" s="47">
        <f>'дод 2'!U39+'дод 2'!U86</f>
        <v>0</v>
      </c>
      <c r="U119" s="47">
        <f>'дод 2'!V39+'дод 2'!V86</f>
        <v>0</v>
      </c>
      <c r="V119" s="178">
        <f>Q119/L119*100</f>
        <v>0.04184100418410042</v>
      </c>
      <c r="W119" s="46">
        <f t="shared" si="18"/>
        <v>2478209.19</v>
      </c>
      <c r="X119" s="288"/>
      <c r="AF119" s="30"/>
      <c r="AG119" s="30"/>
    </row>
    <row r="120" spans="1:33" s="13" customFormat="1" ht="39.75" customHeight="1">
      <c r="A120" s="12"/>
      <c r="B120" s="57" t="s">
        <v>499</v>
      </c>
      <c r="C120" s="57" t="s">
        <v>319</v>
      </c>
      <c r="D120" s="58" t="s">
        <v>47</v>
      </c>
      <c r="E120" s="47">
        <f>'дод 2'!F40</f>
        <v>5825300</v>
      </c>
      <c r="F120" s="47">
        <f>'дод 2'!G40</f>
        <v>0</v>
      </c>
      <c r="G120" s="47">
        <f>'дод 2'!H40</f>
        <v>0</v>
      </c>
      <c r="H120" s="47">
        <f>'дод 2'!I40</f>
        <v>1365770.74</v>
      </c>
      <c r="I120" s="47">
        <f>'дод 2'!J40</f>
        <v>0</v>
      </c>
      <c r="J120" s="47">
        <f>'дод 2'!K40</f>
        <v>0</v>
      </c>
      <c r="K120" s="178">
        <f t="shared" si="17"/>
        <v>23.445500489245187</v>
      </c>
      <c r="L120" s="47">
        <f>'дод 2'!M40</f>
        <v>0</v>
      </c>
      <c r="M120" s="47">
        <f>'дод 2'!N40</f>
        <v>0</v>
      </c>
      <c r="N120" s="47">
        <f>'дод 2'!O40</f>
        <v>0</v>
      </c>
      <c r="O120" s="47">
        <f>'дод 2'!P40</f>
        <v>0</v>
      </c>
      <c r="P120" s="47">
        <f>'дод 2'!Q40</f>
        <v>0</v>
      </c>
      <c r="Q120" s="47">
        <f>'дод 2'!R40</f>
        <v>0</v>
      </c>
      <c r="R120" s="47">
        <f>'дод 2'!S40</f>
        <v>0</v>
      </c>
      <c r="S120" s="47">
        <f>'дод 2'!T40</f>
        <v>0</v>
      </c>
      <c r="T120" s="47">
        <f>'дод 2'!U40</f>
        <v>0</v>
      </c>
      <c r="U120" s="47">
        <f>'дод 2'!V40</f>
        <v>0</v>
      </c>
      <c r="V120" s="178"/>
      <c r="W120" s="46">
        <f t="shared" si="18"/>
        <v>1365770.74</v>
      </c>
      <c r="X120" s="288"/>
      <c r="AF120" s="30"/>
      <c r="AG120" s="30"/>
    </row>
    <row r="121" spans="2:33" ht="31.5" customHeight="1">
      <c r="B121" s="73" t="s">
        <v>321</v>
      </c>
      <c r="C121" s="73" t="s">
        <v>319</v>
      </c>
      <c r="D121" s="72" t="s">
        <v>490</v>
      </c>
      <c r="E121" s="46">
        <f>E122+E123</f>
        <v>5623367</v>
      </c>
      <c r="F121" s="46">
        <f aca="true" t="shared" si="32" ref="F121:U121">F122+F123</f>
        <v>1376959</v>
      </c>
      <c r="G121" s="46">
        <f t="shared" si="32"/>
        <v>512490</v>
      </c>
      <c r="H121" s="46">
        <f t="shared" si="32"/>
        <v>1206118.4500000002</v>
      </c>
      <c r="I121" s="46">
        <f t="shared" si="32"/>
        <v>323657.83</v>
      </c>
      <c r="J121" s="46">
        <f t="shared" si="32"/>
        <v>149371.97</v>
      </c>
      <c r="K121" s="178">
        <f t="shared" si="17"/>
        <v>21.44833246700776</v>
      </c>
      <c r="L121" s="46">
        <f t="shared" si="32"/>
        <v>454700</v>
      </c>
      <c r="M121" s="46">
        <f t="shared" si="32"/>
        <v>415700</v>
      </c>
      <c r="N121" s="46">
        <f t="shared" si="32"/>
        <v>242690</v>
      </c>
      <c r="O121" s="46">
        <f t="shared" si="32"/>
        <v>99128</v>
      </c>
      <c r="P121" s="46">
        <f t="shared" si="32"/>
        <v>39000</v>
      </c>
      <c r="Q121" s="46">
        <f t="shared" si="32"/>
        <v>97298.52</v>
      </c>
      <c r="R121" s="46">
        <f t="shared" si="32"/>
        <v>88998.52</v>
      </c>
      <c r="S121" s="46">
        <f t="shared" si="32"/>
        <v>40784.8</v>
      </c>
      <c r="T121" s="46">
        <f t="shared" si="32"/>
        <v>37888.07</v>
      </c>
      <c r="U121" s="46">
        <f t="shared" si="32"/>
        <v>8300</v>
      </c>
      <c r="V121" s="178">
        <f>Q121/L121*100</f>
        <v>21.398398944358917</v>
      </c>
      <c r="W121" s="46">
        <f t="shared" si="18"/>
        <v>1303416.9700000002</v>
      </c>
      <c r="X121" s="288"/>
      <c r="AF121" s="22"/>
      <c r="AG121" s="22"/>
    </row>
    <row r="122" spans="1:33" s="13" customFormat="1" ht="72" customHeight="1">
      <c r="A122" s="12"/>
      <c r="B122" s="74" t="s">
        <v>492</v>
      </c>
      <c r="C122" s="74" t="s">
        <v>319</v>
      </c>
      <c r="D122" s="65" t="s">
        <v>493</v>
      </c>
      <c r="E122" s="47">
        <f>'дод 2'!F42</f>
        <v>2691590</v>
      </c>
      <c r="F122" s="47">
        <f>'дод 2'!G42</f>
        <v>1376959</v>
      </c>
      <c r="G122" s="47">
        <f>'дод 2'!H42</f>
        <v>512490</v>
      </c>
      <c r="H122" s="47">
        <f>'дод 2'!I42</f>
        <v>564844.02</v>
      </c>
      <c r="I122" s="47">
        <f>'дод 2'!J42</f>
        <v>323657.83</v>
      </c>
      <c r="J122" s="47">
        <f>'дод 2'!K42</f>
        <v>149371.97</v>
      </c>
      <c r="K122" s="178">
        <f t="shared" si="17"/>
        <v>20.98551488153842</v>
      </c>
      <c r="L122" s="47">
        <f>'дод 2'!M42</f>
        <v>454700</v>
      </c>
      <c r="M122" s="47">
        <f>'дод 2'!N42</f>
        <v>415700</v>
      </c>
      <c r="N122" s="47">
        <f>'дод 2'!O42</f>
        <v>242690</v>
      </c>
      <c r="O122" s="47">
        <f>'дод 2'!P42</f>
        <v>99128</v>
      </c>
      <c r="P122" s="47">
        <f>'дод 2'!Q42</f>
        <v>39000</v>
      </c>
      <c r="Q122" s="47">
        <f>'дод 2'!R42</f>
        <v>97298.52</v>
      </c>
      <c r="R122" s="47">
        <f>'дод 2'!S42</f>
        <v>88998.52</v>
      </c>
      <c r="S122" s="47">
        <f>'дод 2'!T42</f>
        <v>40784.8</v>
      </c>
      <c r="T122" s="47">
        <f>'дод 2'!U42</f>
        <v>37888.07</v>
      </c>
      <c r="U122" s="47">
        <f>'дод 2'!V42</f>
        <v>8300</v>
      </c>
      <c r="V122" s="178">
        <f>Q122/L122*100</f>
        <v>21.398398944358917</v>
      </c>
      <c r="W122" s="46">
        <f t="shared" si="18"/>
        <v>662142.54</v>
      </c>
      <c r="X122" s="288"/>
      <c r="AF122" s="30"/>
      <c r="AG122" s="30"/>
    </row>
    <row r="123" spans="1:33" s="13" customFormat="1" ht="64.5" customHeight="1">
      <c r="A123" s="12"/>
      <c r="B123" s="57" t="s">
        <v>495</v>
      </c>
      <c r="C123" s="57" t="s">
        <v>319</v>
      </c>
      <c r="D123" s="58" t="s">
        <v>494</v>
      </c>
      <c r="E123" s="47">
        <f>'дод 2'!F43</f>
        <v>2931777</v>
      </c>
      <c r="F123" s="47">
        <f>'дод 2'!G43</f>
        <v>0</v>
      </c>
      <c r="G123" s="47">
        <f>'дод 2'!H43</f>
        <v>0</v>
      </c>
      <c r="H123" s="47">
        <f>'дод 2'!I43</f>
        <v>641274.43</v>
      </c>
      <c r="I123" s="47">
        <f>'дод 2'!J43</f>
        <v>0</v>
      </c>
      <c r="J123" s="47">
        <f>'дод 2'!K43</f>
        <v>0</v>
      </c>
      <c r="K123" s="178">
        <f t="shared" si="17"/>
        <v>21.873233537202864</v>
      </c>
      <c r="L123" s="47">
        <f>'дод 2'!M43</f>
        <v>0</v>
      </c>
      <c r="M123" s="47">
        <f>'дод 2'!N43</f>
        <v>0</v>
      </c>
      <c r="N123" s="47">
        <f>'дод 2'!O43</f>
        <v>0</v>
      </c>
      <c r="O123" s="47">
        <f>'дод 2'!P43</f>
        <v>0</v>
      </c>
      <c r="P123" s="47">
        <f>'дод 2'!Q43</f>
        <v>0</v>
      </c>
      <c r="Q123" s="47">
        <f>'дод 2'!R43</f>
        <v>0</v>
      </c>
      <c r="R123" s="47">
        <f>'дод 2'!S43</f>
        <v>0</v>
      </c>
      <c r="S123" s="47">
        <f>'дод 2'!T43</f>
        <v>0</v>
      </c>
      <c r="T123" s="47">
        <f>'дод 2'!U43</f>
        <v>0</v>
      </c>
      <c r="U123" s="47">
        <f>'дод 2'!V43</f>
        <v>0</v>
      </c>
      <c r="V123" s="178"/>
      <c r="W123" s="46">
        <f t="shared" si="18"/>
        <v>641274.43</v>
      </c>
      <c r="X123" s="288"/>
      <c r="AF123" s="30"/>
      <c r="AG123" s="30"/>
    </row>
    <row r="124" spans="1:33" s="28" customFormat="1" ht="20.25" customHeight="1">
      <c r="A124" s="27"/>
      <c r="B124" s="51" t="s">
        <v>288</v>
      </c>
      <c r="C124" s="52"/>
      <c r="D124" s="53" t="s">
        <v>290</v>
      </c>
      <c r="E124" s="45">
        <f>E125+E126+E129+E131+E132</f>
        <v>83644400</v>
      </c>
      <c r="F124" s="45">
        <f aca="true" t="shared" si="33" ref="F124:U124">F125+F126+F129+F131+F132</f>
        <v>0</v>
      </c>
      <c r="G124" s="45">
        <f t="shared" si="33"/>
        <v>11364900</v>
      </c>
      <c r="H124" s="45">
        <f t="shared" si="33"/>
        <v>21612648.95</v>
      </c>
      <c r="I124" s="45">
        <f t="shared" si="33"/>
        <v>0</v>
      </c>
      <c r="J124" s="45">
        <f t="shared" si="33"/>
        <v>6046560.37</v>
      </c>
      <c r="K124" s="183">
        <f t="shared" si="17"/>
        <v>25.838727936359156</v>
      </c>
      <c r="L124" s="45">
        <f t="shared" si="33"/>
        <v>150577856</v>
      </c>
      <c r="M124" s="45">
        <f t="shared" si="33"/>
        <v>0</v>
      </c>
      <c r="N124" s="45">
        <f t="shared" si="33"/>
        <v>0</v>
      </c>
      <c r="O124" s="45">
        <f t="shared" si="33"/>
        <v>0</v>
      </c>
      <c r="P124" s="45">
        <f t="shared" si="33"/>
        <v>150577856</v>
      </c>
      <c r="Q124" s="45">
        <f t="shared" si="33"/>
        <v>9335360.23</v>
      </c>
      <c r="R124" s="45">
        <f t="shared" si="33"/>
        <v>0</v>
      </c>
      <c r="S124" s="45">
        <f t="shared" si="33"/>
        <v>0</v>
      </c>
      <c r="T124" s="45">
        <f t="shared" si="33"/>
        <v>0</v>
      </c>
      <c r="U124" s="45">
        <f t="shared" si="33"/>
        <v>9335360.23</v>
      </c>
      <c r="V124" s="183">
        <f>Q124/L124*100</f>
        <v>6.199689966365307</v>
      </c>
      <c r="W124" s="45">
        <f t="shared" si="18"/>
        <v>30948009.18</v>
      </c>
      <c r="X124" s="288"/>
      <c r="Y124" s="25"/>
      <c r="AF124" s="25"/>
      <c r="AG124" s="25"/>
    </row>
    <row r="125" spans="2:33" ht="60.75" customHeight="1">
      <c r="B125" s="54" t="s">
        <v>291</v>
      </c>
      <c r="C125" s="54" t="s">
        <v>292</v>
      </c>
      <c r="D125" s="55" t="s">
        <v>208</v>
      </c>
      <c r="E125" s="46">
        <f>'дод 2'!F180</f>
        <v>1500000</v>
      </c>
      <c r="F125" s="46">
        <f>'дод 2'!G180</f>
        <v>0</v>
      </c>
      <c r="G125" s="46">
        <f>'дод 2'!H180</f>
        <v>0</v>
      </c>
      <c r="H125" s="46">
        <f>'дод 2'!I180</f>
        <v>0</v>
      </c>
      <c r="I125" s="46">
        <f>'дод 2'!J180</f>
        <v>0</v>
      </c>
      <c r="J125" s="46">
        <f>'дод 2'!K180</f>
        <v>0</v>
      </c>
      <c r="K125" s="178">
        <f t="shared" si="17"/>
        <v>0</v>
      </c>
      <c r="L125" s="46">
        <f>'дод 2'!M180</f>
        <v>0</v>
      </c>
      <c r="M125" s="46">
        <f>'дод 2'!N180</f>
        <v>0</v>
      </c>
      <c r="N125" s="46">
        <f>'дод 2'!O180</f>
        <v>0</v>
      </c>
      <c r="O125" s="46">
        <f>'дод 2'!P180</f>
        <v>0</v>
      </c>
      <c r="P125" s="46">
        <f>'дод 2'!Q180</f>
        <v>0</v>
      </c>
      <c r="Q125" s="46">
        <f>'дод 2'!R180</f>
        <v>0</v>
      </c>
      <c r="R125" s="46">
        <f>'дод 2'!S180</f>
        <v>0</v>
      </c>
      <c r="S125" s="46">
        <f>'дод 2'!T180</f>
        <v>0</v>
      </c>
      <c r="T125" s="46">
        <f>'дод 2'!U180</f>
        <v>0</v>
      </c>
      <c r="U125" s="46">
        <f>'дод 2'!V180</f>
        <v>0</v>
      </c>
      <c r="V125" s="178"/>
      <c r="W125" s="46">
        <f t="shared" si="18"/>
        <v>0</v>
      </c>
      <c r="X125" s="288"/>
      <c r="AF125" s="22"/>
      <c r="AG125" s="22"/>
    </row>
    <row r="126" spans="2:33" ht="36.75" customHeight="1">
      <c r="B126" s="54" t="s">
        <v>293</v>
      </c>
      <c r="C126" s="54"/>
      <c r="D126" s="55" t="s">
        <v>139</v>
      </c>
      <c r="E126" s="46">
        <f>E127+E128</f>
        <v>480000</v>
      </c>
      <c r="F126" s="46">
        <f aca="true" t="shared" si="34" ref="F126:U126">F127+F128</f>
        <v>0</v>
      </c>
      <c r="G126" s="46">
        <f t="shared" si="34"/>
        <v>0</v>
      </c>
      <c r="H126" s="46">
        <f t="shared" si="34"/>
        <v>27607.81</v>
      </c>
      <c r="I126" s="46">
        <f t="shared" si="34"/>
        <v>0</v>
      </c>
      <c r="J126" s="46">
        <f t="shared" si="34"/>
        <v>0</v>
      </c>
      <c r="K126" s="178">
        <f t="shared" si="17"/>
        <v>5.751627083333333</v>
      </c>
      <c r="L126" s="46">
        <f t="shared" si="34"/>
        <v>52327958</v>
      </c>
      <c r="M126" s="46">
        <f t="shared" si="34"/>
        <v>0</v>
      </c>
      <c r="N126" s="46">
        <f t="shared" si="34"/>
        <v>0</v>
      </c>
      <c r="O126" s="46">
        <f t="shared" si="34"/>
        <v>0</v>
      </c>
      <c r="P126" s="46">
        <f t="shared" si="34"/>
        <v>52327958</v>
      </c>
      <c r="Q126" s="46">
        <f t="shared" si="34"/>
        <v>3701756.3</v>
      </c>
      <c r="R126" s="46">
        <f t="shared" si="34"/>
        <v>0</v>
      </c>
      <c r="S126" s="46">
        <f t="shared" si="34"/>
        <v>0</v>
      </c>
      <c r="T126" s="46">
        <f t="shared" si="34"/>
        <v>0</v>
      </c>
      <c r="U126" s="46">
        <f t="shared" si="34"/>
        <v>3701756.3</v>
      </c>
      <c r="V126" s="178">
        <f>Q126/L126*100</f>
        <v>7.074146290975084</v>
      </c>
      <c r="W126" s="46">
        <f t="shared" si="18"/>
        <v>3729364.11</v>
      </c>
      <c r="X126" s="288"/>
      <c r="AF126" s="22"/>
      <c r="AG126" s="22"/>
    </row>
    <row r="127" spans="1:33" s="13" customFormat="1" ht="22.5" customHeight="1">
      <c r="A127" s="12"/>
      <c r="B127" s="54" t="s">
        <v>294</v>
      </c>
      <c r="C127" s="57" t="s">
        <v>292</v>
      </c>
      <c r="D127" s="58" t="s">
        <v>141</v>
      </c>
      <c r="E127" s="47">
        <f>'дод 2'!F182</f>
        <v>480000</v>
      </c>
      <c r="F127" s="47">
        <f>'дод 2'!G182</f>
        <v>0</v>
      </c>
      <c r="G127" s="47">
        <f>'дод 2'!H182</f>
        <v>0</v>
      </c>
      <c r="H127" s="47">
        <f>'дод 2'!I182</f>
        <v>27607.81</v>
      </c>
      <c r="I127" s="47">
        <f>'дод 2'!J182</f>
        <v>0</v>
      </c>
      <c r="J127" s="47">
        <f>'дод 2'!K182</f>
        <v>0</v>
      </c>
      <c r="K127" s="178">
        <f t="shared" si="17"/>
        <v>5.751627083333333</v>
      </c>
      <c r="L127" s="47">
        <f>'дод 2'!M182</f>
        <v>36827958</v>
      </c>
      <c r="M127" s="47">
        <f>'дод 2'!N182</f>
        <v>0</v>
      </c>
      <c r="N127" s="47">
        <f>'дод 2'!O182</f>
        <v>0</v>
      </c>
      <c r="O127" s="47">
        <f>'дод 2'!P182</f>
        <v>0</v>
      </c>
      <c r="P127" s="47">
        <f>'дод 2'!Q182</f>
        <v>36827958</v>
      </c>
      <c r="Q127" s="47">
        <f>'дод 2'!R182</f>
        <v>3701756.3</v>
      </c>
      <c r="R127" s="47">
        <f>'дод 2'!S182</f>
        <v>0</v>
      </c>
      <c r="S127" s="47">
        <f>'дод 2'!T182</f>
        <v>0</v>
      </c>
      <c r="T127" s="47">
        <f>'дод 2'!U182</f>
        <v>0</v>
      </c>
      <c r="U127" s="47">
        <f>'дод 2'!V182</f>
        <v>3701756.3</v>
      </c>
      <c r="V127" s="178">
        <f>Q127/L127*100</f>
        <v>10.051483983988469</v>
      </c>
      <c r="W127" s="46">
        <f t="shared" si="18"/>
        <v>3729364.11</v>
      </c>
      <c r="X127" s="288"/>
      <c r="AF127" s="22"/>
      <c r="AG127" s="22"/>
    </row>
    <row r="128" spans="1:33" s="13" customFormat="1" ht="50.25" customHeight="1">
      <c r="A128" s="12"/>
      <c r="B128" s="54" t="s">
        <v>295</v>
      </c>
      <c r="C128" s="57" t="s">
        <v>292</v>
      </c>
      <c r="D128" s="58" t="s">
        <v>143</v>
      </c>
      <c r="E128" s="47">
        <f>'дод 2'!F183</f>
        <v>0</v>
      </c>
      <c r="F128" s="47">
        <f>'дод 2'!G183</f>
        <v>0</v>
      </c>
      <c r="G128" s="47">
        <f>'дод 2'!H183</f>
        <v>0</v>
      </c>
      <c r="H128" s="47">
        <f>'дод 2'!I183</f>
        <v>0</v>
      </c>
      <c r="I128" s="47">
        <f>'дод 2'!J183</f>
        <v>0</v>
      </c>
      <c r="J128" s="47">
        <f>'дод 2'!K183</f>
        <v>0</v>
      </c>
      <c r="K128" s="178"/>
      <c r="L128" s="47">
        <f>'дод 2'!M183</f>
        <v>15500000</v>
      </c>
      <c r="M128" s="47">
        <f>'дод 2'!N183</f>
        <v>0</v>
      </c>
      <c r="N128" s="47">
        <f>'дод 2'!O183</f>
        <v>0</v>
      </c>
      <c r="O128" s="47">
        <f>'дод 2'!P183</f>
        <v>0</v>
      </c>
      <c r="P128" s="47">
        <f>'дод 2'!Q183</f>
        <v>15500000</v>
      </c>
      <c r="Q128" s="47">
        <f>'дод 2'!R183</f>
        <v>0</v>
      </c>
      <c r="R128" s="47">
        <f>'дод 2'!S183</f>
        <v>0</v>
      </c>
      <c r="S128" s="47">
        <f>'дод 2'!T183</f>
        <v>0</v>
      </c>
      <c r="T128" s="47">
        <f>'дод 2'!U183</f>
        <v>0</v>
      </c>
      <c r="U128" s="47">
        <f>'дод 2'!V183</f>
        <v>0</v>
      </c>
      <c r="V128" s="178">
        <f>Q128/L128*100</f>
        <v>0</v>
      </c>
      <c r="W128" s="46">
        <f t="shared" si="18"/>
        <v>0</v>
      </c>
      <c r="X128" s="288"/>
      <c r="AF128" s="22"/>
      <c r="AG128" s="22"/>
    </row>
    <row r="129" spans="1:33" s="13" customFormat="1" ht="40.5" customHeight="1">
      <c r="A129" s="12"/>
      <c r="B129" s="54" t="s">
        <v>296</v>
      </c>
      <c r="C129" s="57"/>
      <c r="D129" s="55" t="s">
        <v>146</v>
      </c>
      <c r="E129" s="46">
        <f>E130</f>
        <v>3151000</v>
      </c>
      <c r="F129" s="46">
        <f aca="true" t="shared" si="35" ref="F129:U129">F130</f>
        <v>0</v>
      </c>
      <c r="G129" s="46">
        <f t="shared" si="35"/>
        <v>0</v>
      </c>
      <c r="H129" s="46">
        <f t="shared" si="35"/>
        <v>732501</v>
      </c>
      <c r="I129" s="46">
        <f t="shared" si="35"/>
        <v>0</v>
      </c>
      <c r="J129" s="46">
        <f t="shared" si="35"/>
        <v>0</v>
      </c>
      <c r="K129" s="178">
        <f t="shared" si="17"/>
        <v>23.246620120596635</v>
      </c>
      <c r="L129" s="46">
        <f t="shared" si="35"/>
        <v>0</v>
      </c>
      <c r="M129" s="46">
        <f t="shared" si="35"/>
        <v>0</v>
      </c>
      <c r="N129" s="46">
        <f t="shared" si="35"/>
        <v>0</v>
      </c>
      <c r="O129" s="46">
        <f t="shared" si="35"/>
        <v>0</v>
      </c>
      <c r="P129" s="46">
        <f t="shared" si="35"/>
        <v>0</v>
      </c>
      <c r="Q129" s="46">
        <f t="shared" si="35"/>
        <v>0</v>
      </c>
      <c r="R129" s="46">
        <f t="shared" si="35"/>
        <v>0</v>
      </c>
      <c r="S129" s="46">
        <f t="shared" si="35"/>
        <v>0</v>
      </c>
      <c r="T129" s="46">
        <f t="shared" si="35"/>
        <v>0</v>
      </c>
      <c r="U129" s="46">
        <f t="shared" si="35"/>
        <v>0</v>
      </c>
      <c r="V129" s="178"/>
      <c r="W129" s="46">
        <f t="shared" si="18"/>
        <v>732501</v>
      </c>
      <c r="X129" s="288"/>
      <c r="AF129" s="22"/>
      <c r="AG129" s="22"/>
    </row>
    <row r="130" spans="1:33" s="13" customFormat="1" ht="43.5" customHeight="1">
      <c r="A130" s="12"/>
      <c r="B130" s="54" t="s">
        <v>297</v>
      </c>
      <c r="C130" s="57" t="s">
        <v>298</v>
      </c>
      <c r="D130" s="58" t="s">
        <v>145</v>
      </c>
      <c r="E130" s="47">
        <f>'дод 2'!F185</f>
        <v>3151000</v>
      </c>
      <c r="F130" s="47">
        <f>'дод 2'!G185</f>
        <v>0</v>
      </c>
      <c r="G130" s="47">
        <f>'дод 2'!H185</f>
        <v>0</v>
      </c>
      <c r="H130" s="47">
        <f>'дод 2'!I185</f>
        <v>732501</v>
      </c>
      <c r="I130" s="47">
        <f>'дод 2'!J185</f>
        <v>0</v>
      </c>
      <c r="J130" s="47">
        <f>'дод 2'!K185</f>
        <v>0</v>
      </c>
      <c r="K130" s="178">
        <f t="shared" si="17"/>
        <v>23.246620120596635</v>
      </c>
      <c r="L130" s="47">
        <f>'дод 2'!M185</f>
        <v>0</v>
      </c>
      <c r="M130" s="47">
        <f>'дод 2'!N185</f>
        <v>0</v>
      </c>
      <c r="N130" s="47">
        <f>'дод 2'!O185</f>
        <v>0</v>
      </c>
      <c r="O130" s="47">
        <f>'дод 2'!P185</f>
        <v>0</v>
      </c>
      <c r="P130" s="47">
        <f>'дод 2'!Q185</f>
        <v>0</v>
      </c>
      <c r="Q130" s="47">
        <f>'дод 2'!R185</f>
        <v>0</v>
      </c>
      <c r="R130" s="47">
        <f>'дод 2'!S185</f>
        <v>0</v>
      </c>
      <c r="S130" s="47">
        <f>'дод 2'!T185</f>
        <v>0</v>
      </c>
      <c r="T130" s="47">
        <f>'дод 2'!U185</f>
        <v>0</v>
      </c>
      <c r="U130" s="47">
        <f>'дод 2'!V185</f>
        <v>0</v>
      </c>
      <c r="V130" s="178"/>
      <c r="W130" s="46">
        <f t="shared" si="18"/>
        <v>732501</v>
      </c>
      <c r="X130" s="288"/>
      <c r="AF130" s="22"/>
      <c r="AG130" s="22"/>
    </row>
    <row r="131" spans="2:33" ht="28.5" customHeight="1">
      <c r="B131" s="54" t="s">
        <v>299</v>
      </c>
      <c r="C131" s="54" t="s">
        <v>298</v>
      </c>
      <c r="D131" s="55" t="s">
        <v>49</v>
      </c>
      <c r="E131" s="46">
        <f>'дод 2'!F186+'дод 2'!F242+'дод 2'!F217</f>
        <v>78513400</v>
      </c>
      <c r="F131" s="46">
        <f>'дод 2'!G186+'дод 2'!G242+'дод 2'!G217</f>
        <v>0</v>
      </c>
      <c r="G131" s="46">
        <f>'дод 2'!H186+'дод 2'!H242+'дод 2'!H217</f>
        <v>11364900</v>
      </c>
      <c r="H131" s="46">
        <f>'дод 2'!I186+'дод 2'!I242+'дод 2'!I217</f>
        <v>20852540.14</v>
      </c>
      <c r="I131" s="46">
        <f>'дод 2'!J186+'дод 2'!J242+'дод 2'!J217</f>
        <v>0</v>
      </c>
      <c r="J131" s="46">
        <f>'дод 2'!K186+'дод 2'!K242+'дод 2'!K217</f>
        <v>6046560.37</v>
      </c>
      <c r="K131" s="178">
        <f t="shared" si="17"/>
        <v>26.559211726915404</v>
      </c>
      <c r="L131" s="46">
        <f>'дод 2'!M186+'дод 2'!M242+'дод 2'!M217</f>
        <v>97249898</v>
      </c>
      <c r="M131" s="46">
        <f>'дод 2'!N186+'дод 2'!N242+'дод 2'!N217</f>
        <v>0</v>
      </c>
      <c r="N131" s="46">
        <f>'дод 2'!O186+'дод 2'!O242+'дод 2'!O217</f>
        <v>0</v>
      </c>
      <c r="O131" s="46">
        <f>'дод 2'!P186+'дод 2'!P242+'дод 2'!P217</f>
        <v>0</v>
      </c>
      <c r="P131" s="46">
        <f>'дод 2'!Q186+'дод 2'!Q242+'дод 2'!Q217</f>
        <v>97249898</v>
      </c>
      <c r="Q131" s="46">
        <f>'дод 2'!R186+'дод 2'!R242+'дод 2'!R217</f>
        <v>5633603.93</v>
      </c>
      <c r="R131" s="46">
        <f>'дод 2'!S186+'дод 2'!S242+'дод 2'!S217</f>
        <v>0</v>
      </c>
      <c r="S131" s="46">
        <f>'дод 2'!T186+'дод 2'!T242+'дод 2'!T217</f>
        <v>0</v>
      </c>
      <c r="T131" s="46">
        <f>'дод 2'!U186+'дод 2'!U242+'дод 2'!U217</f>
        <v>0</v>
      </c>
      <c r="U131" s="46">
        <f>'дод 2'!V186+'дод 2'!V242+'дод 2'!V217</f>
        <v>5633603.93</v>
      </c>
      <c r="V131" s="178">
        <f aca="true" t="shared" si="36" ref="V131:V139">Q131/L131*100</f>
        <v>5.792915001309307</v>
      </c>
      <c r="W131" s="46">
        <f t="shared" si="18"/>
        <v>26486144.07</v>
      </c>
      <c r="X131" s="288"/>
      <c r="AF131" s="22"/>
      <c r="AG131" s="22"/>
    </row>
    <row r="132" spans="2:33" ht="56.25">
      <c r="B132" s="54" t="s">
        <v>300</v>
      </c>
      <c r="C132" s="54" t="s">
        <v>298</v>
      </c>
      <c r="D132" s="55" t="s">
        <v>218</v>
      </c>
      <c r="E132" s="46">
        <f>'дод 2'!F187</f>
        <v>0</v>
      </c>
      <c r="F132" s="46">
        <f>'дод 2'!G187</f>
        <v>0</v>
      </c>
      <c r="G132" s="46">
        <f>'дод 2'!H187</f>
        <v>0</v>
      </c>
      <c r="H132" s="46">
        <f>'дод 2'!I187</f>
        <v>0</v>
      </c>
      <c r="I132" s="46">
        <f>'дод 2'!J187</f>
        <v>0</v>
      </c>
      <c r="J132" s="46">
        <f>'дод 2'!K187</f>
        <v>0</v>
      </c>
      <c r="K132" s="178"/>
      <c r="L132" s="46">
        <f>'дод 2'!M187</f>
        <v>1000000</v>
      </c>
      <c r="M132" s="46">
        <f>'дод 2'!N187</f>
        <v>0</v>
      </c>
      <c r="N132" s="46">
        <f>'дод 2'!O187</f>
        <v>0</v>
      </c>
      <c r="O132" s="46">
        <f>'дод 2'!P187</f>
        <v>0</v>
      </c>
      <c r="P132" s="46">
        <f>'дод 2'!Q187</f>
        <v>1000000</v>
      </c>
      <c r="Q132" s="46">
        <f>'дод 2'!R187</f>
        <v>0</v>
      </c>
      <c r="R132" s="46">
        <f>'дод 2'!S187</f>
        <v>0</v>
      </c>
      <c r="S132" s="46">
        <f>'дод 2'!T187</f>
        <v>0</v>
      </c>
      <c r="T132" s="46">
        <f>'дод 2'!U187</f>
        <v>0</v>
      </c>
      <c r="U132" s="46">
        <f>'дод 2'!V187</f>
        <v>0</v>
      </c>
      <c r="V132" s="178">
        <f t="shared" si="36"/>
        <v>0</v>
      </c>
      <c r="W132" s="46">
        <f t="shared" si="18"/>
        <v>0</v>
      </c>
      <c r="X132" s="288"/>
      <c r="AF132" s="22"/>
      <c r="AG132" s="22"/>
    </row>
    <row r="133" spans="1:33" s="28" customFormat="1" ht="20.25" customHeight="1">
      <c r="A133" s="27"/>
      <c r="B133" s="51" t="s">
        <v>322</v>
      </c>
      <c r="C133" s="52"/>
      <c r="D133" s="53" t="s">
        <v>323</v>
      </c>
      <c r="E133" s="45">
        <f>E134+E135</f>
        <v>0</v>
      </c>
      <c r="F133" s="45">
        <f aca="true" t="shared" si="37" ref="F133:U133">F134+F135</f>
        <v>0</v>
      </c>
      <c r="G133" s="45">
        <f t="shared" si="37"/>
        <v>0</v>
      </c>
      <c r="H133" s="45">
        <f t="shared" si="37"/>
        <v>0</v>
      </c>
      <c r="I133" s="45">
        <f t="shared" si="37"/>
        <v>0</v>
      </c>
      <c r="J133" s="45">
        <f t="shared" si="37"/>
        <v>0</v>
      </c>
      <c r="K133" s="183"/>
      <c r="L133" s="45">
        <f t="shared" si="37"/>
        <v>108129210</v>
      </c>
      <c r="M133" s="45">
        <f t="shared" si="37"/>
        <v>0</v>
      </c>
      <c r="N133" s="45">
        <f t="shared" si="37"/>
        <v>0</v>
      </c>
      <c r="O133" s="45">
        <f t="shared" si="37"/>
        <v>0</v>
      </c>
      <c r="P133" s="45">
        <f t="shared" si="37"/>
        <v>108129210</v>
      </c>
      <c r="Q133" s="45">
        <f t="shared" si="37"/>
        <v>4955559</v>
      </c>
      <c r="R133" s="45">
        <f t="shared" si="37"/>
        <v>0</v>
      </c>
      <c r="S133" s="45">
        <f t="shared" si="37"/>
        <v>0</v>
      </c>
      <c r="T133" s="45">
        <f t="shared" si="37"/>
        <v>0</v>
      </c>
      <c r="U133" s="45">
        <f t="shared" si="37"/>
        <v>4955559</v>
      </c>
      <c r="V133" s="183">
        <f t="shared" si="36"/>
        <v>4.582997508258869</v>
      </c>
      <c r="W133" s="45">
        <f t="shared" si="18"/>
        <v>4955559</v>
      </c>
      <c r="X133" s="288"/>
      <c r="Y133" s="25"/>
      <c r="AF133" s="25"/>
      <c r="AG133" s="25"/>
    </row>
    <row r="134" spans="2:33" ht="37.5">
      <c r="B134" s="54" t="s">
        <v>324</v>
      </c>
      <c r="C134" s="54" t="s">
        <v>325</v>
      </c>
      <c r="D134" s="55" t="s">
        <v>160</v>
      </c>
      <c r="E134" s="46">
        <f>'дод 2'!F218+'дод 2'!F188</f>
        <v>0</v>
      </c>
      <c r="F134" s="46">
        <f>'дод 2'!G218+'дод 2'!G188</f>
        <v>0</v>
      </c>
      <c r="G134" s="46">
        <f>'дод 2'!H218+'дод 2'!H188</f>
        <v>0</v>
      </c>
      <c r="H134" s="46">
        <f>'дод 2'!I218+'дод 2'!I188</f>
        <v>0</v>
      </c>
      <c r="I134" s="46">
        <f>'дод 2'!J218+'дод 2'!J188</f>
        <v>0</v>
      </c>
      <c r="J134" s="46">
        <f>'дод 2'!K218+'дод 2'!K188</f>
        <v>0</v>
      </c>
      <c r="K134" s="178"/>
      <c r="L134" s="46">
        <f>'дод 2'!M218+'дод 2'!M188</f>
        <v>98129210</v>
      </c>
      <c r="M134" s="46">
        <f>'дод 2'!N218+'дод 2'!N188</f>
        <v>0</v>
      </c>
      <c r="N134" s="46">
        <f>'дод 2'!O218+'дод 2'!O188</f>
        <v>0</v>
      </c>
      <c r="O134" s="46">
        <f>'дод 2'!P218+'дод 2'!P188</f>
        <v>0</v>
      </c>
      <c r="P134" s="46">
        <f>'дод 2'!Q218+'дод 2'!Q188</f>
        <v>98129210</v>
      </c>
      <c r="Q134" s="46">
        <f>'дод 2'!R218+'дод 2'!R188</f>
        <v>4955559</v>
      </c>
      <c r="R134" s="46">
        <f>'дод 2'!S218+'дод 2'!S188</f>
        <v>0</v>
      </c>
      <c r="S134" s="46">
        <f>'дод 2'!T218+'дод 2'!T188</f>
        <v>0</v>
      </c>
      <c r="T134" s="46">
        <f>'дод 2'!U218+'дод 2'!U188</f>
        <v>0</v>
      </c>
      <c r="U134" s="46">
        <f>'дод 2'!V218+'дод 2'!V188</f>
        <v>4955559</v>
      </c>
      <c r="V134" s="178">
        <f t="shared" si="36"/>
        <v>5.050034541193188</v>
      </c>
      <c r="W134" s="46">
        <f t="shared" si="18"/>
        <v>4955559</v>
      </c>
      <c r="X134" s="288"/>
      <c r="AF134" s="22"/>
      <c r="AG134" s="22"/>
    </row>
    <row r="135" spans="2:33" ht="20.25" customHeight="1">
      <c r="B135" s="54" t="s">
        <v>413</v>
      </c>
      <c r="C135" s="54"/>
      <c r="D135" s="55" t="s">
        <v>414</v>
      </c>
      <c r="E135" s="46">
        <f>E136</f>
        <v>0</v>
      </c>
      <c r="F135" s="46">
        <f aca="true" t="shared" si="38" ref="F135:U135">F136</f>
        <v>0</v>
      </c>
      <c r="G135" s="46">
        <f t="shared" si="38"/>
        <v>0</v>
      </c>
      <c r="H135" s="46">
        <f t="shared" si="38"/>
        <v>0</v>
      </c>
      <c r="I135" s="46">
        <f t="shared" si="38"/>
        <v>0</v>
      </c>
      <c r="J135" s="46">
        <f t="shared" si="38"/>
        <v>0</v>
      </c>
      <c r="K135" s="178"/>
      <c r="L135" s="46">
        <f t="shared" si="38"/>
        <v>10000000</v>
      </c>
      <c r="M135" s="46">
        <f t="shared" si="38"/>
        <v>0</v>
      </c>
      <c r="N135" s="46">
        <f t="shared" si="38"/>
        <v>0</v>
      </c>
      <c r="O135" s="46">
        <f t="shared" si="38"/>
        <v>0</v>
      </c>
      <c r="P135" s="46">
        <f t="shared" si="38"/>
        <v>10000000</v>
      </c>
      <c r="Q135" s="46">
        <f t="shared" si="38"/>
        <v>0</v>
      </c>
      <c r="R135" s="46">
        <f t="shared" si="38"/>
        <v>0</v>
      </c>
      <c r="S135" s="46">
        <f t="shared" si="38"/>
        <v>0</v>
      </c>
      <c r="T135" s="46">
        <f t="shared" si="38"/>
        <v>0</v>
      </c>
      <c r="U135" s="46">
        <f t="shared" si="38"/>
        <v>0</v>
      </c>
      <c r="V135" s="178">
        <f t="shared" si="36"/>
        <v>0</v>
      </c>
      <c r="W135" s="46">
        <f t="shared" si="18"/>
        <v>0</v>
      </c>
      <c r="X135" s="288"/>
      <c r="AF135" s="22"/>
      <c r="AG135" s="22"/>
    </row>
    <row r="136" spans="1:33" s="13" customFormat="1" ht="37.5">
      <c r="A136" s="12"/>
      <c r="B136" s="57" t="s">
        <v>380</v>
      </c>
      <c r="C136" s="57" t="s">
        <v>257</v>
      </c>
      <c r="D136" s="58" t="s">
        <v>243</v>
      </c>
      <c r="E136" s="47">
        <f>'дод 2'!F220</f>
        <v>0</v>
      </c>
      <c r="F136" s="47">
        <f>'дод 2'!G220</f>
        <v>0</v>
      </c>
      <c r="G136" s="47">
        <f>'дод 2'!H220</f>
        <v>0</v>
      </c>
      <c r="H136" s="47">
        <f>'дод 2'!I220</f>
        <v>0</v>
      </c>
      <c r="I136" s="47">
        <f>'дод 2'!J220</f>
        <v>0</v>
      </c>
      <c r="J136" s="47">
        <f>'дод 2'!K220</f>
        <v>0</v>
      </c>
      <c r="K136" s="178"/>
      <c r="L136" s="47">
        <f>'дод 2'!M220</f>
        <v>10000000</v>
      </c>
      <c r="M136" s="47">
        <f>'дод 2'!N220</f>
        <v>0</v>
      </c>
      <c r="N136" s="47">
        <f>'дод 2'!O220</f>
        <v>0</v>
      </c>
      <c r="O136" s="47">
        <f>'дод 2'!P220</f>
        <v>0</v>
      </c>
      <c r="P136" s="47">
        <f>'дод 2'!Q220</f>
        <v>10000000</v>
      </c>
      <c r="Q136" s="47">
        <f>'дод 2'!R220</f>
        <v>0</v>
      </c>
      <c r="R136" s="47">
        <f>'дод 2'!S220</f>
        <v>0</v>
      </c>
      <c r="S136" s="47">
        <f>'дод 2'!T220</f>
        <v>0</v>
      </c>
      <c r="T136" s="47">
        <f>'дод 2'!U220</f>
        <v>0</v>
      </c>
      <c r="U136" s="47">
        <f>'дод 2'!V220</f>
        <v>0</v>
      </c>
      <c r="V136" s="178">
        <f t="shared" si="36"/>
        <v>0</v>
      </c>
      <c r="W136" s="46">
        <f t="shared" si="18"/>
        <v>0</v>
      </c>
      <c r="X136" s="288"/>
      <c r="AF136" s="30"/>
      <c r="AG136" s="30"/>
    </row>
    <row r="137" spans="1:33" s="28" customFormat="1" ht="21" customHeight="1">
      <c r="A137" s="27"/>
      <c r="B137" s="51" t="s">
        <v>326</v>
      </c>
      <c r="C137" s="51"/>
      <c r="D137" s="53" t="s">
        <v>228</v>
      </c>
      <c r="E137" s="45">
        <f>E138</f>
        <v>0</v>
      </c>
      <c r="F137" s="45">
        <f aca="true" t="shared" si="39" ref="F137:U138">F138</f>
        <v>0</v>
      </c>
      <c r="G137" s="45">
        <f t="shared" si="39"/>
        <v>0</v>
      </c>
      <c r="H137" s="45">
        <f t="shared" si="39"/>
        <v>0</v>
      </c>
      <c r="I137" s="45">
        <f t="shared" si="39"/>
        <v>0</v>
      </c>
      <c r="J137" s="45">
        <f t="shared" si="39"/>
        <v>0</v>
      </c>
      <c r="K137" s="183"/>
      <c r="L137" s="45">
        <f t="shared" si="39"/>
        <v>208100</v>
      </c>
      <c r="M137" s="45">
        <f t="shared" si="39"/>
        <v>0</v>
      </c>
      <c r="N137" s="45">
        <f t="shared" si="39"/>
        <v>0</v>
      </c>
      <c r="O137" s="45">
        <f t="shared" si="39"/>
        <v>0</v>
      </c>
      <c r="P137" s="45">
        <f t="shared" si="39"/>
        <v>208100</v>
      </c>
      <c r="Q137" s="45">
        <f t="shared" si="39"/>
        <v>0</v>
      </c>
      <c r="R137" s="45">
        <f t="shared" si="39"/>
        <v>0</v>
      </c>
      <c r="S137" s="45">
        <f t="shared" si="39"/>
        <v>0</v>
      </c>
      <c r="T137" s="45">
        <f t="shared" si="39"/>
        <v>0</v>
      </c>
      <c r="U137" s="45">
        <f t="shared" si="39"/>
        <v>0</v>
      </c>
      <c r="V137" s="183">
        <f t="shared" si="36"/>
        <v>0</v>
      </c>
      <c r="W137" s="45">
        <f t="shared" si="18"/>
        <v>0</v>
      </c>
      <c r="X137" s="288"/>
      <c r="AF137" s="25"/>
      <c r="AG137" s="25"/>
    </row>
    <row r="138" spans="2:33" ht="24" customHeight="1">
      <c r="B138" s="54" t="s">
        <v>326</v>
      </c>
      <c r="C138" s="54"/>
      <c r="D138" s="55" t="s">
        <v>228</v>
      </c>
      <c r="E138" s="46">
        <f>E139</f>
        <v>0</v>
      </c>
      <c r="F138" s="46">
        <f t="shared" si="39"/>
        <v>0</v>
      </c>
      <c r="G138" s="46">
        <f t="shared" si="39"/>
        <v>0</v>
      </c>
      <c r="H138" s="46">
        <f t="shared" si="39"/>
        <v>0</v>
      </c>
      <c r="I138" s="46">
        <f t="shared" si="39"/>
        <v>0</v>
      </c>
      <c r="J138" s="46">
        <f t="shared" si="39"/>
        <v>0</v>
      </c>
      <c r="K138" s="178"/>
      <c r="L138" s="46">
        <f t="shared" si="39"/>
        <v>208100</v>
      </c>
      <c r="M138" s="46">
        <f t="shared" si="39"/>
        <v>0</v>
      </c>
      <c r="N138" s="46">
        <f t="shared" si="39"/>
        <v>0</v>
      </c>
      <c r="O138" s="46">
        <f t="shared" si="39"/>
        <v>0</v>
      </c>
      <c r="P138" s="46">
        <f t="shared" si="39"/>
        <v>208100</v>
      </c>
      <c r="Q138" s="46">
        <f t="shared" si="39"/>
        <v>0</v>
      </c>
      <c r="R138" s="46">
        <f t="shared" si="39"/>
        <v>0</v>
      </c>
      <c r="S138" s="46">
        <f t="shared" si="39"/>
        <v>0</v>
      </c>
      <c r="T138" s="46">
        <f t="shared" si="39"/>
        <v>0</v>
      </c>
      <c r="U138" s="46">
        <f t="shared" si="39"/>
        <v>0</v>
      </c>
      <c r="V138" s="178">
        <f t="shared" si="36"/>
        <v>0</v>
      </c>
      <c r="W138" s="46">
        <f t="shared" si="18"/>
        <v>0</v>
      </c>
      <c r="X138" s="288"/>
      <c r="AF138" s="22"/>
      <c r="AG138" s="22"/>
    </row>
    <row r="139" spans="1:33" s="13" customFormat="1" ht="49.5" customHeight="1">
      <c r="A139" s="12"/>
      <c r="B139" s="57" t="s">
        <v>327</v>
      </c>
      <c r="C139" s="57" t="s">
        <v>309</v>
      </c>
      <c r="D139" s="58" t="s">
        <v>232</v>
      </c>
      <c r="E139" s="47">
        <f>'дод 2'!F222</f>
        <v>0</v>
      </c>
      <c r="F139" s="47">
        <f>'дод 2'!G222</f>
        <v>0</v>
      </c>
      <c r="G139" s="47">
        <f>'дод 2'!H222</f>
        <v>0</v>
      </c>
      <c r="H139" s="47">
        <f>'дод 2'!I222</f>
        <v>0</v>
      </c>
      <c r="I139" s="47">
        <f>'дод 2'!J222</f>
        <v>0</v>
      </c>
      <c r="J139" s="47">
        <f>'дод 2'!K222</f>
        <v>0</v>
      </c>
      <c r="K139" s="178"/>
      <c r="L139" s="47">
        <f>'дод 2'!M222</f>
        <v>208100</v>
      </c>
      <c r="M139" s="47">
        <f>'дод 2'!N222</f>
        <v>0</v>
      </c>
      <c r="N139" s="47">
        <f>'дод 2'!O222</f>
        <v>0</v>
      </c>
      <c r="O139" s="47">
        <f>'дод 2'!P222</f>
        <v>0</v>
      </c>
      <c r="P139" s="47">
        <f>'дод 2'!Q222</f>
        <v>208100</v>
      </c>
      <c r="Q139" s="47">
        <f>'дод 2'!R222</f>
        <v>0</v>
      </c>
      <c r="R139" s="47">
        <f>'дод 2'!S222</f>
        <v>0</v>
      </c>
      <c r="S139" s="47">
        <f>'дод 2'!T222</f>
        <v>0</v>
      </c>
      <c r="T139" s="47">
        <f>'дод 2'!U222</f>
        <v>0</v>
      </c>
      <c r="U139" s="47">
        <f>'дод 2'!V222</f>
        <v>0</v>
      </c>
      <c r="V139" s="178">
        <f t="shared" si="36"/>
        <v>0</v>
      </c>
      <c r="W139" s="46">
        <f t="shared" si="18"/>
        <v>0</v>
      </c>
      <c r="X139" s="288"/>
      <c r="AF139" s="22"/>
      <c r="AG139" s="22"/>
    </row>
    <row r="140" spans="1:33" s="28" customFormat="1" ht="49.5" customHeight="1">
      <c r="A140" s="27"/>
      <c r="B140" s="51" t="s">
        <v>436</v>
      </c>
      <c r="C140" s="51"/>
      <c r="D140" s="53" t="s">
        <v>437</v>
      </c>
      <c r="E140" s="45">
        <f>E141</f>
        <v>650000</v>
      </c>
      <c r="F140" s="45">
        <f aca="true" t="shared" si="40" ref="F140:U140">F141</f>
        <v>0</v>
      </c>
      <c r="G140" s="45">
        <f t="shared" si="40"/>
        <v>0</v>
      </c>
      <c r="H140" s="45">
        <f t="shared" si="40"/>
        <v>0</v>
      </c>
      <c r="I140" s="45">
        <f t="shared" si="40"/>
        <v>0</v>
      </c>
      <c r="J140" s="45">
        <f t="shared" si="40"/>
        <v>0</v>
      </c>
      <c r="K140" s="183">
        <f t="shared" si="17"/>
        <v>0</v>
      </c>
      <c r="L140" s="45">
        <f t="shared" si="40"/>
        <v>0</v>
      </c>
      <c r="M140" s="45">
        <f t="shared" si="40"/>
        <v>0</v>
      </c>
      <c r="N140" s="45">
        <f t="shared" si="40"/>
        <v>0</v>
      </c>
      <c r="O140" s="45">
        <f t="shared" si="40"/>
        <v>0</v>
      </c>
      <c r="P140" s="45">
        <f t="shared" si="40"/>
        <v>0</v>
      </c>
      <c r="Q140" s="45">
        <f t="shared" si="40"/>
        <v>0</v>
      </c>
      <c r="R140" s="45">
        <f t="shared" si="40"/>
        <v>0</v>
      </c>
      <c r="S140" s="45">
        <f t="shared" si="40"/>
        <v>0</v>
      </c>
      <c r="T140" s="45">
        <f t="shared" si="40"/>
        <v>0</v>
      </c>
      <c r="U140" s="45">
        <f t="shared" si="40"/>
        <v>0</v>
      </c>
      <c r="V140" s="183"/>
      <c r="W140" s="45">
        <f t="shared" si="18"/>
        <v>0</v>
      </c>
      <c r="X140" s="288"/>
      <c r="AF140" s="25"/>
      <c r="AG140" s="25"/>
    </row>
    <row r="141" spans="2:33" ht="41.25" customHeight="1">
      <c r="B141" s="54" t="s">
        <v>436</v>
      </c>
      <c r="C141" s="54" t="s">
        <v>435</v>
      </c>
      <c r="D141" s="55" t="s">
        <v>437</v>
      </c>
      <c r="E141" s="46">
        <f>'дод 2'!F189</f>
        <v>650000</v>
      </c>
      <c r="F141" s="46">
        <f>'дод 2'!G189</f>
        <v>0</v>
      </c>
      <c r="G141" s="46">
        <f>'дод 2'!H189</f>
        <v>0</v>
      </c>
      <c r="H141" s="46">
        <f>'дод 2'!I189</f>
        <v>0</v>
      </c>
      <c r="I141" s="46">
        <f>'дод 2'!J189</f>
        <v>0</v>
      </c>
      <c r="J141" s="46">
        <f>'дод 2'!K189</f>
        <v>0</v>
      </c>
      <c r="K141" s="178">
        <f t="shared" si="17"/>
        <v>0</v>
      </c>
      <c r="L141" s="46">
        <f>'дод 2'!M189</f>
        <v>0</v>
      </c>
      <c r="M141" s="46">
        <f>'дод 2'!N189</f>
        <v>0</v>
      </c>
      <c r="N141" s="46">
        <f>'дод 2'!O189</f>
        <v>0</v>
      </c>
      <c r="O141" s="46">
        <f>'дод 2'!P189</f>
        <v>0</v>
      </c>
      <c r="P141" s="46">
        <f>'дод 2'!Q189</f>
        <v>0</v>
      </c>
      <c r="Q141" s="46">
        <f>'дод 2'!R189</f>
        <v>0</v>
      </c>
      <c r="R141" s="46">
        <f>'дод 2'!S189</f>
        <v>0</v>
      </c>
      <c r="S141" s="46">
        <f>'дод 2'!T189</f>
        <v>0</v>
      </c>
      <c r="T141" s="46">
        <f>'дод 2'!U189</f>
        <v>0</v>
      </c>
      <c r="U141" s="46">
        <f>'дод 2'!V189</f>
        <v>0</v>
      </c>
      <c r="V141" s="178"/>
      <c r="W141" s="46">
        <f t="shared" si="18"/>
        <v>0</v>
      </c>
      <c r="X141" s="288"/>
      <c r="AF141" s="22"/>
      <c r="AG141" s="22"/>
    </row>
    <row r="142" spans="1:33" s="28" customFormat="1" ht="39.75" customHeight="1">
      <c r="A142" s="27"/>
      <c r="B142" s="51" t="s">
        <v>330</v>
      </c>
      <c r="C142" s="52"/>
      <c r="D142" s="53" t="s">
        <v>331</v>
      </c>
      <c r="E142" s="45">
        <f aca="true" t="shared" si="41" ref="E142:J142">E143+E144+E146</f>
        <v>6424000</v>
      </c>
      <c r="F142" s="45">
        <f t="shared" si="41"/>
        <v>0</v>
      </c>
      <c r="G142" s="45">
        <f t="shared" si="41"/>
        <v>0</v>
      </c>
      <c r="H142" s="45">
        <f t="shared" si="41"/>
        <v>314256.85</v>
      </c>
      <c r="I142" s="45">
        <f t="shared" si="41"/>
        <v>0</v>
      </c>
      <c r="J142" s="45">
        <f t="shared" si="41"/>
        <v>0</v>
      </c>
      <c r="K142" s="183">
        <f t="shared" si="17"/>
        <v>4.891918586550435</v>
      </c>
      <c r="L142" s="45">
        <f>L143+L144+L146</f>
        <v>2000000</v>
      </c>
      <c r="M142" s="45">
        <f aca="true" t="shared" si="42" ref="M142:U142">M143+M144+M146</f>
        <v>0</v>
      </c>
      <c r="N142" s="45">
        <f t="shared" si="42"/>
        <v>0</v>
      </c>
      <c r="O142" s="45">
        <f t="shared" si="42"/>
        <v>0</v>
      </c>
      <c r="P142" s="45">
        <f t="shared" si="42"/>
        <v>2000000</v>
      </c>
      <c r="Q142" s="45">
        <f t="shared" si="42"/>
        <v>0</v>
      </c>
      <c r="R142" s="45">
        <f t="shared" si="42"/>
        <v>0</v>
      </c>
      <c r="S142" s="45">
        <f t="shared" si="42"/>
        <v>0</v>
      </c>
      <c r="T142" s="45">
        <f t="shared" si="42"/>
        <v>0</v>
      </c>
      <c r="U142" s="45">
        <f t="shared" si="42"/>
        <v>0</v>
      </c>
      <c r="V142" s="183"/>
      <c r="W142" s="45">
        <f t="shared" si="18"/>
        <v>314256.85</v>
      </c>
      <c r="X142" s="288"/>
      <c r="Y142" s="25"/>
      <c r="AF142" s="25"/>
      <c r="AG142" s="25"/>
    </row>
    <row r="143" spans="2:33" ht="37.5">
      <c r="B143" s="54" t="s">
        <v>332</v>
      </c>
      <c r="C143" s="54" t="s">
        <v>333</v>
      </c>
      <c r="D143" s="55" t="s">
        <v>191</v>
      </c>
      <c r="E143" s="46">
        <f>'дод 2'!F44</f>
        <v>1604000</v>
      </c>
      <c r="F143" s="46">
        <f>'дод 2'!G44</f>
        <v>0</v>
      </c>
      <c r="G143" s="46">
        <f>'дод 2'!H44</f>
        <v>0</v>
      </c>
      <c r="H143" s="46">
        <f>'дод 2'!I44</f>
        <v>312658.85</v>
      </c>
      <c r="I143" s="46">
        <f>'дод 2'!J44</f>
        <v>0</v>
      </c>
      <c r="J143" s="46">
        <f>'дод 2'!K44</f>
        <v>0</v>
      </c>
      <c r="K143" s="178">
        <f t="shared" si="17"/>
        <v>19.492447007481296</v>
      </c>
      <c r="L143" s="46">
        <f>'дод 2'!M44</f>
        <v>0</v>
      </c>
      <c r="M143" s="46">
        <f>'дод 2'!N44</f>
        <v>0</v>
      </c>
      <c r="N143" s="46">
        <f>'дод 2'!O44</f>
        <v>0</v>
      </c>
      <c r="O143" s="46">
        <f>'дод 2'!P44</f>
        <v>0</v>
      </c>
      <c r="P143" s="46">
        <f>'дод 2'!Q44</f>
        <v>0</v>
      </c>
      <c r="Q143" s="46">
        <f>'дод 2'!R44</f>
        <v>0</v>
      </c>
      <c r="R143" s="46">
        <f>'дод 2'!S44</f>
        <v>0</v>
      </c>
      <c r="S143" s="46">
        <f>'дод 2'!T44</f>
        <v>0</v>
      </c>
      <c r="T143" s="46">
        <f>'дод 2'!U44</f>
        <v>0</v>
      </c>
      <c r="U143" s="46">
        <f>'дод 2'!V44</f>
        <v>0</v>
      </c>
      <c r="V143" s="178"/>
      <c r="W143" s="46">
        <f t="shared" si="18"/>
        <v>312658.85</v>
      </c>
      <c r="X143" s="288"/>
      <c r="AF143" s="22"/>
      <c r="AG143" s="22"/>
    </row>
    <row r="144" spans="2:33" ht="37.5">
      <c r="B144" s="54" t="s">
        <v>417</v>
      </c>
      <c r="C144" s="57"/>
      <c r="D144" s="55" t="s">
        <v>193</v>
      </c>
      <c r="E144" s="46">
        <f>E145</f>
        <v>4820000</v>
      </c>
      <c r="F144" s="46">
        <f aca="true" t="shared" si="43" ref="F144:U144">F145</f>
        <v>0</v>
      </c>
      <c r="G144" s="46">
        <f t="shared" si="43"/>
        <v>0</v>
      </c>
      <c r="H144" s="46">
        <f t="shared" si="43"/>
        <v>1598</v>
      </c>
      <c r="I144" s="46">
        <f t="shared" si="43"/>
        <v>0</v>
      </c>
      <c r="J144" s="46">
        <f t="shared" si="43"/>
        <v>0</v>
      </c>
      <c r="K144" s="178">
        <f aca="true" t="shared" si="44" ref="K144:K196">H144/E144*100</f>
        <v>0.03315352697095436</v>
      </c>
      <c r="L144" s="46">
        <f t="shared" si="43"/>
        <v>0</v>
      </c>
      <c r="M144" s="46">
        <f t="shared" si="43"/>
        <v>0</v>
      </c>
      <c r="N144" s="46">
        <f t="shared" si="43"/>
        <v>0</v>
      </c>
      <c r="O144" s="46">
        <f t="shared" si="43"/>
        <v>0</v>
      </c>
      <c r="P144" s="46">
        <f t="shared" si="43"/>
        <v>0</v>
      </c>
      <c r="Q144" s="46">
        <f t="shared" si="43"/>
        <v>0</v>
      </c>
      <c r="R144" s="46">
        <f t="shared" si="43"/>
        <v>0</v>
      </c>
      <c r="S144" s="46">
        <f t="shared" si="43"/>
        <v>0</v>
      </c>
      <c r="T144" s="46">
        <f t="shared" si="43"/>
        <v>0</v>
      </c>
      <c r="U144" s="46">
        <f t="shared" si="43"/>
        <v>0</v>
      </c>
      <c r="V144" s="178"/>
      <c r="W144" s="46">
        <f aca="true" t="shared" si="45" ref="W144:W196">H144+Q144</f>
        <v>1598</v>
      </c>
      <c r="X144" s="288"/>
      <c r="AF144" s="22"/>
      <c r="AG144" s="22"/>
    </row>
    <row r="145" spans="1:33" s="13" customFormat="1" ht="37.5">
      <c r="A145" s="12"/>
      <c r="B145" s="57" t="s">
        <v>335</v>
      </c>
      <c r="C145" s="57" t="s">
        <v>336</v>
      </c>
      <c r="D145" s="58" t="s">
        <v>196</v>
      </c>
      <c r="E145" s="47">
        <f>'дод 2'!F46</f>
        <v>4820000</v>
      </c>
      <c r="F145" s="47">
        <f>'дод 2'!G46</f>
        <v>0</v>
      </c>
      <c r="G145" s="47">
        <f>'дод 2'!H46</f>
        <v>0</v>
      </c>
      <c r="H145" s="47">
        <f>'дод 2'!I46</f>
        <v>1598</v>
      </c>
      <c r="I145" s="47">
        <f>'дод 2'!J46</f>
        <v>0</v>
      </c>
      <c r="J145" s="47">
        <f>'дод 2'!K46</f>
        <v>0</v>
      </c>
      <c r="K145" s="178">
        <f t="shared" si="44"/>
        <v>0.03315352697095436</v>
      </c>
      <c r="L145" s="47">
        <f>'дод 2'!M46</f>
        <v>0</v>
      </c>
      <c r="M145" s="47">
        <f>'дод 2'!N46</f>
        <v>0</v>
      </c>
      <c r="N145" s="47">
        <f>'дод 2'!O46</f>
        <v>0</v>
      </c>
      <c r="O145" s="47">
        <f>'дод 2'!P46</f>
        <v>0</v>
      </c>
      <c r="P145" s="47">
        <f>'дод 2'!Q46</f>
        <v>0</v>
      </c>
      <c r="Q145" s="47">
        <f>'дод 2'!R46</f>
        <v>0</v>
      </c>
      <c r="R145" s="47">
        <f>'дод 2'!S46</f>
        <v>0</v>
      </c>
      <c r="S145" s="47">
        <f>'дод 2'!T46</f>
        <v>0</v>
      </c>
      <c r="T145" s="47">
        <f>'дод 2'!U46</f>
        <v>0</v>
      </c>
      <c r="U145" s="47">
        <f>'дод 2'!V46</f>
        <v>0</v>
      </c>
      <c r="V145" s="178"/>
      <c r="W145" s="46">
        <f t="shared" si="45"/>
        <v>1598</v>
      </c>
      <c r="X145" s="288"/>
      <c r="AF145" s="30"/>
      <c r="AG145" s="30"/>
    </row>
    <row r="146" spans="2:33" ht="18.75">
      <c r="B146" s="54" t="s">
        <v>338</v>
      </c>
      <c r="C146" s="54" t="s">
        <v>339</v>
      </c>
      <c r="D146" s="55" t="s">
        <v>12</v>
      </c>
      <c r="E146" s="46">
        <f>'дод 2'!F47</f>
        <v>0</v>
      </c>
      <c r="F146" s="46">
        <f>'дод 2'!G47</f>
        <v>0</v>
      </c>
      <c r="G146" s="46">
        <f>'дод 2'!H47</f>
        <v>0</v>
      </c>
      <c r="H146" s="46">
        <f>'дод 2'!I47</f>
        <v>0</v>
      </c>
      <c r="I146" s="46">
        <f>'дод 2'!J47</f>
        <v>0</v>
      </c>
      <c r="J146" s="46">
        <f>'дод 2'!K47</f>
        <v>0</v>
      </c>
      <c r="K146" s="178"/>
      <c r="L146" s="46">
        <f>'дод 2'!M47</f>
        <v>2000000</v>
      </c>
      <c r="M146" s="46">
        <f>'дод 2'!N47</f>
        <v>0</v>
      </c>
      <c r="N146" s="46">
        <f>'дод 2'!O47</f>
        <v>0</v>
      </c>
      <c r="O146" s="46">
        <f>'дод 2'!P47</f>
        <v>0</v>
      </c>
      <c r="P146" s="46">
        <f>'дод 2'!Q47</f>
        <v>2000000</v>
      </c>
      <c r="Q146" s="46">
        <f>'дод 2'!R47</f>
        <v>0</v>
      </c>
      <c r="R146" s="46">
        <f>'дод 2'!S47</f>
        <v>0</v>
      </c>
      <c r="S146" s="46">
        <f>'дод 2'!T47</f>
        <v>0</v>
      </c>
      <c r="T146" s="46">
        <f>'дод 2'!U47</f>
        <v>0</v>
      </c>
      <c r="U146" s="46">
        <f>'дод 2'!V47</f>
        <v>0</v>
      </c>
      <c r="V146" s="178"/>
      <c r="W146" s="46">
        <f t="shared" si="45"/>
        <v>0</v>
      </c>
      <c r="X146" s="288"/>
      <c r="AF146" s="22"/>
      <c r="AG146" s="22"/>
    </row>
    <row r="147" spans="1:33" s="28" customFormat="1" ht="30.75" customHeight="1">
      <c r="A147" s="27"/>
      <c r="B147" s="51" t="s">
        <v>310</v>
      </c>
      <c r="C147" s="52"/>
      <c r="D147" s="53" t="s">
        <v>311</v>
      </c>
      <c r="E147" s="45">
        <f>E148</f>
        <v>198000</v>
      </c>
      <c r="F147" s="45">
        <f aca="true" t="shared" si="46" ref="F147:U148">F148</f>
        <v>0</v>
      </c>
      <c r="G147" s="45">
        <f t="shared" si="46"/>
        <v>0</v>
      </c>
      <c r="H147" s="45">
        <f t="shared" si="46"/>
        <v>0</v>
      </c>
      <c r="I147" s="45">
        <f t="shared" si="46"/>
        <v>0</v>
      </c>
      <c r="J147" s="45">
        <f t="shared" si="46"/>
        <v>0</v>
      </c>
      <c r="K147" s="183">
        <f t="shared" si="44"/>
        <v>0</v>
      </c>
      <c r="L147" s="45">
        <f t="shared" si="46"/>
        <v>0</v>
      </c>
      <c r="M147" s="45">
        <f t="shared" si="46"/>
        <v>0</v>
      </c>
      <c r="N147" s="45">
        <f t="shared" si="46"/>
        <v>0</v>
      </c>
      <c r="O147" s="45">
        <f t="shared" si="46"/>
        <v>0</v>
      </c>
      <c r="P147" s="45">
        <f t="shared" si="46"/>
        <v>0</v>
      </c>
      <c r="Q147" s="45">
        <f t="shared" si="46"/>
        <v>0</v>
      </c>
      <c r="R147" s="45">
        <f t="shared" si="46"/>
        <v>0</v>
      </c>
      <c r="S147" s="45">
        <f t="shared" si="46"/>
        <v>0</v>
      </c>
      <c r="T147" s="45">
        <f t="shared" si="46"/>
        <v>0</v>
      </c>
      <c r="U147" s="45">
        <f t="shared" si="46"/>
        <v>0</v>
      </c>
      <c r="V147" s="183"/>
      <c r="W147" s="45">
        <f t="shared" si="45"/>
        <v>0</v>
      </c>
      <c r="X147" s="288"/>
      <c r="Y147" s="25"/>
      <c r="AF147" s="25"/>
      <c r="AG147" s="25"/>
    </row>
    <row r="148" spans="2:33" ht="28.5" customHeight="1">
      <c r="B148" s="54" t="s">
        <v>312</v>
      </c>
      <c r="C148" s="61"/>
      <c r="D148" s="55" t="s">
        <v>185</v>
      </c>
      <c r="E148" s="46">
        <f>E149</f>
        <v>198000</v>
      </c>
      <c r="F148" s="46">
        <f t="shared" si="46"/>
        <v>0</v>
      </c>
      <c r="G148" s="46">
        <f t="shared" si="46"/>
        <v>0</v>
      </c>
      <c r="H148" s="46">
        <f t="shared" si="46"/>
        <v>0</v>
      </c>
      <c r="I148" s="46">
        <f t="shared" si="46"/>
        <v>0</v>
      </c>
      <c r="J148" s="46">
        <f t="shared" si="46"/>
        <v>0</v>
      </c>
      <c r="K148" s="178">
        <f t="shared" si="44"/>
        <v>0</v>
      </c>
      <c r="L148" s="46">
        <f t="shared" si="46"/>
        <v>0</v>
      </c>
      <c r="M148" s="46">
        <f t="shared" si="46"/>
        <v>0</v>
      </c>
      <c r="N148" s="46">
        <f t="shared" si="46"/>
        <v>0</v>
      </c>
      <c r="O148" s="46">
        <f t="shared" si="46"/>
        <v>0</v>
      </c>
      <c r="P148" s="46">
        <f t="shared" si="46"/>
        <v>0</v>
      </c>
      <c r="Q148" s="46">
        <f t="shared" si="46"/>
        <v>0</v>
      </c>
      <c r="R148" s="46">
        <f t="shared" si="46"/>
        <v>0</v>
      </c>
      <c r="S148" s="46">
        <f t="shared" si="46"/>
        <v>0</v>
      </c>
      <c r="T148" s="46">
        <f t="shared" si="46"/>
        <v>0</v>
      </c>
      <c r="U148" s="46">
        <f t="shared" si="46"/>
        <v>0</v>
      </c>
      <c r="V148" s="178"/>
      <c r="W148" s="46">
        <f t="shared" si="45"/>
        <v>0</v>
      </c>
      <c r="X148" s="288"/>
      <c r="AF148" s="22"/>
      <c r="AG148" s="22"/>
    </row>
    <row r="149" spans="1:33" s="13" customFormat="1" ht="24.75" customHeight="1">
      <c r="A149" s="12"/>
      <c r="B149" s="57" t="s">
        <v>313</v>
      </c>
      <c r="C149" s="57" t="s">
        <v>314</v>
      </c>
      <c r="D149" s="58" t="s">
        <v>187</v>
      </c>
      <c r="E149" s="47">
        <f>'дод 2'!F49</f>
        <v>198000</v>
      </c>
      <c r="F149" s="47">
        <f>'дод 2'!G49</f>
        <v>0</v>
      </c>
      <c r="G149" s="47">
        <f>'дод 2'!H49</f>
        <v>0</v>
      </c>
      <c r="H149" s="47">
        <f>'дод 2'!I49</f>
        <v>0</v>
      </c>
      <c r="I149" s="47">
        <f>'дод 2'!J49</f>
        <v>0</v>
      </c>
      <c r="J149" s="47">
        <f>'дод 2'!K49</f>
        <v>0</v>
      </c>
      <c r="K149" s="178">
        <f t="shared" si="44"/>
        <v>0</v>
      </c>
      <c r="L149" s="47">
        <f>'дод 2'!M49</f>
        <v>0</v>
      </c>
      <c r="M149" s="47">
        <f>'дод 2'!N49</f>
        <v>0</v>
      </c>
      <c r="N149" s="47">
        <f>'дод 2'!O49</f>
        <v>0</v>
      </c>
      <c r="O149" s="47">
        <f>'дод 2'!P49</f>
        <v>0</v>
      </c>
      <c r="P149" s="47">
        <f>'дод 2'!Q49</f>
        <v>0</v>
      </c>
      <c r="Q149" s="47">
        <f>'дод 2'!R49</f>
        <v>0</v>
      </c>
      <c r="R149" s="47">
        <f>'дод 2'!S49</f>
        <v>0</v>
      </c>
      <c r="S149" s="47">
        <f>'дод 2'!T49</f>
        <v>0</v>
      </c>
      <c r="T149" s="47">
        <f>'дод 2'!U49</f>
        <v>0</v>
      </c>
      <c r="U149" s="47">
        <f>'дод 2'!V49</f>
        <v>0</v>
      </c>
      <c r="V149" s="178"/>
      <c r="W149" s="46">
        <f t="shared" si="45"/>
        <v>0</v>
      </c>
      <c r="X149" s="288"/>
      <c r="AF149" s="30"/>
      <c r="AG149" s="30"/>
    </row>
    <row r="150" spans="1:33" s="28" customFormat="1" ht="37.5">
      <c r="A150" s="27"/>
      <c r="B150" s="51" t="s">
        <v>381</v>
      </c>
      <c r="C150" s="52"/>
      <c r="D150" s="53" t="s">
        <v>328</v>
      </c>
      <c r="E150" s="45">
        <f>E151</f>
        <v>1528000</v>
      </c>
      <c r="F150" s="45">
        <f aca="true" t="shared" si="47" ref="F150:U150">F151</f>
        <v>0</v>
      </c>
      <c r="G150" s="45">
        <f t="shared" si="47"/>
        <v>0</v>
      </c>
      <c r="H150" s="45">
        <f t="shared" si="47"/>
        <v>0</v>
      </c>
      <c r="I150" s="45">
        <f t="shared" si="47"/>
        <v>0</v>
      </c>
      <c r="J150" s="45">
        <f t="shared" si="47"/>
        <v>0</v>
      </c>
      <c r="K150" s="183">
        <f t="shared" si="44"/>
        <v>0</v>
      </c>
      <c r="L150" s="45">
        <f t="shared" si="47"/>
        <v>50000</v>
      </c>
      <c r="M150" s="45">
        <f t="shared" si="47"/>
        <v>0</v>
      </c>
      <c r="N150" s="45">
        <f t="shared" si="47"/>
        <v>0</v>
      </c>
      <c r="O150" s="45">
        <f t="shared" si="47"/>
        <v>0</v>
      </c>
      <c r="P150" s="45">
        <f t="shared" si="47"/>
        <v>50000</v>
      </c>
      <c r="Q150" s="45">
        <f t="shared" si="47"/>
        <v>0</v>
      </c>
      <c r="R150" s="45">
        <f t="shared" si="47"/>
        <v>0</v>
      </c>
      <c r="S150" s="45">
        <f t="shared" si="47"/>
        <v>0</v>
      </c>
      <c r="T150" s="45">
        <f t="shared" si="47"/>
        <v>0</v>
      </c>
      <c r="U150" s="45">
        <f t="shared" si="47"/>
        <v>0</v>
      </c>
      <c r="V150" s="183">
        <f aca="true" t="shared" si="48" ref="V150:V196">Q150/L150*100</f>
        <v>0</v>
      </c>
      <c r="W150" s="45">
        <f t="shared" si="45"/>
        <v>0</v>
      </c>
      <c r="X150" s="288"/>
      <c r="Y150" s="25"/>
      <c r="AF150" s="25"/>
      <c r="AG150" s="25"/>
    </row>
    <row r="151" spans="2:33" ht="36.75" customHeight="1">
      <c r="B151" s="54" t="s">
        <v>416</v>
      </c>
      <c r="C151" s="54" t="s">
        <v>329</v>
      </c>
      <c r="D151" s="55" t="s">
        <v>150</v>
      </c>
      <c r="E151" s="46">
        <f>'дод 2'!F190+'дод 2'!F206</f>
        <v>1528000</v>
      </c>
      <c r="F151" s="46">
        <f>'дод 2'!G190+'дод 2'!G206</f>
        <v>0</v>
      </c>
      <c r="G151" s="46">
        <f>'дод 2'!H190+'дод 2'!H206</f>
        <v>0</v>
      </c>
      <c r="H151" s="46">
        <f>'дод 2'!I190+'дод 2'!I206</f>
        <v>0</v>
      </c>
      <c r="I151" s="46">
        <f>'дод 2'!J190+'дод 2'!J206</f>
        <v>0</v>
      </c>
      <c r="J151" s="46">
        <f>'дод 2'!K190+'дод 2'!K206</f>
        <v>0</v>
      </c>
      <c r="K151" s="178">
        <f t="shared" si="44"/>
        <v>0</v>
      </c>
      <c r="L151" s="46">
        <f>'дод 2'!M190+'дод 2'!M206</f>
        <v>50000</v>
      </c>
      <c r="M151" s="46">
        <f>'дод 2'!N190+'дод 2'!N206</f>
        <v>0</v>
      </c>
      <c r="N151" s="46">
        <f>'дод 2'!O190+'дод 2'!O206</f>
        <v>0</v>
      </c>
      <c r="O151" s="46">
        <f>'дод 2'!P190+'дод 2'!P206</f>
        <v>0</v>
      </c>
      <c r="P151" s="46">
        <f>'дод 2'!Q190+'дод 2'!Q206</f>
        <v>50000</v>
      </c>
      <c r="Q151" s="46">
        <f>'дод 2'!R190+'дод 2'!R206</f>
        <v>0</v>
      </c>
      <c r="R151" s="46">
        <f>'дод 2'!S190+'дод 2'!S206</f>
        <v>0</v>
      </c>
      <c r="S151" s="46">
        <f>'дод 2'!T190+'дод 2'!T206</f>
        <v>0</v>
      </c>
      <c r="T151" s="46">
        <f>'дод 2'!U190+'дод 2'!U206</f>
        <v>0</v>
      </c>
      <c r="U151" s="46">
        <f>'дод 2'!V190+'дод 2'!V206</f>
        <v>0</v>
      </c>
      <c r="V151" s="178">
        <f t="shared" si="48"/>
        <v>0</v>
      </c>
      <c r="W151" s="46">
        <f t="shared" si="45"/>
        <v>0</v>
      </c>
      <c r="X151" s="288"/>
      <c r="AF151" s="22"/>
      <c r="AG151" s="22"/>
    </row>
    <row r="152" spans="1:33" s="28" customFormat="1" ht="37.5" customHeight="1">
      <c r="A152" s="27"/>
      <c r="B152" s="51" t="s">
        <v>340</v>
      </c>
      <c r="C152" s="52"/>
      <c r="D152" s="53" t="s">
        <v>341</v>
      </c>
      <c r="E152" s="45">
        <f>E153+E154+E155</f>
        <v>1999800</v>
      </c>
      <c r="F152" s="45">
        <f aca="true" t="shared" si="49" ref="F152:U152">F153+F154+F155</f>
        <v>0</v>
      </c>
      <c r="G152" s="45">
        <f t="shared" si="49"/>
        <v>0</v>
      </c>
      <c r="H152" s="45">
        <f t="shared" si="49"/>
        <v>182246.56</v>
      </c>
      <c r="I152" s="45">
        <f t="shared" si="49"/>
        <v>0</v>
      </c>
      <c r="J152" s="45">
        <f t="shared" si="49"/>
        <v>0</v>
      </c>
      <c r="K152" s="183">
        <f t="shared" si="44"/>
        <v>9.113239323932392</v>
      </c>
      <c r="L152" s="45">
        <f t="shared" si="49"/>
        <v>88721360</v>
      </c>
      <c r="M152" s="45">
        <f t="shared" si="49"/>
        <v>0</v>
      </c>
      <c r="N152" s="45">
        <f t="shared" si="49"/>
        <v>0</v>
      </c>
      <c r="O152" s="45">
        <f t="shared" si="49"/>
        <v>0</v>
      </c>
      <c r="P152" s="45">
        <f t="shared" si="49"/>
        <v>88721360</v>
      </c>
      <c r="Q152" s="45">
        <f t="shared" si="49"/>
        <v>6614388.34</v>
      </c>
      <c r="R152" s="45">
        <f t="shared" si="49"/>
        <v>0</v>
      </c>
      <c r="S152" s="45">
        <f t="shared" si="49"/>
        <v>0</v>
      </c>
      <c r="T152" s="45">
        <f t="shared" si="49"/>
        <v>0</v>
      </c>
      <c r="U152" s="45">
        <f t="shared" si="49"/>
        <v>6614388.34</v>
      </c>
      <c r="V152" s="183">
        <f t="shared" si="48"/>
        <v>7.455237769123467</v>
      </c>
      <c r="W152" s="45">
        <f t="shared" si="45"/>
        <v>6796634.899999999</v>
      </c>
      <c r="X152" s="288">
        <v>24</v>
      </c>
      <c r="Y152" s="25"/>
      <c r="AF152" s="25"/>
      <c r="AG152" s="25"/>
    </row>
    <row r="153" spans="2:33" ht="32.25" customHeight="1">
      <c r="B153" s="54" t="s">
        <v>342</v>
      </c>
      <c r="C153" s="54" t="s">
        <v>343</v>
      </c>
      <c r="D153" s="55" t="s">
        <v>151</v>
      </c>
      <c r="E153" s="46">
        <f>'дод 2'!F87+'дод 2'!F160+'дод 2'!F104+'дод 2'!F175+'дод 2'!F191+'дод 2'!F223</f>
        <v>1690600</v>
      </c>
      <c r="F153" s="46">
        <f>'дод 2'!G87+'дод 2'!G160+'дод 2'!G104+'дод 2'!G175+'дод 2'!G191+'дод 2'!G223</f>
        <v>0</v>
      </c>
      <c r="G153" s="46">
        <f>'дод 2'!H87+'дод 2'!H160+'дод 2'!H104+'дод 2'!H175+'дод 2'!H191+'дод 2'!H223</f>
        <v>0</v>
      </c>
      <c r="H153" s="46">
        <f>'дод 2'!I87+'дод 2'!I160+'дод 2'!I104+'дод 2'!I175+'дод 2'!I191+'дод 2'!I223</f>
        <v>173801.56</v>
      </c>
      <c r="I153" s="46">
        <f>'дод 2'!J87+'дод 2'!J160+'дод 2'!J104+'дод 2'!J175+'дод 2'!J191+'дод 2'!J223</f>
        <v>0</v>
      </c>
      <c r="J153" s="46">
        <f>'дод 2'!K87+'дод 2'!K160+'дод 2'!K104+'дод 2'!K175+'дод 2'!K191+'дод 2'!K223</f>
        <v>0</v>
      </c>
      <c r="K153" s="178">
        <f t="shared" si="44"/>
        <v>10.280466106707678</v>
      </c>
      <c r="L153" s="46">
        <f>'дод 2'!M87+'дод 2'!M160+'дод 2'!M104+'дод 2'!M175+'дод 2'!M191+'дод 2'!M223</f>
        <v>23345460</v>
      </c>
      <c r="M153" s="46">
        <f>'дод 2'!N87+'дод 2'!N160+'дод 2'!N104+'дод 2'!N175+'дод 2'!N191+'дод 2'!N223</f>
        <v>0</v>
      </c>
      <c r="N153" s="46">
        <f>'дод 2'!O87+'дод 2'!O160+'дод 2'!O104+'дод 2'!O175+'дод 2'!O191+'дод 2'!O223</f>
        <v>0</v>
      </c>
      <c r="O153" s="46">
        <f>'дод 2'!P87+'дод 2'!P160+'дод 2'!P104+'дод 2'!P175+'дод 2'!P191+'дод 2'!P223</f>
        <v>0</v>
      </c>
      <c r="P153" s="46">
        <f>'дод 2'!Q87+'дод 2'!Q160+'дод 2'!Q104+'дод 2'!Q175+'дод 2'!Q191+'дод 2'!Q223</f>
        <v>23345460</v>
      </c>
      <c r="Q153" s="46">
        <f>'дод 2'!R87+'дод 2'!R160+'дод 2'!R104+'дод 2'!R175+'дод 2'!R191+'дод 2'!R223</f>
        <v>0</v>
      </c>
      <c r="R153" s="46">
        <f>'дод 2'!S87+'дод 2'!S160+'дод 2'!S104+'дод 2'!S175+'дод 2'!S191+'дод 2'!S223</f>
        <v>0</v>
      </c>
      <c r="S153" s="46">
        <f>'дод 2'!T87+'дод 2'!T160+'дод 2'!T104+'дод 2'!T175+'дод 2'!T191+'дод 2'!T223</f>
        <v>0</v>
      </c>
      <c r="T153" s="46">
        <f>'дод 2'!U87+'дод 2'!U160+'дод 2'!U104+'дод 2'!U175+'дод 2'!U191+'дод 2'!U223</f>
        <v>0</v>
      </c>
      <c r="U153" s="46">
        <f>'дод 2'!V87+'дод 2'!V160+'дод 2'!V104+'дод 2'!V175+'дод 2'!V191+'дод 2'!V223</f>
        <v>0</v>
      </c>
      <c r="V153" s="178">
        <f t="shared" si="48"/>
        <v>0</v>
      </c>
      <c r="W153" s="46">
        <f t="shared" si="45"/>
        <v>173801.56</v>
      </c>
      <c r="X153" s="288"/>
      <c r="AF153" s="22"/>
      <c r="AG153" s="22"/>
    </row>
    <row r="154" spans="2:33" ht="39.75" customHeight="1">
      <c r="B154" s="54" t="s">
        <v>344</v>
      </c>
      <c r="C154" s="54" t="s">
        <v>345</v>
      </c>
      <c r="D154" s="55" t="s">
        <v>51</v>
      </c>
      <c r="E154" s="46">
        <f>'дод 2'!F50+'дод 2'!F207</f>
        <v>309200</v>
      </c>
      <c r="F154" s="46">
        <f>'дод 2'!G50+'дод 2'!G207</f>
        <v>0</v>
      </c>
      <c r="G154" s="46">
        <f>'дод 2'!H50+'дод 2'!H207</f>
        <v>0</v>
      </c>
      <c r="H154" s="46">
        <f>'дод 2'!I50+'дод 2'!I207</f>
        <v>8445</v>
      </c>
      <c r="I154" s="46">
        <f>'дод 2'!J50+'дод 2'!J207</f>
        <v>0</v>
      </c>
      <c r="J154" s="46">
        <f>'дод 2'!K50+'дод 2'!K207</f>
        <v>0</v>
      </c>
      <c r="K154" s="178">
        <f t="shared" si="44"/>
        <v>2.73124191461837</v>
      </c>
      <c r="L154" s="46">
        <f>'дод 2'!M50+'дод 2'!M207</f>
        <v>32000</v>
      </c>
      <c r="M154" s="46">
        <f>'дод 2'!N50+'дод 2'!N207</f>
        <v>0</v>
      </c>
      <c r="N154" s="46">
        <f>'дод 2'!O50+'дод 2'!O207</f>
        <v>0</v>
      </c>
      <c r="O154" s="46">
        <f>'дод 2'!P50+'дод 2'!P207</f>
        <v>0</v>
      </c>
      <c r="P154" s="46">
        <f>'дод 2'!Q50+'дод 2'!Q207</f>
        <v>32000</v>
      </c>
      <c r="Q154" s="46">
        <f>'дод 2'!R50+'дод 2'!R207</f>
        <v>0</v>
      </c>
      <c r="R154" s="46">
        <f>'дод 2'!S50+'дод 2'!S207</f>
        <v>0</v>
      </c>
      <c r="S154" s="46">
        <f>'дод 2'!T50+'дод 2'!T207</f>
        <v>0</v>
      </c>
      <c r="T154" s="46">
        <f>'дод 2'!U50+'дод 2'!U207</f>
        <v>0</v>
      </c>
      <c r="U154" s="46">
        <f>'дод 2'!V50+'дод 2'!V207</f>
        <v>0</v>
      </c>
      <c r="V154" s="178">
        <f t="shared" si="48"/>
        <v>0</v>
      </c>
      <c r="W154" s="46">
        <f t="shared" si="45"/>
        <v>8445</v>
      </c>
      <c r="X154" s="288"/>
      <c r="AF154" s="22"/>
      <c r="AG154" s="22"/>
    </row>
    <row r="155" spans="2:33" ht="54.75" customHeight="1">
      <c r="B155" s="54" t="s">
        <v>346</v>
      </c>
      <c r="C155" s="54" t="s">
        <v>325</v>
      </c>
      <c r="D155" s="55" t="s">
        <v>53</v>
      </c>
      <c r="E155" s="46">
        <f>'дод 2'!F224+'дод 2'!F192+'дод 2'!F51+'дод 2'!F235</f>
        <v>0</v>
      </c>
      <c r="F155" s="46">
        <f>'дод 2'!G224+'дод 2'!G192+'дод 2'!G51+'дод 2'!G235</f>
        <v>0</v>
      </c>
      <c r="G155" s="46">
        <f>'дод 2'!H224+'дод 2'!H192+'дод 2'!H51+'дод 2'!H235</f>
        <v>0</v>
      </c>
      <c r="H155" s="46">
        <f>'дод 2'!I224+'дод 2'!I192+'дод 2'!I51+'дод 2'!I235</f>
        <v>0</v>
      </c>
      <c r="I155" s="46">
        <f>'дод 2'!J224+'дод 2'!J192+'дод 2'!J51+'дод 2'!J235</f>
        <v>0</v>
      </c>
      <c r="J155" s="46">
        <f>'дод 2'!K224+'дод 2'!K192+'дод 2'!K51+'дод 2'!K235</f>
        <v>0</v>
      </c>
      <c r="K155" s="178"/>
      <c r="L155" s="46">
        <f>'дод 2'!M224+'дод 2'!M192+'дод 2'!M51+'дод 2'!M235</f>
        <v>65343900</v>
      </c>
      <c r="M155" s="46">
        <f>'дод 2'!N224+'дод 2'!N192+'дод 2'!N51+'дод 2'!N235</f>
        <v>0</v>
      </c>
      <c r="N155" s="46">
        <f>'дод 2'!O224+'дод 2'!O192+'дод 2'!O51+'дод 2'!O235</f>
        <v>0</v>
      </c>
      <c r="O155" s="46">
        <f>'дод 2'!P224+'дод 2'!P192+'дод 2'!P51+'дод 2'!P235</f>
        <v>0</v>
      </c>
      <c r="P155" s="46">
        <f>'дод 2'!Q224+'дод 2'!Q192+'дод 2'!Q51+'дод 2'!Q235</f>
        <v>65343900</v>
      </c>
      <c r="Q155" s="46">
        <f>'дод 2'!R224+'дод 2'!R192+'дод 2'!R51+'дод 2'!R235</f>
        <v>6614388.34</v>
      </c>
      <c r="R155" s="46">
        <f>'дод 2'!S224+'дод 2'!S192+'дод 2'!S51+'дод 2'!S235</f>
        <v>0</v>
      </c>
      <c r="S155" s="46">
        <f>'дод 2'!T224+'дод 2'!T192+'дод 2'!T51+'дод 2'!T235</f>
        <v>0</v>
      </c>
      <c r="T155" s="46">
        <f>'дод 2'!U224+'дод 2'!U192+'дод 2'!U51+'дод 2'!U235</f>
        <v>0</v>
      </c>
      <c r="U155" s="46">
        <f>'дод 2'!V224+'дод 2'!V192+'дод 2'!V51+'дод 2'!V235</f>
        <v>6614388.34</v>
      </c>
      <c r="V155" s="178">
        <f t="shared" si="48"/>
        <v>10.122426638140668</v>
      </c>
      <c r="W155" s="46">
        <f t="shared" si="45"/>
        <v>6614388.34</v>
      </c>
      <c r="X155" s="288"/>
      <c r="AF155" s="22"/>
      <c r="AG155" s="22"/>
    </row>
    <row r="156" spans="1:33" s="28" customFormat="1" ht="32.25" customHeight="1">
      <c r="A156" s="27"/>
      <c r="B156" s="51" t="s">
        <v>347</v>
      </c>
      <c r="C156" s="51"/>
      <c r="D156" s="53" t="s">
        <v>13</v>
      </c>
      <c r="E156" s="45">
        <f>E157</f>
        <v>639800</v>
      </c>
      <c r="F156" s="45">
        <f aca="true" t="shared" si="50" ref="F156:U157">F157</f>
        <v>0</v>
      </c>
      <c r="G156" s="45">
        <f t="shared" si="50"/>
        <v>0</v>
      </c>
      <c r="H156" s="45">
        <f t="shared" si="50"/>
        <v>4419.16</v>
      </c>
      <c r="I156" s="45">
        <f t="shared" si="50"/>
        <v>0</v>
      </c>
      <c r="J156" s="45">
        <f t="shared" si="50"/>
        <v>0</v>
      </c>
      <c r="K156" s="183">
        <f t="shared" si="44"/>
        <v>0.690709596748984</v>
      </c>
      <c r="L156" s="45">
        <f t="shared" si="50"/>
        <v>0</v>
      </c>
      <c r="M156" s="45">
        <f t="shared" si="50"/>
        <v>0</v>
      </c>
      <c r="N156" s="45">
        <f t="shared" si="50"/>
        <v>0</v>
      </c>
      <c r="O156" s="45">
        <f t="shared" si="50"/>
        <v>0</v>
      </c>
      <c r="P156" s="45">
        <f t="shared" si="50"/>
        <v>0</v>
      </c>
      <c r="Q156" s="45">
        <f t="shared" si="50"/>
        <v>0</v>
      </c>
      <c r="R156" s="45">
        <f t="shared" si="50"/>
        <v>0</v>
      </c>
      <c r="S156" s="45">
        <f t="shared" si="50"/>
        <v>0</v>
      </c>
      <c r="T156" s="45">
        <f t="shared" si="50"/>
        <v>0</v>
      </c>
      <c r="U156" s="45">
        <f t="shared" si="50"/>
        <v>0</v>
      </c>
      <c r="V156" s="183"/>
      <c r="W156" s="45">
        <f t="shared" si="45"/>
        <v>4419.16</v>
      </c>
      <c r="X156" s="288"/>
      <c r="AF156" s="25"/>
      <c r="AG156" s="25"/>
    </row>
    <row r="157" spans="2:33" ht="25.5" customHeight="1">
      <c r="B157" s="54" t="s">
        <v>347</v>
      </c>
      <c r="C157" s="54" t="s">
        <v>345</v>
      </c>
      <c r="D157" s="55" t="s">
        <v>13</v>
      </c>
      <c r="E157" s="46">
        <f>E158</f>
        <v>639800</v>
      </c>
      <c r="F157" s="46">
        <f t="shared" si="50"/>
        <v>0</v>
      </c>
      <c r="G157" s="46">
        <f t="shared" si="50"/>
        <v>0</v>
      </c>
      <c r="H157" s="46">
        <f t="shared" si="50"/>
        <v>4419.16</v>
      </c>
      <c r="I157" s="46">
        <f t="shared" si="50"/>
        <v>0</v>
      </c>
      <c r="J157" s="46">
        <f t="shared" si="50"/>
        <v>0</v>
      </c>
      <c r="K157" s="178">
        <f t="shared" si="44"/>
        <v>0.690709596748984</v>
      </c>
      <c r="L157" s="46">
        <f t="shared" si="50"/>
        <v>0</v>
      </c>
      <c r="M157" s="46">
        <f t="shared" si="50"/>
        <v>0</v>
      </c>
      <c r="N157" s="46">
        <f t="shared" si="50"/>
        <v>0</v>
      </c>
      <c r="O157" s="46">
        <f t="shared" si="50"/>
        <v>0</v>
      </c>
      <c r="P157" s="46">
        <f t="shared" si="50"/>
        <v>0</v>
      </c>
      <c r="Q157" s="46">
        <f t="shared" si="50"/>
        <v>0</v>
      </c>
      <c r="R157" s="46">
        <f t="shared" si="50"/>
        <v>0</v>
      </c>
      <c r="S157" s="46">
        <f t="shared" si="50"/>
        <v>0</v>
      </c>
      <c r="T157" s="46">
        <f t="shared" si="50"/>
        <v>0</v>
      </c>
      <c r="U157" s="46">
        <f t="shared" si="50"/>
        <v>0</v>
      </c>
      <c r="V157" s="178"/>
      <c r="W157" s="46">
        <f t="shared" si="45"/>
        <v>4419.16</v>
      </c>
      <c r="X157" s="288"/>
      <c r="AF157" s="22"/>
      <c r="AG157" s="22"/>
    </row>
    <row r="158" spans="1:33" s="13" customFormat="1" ht="68.25" customHeight="1">
      <c r="A158" s="12"/>
      <c r="B158" s="57" t="s">
        <v>347</v>
      </c>
      <c r="C158" s="57" t="s">
        <v>345</v>
      </c>
      <c r="D158" s="58" t="s">
        <v>199</v>
      </c>
      <c r="E158" s="47">
        <f>'дод 2'!F53</f>
        <v>639800</v>
      </c>
      <c r="F158" s="47">
        <f>'дод 2'!G53</f>
        <v>0</v>
      </c>
      <c r="G158" s="47">
        <f>'дод 2'!H53</f>
        <v>0</v>
      </c>
      <c r="H158" s="47">
        <f>'дод 2'!I53</f>
        <v>4419.16</v>
      </c>
      <c r="I158" s="47">
        <f>'дод 2'!J53</f>
        <v>0</v>
      </c>
      <c r="J158" s="47">
        <f>'дод 2'!K53</f>
        <v>0</v>
      </c>
      <c r="K158" s="178">
        <f t="shared" si="44"/>
        <v>0.690709596748984</v>
      </c>
      <c r="L158" s="47">
        <f>'дод 2'!M53</f>
        <v>0</v>
      </c>
      <c r="M158" s="47">
        <f>'дод 2'!N53</f>
        <v>0</v>
      </c>
      <c r="N158" s="47">
        <f>'дод 2'!O53</f>
        <v>0</v>
      </c>
      <c r="O158" s="47">
        <f>'дод 2'!P53</f>
        <v>0</v>
      </c>
      <c r="P158" s="47">
        <f>'дод 2'!Q53</f>
        <v>0</v>
      </c>
      <c r="Q158" s="47">
        <f>'дод 2'!R53</f>
        <v>0</v>
      </c>
      <c r="R158" s="47">
        <f>'дод 2'!S53</f>
        <v>0</v>
      </c>
      <c r="S158" s="47">
        <f>'дод 2'!T53</f>
        <v>0</v>
      </c>
      <c r="T158" s="47">
        <f>'дод 2'!U53</f>
        <v>0</v>
      </c>
      <c r="U158" s="47">
        <f>'дод 2'!V53</f>
        <v>0</v>
      </c>
      <c r="V158" s="178"/>
      <c r="W158" s="46">
        <f t="shared" si="45"/>
        <v>4419.16</v>
      </c>
      <c r="X158" s="288"/>
      <c r="AF158" s="22"/>
      <c r="AG158" s="22"/>
    </row>
    <row r="159" spans="1:33" s="28" customFormat="1" ht="37.5">
      <c r="A159" s="27"/>
      <c r="B159" s="51" t="s">
        <v>348</v>
      </c>
      <c r="C159" s="51"/>
      <c r="D159" s="53" t="s">
        <v>349</v>
      </c>
      <c r="E159" s="45">
        <f>E160</f>
        <v>199733</v>
      </c>
      <c r="F159" s="45">
        <f aca="true" t="shared" si="51" ref="F159:U159">F160</f>
        <v>0</v>
      </c>
      <c r="G159" s="45">
        <f t="shared" si="51"/>
        <v>0</v>
      </c>
      <c r="H159" s="45">
        <f t="shared" si="51"/>
        <v>0</v>
      </c>
      <c r="I159" s="45">
        <f t="shared" si="51"/>
        <v>0</v>
      </c>
      <c r="J159" s="45">
        <f t="shared" si="51"/>
        <v>0</v>
      </c>
      <c r="K159" s="183">
        <f t="shared" si="44"/>
        <v>0</v>
      </c>
      <c r="L159" s="45">
        <f t="shared" si="51"/>
        <v>0</v>
      </c>
      <c r="M159" s="45">
        <f t="shared" si="51"/>
        <v>0</v>
      </c>
      <c r="N159" s="45">
        <f t="shared" si="51"/>
        <v>0</v>
      </c>
      <c r="O159" s="45">
        <f t="shared" si="51"/>
        <v>0</v>
      </c>
      <c r="P159" s="45">
        <f t="shared" si="51"/>
        <v>0</v>
      </c>
      <c r="Q159" s="45">
        <f t="shared" si="51"/>
        <v>0</v>
      </c>
      <c r="R159" s="45">
        <f t="shared" si="51"/>
        <v>0</v>
      </c>
      <c r="S159" s="45">
        <f t="shared" si="51"/>
        <v>0</v>
      </c>
      <c r="T159" s="45">
        <f t="shared" si="51"/>
        <v>0</v>
      </c>
      <c r="U159" s="45">
        <f t="shared" si="51"/>
        <v>0</v>
      </c>
      <c r="V159" s="183"/>
      <c r="W159" s="45">
        <f t="shared" si="45"/>
        <v>0</v>
      </c>
      <c r="X159" s="288"/>
      <c r="Y159" s="25"/>
      <c r="AF159" s="25"/>
      <c r="AG159" s="25"/>
    </row>
    <row r="160" spans="2:33" ht="26.25" customHeight="1">
      <c r="B160" s="54" t="s">
        <v>350</v>
      </c>
      <c r="C160" s="54" t="s">
        <v>351</v>
      </c>
      <c r="D160" s="55" t="s">
        <v>16</v>
      </c>
      <c r="E160" s="46">
        <f>'дод 2'!F193</f>
        <v>199733</v>
      </c>
      <c r="F160" s="46">
        <f>'дод 2'!G193</f>
        <v>0</v>
      </c>
      <c r="G160" s="46">
        <f>'дод 2'!H193</f>
        <v>0</v>
      </c>
      <c r="H160" s="46">
        <f>'дод 2'!I193</f>
        <v>0</v>
      </c>
      <c r="I160" s="46">
        <f>'дод 2'!J193</f>
        <v>0</v>
      </c>
      <c r="J160" s="46">
        <f>'дод 2'!K193</f>
        <v>0</v>
      </c>
      <c r="K160" s="178">
        <f t="shared" si="44"/>
        <v>0</v>
      </c>
      <c r="L160" s="46">
        <f>'дод 2'!M193</f>
        <v>0</v>
      </c>
      <c r="M160" s="46">
        <f>'дод 2'!N193</f>
        <v>0</v>
      </c>
      <c r="N160" s="46">
        <f>'дод 2'!O193</f>
        <v>0</v>
      </c>
      <c r="O160" s="46">
        <f>'дод 2'!P193</f>
        <v>0</v>
      </c>
      <c r="P160" s="46">
        <f>'дод 2'!Q193</f>
        <v>0</v>
      </c>
      <c r="Q160" s="46">
        <f>'дод 2'!R193</f>
        <v>0</v>
      </c>
      <c r="R160" s="46">
        <f>'дод 2'!S193</f>
        <v>0</v>
      </c>
      <c r="S160" s="46">
        <f>'дод 2'!T193</f>
        <v>0</v>
      </c>
      <c r="T160" s="46">
        <f>'дод 2'!U193</f>
        <v>0</v>
      </c>
      <c r="U160" s="46">
        <f>'дод 2'!V193</f>
        <v>0</v>
      </c>
      <c r="V160" s="178"/>
      <c r="W160" s="46">
        <f t="shared" si="45"/>
        <v>0</v>
      </c>
      <c r="X160" s="288"/>
      <c r="AF160" s="22"/>
      <c r="AG160" s="22"/>
    </row>
    <row r="161" spans="1:33" s="28" customFormat="1" ht="37.5">
      <c r="A161" s="27"/>
      <c r="B161" s="51" t="s">
        <v>352</v>
      </c>
      <c r="C161" s="52"/>
      <c r="D161" s="53" t="s">
        <v>353</v>
      </c>
      <c r="E161" s="45">
        <f>E162+E163+E164</f>
        <v>2287880</v>
      </c>
      <c r="F161" s="45">
        <f aca="true" t="shared" si="52" ref="F161:U161">F162+F163+F164</f>
        <v>965400</v>
      </c>
      <c r="G161" s="45">
        <f t="shared" si="52"/>
        <v>52200</v>
      </c>
      <c r="H161" s="45">
        <f t="shared" si="52"/>
        <v>847405.48</v>
      </c>
      <c r="I161" s="45">
        <f t="shared" si="52"/>
        <v>230333.65</v>
      </c>
      <c r="J161" s="45">
        <f t="shared" si="52"/>
        <v>12076.910000000002</v>
      </c>
      <c r="K161" s="183">
        <f t="shared" si="44"/>
        <v>37.03889539661171</v>
      </c>
      <c r="L161" s="45">
        <f t="shared" si="52"/>
        <v>5852804</v>
      </c>
      <c r="M161" s="45">
        <f t="shared" si="52"/>
        <v>4900</v>
      </c>
      <c r="N161" s="45">
        <f t="shared" si="52"/>
        <v>0</v>
      </c>
      <c r="O161" s="45">
        <f t="shared" si="52"/>
        <v>1000</v>
      </c>
      <c r="P161" s="45">
        <f t="shared" si="52"/>
        <v>5847904</v>
      </c>
      <c r="Q161" s="45">
        <f t="shared" si="52"/>
        <v>0</v>
      </c>
      <c r="R161" s="45">
        <f t="shared" si="52"/>
        <v>0</v>
      </c>
      <c r="S161" s="45">
        <f t="shared" si="52"/>
        <v>0</v>
      </c>
      <c r="T161" s="45">
        <f t="shared" si="52"/>
        <v>0</v>
      </c>
      <c r="U161" s="45">
        <f t="shared" si="52"/>
        <v>0</v>
      </c>
      <c r="V161" s="183">
        <f t="shared" si="48"/>
        <v>0</v>
      </c>
      <c r="W161" s="45">
        <f t="shared" si="45"/>
        <v>847405.48</v>
      </c>
      <c r="X161" s="288"/>
      <c r="Y161" s="25"/>
      <c r="AF161" s="25"/>
      <c r="AG161" s="25"/>
    </row>
    <row r="162" spans="1:33" s="28" customFormat="1" ht="56.25">
      <c r="A162" s="27"/>
      <c r="B162" s="56" t="s">
        <v>536</v>
      </c>
      <c r="C162" s="56" t="s">
        <v>357</v>
      </c>
      <c r="D162" s="55" t="s">
        <v>537</v>
      </c>
      <c r="E162" s="46">
        <f>'дод 2'!F161+'дод 2'!F194+'дод 2'!F54</f>
        <v>810400</v>
      </c>
      <c r="F162" s="46">
        <f>'дод 2'!G161+'дод 2'!G194+'дод 2'!G54</f>
        <v>0</v>
      </c>
      <c r="G162" s="46">
        <f>'дод 2'!H161+'дод 2'!H194+'дод 2'!H54</f>
        <v>0</v>
      </c>
      <c r="H162" s="46">
        <f>'дод 2'!I161+'дод 2'!I194+'дод 2'!I54</f>
        <v>493421.28</v>
      </c>
      <c r="I162" s="46">
        <f>'дод 2'!J161+'дод 2'!J194+'дод 2'!J54</f>
        <v>0</v>
      </c>
      <c r="J162" s="46">
        <f>'дод 2'!K161+'дод 2'!K194+'дод 2'!K54</f>
        <v>0</v>
      </c>
      <c r="K162" s="178">
        <f t="shared" si="44"/>
        <v>60.88614017769003</v>
      </c>
      <c r="L162" s="46">
        <f>'дод 2'!M161+'дод 2'!M194+'дод 2'!M54</f>
        <v>5462904</v>
      </c>
      <c r="M162" s="46">
        <f>'дод 2'!N161+'дод 2'!N194+'дод 2'!N54</f>
        <v>0</v>
      </c>
      <c r="N162" s="46">
        <f>'дод 2'!O161+'дод 2'!O194+'дод 2'!O54</f>
        <v>0</v>
      </c>
      <c r="O162" s="46">
        <f>'дод 2'!P161+'дод 2'!P194+'дод 2'!P54</f>
        <v>0</v>
      </c>
      <c r="P162" s="46">
        <f>'дод 2'!Q161+'дод 2'!Q194+'дод 2'!Q54</f>
        <v>5462904</v>
      </c>
      <c r="Q162" s="46">
        <f>'дод 2'!R161+'дод 2'!R194+'дод 2'!R54</f>
        <v>0</v>
      </c>
      <c r="R162" s="46">
        <f>'дод 2'!S161+'дод 2'!S194+'дод 2'!S54</f>
        <v>0</v>
      </c>
      <c r="S162" s="46">
        <f>'дод 2'!T161+'дод 2'!T194+'дод 2'!T54</f>
        <v>0</v>
      </c>
      <c r="T162" s="46">
        <f>'дод 2'!U161+'дод 2'!U194+'дод 2'!U54</f>
        <v>0</v>
      </c>
      <c r="U162" s="46">
        <f>'дод 2'!V161+'дод 2'!V194+'дод 2'!V54</f>
        <v>0</v>
      </c>
      <c r="V162" s="178">
        <f t="shared" si="48"/>
        <v>0</v>
      </c>
      <c r="W162" s="46">
        <f t="shared" si="45"/>
        <v>493421.28</v>
      </c>
      <c r="X162" s="288"/>
      <c r="Y162" s="25"/>
      <c r="AF162" s="25"/>
      <c r="AG162" s="25"/>
    </row>
    <row r="163" spans="2:33" ht="56.25">
      <c r="B163" s="54" t="s">
        <v>354</v>
      </c>
      <c r="C163" s="54" t="s">
        <v>355</v>
      </c>
      <c r="D163" s="55" t="s">
        <v>58</v>
      </c>
      <c r="E163" s="46">
        <f>'дод 2'!F55</f>
        <v>207600</v>
      </c>
      <c r="F163" s="46">
        <f>'дод 2'!G55</f>
        <v>0</v>
      </c>
      <c r="G163" s="46">
        <f>'дод 2'!H55</f>
        <v>5300</v>
      </c>
      <c r="H163" s="46">
        <f>'дод 2'!I55</f>
        <v>47684.1</v>
      </c>
      <c r="I163" s="46">
        <f>'дод 2'!J55</f>
        <v>0</v>
      </c>
      <c r="J163" s="46">
        <f>'дод 2'!K55</f>
        <v>434.04</v>
      </c>
      <c r="K163" s="178">
        <f t="shared" si="44"/>
        <v>22.96921965317919</v>
      </c>
      <c r="L163" s="46">
        <f>'дод 2'!M55</f>
        <v>385000</v>
      </c>
      <c r="M163" s="46">
        <f>'дод 2'!N55</f>
        <v>0</v>
      </c>
      <c r="N163" s="46">
        <f>'дод 2'!O55</f>
        <v>0</v>
      </c>
      <c r="O163" s="46">
        <f>'дод 2'!P55</f>
        <v>0</v>
      </c>
      <c r="P163" s="46">
        <f>'дод 2'!Q55</f>
        <v>385000</v>
      </c>
      <c r="Q163" s="46">
        <f>'дод 2'!R55</f>
        <v>0</v>
      </c>
      <c r="R163" s="46">
        <f>'дод 2'!S55</f>
        <v>0</v>
      </c>
      <c r="S163" s="46">
        <f>'дод 2'!T55</f>
        <v>0</v>
      </c>
      <c r="T163" s="46">
        <f>'дод 2'!U55</f>
        <v>0</v>
      </c>
      <c r="U163" s="46">
        <f>'дод 2'!V55</f>
        <v>0</v>
      </c>
      <c r="V163" s="178">
        <f t="shared" si="48"/>
        <v>0</v>
      </c>
      <c r="W163" s="46">
        <f t="shared" si="45"/>
        <v>47684.1</v>
      </c>
      <c r="X163" s="288"/>
      <c r="AF163" s="22"/>
      <c r="AG163" s="22"/>
    </row>
    <row r="164" spans="2:33" ht="21.75" customHeight="1">
      <c r="B164" s="54" t="s">
        <v>356</v>
      </c>
      <c r="C164" s="75" t="s">
        <v>357</v>
      </c>
      <c r="D164" s="55" t="s">
        <v>56</v>
      </c>
      <c r="E164" s="46">
        <f>'дод 2'!F56</f>
        <v>1269880</v>
      </c>
      <c r="F164" s="46">
        <f>'дод 2'!G56</f>
        <v>965400</v>
      </c>
      <c r="G164" s="46">
        <f>'дод 2'!H56</f>
        <v>46900</v>
      </c>
      <c r="H164" s="46">
        <f>'дод 2'!I56</f>
        <v>306300.1</v>
      </c>
      <c r="I164" s="46">
        <f>'дод 2'!J56</f>
        <v>230333.65</v>
      </c>
      <c r="J164" s="46">
        <f>'дод 2'!K56</f>
        <v>11642.87</v>
      </c>
      <c r="K164" s="178">
        <f t="shared" si="44"/>
        <v>24.12039720288531</v>
      </c>
      <c r="L164" s="46">
        <f>'дод 2'!M56</f>
        <v>4900</v>
      </c>
      <c r="M164" s="46">
        <f>'дод 2'!N56</f>
        <v>4900</v>
      </c>
      <c r="N164" s="46">
        <f>'дод 2'!O56</f>
        <v>0</v>
      </c>
      <c r="O164" s="46">
        <f>'дод 2'!P56</f>
        <v>1000</v>
      </c>
      <c r="P164" s="46">
        <f>'дод 2'!Q56</f>
        <v>0</v>
      </c>
      <c r="Q164" s="46">
        <f>'дод 2'!R56</f>
        <v>0</v>
      </c>
      <c r="R164" s="46">
        <f>'дод 2'!S56</f>
        <v>0</v>
      </c>
      <c r="S164" s="46">
        <f>'дод 2'!T56</f>
        <v>0</v>
      </c>
      <c r="T164" s="46">
        <f>'дод 2'!U56</f>
        <v>0</v>
      </c>
      <c r="U164" s="46">
        <f>'дод 2'!V56</f>
        <v>0</v>
      </c>
      <c r="V164" s="178">
        <f t="shared" si="48"/>
        <v>0</v>
      </c>
      <c r="W164" s="46">
        <f t="shared" si="45"/>
        <v>306300.1</v>
      </c>
      <c r="X164" s="288"/>
      <c r="AF164" s="22"/>
      <c r="AG164" s="22"/>
    </row>
    <row r="165" spans="1:33" s="28" customFormat="1" ht="26.25" customHeight="1">
      <c r="A165" s="27"/>
      <c r="B165" s="51" t="s">
        <v>371</v>
      </c>
      <c r="C165" s="76"/>
      <c r="D165" s="53" t="s">
        <v>372</v>
      </c>
      <c r="E165" s="45">
        <f>E166+E167+E169</f>
        <v>7360816</v>
      </c>
      <c r="F165" s="45">
        <f aca="true" t="shared" si="53" ref="F165:U165">F166+F167+F169</f>
        <v>0</v>
      </c>
      <c r="G165" s="45">
        <f t="shared" si="53"/>
        <v>314530</v>
      </c>
      <c r="H165" s="45">
        <f t="shared" si="53"/>
        <v>1268061.3699999999</v>
      </c>
      <c r="I165" s="45">
        <f t="shared" si="53"/>
        <v>0</v>
      </c>
      <c r="J165" s="45">
        <f t="shared" si="53"/>
        <v>96617.86</v>
      </c>
      <c r="K165" s="183">
        <f t="shared" si="44"/>
        <v>17.227184730605952</v>
      </c>
      <c r="L165" s="45">
        <f t="shared" si="53"/>
        <v>148488</v>
      </c>
      <c r="M165" s="45">
        <f t="shared" si="53"/>
        <v>32488</v>
      </c>
      <c r="N165" s="45">
        <f t="shared" si="53"/>
        <v>0</v>
      </c>
      <c r="O165" s="45">
        <f t="shared" si="53"/>
        <v>0</v>
      </c>
      <c r="P165" s="45">
        <f t="shared" si="53"/>
        <v>116000</v>
      </c>
      <c r="Q165" s="45">
        <f t="shared" si="53"/>
        <v>0</v>
      </c>
      <c r="R165" s="45">
        <f t="shared" si="53"/>
        <v>0</v>
      </c>
      <c r="S165" s="45">
        <f t="shared" si="53"/>
        <v>0</v>
      </c>
      <c r="T165" s="45">
        <f t="shared" si="53"/>
        <v>0</v>
      </c>
      <c r="U165" s="45">
        <f t="shared" si="53"/>
        <v>0</v>
      </c>
      <c r="V165" s="183">
        <f t="shared" si="48"/>
        <v>0</v>
      </c>
      <c r="W165" s="45">
        <f t="shared" si="45"/>
        <v>1268061.3699999999</v>
      </c>
      <c r="X165" s="288"/>
      <c r="Y165" s="25"/>
      <c r="AF165" s="25"/>
      <c r="AG165" s="25"/>
    </row>
    <row r="166" spans="2:33" ht="27.75" customHeight="1">
      <c r="B166" s="54" t="s">
        <v>373</v>
      </c>
      <c r="C166" s="54" t="s">
        <v>370</v>
      </c>
      <c r="D166" s="55" t="s">
        <v>22</v>
      </c>
      <c r="E166" s="50">
        <f>'дод 2'!F252</f>
        <v>270708</v>
      </c>
      <c r="F166" s="50">
        <f>'дод 2'!G252</f>
        <v>0</v>
      </c>
      <c r="G166" s="50">
        <f>'дод 2'!H252</f>
        <v>0</v>
      </c>
      <c r="H166" s="50"/>
      <c r="I166" s="50"/>
      <c r="J166" s="50"/>
      <c r="K166" s="178">
        <f t="shared" si="44"/>
        <v>0</v>
      </c>
      <c r="L166" s="50">
        <f>'дод 2'!M252</f>
        <v>0</v>
      </c>
      <c r="M166" s="50">
        <f>'дод 2'!N252</f>
        <v>0</v>
      </c>
      <c r="N166" s="50">
        <f>'дод 2'!O252</f>
        <v>0</v>
      </c>
      <c r="O166" s="50">
        <f>'дод 2'!P252</f>
        <v>0</v>
      </c>
      <c r="P166" s="50">
        <f>'дод 2'!Q252</f>
        <v>0</v>
      </c>
      <c r="Q166" s="50"/>
      <c r="R166" s="50"/>
      <c r="S166" s="50"/>
      <c r="T166" s="50"/>
      <c r="U166" s="50"/>
      <c r="V166" s="178"/>
      <c r="W166" s="46">
        <f t="shared" si="45"/>
        <v>0</v>
      </c>
      <c r="X166" s="288"/>
      <c r="AB166" s="22"/>
      <c r="AF166" s="22"/>
      <c r="AG166" s="22"/>
    </row>
    <row r="167" spans="2:33" ht="57" customHeight="1">
      <c r="B167" s="54" t="s">
        <v>375</v>
      </c>
      <c r="C167" s="70"/>
      <c r="D167" s="55" t="s">
        <v>172</v>
      </c>
      <c r="E167" s="46">
        <f>E168</f>
        <v>84900</v>
      </c>
      <c r="F167" s="46">
        <f aca="true" t="shared" si="54" ref="F167:U167">F168</f>
        <v>0</v>
      </c>
      <c r="G167" s="46">
        <f t="shared" si="54"/>
        <v>0</v>
      </c>
      <c r="H167" s="46">
        <f t="shared" si="54"/>
        <v>0</v>
      </c>
      <c r="I167" s="46">
        <f t="shared" si="54"/>
        <v>0</v>
      </c>
      <c r="J167" s="46">
        <f t="shared" si="54"/>
        <v>0</v>
      </c>
      <c r="K167" s="178">
        <f t="shared" si="44"/>
        <v>0</v>
      </c>
      <c r="L167" s="46">
        <f t="shared" si="54"/>
        <v>32488</v>
      </c>
      <c r="M167" s="46">
        <f t="shared" si="54"/>
        <v>32488</v>
      </c>
      <c r="N167" s="46">
        <f t="shared" si="54"/>
        <v>0</v>
      </c>
      <c r="O167" s="46">
        <f t="shared" si="54"/>
        <v>0</v>
      </c>
      <c r="P167" s="46">
        <f t="shared" si="54"/>
        <v>0</v>
      </c>
      <c r="Q167" s="46">
        <f t="shared" si="54"/>
        <v>0</v>
      </c>
      <c r="R167" s="46">
        <f t="shared" si="54"/>
        <v>0</v>
      </c>
      <c r="S167" s="46">
        <f t="shared" si="54"/>
        <v>0</v>
      </c>
      <c r="T167" s="46">
        <f t="shared" si="54"/>
        <v>0</v>
      </c>
      <c r="U167" s="46">
        <f t="shared" si="54"/>
        <v>0</v>
      </c>
      <c r="V167" s="178">
        <f t="shared" si="48"/>
        <v>0</v>
      </c>
      <c r="W167" s="46">
        <f t="shared" si="45"/>
        <v>0</v>
      </c>
      <c r="X167" s="288"/>
      <c r="AF167" s="22"/>
      <c r="AG167" s="22"/>
    </row>
    <row r="168" spans="2:33" ht="81" customHeight="1">
      <c r="B168" s="54" t="s">
        <v>376</v>
      </c>
      <c r="C168" s="77" t="s">
        <v>257</v>
      </c>
      <c r="D168" s="58" t="s">
        <v>170</v>
      </c>
      <c r="E168" s="47">
        <f>'дод 2'!F226</f>
        <v>84900</v>
      </c>
      <c r="F168" s="47">
        <f>'дод 2'!G226</f>
        <v>0</v>
      </c>
      <c r="G168" s="47">
        <f>'дод 2'!H226</f>
        <v>0</v>
      </c>
      <c r="H168" s="47">
        <f>'дод 2'!I226</f>
        <v>0</v>
      </c>
      <c r="I168" s="47">
        <f>'дод 2'!J226</f>
        <v>0</v>
      </c>
      <c r="J168" s="47">
        <f>'дод 2'!K226</f>
        <v>0</v>
      </c>
      <c r="K168" s="178">
        <f t="shared" si="44"/>
        <v>0</v>
      </c>
      <c r="L168" s="47">
        <f>'дод 2'!M226</f>
        <v>32488</v>
      </c>
      <c r="M168" s="47">
        <f>'дод 2'!N226</f>
        <v>32488</v>
      </c>
      <c r="N168" s="47">
        <f>'дод 2'!O226</f>
        <v>0</v>
      </c>
      <c r="O168" s="47">
        <f>'дод 2'!P226</f>
        <v>0</v>
      </c>
      <c r="P168" s="47">
        <f>'дод 2'!Q226</f>
        <v>0</v>
      </c>
      <c r="Q168" s="47">
        <f>'дод 2'!R226</f>
        <v>0</v>
      </c>
      <c r="R168" s="47">
        <f>'дод 2'!S226</f>
        <v>0</v>
      </c>
      <c r="S168" s="47">
        <f>'дод 2'!T226</f>
        <v>0</v>
      </c>
      <c r="T168" s="47">
        <f>'дод 2'!U226</f>
        <v>0</v>
      </c>
      <c r="U168" s="47">
        <f>'дод 2'!V226</f>
        <v>0</v>
      </c>
      <c r="V168" s="178">
        <f t="shared" si="48"/>
        <v>0</v>
      </c>
      <c r="W168" s="46">
        <f t="shared" si="45"/>
        <v>0</v>
      </c>
      <c r="X168" s="288"/>
      <c r="AF168" s="22"/>
      <c r="AG168" s="22"/>
    </row>
    <row r="169" spans="2:33" ht="24.75" customHeight="1">
      <c r="B169" s="54" t="s">
        <v>374</v>
      </c>
      <c r="C169" s="54" t="s">
        <v>370</v>
      </c>
      <c r="D169" s="55" t="s">
        <v>9</v>
      </c>
      <c r="E169" s="46">
        <f>E170+E171+E172+E173+E174+E175+E176+E177+E178+E179+E180+E181</f>
        <v>7005208</v>
      </c>
      <c r="F169" s="46">
        <f aca="true" t="shared" si="55" ref="F169:U169">F170+F171+F172+F173+F174+F175+F176+F177+F178+F179+F180+F181</f>
        <v>0</v>
      </c>
      <c r="G169" s="46">
        <f t="shared" si="55"/>
        <v>314530</v>
      </c>
      <c r="H169" s="46">
        <f t="shared" si="55"/>
        <v>1268061.3699999999</v>
      </c>
      <c r="I169" s="46">
        <f t="shared" si="55"/>
        <v>0</v>
      </c>
      <c r="J169" s="46">
        <f t="shared" si="55"/>
        <v>96617.86</v>
      </c>
      <c r="K169" s="178">
        <f t="shared" si="44"/>
        <v>18.101694767664284</v>
      </c>
      <c r="L169" s="46">
        <f t="shared" si="55"/>
        <v>116000</v>
      </c>
      <c r="M169" s="46">
        <f t="shared" si="55"/>
        <v>0</v>
      </c>
      <c r="N169" s="46">
        <f t="shared" si="55"/>
        <v>0</v>
      </c>
      <c r="O169" s="46">
        <f t="shared" si="55"/>
        <v>0</v>
      </c>
      <c r="P169" s="46">
        <f t="shared" si="55"/>
        <v>116000</v>
      </c>
      <c r="Q169" s="46">
        <f t="shared" si="55"/>
        <v>0</v>
      </c>
      <c r="R169" s="46">
        <f t="shared" si="55"/>
        <v>0</v>
      </c>
      <c r="S169" s="46">
        <f t="shared" si="55"/>
        <v>0</v>
      </c>
      <c r="T169" s="46">
        <f t="shared" si="55"/>
        <v>0</v>
      </c>
      <c r="U169" s="46">
        <f t="shared" si="55"/>
        <v>0</v>
      </c>
      <c r="V169" s="178">
        <f t="shared" si="48"/>
        <v>0</v>
      </c>
      <c r="W169" s="46">
        <f t="shared" si="45"/>
        <v>1268061.3699999999</v>
      </c>
      <c r="X169" s="288"/>
      <c r="AF169" s="22"/>
      <c r="AG169" s="22"/>
    </row>
    <row r="170" spans="1:33" s="13" customFormat="1" ht="56.25" customHeight="1">
      <c r="A170" s="12"/>
      <c r="B170" s="57" t="s">
        <v>374</v>
      </c>
      <c r="C170" s="70" t="s">
        <v>370</v>
      </c>
      <c r="D170" s="58" t="s">
        <v>241</v>
      </c>
      <c r="E170" s="47">
        <f>'дод 2'!F58</f>
        <v>645939</v>
      </c>
      <c r="F170" s="47">
        <f>'дод 2'!G58</f>
        <v>0</v>
      </c>
      <c r="G170" s="47">
        <f>'дод 2'!H58</f>
        <v>261530</v>
      </c>
      <c r="H170" s="47">
        <f>'дод 2'!I58</f>
        <v>98664.57</v>
      </c>
      <c r="I170" s="47">
        <f>'дод 2'!J58</f>
        <v>0</v>
      </c>
      <c r="J170" s="47">
        <f>'дод 2'!K58</f>
        <v>88481.67</v>
      </c>
      <c r="K170" s="178">
        <f t="shared" si="44"/>
        <v>15.274595588747545</v>
      </c>
      <c r="L170" s="47">
        <f>'дод 2'!M58</f>
        <v>0</v>
      </c>
      <c r="M170" s="47">
        <f>'дод 2'!N58</f>
        <v>0</v>
      </c>
      <c r="N170" s="47">
        <f>'дод 2'!O58</f>
        <v>0</v>
      </c>
      <c r="O170" s="47">
        <f>'дод 2'!P58</f>
        <v>0</v>
      </c>
      <c r="P170" s="47">
        <f>'дод 2'!Q58</f>
        <v>0</v>
      </c>
      <c r="Q170" s="47">
        <f>'дод 2'!R58</f>
        <v>0</v>
      </c>
      <c r="R170" s="47">
        <f>'дод 2'!S58</f>
        <v>0</v>
      </c>
      <c r="S170" s="47">
        <f>'дод 2'!T58</f>
        <v>0</v>
      </c>
      <c r="T170" s="47">
        <f>'дод 2'!U58</f>
        <v>0</v>
      </c>
      <c r="U170" s="47">
        <f>'дод 2'!V58</f>
        <v>0</v>
      </c>
      <c r="V170" s="178"/>
      <c r="W170" s="46">
        <f t="shared" si="45"/>
        <v>98664.57</v>
      </c>
      <c r="X170" s="288"/>
      <c r="AF170" s="30"/>
      <c r="AG170" s="30"/>
    </row>
    <row r="171" spans="1:33" s="13" customFormat="1" ht="42.75" customHeight="1">
      <c r="A171" s="12"/>
      <c r="B171" s="57" t="s">
        <v>374</v>
      </c>
      <c r="C171" s="70" t="s">
        <v>370</v>
      </c>
      <c r="D171" s="58" t="s">
        <v>427</v>
      </c>
      <c r="E171" s="47">
        <f>'дод 2'!F59</f>
        <v>80290</v>
      </c>
      <c r="F171" s="47">
        <f>'дод 2'!G59</f>
        <v>0</v>
      </c>
      <c r="G171" s="47">
        <f>'дод 2'!H59</f>
        <v>0</v>
      </c>
      <c r="H171" s="47">
        <f>'дод 2'!I59</f>
        <v>40145</v>
      </c>
      <c r="I171" s="47">
        <f>'дод 2'!J59</f>
        <v>0</v>
      </c>
      <c r="J171" s="47">
        <f>'дод 2'!K59</f>
        <v>0</v>
      </c>
      <c r="K171" s="178">
        <f t="shared" si="44"/>
        <v>50</v>
      </c>
      <c r="L171" s="47">
        <f>'дод 2'!M59</f>
        <v>0</v>
      </c>
      <c r="M171" s="47">
        <f>'дод 2'!N59</f>
        <v>0</v>
      </c>
      <c r="N171" s="47">
        <f>'дод 2'!O59</f>
        <v>0</v>
      </c>
      <c r="O171" s="47">
        <f>'дод 2'!P59</f>
        <v>0</v>
      </c>
      <c r="P171" s="47">
        <f>'дод 2'!Q59</f>
        <v>0</v>
      </c>
      <c r="Q171" s="47">
        <f>'дод 2'!R59</f>
        <v>0</v>
      </c>
      <c r="R171" s="47">
        <f>'дод 2'!S59</f>
        <v>0</v>
      </c>
      <c r="S171" s="47">
        <f>'дод 2'!T59</f>
        <v>0</v>
      </c>
      <c r="T171" s="47">
        <f>'дод 2'!U59</f>
        <v>0</v>
      </c>
      <c r="U171" s="47">
        <f>'дод 2'!V59</f>
        <v>0</v>
      </c>
      <c r="V171" s="178"/>
      <c r="W171" s="46">
        <f t="shared" si="45"/>
        <v>40145</v>
      </c>
      <c r="X171" s="288"/>
      <c r="AF171" s="30"/>
      <c r="AG171" s="30"/>
    </row>
    <row r="172" spans="1:33" s="13" customFormat="1" ht="72" customHeight="1">
      <c r="A172" s="12"/>
      <c r="B172" s="57" t="s">
        <v>374</v>
      </c>
      <c r="C172" s="70" t="s">
        <v>370</v>
      </c>
      <c r="D172" s="58" t="s">
        <v>511</v>
      </c>
      <c r="E172" s="47">
        <f>'дод 2'!F60</f>
        <v>843700</v>
      </c>
      <c r="F172" s="47">
        <f>'дод 2'!G60</f>
        <v>0</v>
      </c>
      <c r="G172" s="47">
        <f>'дод 2'!H60</f>
        <v>0</v>
      </c>
      <c r="H172" s="47">
        <f>'дод 2'!I60</f>
        <v>335468.15</v>
      </c>
      <c r="I172" s="47">
        <f>'дод 2'!J60</f>
        <v>0</v>
      </c>
      <c r="J172" s="47">
        <f>'дод 2'!K60</f>
        <v>0</v>
      </c>
      <c r="K172" s="178">
        <f t="shared" si="44"/>
        <v>39.761544387815576</v>
      </c>
      <c r="L172" s="47">
        <f>'дод 2'!M60</f>
        <v>90000</v>
      </c>
      <c r="M172" s="47">
        <f>'дод 2'!N60</f>
        <v>0</v>
      </c>
      <c r="N172" s="47">
        <f>'дод 2'!O60</f>
        <v>0</v>
      </c>
      <c r="O172" s="47">
        <f>'дод 2'!P60</f>
        <v>0</v>
      </c>
      <c r="P172" s="47">
        <f>'дод 2'!Q60</f>
        <v>90000</v>
      </c>
      <c r="Q172" s="47">
        <f>'дод 2'!R60</f>
        <v>0</v>
      </c>
      <c r="R172" s="47">
        <f>'дод 2'!S60</f>
        <v>0</v>
      </c>
      <c r="S172" s="47">
        <f>'дод 2'!T60</f>
        <v>0</v>
      </c>
      <c r="T172" s="47">
        <f>'дод 2'!U60</f>
        <v>0</v>
      </c>
      <c r="U172" s="47">
        <f>'дод 2'!V60</f>
        <v>0</v>
      </c>
      <c r="V172" s="178"/>
      <c r="W172" s="46">
        <f t="shared" si="45"/>
        <v>335468.15</v>
      </c>
      <c r="X172" s="288"/>
      <c r="AF172" s="30"/>
      <c r="AG172" s="30"/>
    </row>
    <row r="173" spans="1:33" s="13" customFormat="1" ht="57.75" customHeight="1">
      <c r="A173" s="12"/>
      <c r="B173" s="57" t="s">
        <v>374</v>
      </c>
      <c r="C173" s="70" t="s">
        <v>370</v>
      </c>
      <c r="D173" s="58" t="s">
        <v>199</v>
      </c>
      <c r="E173" s="47">
        <f>'дод 2'!F61</f>
        <v>912400</v>
      </c>
      <c r="F173" s="47">
        <f>'дод 2'!G61</f>
        <v>0</v>
      </c>
      <c r="G173" s="47">
        <f>'дод 2'!H61</f>
        <v>0</v>
      </c>
      <c r="H173" s="47">
        <f>'дод 2'!I61</f>
        <v>0</v>
      </c>
      <c r="I173" s="47">
        <f>'дод 2'!J61</f>
        <v>0</v>
      </c>
      <c r="J173" s="47">
        <f>'дод 2'!K61</f>
        <v>0</v>
      </c>
      <c r="K173" s="178">
        <f t="shared" si="44"/>
        <v>0</v>
      </c>
      <c r="L173" s="47">
        <f>'дод 2'!M61</f>
        <v>26000</v>
      </c>
      <c r="M173" s="47">
        <f>'дод 2'!N61</f>
        <v>0</v>
      </c>
      <c r="N173" s="47">
        <f>'дод 2'!O61</f>
        <v>0</v>
      </c>
      <c r="O173" s="47">
        <f>'дод 2'!P61</f>
        <v>0</v>
      </c>
      <c r="P173" s="47">
        <f>'дод 2'!Q61</f>
        <v>26000</v>
      </c>
      <c r="Q173" s="47">
        <f>'дод 2'!R61</f>
        <v>0</v>
      </c>
      <c r="R173" s="47">
        <f>'дод 2'!S61</f>
        <v>0</v>
      </c>
      <c r="S173" s="47">
        <f>'дод 2'!T61</f>
        <v>0</v>
      </c>
      <c r="T173" s="47">
        <f>'дод 2'!U61</f>
        <v>0</v>
      </c>
      <c r="U173" s="47">
        <f>'дод 2'!V61</f>
        <v>0</v>
      </c>
      <c r="V173" s="178"/>
      <c r="W173" s="46">
        <f t="shared" si="45"/>
        <v>0</v>
      </c>
      <c r="X173" s="288"/>
      <c r="AF173" s="30"/>
      <c r="AG173" s="30"/>
    </row>
    <row r="174" spans="1:33" s="13" customFormat="1" ht="41.25" customHeight="1">
      <c r="A174" s="12"/>
      <c r="B174" s="57" t="s">
        <v>374</v>
      </c>
      <c r="C174" s="70" t="s">
        <v>370</v>
      </c>
      <c r="D174" s="58" t="s">
        <v>200</v>
      </c>
      <c r="E174" s="47">
        <f>'дод 2'!F62</f>
        <v>1279179</v>
      </c>
      <c r="F174" s="47">
        <f>'дод 2'!G62</f>
        <v>0</v>
      </c>
      <c r="G174" s="47">
        <f>'дод 2'!H62</f>
        <v>0</v>
      </c>
      <c r="H174" s="47">
        <f>'дод 2'!I62</f>
        <v>289788.47</v>
      </c>
      <c r="I174" s="47">
        <f>'дод 2'!J62</f>
        <v>0</v>
      </c>
      <c r="J174" s="47">
        <f>'дод 2'!K62</f>
        <v>0</v>
      </c>
      <c r="K174" s="178">
        <f t="shared" si="44"/>
        <v>22.654254799367404</v>
      </c>
      <c r="L174" s="47">
        <f>'дод 2'!M62</f>
        <v>0</v>
      </c>
      <c r="M174" s="47">
        <f>'дод 2'!N62</f>
        <v>0</v>
      </c>
      <c r="N174" s="47">
        <f>'дод 2'!O62</f>
        <v>0</v>
      </c>
      <c r="O174" s="47">
        <f>'дод 2'!P62</f>
        <v>0</v>
      </c>
      <c r="P174" s="47">
        <f>'дод 2'!Q62</f>
        <v>0</v>
      </c>
      <c r="Q174" s="47">
        <f>'дод 2'!R62</f>
        <v>0</v>
      </c>
      <c r="R174" s="47">
        <f>'дод 2'!S62</f>
        <v>0</v>
      </c>
      <c r="S174" s="47">
        <f>'дод 2'!T62</f>
        <v>0</v>
      </c>
      <c r="T174" s="47">
        <f>'дод 2'!U62</f>
        <v>0</v>
      </c>
      <c r="U174" s="47">
        <f>'дод 2'!V62</f>
        <v>0</v>
      </c>
      <c r="V174" s="178"/>
      <c r="W174" s="46">
        <f t="shared" si="45"/>
        <v>289788.47</v>
      </c>
      <c r="X174" s="288"/>
      <c r="AF174" s="30"/>
      <c r="AG174" s="30"/>
    </row>
    <row r="175" spans="1:33" s="13" customFormat="1" ht="67.5" customHeight="1">
      <c r="A175" s="12"/>
      <c r="B175" s="57" t="s">
        <v>374</v>
      </c>
      <c r="C175" s="70" t="s">
        <v>370</v>
      </c>
      <c r="D175" s="58" t="s">
        <v>513</v>
      </c>
      <c r="E175" s="47">
        <f>'дод 2'!F63</f>
        <v>100000</v>
      </c>
      <c r="F175" s="47">
        <f>'дод 2'!G63</f>
        <v>0</v>
      </c>
      <c r="G175" s="47">
        <f>'дод 2'!H63</f>
        <v>0</v>
      </c>
      <c r="H175" s="47">
        <f>'дод 2'!I63</f>
        <v>50000</v>
      </c>
      <c r="I175" s="47">
        <f>'дод 2'!J63</f>
        <v>0</v>
      </c>
      <c r="J175" s="47">
        <f>'дод 2'!K63</f>
        <v>0</v>
      </c>
      <c r="K175" s="178">
        <f t="shared" si="44"/>
        <v>50</v>
      </c>
      <c r="L175" s="47">
        <f>'дод 2'!M63</f>
        <v>0</v>
      </c>
      <c r="M175" s="47">
        <f>'дод 2'!N63</f>
        <v>0</v>
      </c>
      <c r="N175" s="47">
        <f>'дод 2'!O63</f>
        <v>0</v>
      </c>
      <c r="O175" s="47">
        <f>'дод 2'!P63</f>
        <v>0</v>
      </c>
      <c r="P175" s="47">
        <f>'дод 2'!Q63</f>
        <v>0</v>
      </c>
      <c r="Q175" s="47">
        <f>'дод 2'!R63</f>
        <v>0</v>
      </c>
      <c r="R175" s="47">
        <f>'дод 2'!S63</f>
        <v>0</v>
      </c>
      <c r="S175" s="47">
        <f>'дод 2'!T63</f>
        <v>0</v>
      </c>
      <c r="T175" s="47">
        <f>'дод 2'!U63</f>
        <v>0</v>
      </c>
      <c r="U175" s="47">
        <f>'дод 2'!V63</f>
        <v>0</v>
      </c>
      <c r="V175" s="178"/>
      <c r="W175" s="46">
        <f t="shared" si="45"/>
        <v>50000</v>
      </c>
      <c r="X175" s="288"/>
      <c r="AF175" s="30"/>
      <c r="AG175" s="30"/>
    </row>
    <row r="176" spans="1:33" s="13" customFormat="1" ht="72.75" customHeight="1">
      <c r="A176" s="12"/>
      <c r="B176" s="57" t="s">
        <v>374</v>
      </c>
      <c r="C176" s="70" t="s">
        <v>370</v>
      </c>
      <c r="D176" s="58" t="s">
        <v>512</v>
      </c>
      <c r="E176" s="47">
        <f>'дод 2'!F244</f>
        <v>416500</v>
      </c>
      <c r="F176" s="47">
        <f>'дод 2'!G244</f>
        <v>0</v>
      </c>
      <c r="G176" s="47">
        <f>'дод 2'!H244</f>
        <v>0</v>
      </c>
      <c r="H176" s="47">
        <f>'дод 2'!I244</f>
        <v>0</v>
      </c>
      <c r="I176" s="47">
        <f>'дод 2'!J244</f>
        <v>0</v>
      </c>
      <c r="J176" s="47">
        <f>'дод 2'!K244</f>
        <v>0</v>
      </c>
      <c r="K176" s="178">
        <f t="shared" si="44"/>
        <v>0</v>
      </c>
      <c r="L176" s="47">
        <f>'дод 2'!M244</f>
        <v>0</v>
      </c>
      <c r="M176" s="47">
        <f>'дод 2'!N244</f>
        <v>0</v>
      </c>
      <c r="N176" s="47">
        <f>'дод 2'!O244</f>
        <v>0</v>
      </c>
      <c r="O176" s="47">
        <f>'дод 2'!P244</f>
        <v>0</v>
      </c>
      <c r="P176" s="47">
        <f>'дод 2'!Q244</f>
        <v>0</v>
      </c>
      <c r="Q176" s="47">
        <f>'дод 2'!R244</f>
        <v>0</v>
      </c>
      <c r="R176" s="47">
        <f>'дод 2'!S244</f>
        <v>0</v>
      </c>
      <c r="S176" s="47">
        <f>'дод 2'!T244</f>
        <v>0</v>
      </c>
      <c r="T176" s="47">
        <f>'дод 2'!U244</f>
        <v>0</v>
      </c>
      <c r="U176" s="47">
        <f>'дод 2'!V244</f>
        <v>0</v>
      </c>
      <c r="V176" s="178"/>
      <c r="W176" s="46">
        <f t="shared" si="45"/>
        <v>0</v>
      </c>
      <c r="X176" s="288"/>
      <c r="AF176" s="30"/>
      <c r="AG176" s="30"/>
    </row>
    <row r="177" spans="1:33" s="13" customFormat="1" ht="78" customHeight="1">
      <c r="A177" s="12"/>
      <c r="B177" s="57" t="s">
        <v>374</v>
      </c>
      <c r="C177" s="70" t="s">
        <v>370</v>
      </c>
      <c r="D177" s="58" t="s">
        <v>429</v>
      </c>
      <c r="E177" s="47">
        <f>'дод 2'!F196</f>
        <v>285000</v>
      </c>
      <c r="F177" s="47">
        <f>'дод 2'!G196</f>
        <v>0</v>
      </c>
      <c r="G177" s="47">
        <f>'дод 2'!H196</f>
        <v>0</v>
      </c>
      <c r="H177" s="47">
        <f>'дод 2'!I196</f>
        <v>47500</v>
      </c>
      <c r="I177" s="47">
        <f>'дод 2'!J196</f>
        <v>0</v>
      </c>
      <c r="J177" s="47">
        <f>'дод 2'!K196</f>
        <v>0</v>
      </c>
      <c r="K177" s="178">
        <f t="shared" si="44"/>
        <v>16.666666666666664</v>
      </c>
      <c r="L177" s="47">
        <f>'дод 2'!M196</f>
        <v>0</v>
      </c>
      <c r="M177" s="47">
        <f>'дод 2'!N196</f>
        <v>0</v>
      </c>
      <c r="N177" s="47">
        <f>'дод 2'!O196</f>
        <v>0</v>
      </c>
      <c r="O177" s="47">
        <f>'дод 2'!P196</f>
        <v>0</v>
      </c>
      <c r="P177" s="47">
        <f>'дод 2'!Q196</f>
        <v>0</v>
      </c>
      <c r="Q177" s="47">
        <f>'дод 2'!R196</f>
        <v>0</v>
      </c>
      <c r="R177" s="47">
        <f>'дод 2'!S196</f>
        <v>0</v>
      </c>
      <c r="S177" s="47">
        <f>'дод 2'!T196</f>
        <v>0</v>
      </c>
      <c r="T177" s="47">
        <f>'дод 2'!U196</f>
        <v>0</v>
      </c>
      <c r="U177" s="47">
        <f>'дод 2'!V196</f>
        <v>0</v>
      </c>
      <c r="V177" s="178"/>
      <c r="W177" s="46">
        <f t="shared" si="45"/>
        <v>47500</v>
      </c>
      <c r="X177" s="288"/>
      <c r="AF177" s="30"/>
      <c r="AG177" s="30"/>
    </row>
    <row r="178" spans="1:33" s="13" customFormat="1" ht="75.75" customHeight="1">
      <c r="A178" s="12"/>
      <c r="B178" s="57" t="s">
        <v>374</v>
      </c>
      <c r="C178" s="70" t="s">
        <v>370</v>
      </c>
      <c r="D178" s="58" t="s">
        <v>531</v>
      </c>
      <c r="E178" s="47">
        <f>'дод 2'!F197+'дод 2'!F237</f>
        <v>1862200</v>
      </c>
      <c r="F178" s="47">
        <f>'дод 2'!G197+'дод 2'!G237</f>
        <v>0</v>
      </c>
      <c r="G178" s="47">
        <f>'дод 2'!H197+'дод 2'!H237</f>
        <v>53000</v>
      </c>
      <c r="H178" s="47">
        <f>'дод 2'!I197+'дод 2'!I237</f>
        <v>264840.02</v>
      </c>
      <c r="I178" s="47">
        <f>'дод 2'!J197+'дод 2'!J237</f>
        <v>0</v>
      </c>
      <c r="J178" s="47">
        <f>'дод 2'!K197+'дод 2'!K237</f>
        <v>8136.19</v>
      </c>
      <c r="K178" s="178">
        <f t="shared" si="44"/>
        <v>14.221889163355172</v>
      </c>
      <c r="L178" s="47">
        <f>'дод 2'!M197+'дод 2'!M237</f>
        <v>0</v>
      </c>
      <c r="M178" s="47">
        <f>'дод 2'!N197+'дод 2'!N237</f>
        <v>0</v>
      </c>
      <c r="N178" s="47">
        <f>'дод 2'!O197+'дод 2'!O237</f>
        <v>0</v>
      </c>
      <c r="O178" s="47">
        <f>'дод 2'!P197+'дод 2'!P237</f>
        <v>0</v>
      </c>
      <c r="P178" s="47">
        <f>'дод 2'!Q197+'дод 2'!Q237</f>
        <v>0</v>
      </c>
      <c r="Q178" s="47">
        <f>'дод 2'!R197+'дод 2'!R237</f>
        <v>0</v>
      </c>
      <c r="R178" s="47">
        <f>'дод 2'!S197+'дод 2'!S237</f>
        <v>0</v>
      </c>
      <c r="S178" s="47">
        <f>'дод 2'!T197+'дод 2'!T237</f>
        <v>0</v>
      </c>
      <c r="T178" s="47">
        <f>'дод 2'!U197+'дод 2'!U237</f>
        <v>0</v>
      </c>
      <c r="U178" s="47">
        <f>'дод 2'!V197+'дод 2'!V237</f>
        <v>0</v>
      </c>
      <c r="V178" s="178"/>
      <c r="W178" s="46">
        <f t="shared" si="45"/>
        <v>264840.02</v>
      </c>
      <c r="X178" s="288"/>
      <c r="AF178" s="30"/>
      <c r="AG178" s="30"/>
    </row>
    <row r="179" spans="1:33" s="13" customFormat="1" ht="87" customHeight="1">
      <c r="A179" s="12"/>
      <c r="B179" s="57" t="s">
        <v>374</v>
      </c>
      <c r="C179" s="70" t="s">
        <v>370</v>
      </c>
      <c r="D179" s="58" t="s">
        <v>231</v>
      </c>
      <c r="E179" s="47">
        <f>'дод 2'!F209</f>
        <v>430000</v>
      </c>
      <c r="F179" s="47">
        <f>'дод 2'!G209</f>
        <v>0</v>
      </c>
      <c r="G179" s="47">
        <f>'дод 2'!H209</f>
        <v>0</v>
      </c>
      <c r="H179" s="47">
        <f>'дод 2'!I209</f>
        <v>133580.16</v>
      </c>
      <c r="I179" s="47">
        <f>'дод 2'!J209</f>
        <v>0</v>
      </c>
      <c r="J179" s="47">
        <f>'дод 2'!K209</f>
        <v>0</v>
      </c>
      <c r="K179" s="178">
        <f t="shared" si="44"/>
        <v>31.065153488372093</v>
      </c>
      <c r="L179" s="47">
        <f>'дод 2'!M209</f>
        <v>0</v>
      </c>
      <c r="M179" s="47">
        <f>'дод 2'!N209</f>
        <v>0</v>
      </c>
      <c r="N179" s="47">
        <f>'дод 2'!O209</f>
        <v>0</v>
      </c>
      <c r="O179" s="47">
        <f>'дод 2'!P209</f>
        <v>0</v>
      </c>
      <c r="P179" s="47">
        <f>'дод 2'!Q209</f>
        <v>0</v>
      </c>
      <c r="Q179" s="47">
        <f>'дод 2'!R209</f>
        <v>0</v>
      </c>
      <c r="R179" s="47">
        <f>'дод 2'!S209</f>
        <v>0</v>
      </c>
      <c r="S179" s="47">
        <f>'дод 2'!T209</f>
        <v>0</v>
      </c>
      <c r="T179" s="47">
        <f>'дод 2'!U209</f>
        <v>0</v>
      </c>
      <c r="U179" s="47">
        <f>'дод 2'!V209</f>
        <v>0</v>
      </c>
      <c r="V179" s="178"/>
      <c r="W179" s="46">
        <f t="shared" si="45"/>
        <v>133580.16</v>
      </c>
      <c r="X179" s="288"/>
      <c r="AF179" s="30"/>
      <c r="AG179" s="30"/>
    </row>
    <row r="180" spans="1:33" s="13" customFormat="1" ht="83.25" customHeight="1">
      <c r="A180" s="12"/>
      <c r="B180" s="57" t="s">
        <v>374</v>
      </c>
      <c r="C180" s="70" t="s">
        <v>370</v>
      </c>
      <c r="D180" s="58" t="s">
        <v>521</v>
      </c>
      <c r="E180" s="47">
        <f>'дод 2'!F64</f>
        <v>100000</v>
      </c>
      <c r="F180" s="47">
        <f>'дод 2'!G64</f>
        <v>0</v>
      </c>
      <c r="G180" s="47">
        <f>'дод 2'!H64</f>
        <v>0</v>
      </c>
      <c r="H180" s="47">
        <f>'дод 2'!I64</f>
        <v>8075</v>
      </c>
      <c r="I180" s="47">
        <f>'дод 2'!J64</f>
        <v>0</v>
      </c>
      <c r="J180" s="47">
        <f>'дод 2'!K64</f>
        <v>0</v>
      </c>
      <c r="K180" s="178">
        <f t="shared" si="44"/>
        <v>8.075000000000001</v>
      </c>
      <c r="L180" s="47">
        <f>'дод 2'!M64</f>
        <v>0</v>
      </c>
      <c r="M180" s="47">
        <f>'дод 2'!N64</f>
        <v>0</v>
      </c>
      <c r="N180" s="47">
        <f>'дод 2'!O64</f>
        <v>0</v>
      </c>
      <c r="O180" s="47">
        <f>'дод 2'!P64</f>
        <v>0</v>
      </c>
      <c r="P180" s="47">
        <f>'дод 2'!Q64</f>
        <v>0</v>
      </c>
      <c r="Q180" s="47">
        <f>'дод 2'!R64</f>
        <v>0</v>
      </c>
      <c r="R180" s="47">
        <f>'дод 2'!S64</f>
        <v>0</v>
      </c>
      <c r="S180" s="47">
        <f>'дод 2'!T64</f>
        <v>0</v>
      </c>
      <c r="T180" s="47">
        <f>'дод 2'!U64</f>
        <v>0</v>
      </c>
      <c r="U180" s="47">
        <f>'дод 2'!V64</f>
        <v>0</v>
      </c>
      <c r="V180" s="178"/>
      <c r="W180" s="46">
        <f t="shared" si="45"/>
        <v>8075</v>
      </c>
      <c r="X180" s="288"/>
      <c r="AF180" s="30"/>
      <c r="AG180" s="30"/>
    </row>
    <row r="181" spans="1:33" s="13" customFormat="1" ht="101.25" customHeight="1">
      <c r="A181" s="12"/>
      <c r="B181" s="57" t="s">
        <v>374</v>
      </c>
      <c r="C181" s="70" t="s">
        <v>370</v>
      </c>
      <c r="D181" s="78" t="s">
        <v>535</v>
      </c>
      <c r="E181" s="47">
        <f>'дод 2'!F65</f>
        <v>50000</v>
      </c>
      <c r="F181" s="47">
        <f>'дод 2'!G65</f>
        <v>0</v>
      </c>
      <c r="G181" s="47">
        <f>'дод 2'!H65</f>
        <v>0</v>
      </c>
      <c r="H181" s="47">
        <f>'дод 2'!I65</f>
        <v>0</v>
      </c>
      <c r="I181" s="47">
        <f>'дод 2'!J65</f>
        <v>0</v>
      </c>
      <c r="J181" s="47">
        <f>'дод 2'!K65</f>
        <v>0</v>
      </c>
      <c r="K181" s="178">
        <f t="shared" si="44"/>
        <v>0</v>
      </c>
      <c r="L181" s="47">
        <f>'дод 2'!M65</f>
        <v>0</v>
      </c>
      <c r="M181" s="47">
        <f>'дод 2'!N65</f>
        <v>0</v>
      </c>
      <c r="N181" s="47">
        <f>'дод 2'!O65</f>
        <v>0</v>
      </c>
      <c r="O181" s="47">
        <f>'дод 2'!P65</f>
        <v>0</v>
      </c>
      <c r="P181" s="47">
        <f>'дод 2'!Q65</f>
        <v>0</v>
      </c>
      <c r="Q181" s="47">
        <f>'дод 2'!R65</f>
        <v>0</v>
      </c>
      <c r="R181" s="47">
        <f>'дод 2'!S65</f>
        <v>0</v>
      </c>
      <c r="S181" s="47">
        <f>'дод 2'!T65</f>
        <v>0</v>
      </c>
      <c r="T181" s="47">
        <f>'дод 2'!U65</f>
        <v>0</v>
      </c>
      <c r="U181" s="47">
        <f>'дод 2'!V65</f>
        <v>0</v>
      </c>
      <c r="V181" s="178"/>
      <c r="W181" s="46">
        <f t="shared" si="45"/>
        <v>0</v>
      </c>
      <c r="X181" s="288"/>
      <c r="AF181" s="30"/>
      <c r="AG181" s="30"/>
    </row>
    <row r="182" spans="1:33" s="28" customFormat="1" ht="31.5" customHeight="1">
      <c r="A182" s="27"/>
      <c r="B182" s="51" t="s">
        <v>358</v>
      </c>
      <c r="C182" s="51"/>
      <c r="D182" s="53" t="s">
        <v>202</v>
      </c>
      <c r="E182" s="45">
        <f>E183</f>
        <v>227100</v>
      </c>
      <c r="F182" s="45">
        <f aca="true" t="shared" si="56" ref="F182:U182">F183</f>
        <v>0</v>
      </c>
      <c r="G182" s="45">
        <f t="shared" si="56"/>
        <v>0</v>
      </c>
      <c r="H182" s="45">
        <f t="shared" si="56"/>
        <v>56917.97</v>
      </c>
      <c r="I182" s="45">
        <f t="shared" si="56"/>
        <v>0</v>
      </c>
      <c r="J182" s="45">
        <f t="shared" si="56"/>
        <v>0</v>
      </c>
      <c r="K182" s="183">
        <f t="shared" si="44"/>
        <v>25.062954645530606</v>
      </c>
      <c r="L182" s="45">
        <f t="shared" si="56"/>
        <v>0</v>
      </c>
      <c r="M182" s="45">
        <f t="shared" si="56"/>
        <v>0</v>
      </c>
      <c r="N182" s="45">
        <f t="shared" si="56"/>
        <v>0</v>
      </c>
      <c r="O182" s="45">
        <f t="shared" si="56"/>
        <v>0</v>
      </c>
      <c r="P182" s="45">
        <f t="shared" si="56"/>
        <v>0</v>
      </c>
      <c r="Q182" s="45">
        <f t="shared" si="56"/>
        <v>0</v>
      </c>
      <c r="R182" s="45">
        <f t="shared" si="56"/>
        <v>0</v>
      </c>
      <c r="S182" s="45">
        <f t="shared" si="56"/>
        <v>0</v>
      </c>
      <c r="T182" s="45">
        <f t="shared" si="56"/>
        <v>0</v>
      </c>
      <c r="U182" s="45">
        <f t="shared" si="56"/>
        <v>0</v>
      </c>
      <c r="V182" s="183"/>
      <c r="W182" s="45">
        <f t="shared" si="45"/>
        <v>56917.97</v>
      </c>
      <c r="X182" s="288"/>
      <c r="Y182" s="25"/>
      <c r="AF182" s="25"/>
      <c r="AG182" s="25"/>
    </row>
    <row r="183" spans="2:33" ht="35.25" customHeight="1">
      <c r="B183" s="54" t="s">
        <v>358</v>
      </c>
      <c r="C183" s="54" t="s">
        <v>359</v>
      </c>
      <c r="D183" s="55" t="s">
        <v>202</v>
      </c>
      <c r="E183" s="46">
        <f>'дод 2'!F248</f>
        <v>227100</v>
      </c>
      <c r="F183" s="46">
        <f>'дод 2'!G248</f>
        <v>0</v>
      </c>
      <c r="G183" s="46">
        <f>'дод 2'!H248</f>
        <v>0</v>
      </c>
      <c r="H183" s="46">
        <f>'дод 2'!I248</f>
        <v>56917.97</v>
      </c>
      <c r="I183" s="46">
        <f>'дод 2'!J248</f>
        <v>0</v>
      </c>
      <c r="J183" s="46">
        <f>'дод 2'!K248</f>
        <v>0</v>
      </c>
      <c r="K183" s="178">
        <f t="shared" si="44"/>
        <v>25.062954645530606</v>
      </c>
      <c r="L183" s="46">
        <f>'дод 2'!M248</f>
        <v>0</v>
      </c>
      <c r="M183" s="46">
        <f>'дод 2'!N248</f>
        <v>0</v>
      </c>
      <c r="N183" s="46">
        <f>'дод 2'!O248</f>
        <v>0</v>
      </c>
      <c r="O183" s="46">
        <f>'дод 2'!P248</f>
        <v>0</v>
      </c>
      <c r="P183" s="46">
        <f>'дод 2'!Q248</f>
        <v>0</v>
      </c>
      <c r="Q183" s="46">
        <f>'дод 2'!R248</f>
        <v>0</v>
      </c>
      <c r="R183" s="46">
        <f>'дод 2'!S248</f>
        <v>0</v>
      </c>
      <c r="S183" s="46">
        <f>'дод 2'!T248</f>
        <v>0</v>
      </c>
      <c r="T183" s="46">
        <f>'дод 2'!U248</f>
        <v>0</v>
      </c>
      <c r="U183" s="46">
        <f>'дод 2'!V248</f>
        <v>0</v>
      </c>
      <c r="V183" s="178"/>
      <c r="W183" s="46">
        <f t="shared" si="45"/>
        <v>56917.97</v>
      </c>
      <c r="X183" s="216"/>
      <c r="AF183" s="22"/>
      <c r="AG183" s="22"/>
    </row>
    <row r="184" spans="1:33" s="28" customFormat="1" ht="30" customHeight="1">
      <c r="A184" s="27"/>
      <c r="B184" s="51" t="s">
        <v>360</v>
      </c>
      <c r="C184" s="52"/>
      <c r="D184" s="53" t="s">
        <v>361</v>
      </c>
      <c r="E184" s="45">
        <f>E185+E186+E187+E188+E189</f>
        <v>0</v>
      </c>
      <c r="F184" s="45">
        <f aca="true" t="shared" si="57" ref="F184:U184">F185+F186+F187+F188+F189</f>
        <v>0</v>
      </c>
      <c r="G184" s="45">
        <f t="shared" si="57"/>
        <v>0</v>
      </c>
      <c r="H184" s="45">
        <f t="shared" si="57"/>
        <v>0</v>
      </c>
      <c r="I184" s="45">
        <f t="shared" si="57"/>
        <v>0</v>
      </c>
      <c r="J184" s="45">
        <f t="shared" si="57"/>
        <v>0</v>
      </c>
      <c r="K184" s="183"/>
      <c r="L184" s="45">
        <f t="shared" si="57"/>
        <v>9042436</v>
      </c>
      <c r="M184" s="45">
        <f t="shared" si="57"/>
        <v>6083966</v>
      </c>
      <c r="N184" s="45">
        <f t="shared" si="57"/>
        <v>0</v>
      </c>
      <c r="O184" s="45">
        <f t="shared" si="57"/>
        <v>0</v>
      </c>
      <c r="P184" s="45">
        <f t="shared" si="57"/>
        <v>2958470</v>
      </c>
      <c r="Q184" s="45">
        <f t="shared" si="57"/>
        <v>61963.26</v>
      </c>
      <c r="R184" s="45">
        <f t="shared" si="57"/>
        <v>45339.53999999999</v>
      </c>
      <c r="S184" s="45">
        <f t="shared" si="57"/>
        <v>0</v>
      </c>
      <c r="T184" s="45">
        <f t="shared" si="57"/>
        <v>0</v>
      </c>
      <c r="U184" s="45">
        <f t="shared" si="57"/>
        <v>16623.72</v>
      </c>
      <c r="V184" s="183">
        <f t="shared" si="48"/>
        <v>0.6852496384823736</v>
      </c>
      <c r="W184" s="45">
        <f t="shared" si="45"/>
        <v>61963.26</v>
      </c>
      <c r="X184" s="216"/>
      <c r="Y184" s="25"/>
      <c r="Z184" s="25"/>
      <c r="AA184" s="25"/>
      <c r="AF184" s="25"/>
      <c r="AG184" s="25"/>
    </row>
    <row r="185" spans="2:33" ht="45.75" customHeight="1">
      <c r="B185" s="54" t="s">
        <v>362</v>
      </c>
      <c r="C185" s="54" t="s">
        <v>363</v>
      </c>
      <c r="D185" s="55" t="s">
        <v>21</v>
      </c>
      <c r="E185" s="46">
        <f>'дод 2'!F200+'дод 2'!F227</f>
        <v>0</v>
      </c>
      <c r="F185" s="46">
        <f>'дод 2'!G200+'дод 2'!G227</f>
        <v>0</v>
      </c>
      <c r="G185" s="46">
        <f>'дод 2'!H200+'дод 2'!H227</f>
        <v>0</v>
      </c>
      <c r="H185" s="46">
        <f>'дод 2'!I200+'дод 2'!I227</f>
        <v>0</v>
      </c>
      <c r="I185" s="46">
        <f>'дод 2'!J200+'дод 2'!J227</f>
        <v>0</v>
      </c>
      <c r="J185" s="46">
        <f>'дод 2'!K200+'дод 2'!K227</f>
        <v>0</v>
      </c>
      <c r="K185" s="178"/>
      <c r="L185" s="46">
        <f>'дод 2'!M200+'дод 2'!M227</f>
        <v>2270670</v>
      </c>
      <c r="M185" s="46">
        <f>'дод 2'!N200+'дод 2'!N227</f>
        <v>160000</v>
      </c>
      <c r="N185" s="46">
        <f>'дод 2'!O200+'дод 2'!O227</f>
        <v>0</v>
      </c>
      <c r="O185" s="46">
        <f>'дод 2'!P200+'дод 2'!P227</f>
        <v>0</v>
      </c>
      <c r="P185" s="46">
        <f>'дод 2'!Q200+'дод 2'!Q227</f>
        <v>2110670</v>
      </c>
      <c r="Q185" s="46">
        <f>'дод 2'!R200+'дод 2'!R227</f>
        <v>7342.19</v>
      </c>
      <c r="R185" s="46">
        <f>'дод 2'!S200+'дод 2'!S227</f>
        <v>7342.19</v>
      </c>
      <c r="S185" s="46">
        <f>'дод 2'!T200+'дод 2'!T227</f>
        <v>0</v>
      </c>
      <c r="T185" s="46">
        <f>'дод 2'!U200+'дод 2'!U227</f>
        <v>0</v>
      </c>
      <c r="U185" s="46">
        <f>'дод 2'!V200+'дод 2'!V227</f>
        <v>0</v>
      </c>
      <c r="V185" s="178">
        <f t="shared" si="48"/>
        <v>0.3233490555650975</v>
      </c>
      <c r="W185" s="46">
        <f t="shared" si="45"/>
        <v>7342.19</v>
      </c>
      <c r="X185" s="289">
        <v>25</v>
      </c>
      <c r="AF185" s="22"/>
      <c r="AG185" s="22"/>
    </row>
    <row r="186" spans="2:33" ht="55.5" customHeight="1">
      <c r="B186" s="54" t="s">
        <v>364</v>
      </c>
      <c r="C186" s="54" t="s">
        <v>365</v>
      </c>
      <c r="D186" s="55" t="s">
        <v>219</v>
      </c>
      <c r="E186" s="46">
        <f>'дод 2'!F228</f>
        <v>0</v>
      </c>
      <c r="F186" s="46">
        <f>'дод 2'!G228</f>
        <v>0</v>
      </c>
      <c r="G186" s="46">
        <f>'дод 2'!H228</f>
        <v>0</v>
      </c>
      <c r="H186" s="46">
        <f>'дод 2'!I228</f>
        <v>0</v>
      </c>
      <c r="I186" s="46">
        <f>'дод 2'!J228</f>
        <v>0</v>
      </c>
      <c r="J186" s="46">
        <f>'дод 2'!K228</f>
        <v>0</v>
      </c>
      <c r="K186" s="178"/>
      <c r="L186" s="46">
        <f>'дод 2'!M228</f>
        <v>715000</v>
      </c>
      <c r="M186" s="46">
        <f>'дод 2'!N228</f>
        <v>0</v>
      </c>
      <c r="N186" s="46">
        <f>'дод 2'!O228</f>
        <v>0</v>
      </c>
      <c r="O186" s="46">
        <f>'дод 2'!P228</f>
        <v>0</v>
      </c>
      <c r="P186" s="46">
        <f>'дод 2'!Q228</f>
        <v>715000</v>
      </c>
      <c r="Q186" s="46">
        <f>'дод 2'!R228</f>
        <v>0</v>
      </c>
      <c r="R186" s="46">
        <f>'дод 2'!S228</f>
        <v>0</v>
      </c>
      <c r="S186" s="46">
        <f>'дод 2'!T228</f>
        <v>0</v>
      </c>
      <c r="T186" s="46">
        <f>'дод 2'!U228</f>
        <v>0</v>
      </c>
      <c r="U186" s="46">
        <f>'дод 2'!V228</f>
        <v>0</v>
      </c>
      <c r="V186" s="178">
        <f t="shared" si="48"/>
        <v>0</v>
      </c>
      <c r="W186" s="46">
        <f t="shared" si="45"/>
        <v>0</v>
      </c>
      <c r="X186" s="289"/>
      <c r="AF186" s="22"/>
      <c r="AG186" s="22"/>
    </row>
    <row r="187" spans="2:33" ht="45.75" customHeight="1">
      <c r="B187" s="54" t="s">
        <v>366</v>
      </c>
      <c r="C187" s="54" t="s">
        <v>367</v>
      </c>
      <c r="D187" s="55" t="s">
        <v>213</v>
      </c>
      <c r="E187" s="46">
        <f>'дод 2'!F88+'дод 2'!F249+'дод 2'!F66</f>
        <v>0</v>
      </c>
      <c r="F187" s="46">
        <f>'дод 2'!G88+'дод 2'!G249+'дод 2'!G66</f>
        <v>0</v>
      </c>
      <c r="G187" s="46">
        <f>'дод 2'!H88+'дод 2'!H249+'дод 2'!H66</f>
        <v>0</v>
      </c>
      <c r="H187" s="46">
        <f>'дод 2'!I88+'дод 2'!I249+'дод 2'!I66</f>
        <v>0</v>
      </c>
      <c r="I187" s="46">
        <f>'дод 2'!J88+'дод 2'!J249+'дод 2'!J66</f>
        <v>0</v>
      </c>
      <c r="J187" s="46">
        <f>'дод 2'!K88+'дод 2'!K249+'дод 2'!K66</f>
        <v>0</v>
      </c>
      <c r="K187" s="178"/>
      <c r="L187" s="46">
        <f>'дод 2'!M88+'дод 2'!M249+'дод 2'!M66</f>
        <v>122163</v>
      </c>
      <c r="M187" s="46">
        <f>'дод 2'!N88+'дод 2'!N249+'дод 2'!N66</f>
        <v>122163</v>
      </c>
      <c r="N187" s="46">
        <f>'дод 2'!O88+'дод 2'!O249+'дод 2'!O66</f>
        <v>0</v>
      </c>
      <c r="O187" s="46">
        <f>'дод 2'!P88+'дод 2'!P249+'дод 2'!P66</f>
        <v>0</v>
      </c>
      <c r="P187" s="46">
        <f>'дод 2'!Q88+'дод 2'!Q249+'дод 2'!Q66</f>
        <v>0</v>
      </c>
      <c r="Q187" s="46">
        <f>'дод 2'!R88+'дод 2'!R249+'дод 2'!R66</f>
        <v>1070</v>
      </c>
      <c r="R187" s="46">
        <f>'дод 2'!S88+'дод 2'!S249+'дод 2'!S66</f>
        <v>1070</v>
      </c>
      <c r="S187" s="46">
        <f>'дод 2'!T88+'дод 2'!T249+'дод 2'!T66</f>
        <v>0</v>
      </c>
      <c r="T187" s="46">
        <f>'дод 2'!U88+'дод 2'!U249+'дод 2'!U66</f>
        <v>0</v>
      </c>
      <c r="U187" s="46">
        <f>'дод 2'!V88+'дод 2'!V249+'дод 2'!V66</f>
        <v>0</v>
      </c>
      <c r="V187" s="178">
        <f t="shared" si="48"/>
        <v>0.8758789486178302</v>
      </c>
      <c r="W187" s="46">
        <f t="shared" si="45"/>
        <v>1070</v>
      </c>
      <c r="X187" s="289"/>
      <c r="AF187" s="22"/>
      <c r="AG187" s="22"/>
    </row>
    <row r="188" spans="2:33" ht="35.25" customHeight="1">
      <c r="B188" s="54" t="s">
        <v>368</v>
      </c>
      <c r="C188" s="54" t="s">
        <v>351</v>
      </c>
      <c r="D188" s="55" t="s">
        <v>16</v>
      </c>
      <c r="E188" s="46">
        <f>'дод 2'!F89+'дод 2'!F201</f>
        <v>0</v>
      </c>
      <c r="F188" s="46">
        <f>'дод 2'!G89+'дод 2'!G201</f>
        <v>0</v>
      </c>
      <c r="G188" s="46">
        <f>'дод 2'!H89+'дод 2'!H201</f>
        <v>0</v>
      </c>
      <c r="H188" s="46">
        <f>'дод 2'!I89+'дод 2'!I201</f>
        <v>0</v>
      </c>
      <c r="I188" s="46">
        <f>'дод 2'!J89+'дод 2'!J201</f>
        <v>0</v>
      </c>
      <c r="J188" s="46">
        <f>'дод 2'!K89+'дод 2'!K201</f>
        <v>0</v>
      </c>
      <c r="K188" s="178"/>
      <c r="L188" s="46">
        <f>'дод 2'!M89+'дод 2'!M201</f>
        <v>573267</v>
      </c>
      <c r="M188" s="46">
        <f>'дод 2'!N89+'дод 2'!N201</f>
        <v>440467</v>
      </c>
      <c r="N188" s="46">
        <f>'дод 2'!O89+'дод 2'!O201</f>
        <v>0</v>
      </c>
      <c r="O188" s="46">
        <f>'дод 2'!P89+'дод 2'!P201</f>
        <v>0</v>
      </c>
      <c r="P188" s="46">
        <f>'дод 2'!Q89+'дод 2'!Q201</f>
        <v>132800</v>
      </c>
      <c r="Q188" s="46">
        <f>'дод 2'!R89+'дод 2'!R201</f>
        <v>25078.72</v>
      </c>
      <c r="R188" s="46">
        <f>'дод 2'!S89+'дод 2'!S201</f>
        <v>8455</v>
      </c>
      <c r="S188" s="46">
        <f>'дод 2'!T89+'дод 2'!T201</f>
        <v>0</v>
      </c>
      <c r="T188" s="46">
        <f>'дод 2'!U89+'дод 2'!U201</f>
        <v>0</v>
      </c>
      <c r="U188" s="46">
        <f>'дод 2'!V89+'дод 2'!V201</f>
        <v>16623.72</v>
      </c>
      <c r="V188" s="178">
        <f t="shared" si="48"/>
        <v>4.374701491626067</v>
      </c>
      <c r="W188" s="46">
        <f t="shared" si="45"/>
        <v>25078.72</v>
      </c>
      <c r="X188" s="289"/>
      <c r="AF188" s="22"/>
      <c r="AG188" s="22"/>
    </row>
    <row r="189" spans="2:33" ht="82.5" customHeight="1">
      <c r="B189" s="54" t="s">
        <v>369</v>
      </c>
      <c r="C189" s="54" t="s">
        <v>370</v>
      </c>
      <c r="D189" s="55" t="s">
        <v>14</v>
      </c>
      <c r="E189" s="46">
        <f>'дод 2'!F67+'дод 2'!F202+'дод 2'!F238</f>
        <v>0</v>
      </c>
      <c r="F189" s="46">
        <f>'дод 2'!G67+'дод 2'!G202+'дод 2'!G238</f>
        <v>0</v>
      </c>
      <c r="G189" s="46">
        <f>'дод 2'!H67+'дод 2'!H202+'дод 2'!H238</f>
        <v>0</v>
      </c>
      <c r="H189" s="46">
        <f>'дод 2'!I67+'дод 2'!I202+'дод 2'!I238</f>
        <v>0</v>
      </c>
      <c r="I189" s="46">
        <f>'дод 2'!J67+'дод 2'!J202+'дод 2'!J238</f>
        <v>0</v>
      </c>
      <c r="J189" s="46">
        <f>'дод 2'!K67+'дод 2'!K202+'дод 2'!K238</f>
        <v>0</v>
      </c>
      <c r="K189" s="178"/>
      <c r="L189" s="46">
        <f>'дод 2'!M67+'дод 2'!M202+'дод 2'!M238</f>
        <v>5361336</v>
      </c>
      <c r="M189" s="46">
        <f>'дод 2'!N67+'дод 2'!N202+'дод 2'!N238</f>
        <v>5361336</v>
      </c>
      <c r="N189" s="46">
        <f>'дод 2'!O67+'дод 2'!O202+'дод 2'!O238</f>
        <v>0</v>
      </c>
      <c r="O189" s="46">
        <f>'дод 2'!P67+'дод 2'!P202+'дод 2'!P238</f>
        <v>0</v>
      </c>
      <c r="P189" s="46">
        <f>'дод 2'!Q67+'дод 2'!Q202+'дод 2'!Q238</f>
        <v>0</v>
      </c>
      <c r="Q189" s="46">
        <f>'дод 2'!R67+'дод 2'!R202+'дод 2'!R238</f>
        <v>28472.35</v>
      </c>
      <c r="R189" s="46">
        <f>'дод 2'!S67+'дод 2'!S202+'дод 2'!S238</f>
        <v>28472.35</v>
      </c>
      <c r="S189" s="46">
        <f>'дод 2'!T67+'дод 2'!T202+'дод 2'!T238</f>
        <v>0</v>
      </c>
      <c r="T189" s="46">
        <f>'дод 2'!U67+'дод 2'!U202+'дод 2'!U238</f>
        <v>0</v>
      </c>
      <c r="U189" s="46">
        <f>'дод 2'!V67+'дод 2'!V202+'дод 2'!V238</f>
        <v>0</v>
      </c>
      <c r="V189" s="178">
        <f t="shared" si="48"/>
        <v>0.531068188973793</v>
      </c>
      <c r="W189" s="46">
        <f t="shared" si="45"/>
        <v>28472.35</v>
      </c>
      <c r="X189" s="289"/>
      <c r="AF189" s="22"/>
      <c r="AG189" s="22"/>
    </row>
    <row r="190" spans="1:33" s="28" customFormat="1" ht="40.5" customHeight="1">
      <c r="A190" s="27"/>
      <c r="B190" s="51"/>
      <c r="C190" s="51"/>
      <c r="D190" s="53" t="s">
        <v>0</v>
      </c>
      <c r="E190" s="45">
        <f aca="true" t="shared" si="58" ref="E190:J190">E15+E17+E32+E44+E106+E114+E124+E133+E137+E140+E142+E147+E150+E152+E156+E159+E161+E165+E182+E184</f>
        <v>2095462196</v>
      </c>
      <c r="F190" s="45">
        <f t="shared" si="58"/>
        <v>522640232</v>
      </c>
      <c r="G190" s="45">
        <f t="shared" si="58"/>
        <v>102097157</v>
      </c>
      <c r="H190" s="45">
        <f t="shared" si="58"/>
        <v>717162756.46</v>
      </c>
      <c r="I190" s="45">
        <f t="shared" si="58"/>
        <v>121420317.09</v>
      </c>
      <c r="J190" s="45">
        <f t="shared" si="58"/>
        <v>40682523.76999999</v>
      </c>
      <c r="K190" s="183">
        <f t="shared" si="44"/>
        <v>34.224561904718804</v>
      </c>
      <c r="L190" s="45">
        <f aca="true" t="shared" si="59" ref="L190:U190">L15+L17+L32+L44+L106+L114+L124+L133+L137+L140+L142+L147+L150+L152+L156+L159+L161+L165+L182+L184</f>
        <v>484808653</v>
      </c>
      <c r="M190" s="45">
        <f t="shared" si="59"/>
        <v>63622523</v>
      </c>
      <c r="N190" s="45">
        <f t="shared" si="59"/>
        <v>5643866</v>
      </c>
      <c r="O190" s="45">
        <f t="shared" si="59"/>
        <v>2423113</v>
      </c>
      <c r="P190" s="45">
        <f t="shared" si="59"/>
        <v>421186130</v>
      </c>
      <c r="Q190" s="45">
        <f t="shared" si="59"/>
        <v>35263437.07</v>
      </c>
      <c r="R190" s="45">
        <f t="shared" si="59"/>
        <v>13229837.549999997</v>
      </c>
      <c r="S190" s="45">
        <f t="shared" si="59"/>
        <v>1298644.1300000001</v>
      </c>
      <c r="T190" s="45">
        <f t="shared" si="59"/>
        <v>610407.25</v>
      </c>
      <c r="U190" s="45">
        <f t="shared" si="59"/>
        <v>22033599.52</v>
      </c>
      <c r="V190" s="183">
        <f t="shared" si="48"/>
        <v>7.273681451803625</v>
      </c>
      <c r="W190" s="45">
        <f t="shared" si="45"/>
        <v>752426193.5300001</v>
      </c>
      <c r="X190" s="289"/>
      <c r="Y190" s="25"/>
      <c r="Z190" s="25"/>
      <c r="AA190" s="25"/>
      <c r="AB190" s="25"/>
      <c r="AC190" s="25"/>
      <c r="AF190" s="25"/>
      <c r="AG190" s="25"/>
    </row>
    <row r="191" spans="1:33" s="28" customFormat="1" ht="35.25" customHeight="1">
      <c r="A191" s="27"/>
      <c r="B191" s="51"/>
      <c r="C191" s="51"/>
      <c r="D191" s="52" t="s">
        <v>426</v>
      </c>
      <c r="E191" s="45">
        <f aca="true" t="shared" si="60" ref="E191:J191">E192+E193</f>
        <v>67990000</v>
      </c>
      <c r="F191" s="45">
        <f t="shared" si="60"/>
        <v>0</v>
      </c>
      <c r="G191" s="45">
        <f t="shared" si="60"/>
        <v>0</v>
      </c>
      <c r="H191" s="45">
        <f t="shared" si="60"/>
        <v>16808100</v>
      </c>
      <c r="I191" s="45">
        <f t="shared" si="60"/>
        <v>0</v>
      </c>
      <c r="J191" s="45">
        <f t="shared" si="60"/>
        <v>0</v>
      </c>
      <c r="K191" s="183">
        <f t="shared" si="44"/>
        <v>24.721429622003235</v>
      </c>
      <c r="L191" s="45">
        <f>L192+L193</f>
        <v>1771500</v>
      </c>
      <c r="M191" s="45">
        <f aca="true" t="shared" si="61" ref="M191:U191">M192+M193</f>
        <v>0</v>
      </c>
      <c r="N191" s="45">
        <f t="shared" si="61"/>
        <v>0</v>
      </c>
      <c r="O191" s="45">
        <f t="shared" si="61"/>
        <v>0</v>
      </c>
      <c r="P191" s="45">
        <f t="shared" si="61"/>
        <v>1771500</v>
      </c>
      <c r="Q191" s="45">
        <f t="shared" si="61"/>
        <v>0</v>
      </c>
      <c r="R191" s="45">
        <f t="shared" si="61"/>
        <v>0</v>
      </c>
      <c r="S191" s="45">
        <f t="shared" si="61"/>
        <v>0</v>
      </c>
      <c r="T191" s="45">
        <f t="shared" si="61"/>
        <v>0</v>
      </c>
      <c r="U191" s="45">
        <f t="shared" si="61"/>
        <v>0</v>
      </c>
      <c r="V191" s="183">
        <f t="shared" si="48"/>
        <v>0</v>
      </c>
      <c r="W191" s="45">
        <f t="shared" si="45"/>
        <v>16808100</v>
      </c>
      <c r="X191" s="289"/>
      <c r="AF191" s="25"/>
      <c r="AG191" s="25"/>
    </row>
    <row r="192" spans="1:33" s="28" customFormat="1" ht="20.25" customHeight="1">
      <c r="A192" s="27"/>
      <c r="B192" s="54" t="s">
        <v>377</v>
      </c>
      <c r="C192" s="75" t="s">
        <v>247</v>
      </c>
      <c r="D192" s="55" t="s">
        <v>418</v>
      </c>
      <c r="E192" s="46">
        <f>'дод 2'!F253</f>
        <v>67231500</v>
      </c>
      <c r="F192" s="46">
        <f>'дод 2'!G253</f>
        <v>0</v>
      </c>
      <c r="G192" s="46">
        <f>'дод 2'!H253</f>
        <v>0</v>
      </c>
      <c r="H192" s="46">
        <f>'дод 2'!I253</f>
        <v>16808100</v>
      </c>
      <c r="I192" s="46">
        <f>'дод 2'!J253</f>
        <v>0</v>
      </c>
      <c r="J192" s="46">
        <f>'дод 2'!K253</f>
        <v>0</v>
      </c>
      <c r="K192" s="178">
        <f t="shared" si="44"/>
        <v>25.000334664554565</v>
      </c>
      <c r="L192" s="46">
        <f>'дод 2'!M253</f>
        <v>0</v>
      </c>
      <c r="M192" s="46">
        <f>'дод 2'!N253</f>
        <v>0</v>
      </c>
      <c r="N192" s="46">
        <f>'дод 2'!O253</f>
        <v>0</v>
      </c>
      <c r="O192" s="46">
        <f>'дод 2'!P253</f>
        <v>0</v>
      </c>
      <c r="P192" s="46">
        <f>'дод 2'!Q253</f>
        <v>0</v>
      </c>
      <c r="Q192" s="46">
        <f>'дод 2'!R253</f>
        <v>0</v>
      </c>
      <c r="R192" s="46">
        <f>'дод 2'!S253</f>
        <v>0</v>
      </c>
      <c r="S192" s="46">
        <f>'дод 2'!T253</f>
        <v>0</v>
      </c>
      <c r="T192" s="46">
        <f>'дод 2'!U253</f>
        <v>0</v>
      </c>
      <c r="U192" s="46">
        <f>'дод 2'!V253</f>
        <v>0</v>
      </c>
      <c r="V192" s="178"/>
      <c r="W192" s="46">
        <f t="shared" si="45"/>
        <v>16808100</v>
      </c>
      <c r="X192" s="289"/>
      <c r="AF192" s="22"/>
      <c r="AG192" s="22"/>
    </row>
    <row r="193" spans="1:33" s="28" customFormat="1" ht="24.75" customHeight="1">
      <c r="A193" s="27"/>
      <c r="B193" s="54" t="s">
        <v>378</v>
      </c>
      <c r="C193" s="54" t="s">
        <v>247</v>
      </c>
      <c r="D193" s="79" t="s">
        <v>23</v>
      </c>
      <c r="E193" s="46">
        <f aca="true" t="shared" si="62" ref="E193:J193">E194+E195</f>
        <v>758500</v>
      </c>
      <c r="F193" s="46">
        <f t="shared" si="62"/>
        <v>0</v>
      </c>
      <c r="G193" s="46">
        <f t="shared" si="62"/>
        <v>0</v>
      </c>
      <c r="H193" s="46">
        <f t="shared" si="62"/>
        <v>0</v>
      </c>
      <c r="I193" s="46">
        <f t="shared" si="62"/>
        <v>0</v>
      </c>
      <c r="J193" s="46">
        <f t="shared" si="62"/>
        <v>0</v>
      </c>
      <c r="K193" s="178">
        <f t="shared" si="44"/>
        <v>0</v>
      </c>
      <c r="L193" s="46">
        <f>L194+L195</f>
        <v>1771500</v>
      </c>
      <c r="M193" s="46">
        <f aca="true" t="shared" si="63" ref="M193:U193">M194+M195</f>
        <v>0</v>
      </c>
      <c r="N193" s="46">
        <f t="shared" si="63"/>
        <v>0</v>
      </c>
      <c r="O193" s="46">
        <f t="shared" si="63"/>
        <v>0</v>
      </c>
      <c r="P193" s="46">
        <f t="shared" si="63"/>
        <v>1771500</v>
      </c>
      <c r="Q193" s="46">
        <f t="shared" si="63"/>
        <v>0</v>
      </c>
      <c r="R193" s="46">
        <f t="shared" si="63"/>
        <v>0</v>
      </c>
      <c r="S193" s="46">
        <f t="shared" si="63"/>
        <v>0</v>
      </c>
      <c r="T193" s="46">
        <f t="shared" si="63"/>
        <v>0</v>
      </c>
      <c r="U193" s="46">
        <f t="shared" si="63"/>
        <v>0</v>
      </c>
      <c r="V193" s="178">
        <f t="shared" si="48"/>
        <v>0</v>
      </c>
      <c r="W193" s="46">
        <f t="shared" si="45"/>
        <v>0</v>
      </c>
      <c r="X193" s="289"/>
      <c r="AF193" s="22"/>
      <c r="AG193" s="22"/>
    </row>
    <row r="194" spans="1:33" s="28" customFormat="1" ht="102.75" customHeight="1">
      <c r="A194" s="27"/>
      <c r="B194" s="74" t="s">
        <v>378</v>
      </c>
      <c r="C194" s="80" t="s">
        <v>247</v>
      </c>
      <c r="D194" s="58" t="s">
        <v>432</v>
      </c>
      <c r="E194" s="47">
        <f>'дод 2'!F199</f>
        <v>758500</v>
      </c>
      <c r="F194" s="47">
        <f>'дод 2'!G199</f>
        <v>0</v>
      </c>
      <c r="G194" s="47">
        <f>'дод 2'!H199</f>
        <v>0</v>
      </c>
      <c r="H194" s="47">
        <f>'дод 2'!I199</f>
        <v>0</v>
      </c>
      <c r="I194" s="47">
        <f>'дод 2'!J199</f>
        <v>0</v>
      </c>
      <c r="J194" s="47">
        <f>'дод 2'!K199</f>
        <v>0</v>
      </c>
      <c r="K194" s="178">
        <f t="shared" si="44"/>
        <v>0</v>
      </c>
      <c r="L194" s="47">
        <f>'дод 2'!M199</f>
        <v>1221500</v>
      </c>
      <c r="M194" s="47">
        <f>'дод 2'!N199</f>
        <v>0</v>
      </c>
      <c r="N194" s="47">
        <f>'дод 2'!O199</f>
        <v>0</v>
      </c>
      <c r="O194" s="47">
        <f>'дод 2'!P199</f>
        <v>0</v>
      </c>
      <c r="P194" s="47">
        <f>'дод 2'!Q199</f>
        <v>1221500</v>
      </c>
      <c r="Q194" s="47">
        <f>'дод 2'!R199</f>
        <v>0</v>
      </c>
      <c r="R194" s="47">
        <f>'дод 2'!S199</f>
        <v>0</v>
      </c>
      <c r="S194" s="47">
        <f>'дод 2'!T199</f>
        <v>0</v>
      </c>
      <c r="T194" s="47">
        <f>'дод 2'!U199</f>
        <v>0</v>
      </c>
      <c r="U194" s="47">
        <f>'дод 2'!V199</f>
        <v>0</v>
      </c>
      <c r="V194" s="178">
        <f t="shared" si="48"/>
        <v>0</v>
      </c>
      <c r="W194" s="46">
        <f t="shared" si="45"/>
        <v>0</v>
      </c>
      <c r="X194" s="289"/>
      <c r="AF194" s="22"/>
      <c r="AG194" s="22"/>
    </row>
    <row r="195" spans="1:33" s="28" customFormat="1" ht="36.75" customHeight="1">
      <c r="A195" s="27"/>
      <c r="B195" s="57" t="s">
        <v>378</v>
      </c>
      <c r="C195" s="70" t="s">
        <v>247</v>
      </c>
      <c r="D195" s="81" t="s">
        <v>181</v>
      </c>
      <c r="E195" s="46">
        <f>'дод 2'!F255</f>
        <v>0</v>
      </c>
      <c r="F195" s="46">
        <f>'дод 2'!G255</f>
        <v>0</v>
      </c>
      <c r="G195" s="46">
        <f>'дод 2'!H255</f>
        <v>0</v>
      </c>
      <c r="H195" s="46">
        <f>'дод 2'!I255</f>
        <v>0</v>
      </c>
      <c r="I195" s="46">
        <f>'дод 2'!J255</f>
        <v>0</v>
      </c>
      <c r="J195" s="46">
        <f>'дод 2'!K255</f>
        <v>0</v>
      </c>
      <c r="K195" s="178"/>
      <c r="L195" s="46">
        <f>'дод 2'!M255</f>
        <v>550000</v>
      </c>
      <c r="M195" s="46">
        <f>'дод 2'!N255</f>
        <v>0</v>
      </c>
      <c r="N195" s="46">
        <f>'дод 2'!O255</f>
        <v>0</v>
      </c>
      <c r="O195" s="46">
        <f>'дод 2'!P255</f>
        <v>0</v>
      </c>
      <c r="P195" s="46">
        <f>'дод 2'!Q255</f>
        <v>550000</v>
      </c>
      <c r="Q195" s="46">
        <f>'дод 2'!R255</f>
        <v>0</v>
      </c>
      <c r="R195" s="46">
        <f>'дод 2'!S255</f>
        <v>0</v>
      </c>
      <c r="S195" s="46">
        <f>'дод 2'!T255</f>
        <v>0</v>
      </c>
      <c r="T195" s="46">
        <f>'дод 2'!U255</f>
        <v>0</v>
      </c>
      <c r="U195" s="46">
        <f>'дод 2'!V255</f>
        <v>0</v>
      </c>
      <c r="V195" s="178">
        <f t="shared" si="48"/>
        <v>0</v>
      </c>
      <c r="W195" s="46">
        <f t="shared" si="45"/>
        <v>0</v>
      </c>
      <c r="X195" s="289"/>
      <c r="AF195" s="22"/>
      <c r="AG195" s="22"/>
    </row>
    <row r="196" spans="1:33" s="28" customFormat="1" ht="39.75" customHeight="1">
      <c r="A196" s="27"/>
      <c r="B196" s="51"/>
      <c r="C196" s="51"/>
      <c r="D196" s="52" t="s">
        <v>24</v>
      </c>
      <c r="E196" s="45">
        <f>E190+E191</f>
        <v>2163452196</v>
      </c>
      <c r="F196" s="45">
        <f aca="true" t="shared" si="64" ref="F196:U196">F190+F191</f>
        <v>522640232</v>
      </c>
      <c r="G196" s="45">
        <f t="shared" si="64"/>
        <v>102097157</v>
      </c>
      <c r="H196" s="45">
        <f t="shared" si="64"/>
        <v>733970856.46</v>
      </c>
      <c r="I196" s="45">
        <f t="shared" si="64"/>
        <v>121420317.09</v>
      </c>
      <c r="J196" s="45">
        <f t="shared" si="64"/>
        <v>40682523.76999999</v>
      </c>
      <c r="K196" s="183">
        <f t="shared" si="44"/>
        <v>33.92591053396218</v>
      </c>
      <c r="L196" s="45">
        <f t="shared" si="64"/>
        <v>486580153</v>
      </c>
      <c r="M196" s="45">
        <f t="shared" si="64"/>
        <v>63622523</v>
      </c>
      <c r="N196" s="45">
        <f t="shared" si="64"/>
        <v>5643866</v>
      </c>
      <c r="O196" s="45">
        <f t="shared" si="64"/>
        <v>2423113</v>
      </c>
      <c r="P196" s="45">
        <f t="shared" si="64"/>
        <v>422957630</v>
      </c>
      <c r="Q196" s="45">
        <f t="shared" si="64"/>
        <v>35263437.07</v>
      </c>
      <c r="R196" s="45">
        <f t="shared" si="64"/>
        <v>13229837.549999997</v>
      </c>
      <c r="S196" s="45">
        <f t="shared" si="64"/>
        <v>1298644.1300000001</v>
      </c>
      <c r="T196" s="45">
        <f t="shared" si="64"/>
        <v>610407.25</v>
      </c>
      <c r="U196" s="45">
        <f t="shared" si="64"/>
        <v>22033599.52</v>
      </c>
      <c r="V196" s="183">
        <f t="shared" si="48"/>
        <v>7.247200045580157</v>
      </c>
      <c r="W196" s="45">
        <f t="shared" si="45"/>
        <v>769234293.5300001</v>
      </c>
      <c r="X196" s="289"/>
      <c r="AF196" s="25"/>
      <c r="AG196" s="25"/>
    </row>
    <row r="197" spans="1:33" s="28" customFormat="1" ht="32.25" customHeight="1">
      <c r="A197" s="27"/>
      <c r="B197" s="82"/>
      <c r="C197" s="82"/>
      <c r="D197" s="82"/>
      <c r="E197" s="34"/>
      <c r="F197" s="34"/>
      <c r="G197" s="34"/>
      <c r="H197" s="34"/>
      <c r="I197" s="34"/>
      <c r="J197" s="34"/>
      <c r="K197" s="179"/>
      <c r="L197" s="34"/>
      <c r="M197" s="34"/>
      <c r="N197" s="34"/>
      <c r="O197" s="34"/>
      <c r="P197" s="34"/>
      <c r="Q197" s="34"/>
      <c r="R197" s="34"/>
      <c r="S197" s="34"/>
      <c r="T197" s="34"/>
      <c r="U197" s="34"/>
      <c r="V197" s="179"/>
      <c r="W197" s="34"/>
      <c r="X197" s="289"/>
      <c r="AF197" s="25"/>
      <c r="AG197" s="25"/>
    </row>
    <row r="198" spans="1:33" s="28" customFormat="1" ht="32.25" customHeight="1">
      <c r="A198" s="27"/>
      <c r="B198" s="203"/>
      <c r="C198" s="203"/>
      <c r="D198" s="203"/>
      <c r="E198" s="204"/>
      <c r="F198" s="204"/>
      <c r="G198" s="204"/>
      <c r="H198" s="204"/>
      <c r="I198" s="204"/>
      <c r="J198" s="204"/>
      <c r="K198" s="205"/>
      <c r="L198" s="204"/>
      <c r="M198" s="204"/>
      <c r="N198" s="204"/>
      <c r="O198" s="204"/>
      <c r="P198" s="204"/>
      <c r="Q198" s="204"/>
      <c r="R198" s="204"/>
      <c r="S198" s="204"/>
      <c r="T198" s="204"/>
      <c r="U198" s="204"/>
      <c r="V198" s="205"/>
      <c r="W198" s="204"/>
      <c r="X198" s="289"/>
      <c r="AF198" s="25"/>
      <c r="AG198" s="25"/>
    </row>
    <row r="199" spans="1:33" s="28" customFormat="1" ht="32.25" customHeight="1">
      <c r="A199" s="27"/>
      <c r="B199" s="203"/>
      <c r="C199" s="203"/>
      <c r="D199" s="203"/>
      <c r="E199" s="204"/>
      <c r="F199" s="204"/>
      <c r="G199" s="204"/>
      <c r="H199" s="204"/>
      <c r="I199" s="204"/>
      <c r="J199" s="204"/>
      <c r="K199" s="205"/>
      <c r="L199" s="204"/>
      <c r="M199" s="204"/>
      <c r="N199" s="204"/>
      <c r="O199" s="204"/>
      <c r="P199" s="204"/>
      <c r="Q199" s="204"/>
      <c r="R199" s="204"/>
      <c r="S199" s="204"/>
      <c r="T199" s="204"/>
      <c r="U199" s="204"/>
      <c r="V199" s="205"/>
      <c r="W199" s="204"/>
      <c r="X199" s="289"/>
      <c r="AF199" s="25"/>
      <c r="AG199" s="25"/>
    </row>
    <row r="200" spans="1:33" s="28" customFormat="1" ht="32.25" customHeight="1">
      <c r="A200" s="27"/>
      <c r="B200" s="203"/>
      <c r="C200" s="203"/>
      <c r="D200" s="203"/>
      <c r="E200" s="204"/>
      <c r="F200" s="204"/>
      <c r="G200" s="204"/>
      <c r="H200" s="204"/>
      <c r="I200" s="204"/>
      <c r="J200" s="204"/>
      <c r="K200" s="205"/>
      <c r="L200" s="204"/>
      <c r="M200" s="204"/>
      <c r="N200" s="204"/>
      <c r="O200" s="204"/>
      <c r="P200" s="204"/>
      <c r="Q200" s="204"/>
      <c r="R200" s="204"/>
      <c r="S200" s="204"/>
      <c r="T200" s="204"/>
      <c r="U200" s="204"/>
      <c r="V200" s="205"/>
      <c r="W200" s="204"/>
      <c r="X200" s="289"/>
      <c r="AF200" s="25"/>
      <c r="AG200" s="25"/>
    </row>
    <row r="201" spans="1:33" s="28" customFormat="1" ht="32.25" customHeight="1">
      <c r="A201" s="27"/>
      <c r="B201" s="203"/>
      <c r="C201" s="203"/>
      <c r="D201" s="203"/>
      <c r="E201" s="204"/>
      <c r="F201" s="204"/>
      <c r="G201" s="204"/>
      <c r="H201" s="204"/>
      <c r="I201" s="204"/>
      <c r="J201" s="204"/>
      <c r="K201" s="205"/>
      <c r="L201" s="204"/>
      <c r="M201" s="204"/>
      <c r="N201" s="204"/>
      <c r="O201" s="204"/>
      <c r="P201" s="204"/>
      <c r="Q201" s="204"/>
      <c r="R201" s="204"/>
      <c r="S201" s="204"/>
      <c r="T201" s="204"/>
      <c r="U201" s="204"/>
      <c r="V201" s="205"/>
      <c r="W201" s="204"/>
      <c r="X201" s="289"/>
      <c r="AF201" s="25"/>
      <c r="AG201" s="25"/>
    </row>
    <row r="202" spans="1:33" s="28" customFormat="1" ht="19.5" customHeight="1">
      <c r="A202" s="27"/>
      <c r="B202" s="203"/>
      <c r="C202" s="203"/>
      <c r="D202" s="203"/>
      <c r="E202" s="204"/>
      <c r="F202" s="204"/>
      <c r="G202" s="204"/>
      <c r="H202" s="204"/>
      <c r="I202" s="204"/>
      <c r="J202" s="204"/>
      <c r="K202" s="205"/>
      <c r="L202" s="204"/>
      <c r="M202" s="204"/>
      <c r="N202" s="204"/>
      <c r="O202" s="204"/>
      <c r="P202" s="204"/>
      <c r="Q202" s="204"/>
      <c r="R202" s="204"/>
      <c r="S202" s="204"/>
      <c r="T202" s="204"/>
      <c r="U202" s="204"/>
      <c r="V202" s="205"/>
      <c r="W202" s="204"/>
      <c r="X202" s="289"/>
      <c r="AF202" s="25"/>
      <c r="AG202" s="25"/>
    </row>
    <row r="203" spans="1:33" s="207" customFormat="1" ht="45" customHeight="1">
      <c r="A203" s="206"/>
      <c r="B203" s="201"/>
      <c r="C203" s="201"/>
      <c r="D203" s="244" t="s">
        <v>554</v>
      </c>
      <c r="E203" s="244"/>
      <c r="F203" s="244"/>
      <c r="G203" s="244"/>
      <c r="H203" s="244"/>
      <c r="I203" s="244"/>
      <c r="J203" s="192"/>
      <c r="K203" s="193"/>
      <c r="L203" s="192"/>
      <c r="M203" s="192"/>
      <c r="N203" s="192"/>
      <c r="O203" s="192"/>
      <c r="P203" s="192"/>
      <c r="Q203" s="200"/>
      <c r="R203" s="237" t="s">
        <v>553</v>
      </c>
      <c r="S203" s="237"/>
      <c r="T203" s="237"/>
      <c r="U203" s="237"/>
      <c r="V203" s="237"/>
      <c r="W203" s="200"/>
      <c r="X203" s="289"/>
      <c r="Y203" s="200"/>
      <c r="AF203" s="208"/>
      <c r="AG203" s="208"/>
    </row>
    <row r="204" spans="1:33" s="16" customFormat="1" ht="24.75" customHeight="1">
      <c r="A204" s="11"/>
      <c r="B204" s="238"/>
      <c r="C204" s="238"/>
      <c r="D204" s="238"/>
      <c r="E204" s="238"/>
      <c r="F204" s="238"/>
      <c r="G204" s="238"/>
      <c r="H204" s="43"/>
      <c r="I204" s="43"/>
      <c r="J204" s="43"/>
      <c r="K204" s="174"/>
      <c r="L204" s="8"/>
      <c r="M204" s="20"/>
      <c r="N204" s="8"/>
      <c r="O204" s="239"/>
      <c r="P204" s="239"/>
      <c r="Q204" s="239"/>
      <c r="R204" s="239"/>
      <c r="S204" s="239"/>
      <c r="T204" s="239"/>
      <c r="U204" s="239"/>
      <c r="V204" s="239"/>
      <c r="W204" s="239"/>
      <c r="X204" s="289"/>
      <c r="AF204" s="22"/>
      <c r="AG204" s="22"/>
    </row>
    <row r="205" spans="1:33" s="16" customFormat="1" ht="31.5" customHeight="1">
      <c r="A205" s="11"/>
      <c r="B205" s="83"/>
      <c r="C205" s="84"/>
      <c r="D205" s="83"/>
      <c r="E205" s="40"/>
      <c r="F205" s="21"/>
      <c r="G205" s="21"/>
      <c r="H205" s="21"/>
      <c r="I205" s="21"/>
      <c r="J205" s="21"/>
      <c r="K205" s="175"/>
      <c r="L205" s="21"/>
      <c r="M205" s="21"/>
      <c r="N205" s="21"/>
      <c r="O205" s="21"/>
      <c r="P205" s="21"/>
      <c r="Q205" s="21"/>
      <c r="R205" s="21"/>
      <c r="S205" s="21"/>
      <c r="T205" s="21"/>
      <c r="U205" s="21"/>
      <c r="V205" s="175"/>
      <c r="W205" s="4"/>
      <c r="X205" s="289"/>
      <c r="AF205" s="22"/>
      <c r="AG205" s="22"/>
    </row>
    <row r="206" spans="1:33" s="16" customFormat="1" ht="31.5" customHeight="1">
      <c r="A206" s="11"/>
      <c r="B206" s="85"/>
      <c r="C206" s="85"/>
      <c r="D206" s="85"/>
      <c r="E206" s="41"/>
      <c r="F206" s="21"/>
      <c r="G206" s="21"/>
      <c r="H206" s="21"/>
      <c r="I206" s="21"/>
      <c r="J206" s="21"/>
      <c r="K206" s="175"/>
      <c r="L206" s="21"/>
      <c r="M206" s="21"/>
      <c r="N206" s="21"/>
      <c r="O206" s="6"/>
      <c r="P206" s="6"/>
      <c r="Q206" s="6"/>
      <c r="R206" s="6"/>
      <c r="S206" s="6"/>
      <c r="T206" s="6"/>
      <c r="U206" s="6"/>
      <c r="V206" s="176"/>
      <c r="W206" s="42"/>
      <c r="X206" s="289"/>
      <c r="AF206" s="22"/>
      <c r="AG206" s="22"/>
    </row>
    <row r="207" spans="1:33" s="24" customFormat="1" ht="31.5" customHeight="1">
      <c r="A207" s="23"/>
      <c r="B207" s="86"/>
      <c r="C207" s="86"/>
      <c r="D207" s="86"/>
      <c r="E207" s="41"/>
      <c r="F207" s="21"/>
      <c r="G207" s="21"/>
      <c r="H207" s="21"/>
      <c r="I207" s="21"/>
      <c r="J207" s="21"/>
      <c r="K207" s="175"/>
      <c r="L207" s="21"/>
      <c r="M207" s="21"/>
      <c r="N207" s="21"/>
      <c r="O207" s="6"/>
      <c r="P207" s="6"/>
      <c r="Q207" s="6"/>
      <c r="R207" s="6"/>
      <c r="S207" s="6"/>
      <c r="T207" s="6"/>
      <c r="U207" s="6"/>
      <c r="V207" s="176"/>
      <c r="W207" s="42"/>
      <c r="X207" s="289"/>
      <c r="AF207" s="25"/>
      <c r="AG207" s="25"/>
    </row>
    <row r="208" spans="1:33" s="16" customFormat="1" ht="18.75">
      <c r="A208" s="11"/>
      <c r="B208" s="87"/>
      <c r="C208" s="88"/>
      <c r="D208" s="88"/>
      <c r="E208" s="17"/>
      <c r="F208" s="18"/>
      <c r="G208" s="18"/>
      <c r="H208" s="18"/>
      <c r="I208" s="18"/>
      <c r="J208" s="18"/>
      <c r="K208" s="177"/>
      <c r="L208" s="17"/>
      <c r="M208" s="18"/>
      <c r="N208" s="18"/>
      <c r="O208" s="18"/>
      <c r="P208" s="26"/>
      <c r="Q208" s="26"/>
      <c r="R208" s="26"/>
      <c r="S208" s="26"/>
      <c r="T208" s="26"/>
      <c r="U208" s="26"/>
      <c r="V208" s="180"/>
      <c r="W208" s="17"/>
      <c r="X208" s="289"/>
      <c r="AF208" s="22"/>
      <c r="AG208" s="22"/>
    </row>
    <row r="209" spans="1:33" s="16" customFormat="1" ht="18.75">
      <c r="A209" s="11"/>
      <c r="B209" s="87"/>
      <c r="C209" s="88"/>
      <c r="D209" s="88"/>
      <c r="E209" s="17"/>
      <c r="F209" s="18"/>
      <c r="G209" s="18"/>
      <c r="H209" s="18"/>
      <c r="I209" s="18"/>
      <c r="J209" s="18"/>
      <c r="K209" s="177"/>
      <c r="L209" s="17"/>
      <c r="M209" s="18"/>
      <c r="N209" s="18"/>
      <c r="O209" s="18"/>
      <c r="P209" s="18"/>
      <c r="Q209" s="18"/>
      <c r="R209" s="18"/>
      <c r="S209" s="18"/>
      <c r="T209" s="18"/>
      <c r="U209" s="18"/>
      <c r="V209" s="177"/>
      <c r="W209" s="17"/>
      <c r="X209" s="289"/>
      <c r="AF209" s="22"/>
      <c r="AG209" s="22"/>
    </row>
    <row r="210" spans="1:33" s="16" customFormat="1" ht="18.75">
      <c r="A210" s="11"/>
      <c r="B210" s="87"/>
      <c r="C210" s="88"/>
      <c r="D210" s="88"/>
      <c r="E210" s="17"/>
      <c r="F210" s="18"/>
      <c r="G210" s="18"/>
      <c r="H210" s="18"/>
      <c r="I210" s="18"/>
      <c r="J210" s="18"/>
      <c r="K210" s="177"/>
      <c r="L210" s="17"/>
      <c r="M210" s="18"/>
      <c r="N210" s="18"/>
      <c r="O210" s="18"/>
      <c r="P210" s="18"/>
      <c r="Q210" s="18"/>
      <c r="R210" s="18"/>
      <c r="S210" s="18"/>
      <c r="T210" s="18"/>
      <c r="U210" s="18"/>
      <c r="V210" s="177"/>
      <c r="W210" s="17"/>
      <c r="X210" s="289"/>
      <c r="AF210" s="22"/>
      <c r="AG210" s="22"/>
    </row>
    <row r="211" spans="1:33" s="16" customFormat="1" ht="18.75">
      <c r="A211" s="11"/>
      <c r="B211" s="87"/>
      <c r="C211" s="88"/>
      <c r="D211" s="88"/>
      <c r="E211" s="17"/>
      <c r="F211" s="18"/>
      <c r="G211" s="18"/>
      <c r="H211" s="18"/>
      <c r="I211" s="18"/>
      <c r="J211" s="18"/>
      <c r="K211" s="177"/>
      <c r="L211" s="17"/>
      <c r="M211" s="35"/>
      <c r="N211" s="18"/>
      <c r="O211" s="18"/>
      <c r="P211" s="18"/>
      <c r="Q211" s="18"/>
      <c r="R211" s="18"/>
      <c r="S211" s="18"/>
      <c r="T211" s="18"/>
      <c r="U211" s="18"/>
      <c r="V211" s="177"/>
      <c r="W211" s="17"/>
      <c r="X211" s="289"/>
      <c r="AF211" s="22"/>
      <c r="AG211" s="22"/>
    </row>
    <row r="212" spans="1:33" s="16" customFormat="1" ht="18.75">
      <c r="A212" s="11"/>
      <c r="B212" s="87"/>
      <c r="C212" s="88"/>
      <c r="D212" s="88"/>
      <c r="E212" s="17"/>
      <c r="F212" s="18"/>
      <c r="G212" s="18"/>
      <c r="H212" s="18"/>
      <c r="I212" s="18"/>
      <c r="J212" s="18"/>
      <c r="K212" s="177"/>
      <c r="L212" s="17"/>
      <c r="M212" s="18"/>
      <c r="N212" s="18"/>
      <c r="O212" s="18"/>
      <c r="P212" s="18"/>
      <c r="Q212" s="18"/>
      <c r="R212" s="18"/>
      <c r="S212" s="18"/>
      <c r="T212" s="18"/>
      <c r="U212" s="18"/>
      <c r="V212" s="177"/>
      <c r="W212" s="17"/>
      <c r="X212" s="289"/>
      <c r="AF212" s="22"/>
      <c r="AG212" s="22"/>
    </row>
    <row r="213" spans="1:33" s="16" customFormat="1" ht="18.75">
      <c r="A213" s="11"/>
      <c r="B213" s="87"/>
      <c r="C213" s="88"/>
      <c r="D213" s="88"/>
      <c r="E213" s="17"/>
      <c r="F213" s="18"/>
      <c r="G213" s="18"/>
      <c r="H213" s="18"/>
      <c r="I213" s="18"/>
      <c r="J213" s="18"/>
      <c r="K213" s="177"/>
      <c r="L213" s="17"/>
      <c r="M213" s="18"/>
      <c r="N213" s="18"/>
      <c r="O213" s="18"/>
      <c r="P213" s="18"/>
      <c r="Q213" s="18"/>
      <c r="R213" s="18"/>
      <c r="S213" s="18"/>
      <c r="T213" s="18"/>
      <c r="U213" s="18"/>
      <c r="V213" s="177"/>
      <c r="W213" s="17"/>
      <c r="X213" s="289"/>
      <c r="AF213" s="22"/>
      <c r="AG213" s="22"/>
    </row>
    <row r="214" spans="1:33" s="16" customFormat="1" ht="18.75">
      <c r="A214" s="11"/>
      <c r="B214" s="87"/>
      <c r="C214" s="88"/>
      <c r="D214" s="88"/>
      <c r="E214" s="17"/>
      <c r="F214" s="18"/>
      <c r="G214" s="18"/>
      <c r="H214" s="18"/>
      <c r="I214" s="18"/>
      <c r="J214" s="18"/>
      <c r="K214" s="177"/>
      <c r="L214" s="17"/>
      <c r="M214" s="18"/>
      <c r="N214" s="18"/>
      <c r="O214" s="18"/>
      <c r="P214" s="18"/>
      <c r="Q214" s="18"/>
      <c r="R214" s="18"/>
      <c r="S214" s="18"/>
      <c r="T214" s="18"/>
      <c r="U214" s="18"/>
      <c r="V214" s="177"/>
      <c r="W214" s="17"/>
      <c r="X214" s="289"/>
      <c r="AF214" s="22"/>
      <c r="AG214" s="22"/>
    </row>
    <row r="215" spans="1:33" s="16" customFormat="1" ht="18.75">
      <c r="A215" s="11"/>
      <c r="B215" s="87"/>
      <c r="C215" s="88"/>
      <c r="D215" s="88"/>
      <c r="E215" s="17"/>
      <c r="F215" s="18"/>
      <c r="G215" s="18"/>
      <c r="H215" s="18"/>
      <c r="I215" s="18"/>
      <c r="J215" s="18"/>
      <c r="K215" s="177"/>
      <c r="L215" s="17"/>
      <c r="M215" s="18"/>
      <c r="N215" s="18"/>
      <c r="O215" s="18"/>
      <c r="P215" s="18"/>
      <c r="Q215" s="18"/>
      <c r="R215" s="18"/>
      <c r="S215" s="18"/>
      <c r="T215" s="18"/>
      <c r="U215" s="18"/>
      <c r="V215" s="177"/>
      <c r="W215" s="17"/>
      <c r="X215" s="289"/>
      <c r="AF215" s="22"/>
      <c r="AG215" s="22"/>
    </row>
    <row r="216" spans="1:33" s="16" customFormat="1" ht="18.75">
      <c r="A216" s="11"/>
      <c r="B216" s="87"/>
      <c r="C216" s="88"/>
      <c r="D216" s="88"/>
      <c r="E216" s="17"/>
      <c r="F216" s="18"/>
      <c r="G216" s="18"/>
      <c r="H216" s="18"/>
      <c r="I216" s="18"/>
      <c r="J216" s="18"/>
      <c r="K216" s="177"/>
      <c r="L216" s="17"/>
      <c r="M216" s="18"/>
      <c r="N216" s="18"/>
      <c r="O216" s="18"/>
      <c r="P216" s="18"/>
      <c r="Q216" s="18"/>
      <c r="R216" s="18"/>
      <c r="S216" s="18"/>
      <c r="T216" s="18"/>
      <c r="U216" s="18"/>
      <c r="V216" s="177"/>
      <c r="W216" s="17"/>
      <c r="X216" s="289"/>
      <c r="AF216" s="22"/>
      <c r="AG216" s="22"/>
    </row>
    <row r="217" spans="1:33" s="16" customFormat="1" ht="18.75">
      <c r="A217" s="11"/>
      <c r="B217" s="87"/>
      <c r="C217" s="88"/>
      <c r="D217" s="88"/>
      <c r="E217" s="17"/>
      <c r="F217" s="18"/>
      <c r="G217" s="18"/>
      <c r="H217" s="18"/>
      <c r="I217" s="18"/>
      <c r="J217" s="18"/>
      <c r="K217" s="177"/>
      <c r="L217" s="17"/>
      <c r="M217" s="18"/>
      <c r="N217" s="18"/>
      <c r="O217" s="18"/>
      <c r="P217" s="18"/>
      <c r="Q217" s="18"/>
      <c r="R217" s="18"/>
      <c r="S217" s="18"/>
      <c r="T217" s="18"/>
      <c r="U217" s="18"/>
      <c r="V217" s="177"/>
      <c r="W217" s="17"/>
      <c r="X217" s="289"/>
      <c r="AF217" s="22"/>
      <c r="AG217" s="22"/>
    </row>
    <row r="218" spans="1:33" s="16" customFormat="1" ht="18.75">
      <c r="A218" s="11"/>
      <c r="B218" s="87"/>
      <c r="C218" s="88"/>
      <c r="D218" s="88"/>
      <c r="E218" s="17"/>
      <c r="F218" s="18"/>
      <c r="G218" s="18"/>
      <c r="H218" s="18"/>
      <c r="I218" s="18"/>
      <c r="J218" s="18"/>
      <c r="K218" s="177"/>
      <c r="L218" s="17"/>
      <c r="M218" s="18"/>
      <c r="N218" s="18"/>
      <c r="O218" s="18"/>
      <c r="P218" s="18"/>
      <c r="Q218" s="18"/>
      <c r="R218" s="18"/>
      <c r="S218" s="18"/>
      <c r="T218" s="18"/>
      <c r="U218" s="18"/>
      <c r="V218" s="177"/>
      <c r="W218" s="17"/>
      <c r="X218" s="289"/>
      <c r="AF218" s="22"/>
      <c r="AG218" s="22"/>
    </row>
    <row r="219" spans="1:33" s="16" customFormat="1" ht="18.75">
      <c r="A219" s="11"/>
      <c r="B219" s="87"/>
      <c r="C219" s="88"/>
      <c r="D219" s="88"/>
      <c r="E219" s="17"/>
      <c r="F219" s="18"/>
      <c r="G219" s="18"/>
      <c r="H219" s="18"/>
      <c r="I219" s="18"/>
      <c r="J219" s="18"/>
      <c r="K219" s="177"/>
      <c r="L219" s="17"/>
      <c r="M219" s="18"/>
      <c r="N219" s="18"/>
      <c r="O219" s="18"/>
      <c r="P219" s="18"/>
      <c r="Q219" s="18"/>
      <c r="R219" s="18"/>
      <c r="S219" s="18"/>
      <c r="T219" s="18"/>
      <c r="U219" s="18"/>
      <c r="V219" s="177"/>
      <c r="W219" s="17"/>
      <c r="X219" s="289"/>
      <c r="AF219" s="22"/>
      <c r="AG219" s="22"/>
    </row>
    <row r="220" spans="1:33" s="16" customFormat="1" ht="18.75">
      <c r="A220" s="11"/>
      <c r="B220" s="87"/>
      <c r="C220" s="88"/>
      <c r="D220" s="88"/>
      <c r="E220" s="17"/>
      <c r="F220" s="18"/>
      <c r="G220" s="18"/>
      <c r="H220" s="18"/>
      <c r="I220" s="18"/>
      <c r="J220" s="18"/>
      <c r="K220" s="177"/>
      <c r="L220" s="17"/>
      <c r="M220" s="18"/>
      <c r="N220" s="18"/>
      <c r="O220" s="18"/>
      <c r="P220" s="18"/>
      <c r="Q220" s="18"/>
      <c r="R220" s="18"/>
      <c r="S220" s="18"/>
      <c r="T220" s="18"/>
      <c r="U220" s="18"/>
      <c r="V220" s="177"/>
      <c r="W220" s="17"/>
      <c r="X220" s="289"/>
      <c r="AF220" s="22"/>
      <c r="AG220" s="22"/>
    </row>
    <row r="221" spans="1:33" s="16" customFormat="1" ht="18.75">
      <c r="A221" s="11"/>
      <c r="B221" s="87"/>
      <c r="C221" s="88"/>
      <c r="D221" s="88"/>
      <c r="E221" s="17"/>
      <c r="F221" s="18"/>
      <c r="G221" s="18"/>
      <c r="H221" s="18"/>
      <c r="I221" s="18"/>
      <c r="J221" s="18"/>
      <c r="K221" s="177"/>
      <c r="L221" s="17"/>
      <c r="M221" s="18"/>
      <c r="N221" s="18"/>
      <c r="O221" s="18"/>
      <c r="P221" s="18"/>
      <c r="Q221" s="18"/>
      <c r="R221" s="18"/>
      <c r="S221" s="18"/>
      <c r="T221" s="18"/>
      <c r="U221" s="18"/>
      <c r="V221" s="177"/>
      <c r="W221" s="17"/>
      <c r="X221" s="289"/>
      <c r="AF221" s="22"/>
      <c r="AG221" s="22"/>
    </row>
    <row r="222" spans="1:33" s="16" customFormat="1" ht="18.75">
      <c r="A222" s="11"/>
      <c r="B222" s="87"/>
      <c r="C222" s="88"/>
      <c r="D222" s="88"/>
      <c r="E222" s="17"/>
      <c r="F222" s="18"/>
      <c r="G222" s="18"/>
      <c r="H222" s="18"/>
      <c r="I222" s="18"/>
      <c r="J222" s="18"/>
      <c r="K222" s="177"/>
      <c r="L222" s="17"/>
      <c r="M222" s="18"/>
      <c r="N222" s="18"/>
      <c r="O222" s="18"/>
      <c r="P222" s="18"/>
      <c r="Q222" s="18"/>
      <c r="R222" s="18"/>
      <c r="S222" s="18"/>
      <c r="T222" s="18"/>
      <c r="U222" s="18"/>
      <c r="V222" s="177"/>
      <c r="W222" s="17"/>
      <c r="X222" s="289"/>
      <c r="AF222" s="22"/>
      <c r="AG222" s="22"/>
    </row>
    <row r="223" spans="1:24" s="16" customFormat="1" ht="18.75">
      <c r="A223" s="11"/>
      <c r="B223" s="87"/>
      <c r="C223" s="88"/>
      <c r="D223" s="88"/>
      <c r="E223" s="17"/>
      <c r="F223" s="18"/>
      <c r="G223" s="18"/>
      <c r="H223" s="18"/>
      <c r="I223" s="18"/>
      <c r="J223" s="18"/>
      <c r="K223" s="177"/>
      <c r="L223" s="17"/>
      <c r="M223" s="18"/>
      <c r="N223" s="18"/>
      <c r="O223" s="18"/>
      <c r="P223" s="18"/>
      <c r="Q223" s="18"/>
      <c r="R223" s="18"/>
      <c r="S223" s="18"/>
      <c r="T223" s="18"/>
      <c r="U223" s="18"/>
      <c r="V223" s="177"/>
      <c r="W223" s="17"/>
      <c r="X223" s="289"/>
    </row>
    <row r="224" spans="1:24" s="16" customFormat="1" ht="18.75">
      <c r="A224" s="11"/>
      <c r="B224" s="87"/>
      <c r="C224" s="88"/>
      <c r="D224" s="88"/>
      <c r="E224" s="17"/>
      <c r="F224" s="18"/>
      <c r="G224" s="18"/>
      <c r="H224" s="18"/>
      <c r="I224" s="18"/>
      <c r="J224" s="18"/>
      <c r="K224" s="177"/>
      <c r="L224" s="17"/>
      <c r="M224" s="18"/>
      <c r="N224" s="18"/>
      <c r="O224" s="18"/>
      <c r="P224" s="18"/>
      <c r="Q224" s="18"/>
      <c r="R224" s="18"/>
      <c r="S224" s="18"/>
      <c r="T224" s="18"/>
      <c r="U224" s="18"/>
      <c r="V224" s="177"/>
      <c r="W224" s="17"/>
      <c r="X224" s="289"/>
    </row>
    <row r="225" spans="1:24" s="16" customFormat="1" ht="18.75">
      <c r="A225" s="11"/>
      <c r="B225" s="87"/>
      <c r="C225" s="88"/>
      <c r="D225" s="88"/>
      <c r="E225" s="17"/>
      <c r="F225" s="18"/>
      <c r="G225" s="18"/>
      <c r="H225" s="18"/>
      <c r="I225" s="18"/>
      <c r="J225" s="18"/>
      <c r="K225" s="177"/>
      <c r="L225" s="17"/>
      <c r="M225" s="18"/>
      <c r="N225" s="18"/>
      <c r="O225" s="18"/>
      <c r="P225" s="18"/>
      <c r="Q225" s="18"/>
      <c r="R225" s="18"/>
      <c r="S225" s="18"/>
      <c r="T225" s="18"/>
      <c r="U225" s="18"/>
      <c r="V225" s="177"/>
      <c r="W225" s="17"/>
      <c r="X225" s="289"/>
    </row>
    <row r="226" spans="1:24" s="16" customFormat="1" ht="18.75">
      <c r="A226" s="11"/>
      <c r="B226" s="87"/>
      <c r="C226" s="88"/>
      <c r="D226" s="88"/>
      <c r="E226" s="17"/>
      <c r="F226" s="18"/>
      <c r="G226" s="18"/>
      <c r="H226" s="18"/>
      <c r="I226" s="18"/>
      <c r="J226" s="18"/>
      <c r="K226" s="177"/>
      <c r="L226" s="17"/>
      <c r="M226" s="18"/>
      <c r="N226" s="18"/>
      <c r="O226" s="18"/>
      <c r="P226" s="18"/>
      <c r="Q226" s="18"/>
      <c r="R226" s="18"/>
      <c r="S226" s="18"/>
      <c r="T226" s="18"/>
      <c r="U226" s="18"/>
      <c r="V226" s="177"/>
      <c r="W226" s="17"/>
      <c r="X226" s="289"/>
    </row>
    <row r="227" spans="1:24" s="16" customFormat="1" ht="18.75">
      <c r="A227" s="11"/>
      <c r="B227" s="87"/>
      <c r="C227" s="88"/>
      <c r="D227" s="88"/>
      <c r="E227" s="17"/>
      <c r="F227" s="18"/>
      <c r="G227" s="18"/>
      <c r="H227" s="18"/>
      <c r="I227" s="18"/>
      <c r="J227" s="18"/>
      <c r="K227" s="177"/>
      <c r="L227" s="17"/>
      <c r="M227" s="18"/>
      <c r="N227" s="18"/>
      <c r="O227" s="18"/>
      <c r="P227" s="18"/>
      <c r="Q227" s="18"/>
      <c r="R227" s="18"/>
      <c r="S227" s="18"/>
      <c r="T227" s="18"/>
      <c r="U227" s="18"/>
      <c r="V227" s="177"/>
      <c r="W227" s="17"/>
      <c r="X227" s="289"/>
    </row>
    <row r="228" spans="1:24" s="16" customFormat="1" ht="18.75">
      <c r="A228" s="11"/>
      <c r="B228" s="87"/>
      <c r="C228" s="88"/>
      <c r="D228" s="88"/>
      <c r="E228" s="17"/>
      <c r="F228" s="18"/>
      <c r="G228" s="18"/>
      <c r="H228" s="18"/>
      <c r="I228" s="18"/>
      <c r="J228" s="18"/>
      <c r="K228" s="177"/>
      <c r="L228" s="17"/>
      <c r="M228" s="18"/>
      <c r="N228" s="18"/>
      <c r="O228" s="18"/>
      <c r="P228" s="18"/>
      <c r="Q228" s="18"/>
      <c r="R228" s="18"/>
      <c r="S228" s="18"/>
      <c r="T228" s="18"/>
      <c r="U228" s="18"/>
      <c r="V228" s="177"/>
      <c r="W228" s="17"/>
      <c r="X228" s="289"/>
    </row>
    <row r="229" spans="1:24" s="16" customFormat="1" ht="18.75">
      <c r="A229" s="11"/>
      <c r="B229" s="87"/>
      <c r="C229" s="88"/>
      <c r="D229" s="88"/>
      <c r="E229" s="17"/>
      <c r="F229" s="18"/>
      <c r="G229" s="18"/>
      <c r="H229" s="18"/>
      <c r="I229" s="18"/>
      <c r="J229" s="18"/>
      <c r="K229" s="177"/>
      <c r="L229" s="17"/>
      <c r="M229" s="18"/>
      <c r="N229" s="18"/>
      <c r="O229" s="18"/>
      <c r="P229" s="18"/>
      <c r="Q229" s="18"/>
      <c r="R229" s="18"/>
      <c r="S229" s="18"/>
      <c r="T229" s="18"/>
      <c r="U229" s="18"/>
      <c r="V229" s="177"/>
      <c r="W229" s="17"/>
      <c r="X229" s="289"/>
    </row>
    <row r="230" spans="1:24" s="16" customFormat="1" ht="18.75">
      <c r="A230" s="11"/>
      <c r="B230" s="87"/>
      <c r="C230" s="88"/>
      <c r="D230" s="88"/>
      <c r="E230" s="17"/>
      <c r="F230" s="18"/>
      <c r="G230" s="18"/>
      <c r="H230" s="18"/>
      <c r="I230" s="18"/>
      <c r="J230" s="18"/>
      <c r="K230" s="177"/>
      <c r="L230" s="17"/>
      <c r="M230" s="18"/>
      <c r="N230" s="18"/>
      <c r="O230" s="18"/>
      <c r="P230" s="18"/>
      <c r="Q230" s="18"/>
      <c r="R230" s="18"/>
      <c r="S230" s="18"/>
      <c r="T230" s="18"/>
      <c r="U230" s="18"/>
      <c r="V230" s="177"/>
      <c r="W230" s="17"/>
      <c r="X230" s="202"/>
    </row>
    <row r="231" spans="1:24" s="16" customFormat="1" ht="18.75">
      <c r="A231" s="11"/>
      <c r="B231" s="87"/>
      <c r="C231" s="88"/>
      <c r="D231" s="88"/>
      <c r="E231" s="17"/>
      <c r="F231" s="18"/>
      <c r="G231" s="18"/>
      <c r="H231" s="18"/>
      <c r="I231" s="18"/>
      <c r="J231" s="18"/>
      <c r="K231" s="177"/>
      <c r="L231" s="17"/>
      <c r="M231" s="18"/>
      <c r="N231" s="18"/>
      <c r="O231" s="18"/>
      <c r="P231" s="18"/>
      <c r="Q231" s="18"/>
      <c r="R231" s="18"/>
      <c r="S231" s="18"/>
      <c r="T231" s="18"/>
      <c r="U231" s="18"/>
      <c r="V231" s="177"/>
      <c r="W231" s="17"/>
      <c r="X231" s="202"/>
    </row>
    <row r="232" spans="1:24" s="16" customFormat="1" ht="18.75">
      <c r="A232" s="11"/>
      <c r="B232" s="87"/>
      <c r="C232" s="88"/>
      <c r="D232" s="88"/>
      <c r="E232" s="17"/>
      <c r="F232" s="18"/>
      <c r="G232" s="18"/>
      <c r="H232" s="18"/>
      <c r="I232" s="18"/>
      <c r="J232" s="18"/>
      <c r="K232" s="177"/>
      <c r="L232" s="17"/>
      <c r="M232" s="18"/>
      <c r="N232" s="18"/>
      <c r="O232" s="18"/>
      <c r="P232" s="18"/>
      <c r="Q232" s="18"/>
      <c r="R232" s="18"/>
      <c r="S232" s="18"/>
      <c r="T232" s="18"/>
      <c r="U232" s="18"/>
      <c r="V232" s="177"/>
      <c r="W232" s="17"/>
      <c r="X232" s="202"/>
    </row>
    <row r="233" spans="1:24" s="16" customFormat="1" ht="18.75">
      <c r="A233" s="11"/>
      <c r="B233" s="87"/>
      <c r="C233" s="88"/>
      <c r="D233" s="88"/>
      <c r="E233" s="17"/>
      <c r="F233" s="18"/>
      <c r="G233" s="18"/>
      <c r="H233" s="18"/>
      <c r="I233" s="18"/>
      <c r="J233" s="18"/>
      <c r="K233" s="177"/>
      <c r="L233" s="17"/>
      <c r="M233" s="18"/>
      <c r="N233" s="18"/>
      <c r="O233" s="18"/>
      <c r="P233" s="18"/>
      <c r="Q233" s="18"/>
      <c r="R233" s="18"/>
      <c r="S233" s="18"/>
      <c r="T233" s="18"/>
      <c r="U233" s="18"/>
      <c r="V233" s="177"/>
      <c r="W233" s="17"/>
      <c r="X233" s="202"/>
    </row>
    <row r="234" spans="1:24" s="16" customFormat="1" ht="18.75">
      <c r="A234" s="11"/>
      <c r="B234" s="87"/>
      <c r="C234" s="88"/>
      <c r="D234" s="88"/>
      <c r="E234" s="17"/>
      <c r="F234" s="18"/>
      <c r="G234" s="18"/>
      <c r="H234" s="18"/>
      <c r="I234" s="18"/>
      <c r="J234" s="18"/>
      <c r="K234" s="177"/>
      <c r="L234" s="17"/>
      <c r="M234" s="18"/>
      <c r="N234" s="18"/>
      <c r="O234" s="18"/>
      <c r="P234" s="18"/>
      <c r="Q234" s="18"/>
      <c r="R234" s="18"/>
      <c r="S234" s="18"/>
      <c r="T234" s="18"/>
      <c r="U234" s="18"/>
      <c r="V234" s="177"/>
      <c r="W234" s="17"/>
      <c r="X234" s="202"/>
    </row>
    <row r="235" spans="1:24" s="16" customFormat="1" ht="18.75">
      <c r="A235" s="11"/>
      <c r="B235" s="87"/>
      <c r="C235" s="88"/>
      <c r="D235" s="88"/>
      <c r="E235" s="17"/>
      <c r="F235" s="18"/>
      <c r="G235" s="18"/>
      <c r="H235" s="18"/>
      <c r="I235" s="18"/>
      <c r="J235" s="18"/>
      <c r="K235" s="177"/>
      <c r="L235" s="17"/>
      <c r="M235" s="18"/>
      <c r="N235" s="18"/>
      <c r="O235" s="18"/>
      <c r="P235" s="18"/>
      <c r="Q235" s="18"/>
      <c r="R235" s="18"/>
      <c r="S235" s="18"/>
      <c r="T235" s="18"/>
      <c r="U235" s="18"/>
      <c r="V235" s="177"/>
      <c r="W235" s="17"/>
      <c r="X235" s="202"/>
    </row>
    <row r="236" spans="1:24" s="16" customFormat="1" ht="18.75">
      <c r="A236" s="11"/>
      <c r="B236" s="87"/>
      <c r="C236" s="88"/>
      <c r="D236" s="88"/>
      <c r="E236" s="17"/>
      <c r="F236" s="18"/>
      <c r="G236" s="18"/>
      <c r="H236" s="18"/>
      <c r="I236" s="18"/>
      <c r="J236" s="18"/>
      <c r="K236" s="177"/>
      <c r="L236" s="17"/>
      <c r="M236" s="18"/>
      <c r="N236" s="18"/>
      <c r="O236" s="18"/>
      <c r="P236" s="18"/>
      <c r="Q236" s="18"/>
      <c r="R236" s="18"/>
      <c r="S236" s="18"/>
      <c r="T236" s="18"/>
      <c r="U236" s="18"/>
      <c r="V236" s="177"/>
      <c r="W236" s="17"/>
      <c r="X236" s="202"/>
    </row>
    <row r="237" spans="1:24" s="16" customFormat="1" ht="18.75">
      <c r="A237" s="11"/>
      <c r="B237" s="87"/>
      <c r="C237" s="88"/>
      <c r="D237" s="88"/>
      <c r="E237" s="17"/>
      <c r="F237" s="18"/>
      <c r="G237" s="18"/>
      <c r="H237" s="18"/>
      <c r="I237" s="18"/>
      <c r="J237" s="18"/>
      <c r="K237" s="177"/>
      <c r="L237" s="17"/>
      <c r="M237" s="18"/>
      <c r="N237" s="18"/>
      <c r="O237" s="18"/>
      <c r="P237" s="18"/>
      <c r="Q237" s="18"/>
      <c r="R237" s="18"/>
      <c r="S237" s="18"/>
      <c r="T237" s="18"/>
      <c r="U237" s="18"/>
      <c r="V237" s="177"/>
      <c r="W237" s="17"/>
      <c r="X237" s="202"/>
    </row>
    <row r="238" spans="1:24" s="16" customFormat="1" ht="18.75">
      <c r="A238" s="11"/>
      <c r="B238" s="87"/>
      <c r="C238" s="88"/>
      <c r="D238" s="88"/>
      <c r="E238" s="17"/>
      <c r="F238" s="18"/>
      <c r="G238" s="18"/>
      <c r="H238" s="18"/>
      <c r="I238" s="18"/>
      <c r="J238" s="18"/>
      <c r="K238" s="177"/>
      <c r="L238" s="17"/>
      <c r="M238" s="18"/>
      <c r="N238" s="18"/>
      <c r="O238" s="18"/>
      <c r="P238" s="18"/>
      <c r="Q238" s="18"/>
      <c r="R238" s="18"/>
      <c r="S238" s="18"/>
      <c r="T238" s="18"/>
      <c r="U238" s="18"/>
      <c r="V238" s="177"/>
      <c r="W238" s="17"/>
      <c r="X238" s="202"/>
    </row>
    <row r="239" spans="1:24" s="16" customFormat="1" ht="18.75">
      <c r="A239" s="11"/>
      <c r="B239" s="87"/>
      <c r="C239" s="88"/>
      <c r="D239" s="88"/>
      <c r="E239" s="17"/>
      <c r="F239" s="18"/>
      <c r="G239" s="18"/>
      <c r="H239" s="18"/>
      <c r="I239" s="18"/>
      <c r="J239" s="18"/>
      <c r="K239" s="177"/>
      <c r="L239" s="17"/>
      <c r="M239" s="18"/>
      <c r="N239" s="18"/>
      <c r="O239" s="18"/>
      <c r="P239" s="18"/>
      <c r="Q239" s="18"/>
      <c r="R239" s="18"/>
      <c r="S239" s="18"/>
      <c r="T239" s="18"/>
      <c r="U239" s="18"/>
      <c r="V239" s="177"/>
      <c r="W239" s="17"/>
      <c r="X239" s="202"/>
    </row>
    <row r="240" spans="1:24" s="16" customFormat="1" ht="18.75">
      <c r="A240" s="11"/>
      <c r="B240" s="87"/>
      <c r="C240" s="88"/>
      <c r="D240" s="88"/>
      <c r="E240" s="17"/>
      <c r="F240" s="18"/>
      <c r="G240" s="18"/>
      <c r="H240" s="18"/>
      <c r="I240" s="18"/>
      <c r="J240" s="18"/>
      <c r="K240" s="177"/>
      <c r="L240" s="17"/>
      <c r="M240" s="18"/>
      <c r="N240" s="18"/>
      <c r="O240" s="18"/>
      <c r="P240" s="18"/>
      <c r="Q240" s="18"/>
      <c r="R240" s="18"/>
      <c r="S240" s="18"/>
      <c r="T240" s="18"/>
      <c r="U240" s="18"/>
      <c r="V240" s="177"/>
      <c r="W240" s="17"/>
      <c r="X240" s="202"/>
    </row>
    <row r="241" spans="1:24" s="16" customFormat="1" ht="18.75">
      <c r="A241" s="11"/>
      <c r="B241" s="87"/>
      <c r="C241" s="88"/>
      <c r="D241" s="88"/>
      <c r="E241" s="17"/>
      <c r="F241" s="18"/>
      <c r="G241" s="18"/>
      <c r="H241" s="18"/>
      <c r="I241" s="18"/>
      <c r="J241" s="18"/>
      <c r="K241" s="177"/>
      <c r="L241" s="17"/>
      <c r="M241" s="18"/>
      <c r="N241" s="18"/>
      <c r="O241" s="18"/>
      <c r="P241" s="18"/>
      <c r="Q241" s="18"/>
      <c r="R241" s="18"/>
      <c r="S241" s="18"/>
      <c r="T241" s="18"/>
      <c r="U241" s="18"/>
      <c r="V241" s="177"/>
      <c r="W241" s="17"/>
      <c r="X241" s="202"/>
    </row>
    <row r="242" spans="1:24" s="16" customFormat="1" ht="18.75">
      <c r="A242" s="11"/>
      <c r="B242" s="87"/>
      <c r="C242" s="88"/>
      <c r="D242" s="88"/>
      <c r="E242" s="17"/>
      <c r="F242" s="18"/>
      <c r="G242" s="18"/>
      <c r="H242" s="18"/>
      <c r="I242" s="18"/>
      <c r="J242" s="18"/>
      <c r="K242" s="177"/>
      <c r="L242" s="17"/>
      <c r="M242" s="18"/>
      <c r="N242" s="18"/>
      <c r="O242" s="18"/>
      <c r="P242" s="18"/>
      <c r="Q242" s="18"/>
      <c r="R242" s="18"/>
      <c r="S242" s="18"/>
      <c r="T242" s="18"/>
      <c r="U242" s="18"/>
      <c r="V242" s="177"/>
      <c r="W242" s="17"/>
      <c r="X242" s="202"/>
    </row>
    <row r="243" spans="1:24" s="16" customFormat="1" ht="18.75">
      <c r="A243" s="11"/>
      <c r="B243" s="87"/>
      <c r="C243" s="88"/>
      <c r="D243" s="88"/>
      <c r="E243" s="17"/>
      <c r="F243" s="18"/>
      <c r="G243" s="18"/>
      <c r="H243" s="18"/>
      <c r="I243" s="18"/>
      <c r="J243" s="18"/>
      <c r="K243" s="177"/>
      <c r="L243" s="17"/>
      <c r="M243" s="18"/>
      <c r="N243" s="18"/>
      <c r="O243" s="18"/>
      <c r="P243" s="18"/>
      <c r="Q243" s="18"/>
      <c r="R243" s="18"/>
      <c r="S243" s="18"/>
      <c r="T243" s="18"/>
      <c r="U243" s="18"/>
      <c r="V243" s="177"/>
      <c r="W243" s="17"/>
      <c r="X243" s="202"/>
    </row>
    <row r="244" spans="1:24" s="16" customFormat="1" ht="18.75">
      <c r="A244" s="11"/>
      <c r="B244" s="87"/>
      <c r="C244" s="88"/>
      <c r="D244" s="88"/>
      <c r="E244" s="17"/>
      <c r="F244" s="18"/>
      <c r="G244" s="18"/>
      <c r="H244" s="18"/>
      <c r="I244" s="18"/>
      <c r="J244" s="18"/>
      <c r="K244" s="177"/>
      <c r="L244" s="17"/>
      <c r="M244" s="18"/>
      <c r="N244" s="18"/>
      <c r="O244" s="18"/>
      <c r="P244" s="18"/>
      <c r="Q244" s="18"/>
      <c r="R244" s="18"/>
      <c r="S244" s="18"/>
      <c r="T244" s="18"/>
      <c r="U244" s="18"/>
      <c r="V244" s="177"/>
      <c r="W244" s="17"/>
      <c r="X244" s="202"/>
    </row>
    <row r="245" spans="1:24" s="16" customFormat="1" ht="18.75">
      <c r="A245" s="11"/>
      <c r="B245" s="87"/>
      <c r="C245" s="88"/>
      <c r="D245" s="88"/>
      <c r="E245" s="17"/>
      <c r="F245" s="18"/>
      <c r="G245" s="18"/>
      <c r="H245" s="18"/>
      <c r="I245" s="18"/>
      <c r="J245" s="18"/>
      <c r="K245" s="177"/>
      <c r="L245" s="17"/>
      <c r="M245" s="18"/>
      <c r="N245" s="18"/>
      <c r="O245" s="18"/>
      <c r="P245" s="18"/>
      <c r="Q245" s="18"/>
      <c r="R245" s="18"/>
      <c r="S245" s="18"/>
      <c r="T245" s="18"/>
      <c r="U245" s="18"/>
      <c r="V245" s="177"/>
      <c r="W245" s="17"/>
      <c r="X245" s="202"/>
    </row>
    <row r="246" spans="1:24" s="16" customFormat="1" ht="18.75">
      <c r="A246" s="11"/>
      <c r="B246" s="87"/>
      <c r="C246" s="88"/>
      <c r="D246" s="88"/>
      <c r="E246" s="17"/>
      <c r="F246" s="18"/>
      <c r="G246" s="18"/>
      <c r="H246" s="18"/>
      <c r="I246" s="18"/>
      <c r="J246" s="18"/>
      <c r="K246" s="177"/>
      <c r="L246" s="17"/>
      <c r="M246" s="18"/>
      <c r="N246" s="18"/>
      <c r="O246" s="18"/>
      <c r="P246" s="18"/>
      <c r="Q246" s="18"/>
      <c r="R246" s="18"/>
      <c r="S246" s="18"/>
      <c r="T246" s="18"/>
      <c r="U246" s="18"/>
      <c r="V246" s="177"/>
      <c r="W246" s="17"/>
      <c r="X246" s="202"/>
    </row>
    <row r="247" spans="1:24" s="16" customFormat="1" ht="18.75">
      <c r="A247" s="11"/>
      <c r="B247" s="87"/>
      <c r="C247" s="88"/>
      <c r="D247" s="88"/>
      <c r="E247" s="17"/>
      <c r="F247" s="18"/>
      <c r="G247" s="18"/>
      <c r="H247" s="18"/>
      <c r="I247" s="18"/>
      <c r="J247" s="18"/>
      <c r="K247" s="177"/>
      <c r="L247" s="17"/>
      <c r="M247" s="18"/>
      <c r="N247" s="18"/>
      <c r="O247" s="18"/>
      <c r="P247" s="18"/>
      <c r="Q247" s="18"/>
      <c r="R247" s="18"/>
      <c r="S247" s="18"/>
      <c r="T247" s="18"/>
      <c r="U247" s="18"/>
      <c r="V247" s="177"/>
      <c r="W247" s="17"/>
      <c r="X247" s="202"/>
    </row>
    <row r="248" spans="1:24" s="16" customFormat="1" ht="18.75">
      <c r="A248" s="11"/>
      <c r="B248" s="87"/>
      <c r="C248" s="88"/>
      <c r="D248" s="88"/>
      <c r="E248" s="17"/>
      <c r="F248" s="18"/>
      <c r="G248" s="18"/>
      <c r="H248" s="18"/>
      <c r="I248" s="18"/>
      <c r="J248" s="18"/>
      <c r="K248" s="177"/>
      <c r="L248" s="17"/>
      <c r="M248" s="18"/>
      <c r="N248" s="18"/>
      <c r="O248" s="18"/>
      <c r="P248" s="18"/>
      <c r="Q248" s="18"/>
      <c r="R248" s="18"/>
      <c r="S248" s="18"/>
      <c r="T248" s="18"/>
      <c r="U248" s="18"/>
      <c r="V248" s="177"/>
      <c r="W248" s="17"/>
      <c r="X248" s="202"/>
    </row>
    <row r="249" spans="1:24" s="16" customFormat="1" ht="18.75">
      <c r="A249" s="11"/>
      <c r="B249" s="87"/>
      <c r="C249" s="88"/>
      <c r="D249" s="88"/>
      <c r="E249" s="17"/>
      <c r="F249" s="18"/>
      <c r="G249" s="18"/>
      <c r="H249" s="18"/>
      <c r="I249" s="18"/>
      <c r="J249" s="18"/>
      <c r="K249" s="177"/>
      <c r="L249" s="17"/>
      <c r="M249" s="18"/>
      <c r="N249" s="18"/>
      <c r="O249" s="18"/>
      <c r="P249" s="18"/>
      <c r="Q249" s="18"/>
      <c r="R249" s="18"/>
      <c r="S249" s="18"/>
      <c r="T249" s="18"/>
      <c r="U249" s="18"/>
      <c r="V249" s="177"/>
      <c r="W249" s="17"/>
      <c r="X249" s="202"/>
    </row>
    <row r="250" spans="1:24" s="16" customFormat="1" ht="18.75">
      <c r="A250" s="11"/>
      <c r="B250" s="87"/>
      <c r="C250" s="88"/>
      <c r="D250" s="88"/>
      <c r="E250" s="17"/>
      <c r="F250" s="18"/>
      <c r="G250" s="18"/>
      <c r="H250" s="18"/>
      <c r="I250" s="18"/>
      <c r="J250" s="18"/>
      <c r="K250" s="177"/>
      <c r="L250" s="17"/>
      <c r="M250" s="18"/>
      <c r="N250" s="18"/>
      <c r="O250" s="18"/>
      <c r="P250" s="18"/>
      <c r="Q250" s="18"/>
      <c r="R250" s="18"/>
      <c r="S250" s="18"/>
      <c r="T250" s="18"/>
      <c r="U250" s="18"/>
      <c r="V250" s="177"/>
      <c r="W250" s="17"/>
      <c r="X250" s="202"/>
    </row>
    <row r="251" spans="1:24" s="16" customFormat="1" ht="18.75">
      <c r="A251" s="11"/>
      <c r="B251" s="87"/>
      <c r="C251" s="88"/>
      <c r="D251" s="88"/>
      <c r="E251" s="17"/>
      <c r="F251" s="18"/>
      <c r="G251" s="18"/>
      <c r="H251" s="18"/>
      <c r="I251" s="18"/>
      <c r="J251" s="18"/>
      <c r="K251" s="177"/>
      <c r="L251" s="17"/>
      <c r="M251" s="18"/>
      <c r="N251" s="18"/>
      <c r="O251" s="18"/>
      <c r="P251" s="18"/>
      <c r="Q251" s="18"/>
      <c r="R251" s="18"/>
      <c r="S251" s="18"/>
      <c r="T251" s="18"/>
      <c r="U251" s="18"/>
      <c r="V251" s="177"/>
      <c r="W251" s="17"/>
      <c r="X251" s="202"/>
    </row>
    <row r="252" spans="1:24" s="16" customFormat="1" ht="18.75">
      <c r="A252" s="11"/>
      <c r="B252" s="87"/>
      <c r="C252" s="88"/>
      <c r="D252" s="88"/>
      <c r="E252" s="17"/>
      <c r="F252" s="18"/>
      <c r="G252" s="18"/>
      <c r="H252" s="18"/>
      <c r="I252" s="18"/>
      <c r="J252" s="18"/>
      <c r="K252" s="177"/>
      <c r="L252" s="17"/>
      <c r="M252" s="18"/>
      <c r="N252" s="18"/>
      <c r="O252" s="18"/>
      <c r="P252" s="18"/>
      <c r="Q252" s="18"/>
      <c r="R252" s="18"/>
      <c r="S252" s="18"/>
      <c r="T252" s="18"/>
      <c r="U252" s="18"/>
      <c r="V252" s="177"/>
      <c r="W252" s="17"/>
      <c r="X252" s="202"/>
    </row>
    <row r="253" spans="1:24" s="16" customFormat="1" ht="18.75">
      <c r="A253" s="11"/>
      <c r="B253" s="87"/>
      <c r="C253" s="88"/>
      <c r="D253" s="88"/>
      <c r="E253" s="17"/>
      <c r="F253" s="18"/>
      <c r="G253" s="18"/>
      <c r="H253" s="18"/>
      <c r="I253" s="18"/>
      <c r="J253" s="18"/>
      <c r="K253" s="177"/>
      <c r="L253" s="17"/>
      <c r="M253" s="18"/>
      <c r="N253" s="18"/>
      <c r="O253" s="18"/>
      <c r="P253" s="18"/>
      <c r="Q253" s="18"/>
      <c r="R253" s="18"/>
      <c r="S253" s="18"/>
      <c r="T253" s="18"/>
      <c r="U253" s="18"/>
      <c r="V253" s="177"/>
      <c r="W253" s="17"/>
      <c r="X253" s="202"/>
    </row>
    <row r="254" spans="1:24" s="16" customFormat="1" ht="18.75">
      <c r="A254" s="11"/>
      <c r="B254" s="87"/>
      <c r="C254" s="88"/>
      <c r="D254" s="88"/>
      <c r="E254" s="17"/>
      <c r="F254" s="18"/>
      <c r="G254" s="18"/>
      <c r="H254" s="18"/>
      <c r="I254" s="18"/>
      <c r="J254" s="18"/>
      <c r="K254" s="177"/>
      <c r="L254" s="17"/>
      <c r="M254" s="18"/>
      <c r="N254" s="18"/>
      <c r="O254" s="18"/>
      <c r="P254" s="18"/>
      <c r="Q254" s="18"/>
      <c r="R254" s="18"/>
      <c r="S254" s="18"/>
      <c r="T254" s="18"/>
      <c r="U254" s="18"/>
      <c r="V254" s="177"/>
      <c r="W254" s="17"/>
      <c r="X254" s="202"/>
    </row>
    <row r="255" spans="1:24" s="16" customFormat="1" ht="18.75">
      <c r="A255" s="11"/>
      <c r="B255" s="87"/>
      <c r="C255" s="88"/>
      <c r="D255" s="88"/>
      <c r="E255" s="17"/>
      <c r="F255" s="18"/>
      <c r="G255" s="18"/>
      <c r="H255" s="18"/>
      <c r="I255" s="18"/>
      <c r="J255" s="18"/>
      <c r="K255" s="177"/>
      <c r="L255" s="17"/>
      <c r="M255" s="18"/>
      <c r="N255" s="18"/>
      <c r="O255" s="18"/>
      <c r="P255" s="18"/>
      <c r="Q255" s="18"/>
      <c r="R255" s="18"/>
      <c r="S255" s="18"/>
      <c r="T255" s="18"/>
      <c r="U255" s="18"/>
      <c r="V255" s="177"/>
      <c r="W255" s="17"/>
      <c r="X255" s="202"/>
    </row>
    <row r="256" spans="1:24" s="16" customFormat="1" ht="18.75">
      <c r="A256" s="11"/>
      <c r="B256" s="87"/>
      <c r="C256" s="88"/>
      <c r="D256" s="88"/>
      <c r="E256" s="17"/>
      <c r="F256" s="18"/>
      <c r="G256" s="18"/>
      <c r="H256" s="18"/>
      <c r="I256" s="18"/>
      <c r="J256" s="18"/>
      <c r="K256" s="177"/>
      <c r="L256" s="17"/>
      <c r="M256" s="18"/>
      <c r="N256" s="18"/>
      <c r="O256" s="18"/>
      <c r="P256" s="18"/>
      <c r="Q256" s="18"/>
      <c r="R256" s="18"/>
      <c r="S256" s="18"/>
      <c r="T256" s="18"/>
      <c r="U256" s="18"/>
      <c r="V256" s="177"/>
      <c r="W256" s="17"/>
      <c r="X256" s="202"/>
    </row>
    <row r="257" spans="1:24" s="16" customFormat="1" ht="18.75">
      <c r="A257" s="11"/>
      <c r="B257" s="87"/>
      <c r="C257" s="88"/>
      <c r="D257" s="88"/>
      <c r="E257" s="17"/>
      <c r="F257" s="18"/>
      <c r="G257" s="18"/>
      <c r="H257" s="18"/>
      <c r="I257" s="18"/>
      <c r="J257" s="18"/>
      <c r="K257" s="177"/>
      <c r="L257" s="17"/>
      <c r="M257" s="18"/>
      <c r="N257" s="18"/>
      <c r="O257" s="18"/>
      <c r="P257" s="18"/>
      <c r="Q257" s="18"/>
      <c r="R257" s="18"/>
      <c r="S257" s="18"/>
      <c r="T257" s="18"/>
      <c r="U257" s="18"/>
      <c r="V257" s="177"/>
      <c r="W257" s="17"/>
      <c r="X257" s="202"/>
    </row>
    <row r="258" spans="1:24" s="16" customFormat="1" ht="18.75">
      <c r="A258" s="11"/>
      <c r="B258" s="87"/>
      <c r="C258" s="88"/>
      <c r="D258" s="88"/>
      <c r="E258" s="17"/>
      <c r="F258" s="18"/>
      <c r="G258" s="18"/>
      <c r="H258" s="18"/>
      <c r="I258" s="18"/>
      <c r="J258" s="18"/>
      <c r="K258" s="177"/>
      <c r="L258" s="17"/>
      <c r="M258" s="18"/>
      <c r="N258" s="18"/>
      <c r="O258" s="18"/>
      <c r="P258" s="18"/>
      <c r="Q258" s="18"/>
      <c r="R258" s="18"/>
      <c r="S258" s="18"/>
      <c r="T258" s="18"/>
      <c r="U258" s="18"/>
      <c r="V258" s="177"/>
      <c r="W258" s="17"/>
      <c r="X258" s="202"/>
    </row>
    <row r="259" spans="1:24" s="16" customFormat="1" ht="18.75">
      <c r="A259" s="11"/>
      <c r="B259" s="87"/>
      <c r="C259" s="88"/>
      <c r="D259" s="88"/>
      <c r="E259" s="17"/>
      <c r="F259" s="18"/>
      <c r="G259" s="18"/>
      <c r="H259" s="18"/>
      <c r="I259" s="18"/>
      <c r="J259" s="18"/>
      <c r="K259" s="177"/>
      <c r="L259" s="17"/>
      <c r="M259" s="18"/>
      <c r="N259" s="18"/>
      <c r="O259" s="18"/>
      <c r="P259" s="18"/>
      <c r="Q259" s="18"/>
      <c r="R259" s="18"/>
      <c r="S259" s="18"/>
      <c r="T259" s="18"/>
      <c r="U259" s="18"/>
      <c r="V259" s="177"/>
      <c r="W259" s="17"/>
      <c r="X259" s="202"/>
    </row>
    <row r="260" spans="1:24" s="16" customFormat="1" ht="18.75">
      <c r="A260" s="11"/>
      <c r="B260" s="87"/>
      <c r="C260" s="88"/>
      <c r="D260" s="88"/>
      <c r="E260" s="17"/>
      <c r="F260" s="18"/>
      <c r="G260" s="18"/>
      <c r="H260" s="18"/>
      <c r="I260" s="18"/>
      <c r="J260" s="18"/>
      <c r="K260" s="177"/>
      <c r="L260" s="17"/>
      <c r="M260" s="18"/>
      <c r="N260" s="18"/>
      <c r="O260" s="18"/>
      <c r="P260" s="18"/>
      <c r="Q260" s="18"/>
      <c r="R260" s="18"/>
      <c r="S260" s="18"/>
      <c r="T260" s="18"/>
      <c r="U260" s="18"/>
      <c r="V260" s="177"/>
      <c r="W260" s="17"/>
      <c r="X260" s="202"/>
    </row>
    <row r="261" spans="1:24" s="16" customFormat="1" ht="18.75">
      <c r="A261" s="11"/>
      <c r="B261" s="87"/>
      <c r="C261" s="88"/>
      <c r="D261" s="88"/>
      <c r="E261" s="17"/>
      <c r="F261" s="18"/>
      <c r="G261" s="18"/>
      <c r="H261" s="18"/>
      <c r="I261" s="18"/>
      <c r="J261" s="18"/>
      <c r="K261" s="177"/>
      <c r="L261" s="17"/>
      <c r="M261" s="18"/>
      <c r="N261" s="18"/>
      <c r="O261" s="18"/>
      <c r="P261" s="18"/>
      <c r="Q261" s="18"/>
      <c r="R261" s="18"/>
      <c r="S261" s="18"/>
      <c r="T261" s="18"/>
      <c r="U261" s="18"/>
      <c r="V261" s="177"/>
      <c r="W261" s="17"/>
      <c r="X261" s="202"/>
    </row>
    <row r="262" spans="1:24" s="16" customFormat="1" ht="18.75">
      <c r="A262" s="11"/>
      <c r="B262" s="87"/>
      <c r="C262" s="88"/>
      <c r="D262" s="88"/>
      <c r="E262" s="17"/>
      <c r="F262" s="18"/>
      <c r="G262" s="18"/>
      <c r="H262" s="18"/>
      <c r="I262" s="18"/>
      <c r="J262" s="18"/>
      <c r="K262" s="177"/>
      <c r="L262" s="17"/>
      <c r="M262" s="18"/>
      <c r="N262" s="18"/>
      <c r="O262" s="18"/>
      <c r="P262" s="18"/>
      <c r="Q262" s="18"/>
      <c r="R262" s="18"/>
      <c r="S262" s="18"/>
      <c r="T262" s="18"/>
      <c r="U262" s="18"/>
      <c r="V262" s="177"/>
      <c r="W262" s="17"/>
      <c r="X262" s="202"/>
    </row>
    <row r="263" spans="1:24" s="16" customFormat="1" ht="18.75">
      <c r="A263" s="11"/>
      <c r="B263" s="87"/>
      <c r="C263" s="88"/>
      <c r="D263" s="88"/>
      <c r="E263" s="17"/>
      <c r="F263" s="18"/>
      <c r="G263" s="18"/>
      <c r="H263" s="18"/>
      <c r="I263" s="18"/>
      <c r="J263" s="18"/>
      <c r="K263" s="177"/>
      <c r="L263" s="17"/>
      <c r="M263" s="18"/>
      <c r="N263" s="18"/>
      <c r="O263" s="18"/>
      <c r="P263" s="18"/>
      <c r="Q263" s="18"/>
      <c r="R263" s="18"/>
      <c r="S263" s="18"/>
      <c r="T263" s="18"/>
      <c r="U263" s="18"/>
      <c r="V263" s="177"/>
      <c r="W263" s="17"/>
      <c r="X263" s="202"/>
    </row>
    <row r="264" spans="1:24" s="16" customFormat="1" ht="18.75">
      <c r="A264" s="11"/>
      <c r="B264" s="87"/>
      <c r="C264" s="88"/>
      <c r="D264" s="88"/>
      <c r="E264" s="17"/>
      <c r="F264" s="18"/>
      <c r="G264" s="18"/>
      <c r="H264" s="18"/>
      <c r="I264" s="18"/>
      <c r="J264" s="18"/>
      <c r="K264" s="177"/>
      <c r="L264" s="17"/>
      <c r="M264" s="18"/>
      <c r="N264" s="18"/>
      <c r="O264" s="18"/>
      <c r="P264" s="18"/>
      <c r="Q264" s="18"/>
      <c r="R264" s="18"/>
      <c r="S264" s="18"/>
      <c r="T264" s="18"/>
      <c r="U264" s="18"/>
      <c r="V264" s="177"/>
      <c r="W264" s="17"/>
      <c r="X264" s="202"/>
    </row>
    <row r="265" spans="1:24" s="16" customFormat="1" ht="18.75">
      <c r="A265" s="11"/>
      <c r="B265" s="87"/>
      <c r="C265" s="88"/>
      <c r="D265" s="88"/>
      <c r="E265" s="17"/>
      <c r="F265" s="18"/>
      <c r="G265" s="18"/>
      <c r="H265" s="18"/>
      <c r="I265" s="18"/>
      <c r="J265" s="18"/>
      <c r="K265" s="177"/>
      <c r="L265" s="17"/>
      <c r="M265" s="18"/>
      <c r="N265" s="18"/>
      <c r="O265" s="18"/>
      <c r="P265" s="18"/>
      <c r="Q265" s="18"/>
      <c r="R265" s="18"/>
      <c r="S265" s="18"/>
      <c r="T265" s="18"/>
      <c r="U265" s="18"/>
      <c r="V265" s="177"/>
      <c r="W265" s="17"/>
      <c r="X265" s="202"/>
    </row>
    <row r="266" spans="1:24" s="16" customFormat="1" ht="18.75">
      <c r="A266" s="11"/>
      <c r="B266" s="87"/>
      <c r="C266" s="88"/>
      <c r="D266" s="88"/>
      <c r="E266" s="17"/>
      <c r="F266" s="18"/>
      <c r="G266" s="18"/>
      <c r="H266" s="18"/>
      <c r="I266" s="18"/>
      <c r="J266" s="18"/>
      <c r="K266" s="177"/>
      <c r="L266" s="17"/>
      <c r="M266" s="18"/>
      <c r="N266" s="18"/>
      <c r="O266" s="18"/>
      <c r="P266" s="18"/>
      <c r="Q266" s="18"/>
      <c r="R266" s="18"/>
      <c r="S266" s="18"/>
      <c r="T266" s="18"/>
      <c r="U266" s="18"/>
      <c r="V266" s="177"/>
      <c r="W266" s="17"/>
      <c r="X266" s="202"/>
    </row>
    <row r="267" spans="1:24" s="16" customFormat="1" ht="18.75">
      <c r="A267" s="11"/>
      <c r="B267" s="87"/>
      <c r="C267" s="88"/>
      <c r="D267" s="88"/>
      <c r="E267" s="17"/>
      <c r="F267" s="18"/>
      <c r="G267" s="18"/>
      <c r="H267" s="18"/>
      <c r="I267" s="18"/>
      <c r="J267" s="18"/>
      <c r="K267" s="177"/>
      <c r="L267" s="17"/>
      <c r="M267" s="18"/>
      <c r="N267" s="18"/>
      <c r="O267" s="18"/>
      <c r="P267" s="18"/>
      <c r="Q267" s="18"/>
      <c r="R267" s="18"/>
      <c r="S267" s="18"/>
      <c r="T267" s="18"/>
      <c r="U267" s="18"/>
      <c r="V267" s="177"/>
      <c r="W267" s="17"/>
      <c r="X267" s="202"/>
    </row>
    <row r="268" spans="1:24" s="16" customFormat="1" ht="18.75">
      <c r="A268" s="11"/>
      <c r="B268" s="87"/>
      <c r="C268" s="88"/>
      <c r="D268" s="88"/>
      <c r="E268" s="17"/>
      <c r="F268" s="18"/>
      <c r="G268" s="18"/>
      <c r="H268" s="18"/>
      <c r="I268" s="18"/>
      <c r="J268" s="18"/>
      <c r="K268" s="177"/>
      <c r="L268" s="17"/>
      <c r="M268" s="18"/>
      <c r="N268" s="18"/>
      <c r="O268" s="18"/>
      <c r="P268" s="18"/>
      <c r="Q268" s="18"/>
      <c r="R268" s="18"/>
      <c r="S268" s="18"/>
      <c r="T268" s="18"/>
      <c r="U268" s="18"/>
      <c r="V268" s="177"/>
      <c r="W268" s="17"/>
      <c r="X268" s="202"/>
    </row>
    <row r="269" spans="1:24" s="16" customFormat="1" ht="18.75">
      <c r="A269" s="11"/>
      <c r="B269" s="87"/>
      <c r="C269" s="88"/>
      <c r="D269" s="88"/>
      <c r="E269" s="17"/>
      <c r="F269" s="18"/>
      <c r="G269" s="18"/>
      <c r="H269" s="18"/>
      <c r="I269" s="18"/>
      <c r="J269" s="18"/>
      <c r="K269" s="177"/>
      <c r="L269" s="17"/>
      <c r="M269" s="18"/>
      <c r="N269" s="18"/>
      <c r="O269" s="18"/>
      <c r="P269" s="18"/>
      <c r="Q269" s="18"/>
      <c r="R269" s="18"/>
      <c r="S269" s="18"/>
      <c r="T269" s="18"/>
      <c r="U269" s="18"/>
      <c r="V269" s="177"/>
      <c r="W269" s="17"/>
      <c r="X269" s="202"/>
    </row>
    <row r="270" spans="1:24" s="16" customFormat="1" ht="18.75">
      <c r="A270" s="11"/>
      <c r="B270" s="87"/>
      <c r="C270" s="88"/>
      <c r="D270" s="88"/>
      <c r="E270" s="17"/>
      <c r="F270" s="18"/>
      <c r="G270" s="18"/>
      <c r="H270" s="18"/>
      <c r="I270" s="18"/>
      <c r="J270" s="18"/>
      <c r="K270" s="177"/>
      <c r="L270" s="17"/>
      <c r="M270" s="18"/>
      <c r="N270" s="18"/>
      <c r="O270" s="18"/>
      <c r="P270" s="18"/>
      <c r="Q270" s="18"/>
      <c r="R270" s="18"/>
      <c r="S270" s="18"/>
      <c r="T270" s="18"/>
      <c r="U270" s="18"/>
      <c r="V270" s="177"/>
      <c r="W270" s="17"/>
      <c r="X270" s="202"/>
    </row>
    <row r="271" spans="1:24" s="16" customFormat="1" ht="18.75">
      <c r="A271" s="11"/>
      <c r="B271" s="87"/>
      <c r="C271" s="88"/>
      <c r="D271" s="88"/>
      <c r="E271" s="17"/>
      <c r="F271" s="18"/>
      <c r="G271" s="18"/>
      <c r="H271" s="18"/>
      <c r="I271" s="18"/>
      <c r="J271" s="18"/>
      <c r="K271" s="177"/>
      <c r="L271" s="17"/>
      <c r="M271" s="18"/>
      <c r="N271" s="18"/>
      <c r="O271" s="18"/>
      <c r="P271" s="18"/>
      <c r="Q271" s="18"/>
      <c r="R271" s="18"/>
      <c r="S271" s="18"/>
      <c r="T271" s="18"/>
      <c r="U271" s="18"/>
      <c r="V271" s="177"/>
      <c r="W271" s="17"/>
      <c r="X271" s="202"/>
    </row>
    <row r="272" spans="1:24" s="16" customFormat="1" ht="18.75">
      <c r="A272" s="11"/>
      <c r="B272" s="87"/>
      <c r="C272" s="88"/>
      <c r="D272" s="88"/>
      <c r="E272" s="17"/>
      <c r="F272" s="18"/>
      <c r="G272" s="18"/>
      <c r="H272" s="18"/>
      <c r="I272" s="18"/>
      <c r="J272" s="18"/>
      <c r="K272" s="177"/>
      <c r="L272" s="17"/>
      <c r="M272" s="18"/>
      <c r="N272" s="18"/>
      <c r="O272" s="18"/>
      <c r="P272" s="18"/>
      <c r="Q272" s="18"/>
      <c r="R272" s="18"/>
      <c r="S272" s="18"/>
      <c r="T272" s="18"/>
      <c r="U272" s="18"/>
      <c r="V272" s="177"/>
      <c r="W272" s="17"/>
      <c r="X272" s="202"/>
    </row>
    <row r="273" spans="1:24" s="16" customFormat="1" ht="18.75">
      <c r="A273" s="11"/>
      <c r="B273" s="87"/>
      <c r="C273" s="88"/>
      <c r="D273" s="88"/>
      <c r="E273" s="17"/>
      <c r="F273" s="18"/>
      <c r="G273" s="18"/>
      <c r="H273" s="18"/>
      <c r="I273" s="18"/>
      <c r="J273" s="18"/>
      <c r="K273" s="177"/>
      <c r="L273" s="17"/>
      <c r="M273" s="18"/>
      <c r="N273" s="18"/>
      <c r="O273" s="18"/>
      <c r="P273" s="18"/>
      <c r="Q273" s="18"/>
      <c r="R273" s="18"/>
      <c r="S273" s="18"/>
      <c r="T273" s="18"/>
      <c r="U273" s="18"/>
      <c r="V273" s="177"/>
      <c r="W273" s="17"/>
      <c r="X273" s="202"/>
    </row>
    <row r="274" spans="1:24" s="16" customFormat="1" ht="18.75">
      <c r="A274" s="11"/>
      <c r="B274" s="87"/>
      <c r="C274" s="88"/>
      <c r="D274" s="88"/>
      <c r="E274" s="17"/>
      <c r="F274" s="18"/>
      <c r="G274" s="18"/>
      <c r="H274" s="18"/>
      <c r="I274" s="18"/>
      <c r="J274" s="18"/>
      <c r="K274" s="177"/>
      <c r="L274" s="17"/>
      <c r="M274" s="18"/>
      <c r="N274" s="18"/>
      <c r="O274" s="18"/>
      <c r="P274" s="18"/>
      <c r="Q274" s="18"/>
      <c r="R274" s="18"/>
      <c r="S274" s="18"/>
      <c r="T274" s="18"/>
      <c r="U274" s="18"/>
      <c r="V274" s="177"/>
      <c r="W274" s="17"/>
      <c r="X274" s="202"/>
    </row>
    <row r="275" spans="1:24" s="16" customFormat="1" ht="18.75">
      <c r="A275" s="11"/>
      <c r="B275" s="87"/>
      <c r="C275" s="88"/>
      <c r="D275" s="88"/>
      <c r="E275" s="17"/>
      <c r="F275" s="18"/>
      <c r="G275" s="18"/>
      <c r="H275" s="18"/>
      <c r="I275" s="18"/>
      <c r="J275" s="18"/>
      <c r="K275" s="177"/>
      <c r="L275" s="17"/>
      <c r="M275" s="18"/>
      <c r="N275" s="18"/>
      <c r="O275" s="18"/>
      <c r="P275" s="18"/>
      <c r="Q275" s="18"/>
      <c r="R275" s="18"/>
      <c r="S275" s="18"/>
      <c r="T275" s="18"/>
      <c r="U275" s="18"/>
      <c r="V275" s="177"/>
      <c r="W275" s="17"/>
      <c r="X275" s="202"/>
    </row>
    <row r="276" spans="1:24" s="16" customFormat="1" ht="18.75">
      <c r="A276" s="11"/>
      <c r="B276" s="87"/>
      <c r="C276" s="88"/>
      <c r="D276" s="88"/>
      <c r="E276" s="17"/>
      <c r="F276" s="18"/>
      <c r="G276" s="18"/>
      <c r="H276" s="18"/>
      <c r="I276" s="18"/>
      <c r="J276" s="18"/>
      <c r="K276" s="177"/>
      <c r="L276" s="17"/>
      <c r="M276" s="18"/>
      <c r="N276" s="18"/>
      <c r="O276" s="18"/>
      <c r="P276" s="18"/>
      <c r="Q276" s="18"/>
      <c r="R276" s="18"/>
      <c r="S276" s="18"/>
      <c r="T276" s="18"/>
      <c r="U276" s="18"/>
      <c r="V276" s="177"/>
      <c r="W276" s="17"/>
      <c r="X276" s="202"/>
    </row>
    <row r="277" spans="1:24" s="16" customFormat="1" ht="18.75">
      <c r="A277" s="11"/>
      <c r="B277" s="87"/>
      <c r="C277" s="88"/>
      <c r="D277" s="88"/>
      <c r="E277" s="17"/>
      <c r="F277" s="18"/>
      <c r="G277" s="18"/>
      <c r="H277" s="18"/>
      <c r="I277" s="18"/>
      <c r="J277" s="18"/>
      <c r="K277" s="177"/>
      <c r="L277" s="17"/>
      <c r="M277" s="18"/>
      <c r="N277" s="18"/>
      <c r="O277" s="18"/>
      <c r="P277" s="18"/>
      <c r="Q277" s="18"/>
      <c r="R277" s="18"/>
      <c r="S277" s="18"/>
      <c r="T277" s="18"/>
      <c r="U277" s="18"/>
      <c r="V277" s="177"/>
      <c r="W277" s="17"/>
      <c r="X277" s="202"/>
    </row>
    <row r="278" spans="1:24" s="16" customFormat="1" ht="18.75">
      <c r="A278" s="11"/>
      <c r="B278" s="87"/>
      <c r="C278" s="88"/>
      <c r="D278" s="88"/>
      <c r="E278" s="17"/>
      <c r="F278" s="18"/>
      <c r="G278" s="18"/>
      <c r="H278" s="18"/>
      <c r="I278" s="18"/>
      <c r="J278" s="18"/>
      <c r="K278" s="177"/>
      <c r="L278" s="17"/>
      <c r="M278" s="18"/>
      <c r="N278" s="18"/>
      <c r="O278" s="18"/>
      <c r="P278" s="18"/>
      <c r="Q278" s="18"/>
      <c r="R278" s="18"/>
      <c r="S278" s="18"/>
      <c r="T278" s="18"/>
      <c r="U278" s="18"/>
      <c r="V278" s="177"/>
      <c r="W278" s="17"/>
      <c r="X278" s="202"/>
    </row>
    <row r="279" spans="1:24" s="16" customFormat="1" ht="18.75">
      <c r="A279" s="11"/>
      <c r="B279" s="87"/>
      <c r="C279" s="88"/>
      <c r="D279" s="88"/>
      <c r="E279" s="17"/>
      <c r="F279" s="18"/>
      <c r="G279" s="18"/>
      <c r="H279" s="18"/>
      <c r="I279" s="18"/>
      <c r="J279" s="18"/>
      <c r="K279" s="177"/>
      <c r="L279" s="17"/>
      <c r="M279" s="18"/>
      <c r="N279" s="18"/>
      <c r="O279" s="18"/>
      <c r="P279" s="18"/>
      <c r="Q279" s="18"/>
      <c r="R279" s="18"/>
      <c r="S279" s="18"/>
      <c r="T279" s="18"/>
      <c r="U279" s="18"/>
      <c r="V279" s="177"/>
      <c r="W279" s="17"/>
      <c r="X279" s="202"/>
    </row>
    <row r="280" spans="1:24" s="16" customFormat="1" ht="18.75">
      <c r="A280" s="11"/>
      <c r="B280" s="87"/>
      <c r="C280" s="88"/>
      <c r="D280" s="88"/>
      <c r="E280" s="17"/>
      <c r="F280" s="18"/>
      <c r="G280" s="18"/>
      <c r="H280" s="18"/>
      <c r="I280" s="18"/>
      <c r="J280" s="18"/>
      <c r="K280" s="177"/>
      <c r="L280" s="17"/>
      <c r="M280" s="18"/>
      <c r="N280" s="18"/>
      <c r="O280" s="18"/>
      <c r="P280" s="18"/>
      <c r="Q280" s="18"/>
      <c r="R280" s="18"/>
      <c r="S280" s="18"/>
      <c r="T280" s="18"/>
      <c r="U280" s="18"/>
      <c r="V280" s="177"/>
      <c r="W280" s="17"/>
      <c r="X280" s="202"/>
    </row>
    <row r="281" spans="1:24" s="16" customFormat="1" ht="18.75">
      <c r="A281" s="11"/>
      <c r="B281" s="87"/>
      <c r="C281" s="88"/>
      <c r="D281" s="88"/>
      <c r="E281" s="17"/>
      <c r="F281" s="18"/>
      <c r="G281" s="18"/>
      <c r="H281" s="18"/>
      <c r="I281" s="18"/>
      <c r="J281" s="18"/>
      <c r="K281" s="177"/>
      <c r="L281" s="17"/>
      <c r="M281" s="18"/>
      <c r="N281" s="18"/>
      <c r="O281" s="18"/>
      <c r="P281" s="18"/>
      <c r="Q281" s="18"/>
      <c r="R281" s="18"/>
      <c r="S281" s="18"/>
      <c r="T281" s="18"/>
      <c r="U281" s="18"/>
      <c r="V281" s="177"/>
      <c r="W281" s="17"/>
      <c r="X281" s="202"/>
    </row>
    <row r="282" spans="1:24" s="16" customFormat="1" ht="18.75">
      <c r="A282" s="11"/>
      <c r="B282" s="87"/>
      <c r="C282" s="88"/>
      <c r="D282" s="88"/>
      <c r="E282" s="17"/>
      <c r="F282" s="18"/>
      <c r="G282" s="18"/>
      <c r="H282" s="18"/>
      <c r="I282" s="18"/>
      <c r="J282" s="18"/>
      <c r="K282" s="177"/>
      <c r="L282" s="17"/>
      <c r="M282" s="18"/>
      <c r="N282" s="18"/>
      <c r="O282" s="18"/>
      <c r="P282" s="18"/>
      <c r="Q282" s="18"/>
      <c r="R282" s="18"/>
      <c r="S282" s="18"/>
      <c r="T282" s="18"/>
      <c r="U282" s="18"/>
      <c r="V282" s="177"/>
      <c r="W282" s="17"/>
      <c r="X282" s="202"/>
    </row>
    <row r="283" spans="1:24" s="16" customFormat="1" ht="18.75">
      <c r="A283" s="11"/>
      <c r="B283" s="87"/>
      <c r="C283" s="88"/>
      <c r="D283" s="88"/>
      <c r="E283" s="17"/>
      <c r="F283" s="18"/>
      <c r="G283" s="18"/>
      <c r="H283" s="18"/>
      <c r="I283" s="18"/>
      <c r="J283" s="18"/>
      <c r="K283" s="177"/>
      <c r="L283" s="17"/>
      <c r="M283" s="18"/>
      <c r="N283" s="18"/>
      <c r="O283" s="18"/>
      <c r="P283" s="18"/>
      <c r="Q283" s="18"/>
      <c r="R283" s="18"/>
      <c r="S283" s="18"/>
      <c r="T283" s="18"/>
      <c r="U283" s="18"/>
      <c r="V283" s="177"/>
      <c r="W283" s="17"/>
      <c r="X283" s="202"/>
    </row>
    <row r="284" spans="1:24" s="16" customFormat="1" ht="18.75">
      <c r="A284" s="11"/>
      <c r="B284" s="87"/>
      <c r="C284" s="88"/>
      <c r="D284" s="88"/>
      <c r="E284" s="17"/>
      <c r="F284" s="18"/>
      <c r="G284" s="18"/>
      <c r="H284" s="18"/>
      <c r="I284" s="18"/>
      <c r="J284" s="18"/>
      <c r="K284" s="177"/>
      <c r="L284" s="17"/>
      <c r="M284" s="18"/>
      <c r="N284" s="18"/>
      <c r="O284" s="18"/>
      <c r="P284" s="18"/>
      <c r="Q284" s="18"/>
      <c r="R284" s="18"/>
      <c r="S284" s="18"/>
      <c r="T284" s="18"/>
      <c r="U284" s="18"/>
      <c r="V284" s="177"/>
      <c r="W284" s="17"/>
      <c r="X284" s="202"/>
    </row>
    <row r="285" spans="1:24" s="16" customFormat="1" ht="18.75">
      <c r="A285" s="11"/>
      <c r="B285" s="87"/>
      <c r="C285" s="88"/>
      <c r="D285" s="88"/>
      <c r="E285" s="17"/>
      <c r="F285" s="18"/>
      <c r="G285" s="18"/>
      <c r="H285" s="18"/>
      <c r="I285" s="18"/>
      <c r="J285" s="18"/>
      <c r="K285" s="177"/>
      <c r="L285" s="17"/>
      <c r="M285" s="18"/>
      <c r="N285" s="18"/>
      <c r="O285" s="18"/>
      <c r="P285" s="18"/>
      <c r="Q285" s="18"/>
      <c r="R285" s="18"/>
      <c r="S285" s="18"/>
      <c r="T285" s="18"/>
      <c r="U285" s="18"/>
      <c r="V285" s="177"/>
      <c r="W285" s="17"/>
      <c r="X285" s="202"/>
    </row>
    <row r="286" spans="1:24" s="16" customFormat="1" ht="18.75">
      <c r="A286" s="11"/>
      <c r="B286" s="87"/>
      <c r="C286" s="88"/>
      <c r="D286" s="88"/>
      <c r="E286" s="17"/>
      <c r="F286" s="18"/>
      <c r="G286" s="18"/>
      <c r="H286" s="18"/>
      <c r="I286" s="18"/>
      <c r="J286" s="18"/>
      <c r="K286" s="177"/>
      <c r="L286" s="17"/>
      <c r="M286" s="18"/>
      <c r="N286" s="18"/>
      <c r="O286" s="18"/>
      <c r="P286" s="18"/>
      <c r="Q286" s="18"/>
      <c r="R286" s="18"/>
      <c r="S286" s="18"/>
      <c r="T286" s="18"/>
      <c r="U286" s="18"/>
      <c r="V286" s="177"/>
      <c r="W286" s="17"/>
      <c r="X286" s="202"/>
    </row>
    <row r="287" spans="1:24" s="16" customFormat="1" ht="18.75">
      <c r="A287" s="11"/>
      <c r="B287" s="87"/>
      <c r="C287" s="88"/>
      <c r="D287" s="88"/>
      <c r="E287" s="17"/>
      <c r="F287" s="18"/>
      <c r="G287" s="18"/>
      <c r="H287" s="18"/>
      <c r="I287" s="18"/>
      <c r="J287" s="18"/>
      <c r="K287" s="177"/>
      <c r="L287" s="17"/>
      <c r="M287" s="18"/>
      <c r="N287" s="18"/>
      <c r="O287" s="18"/>
      <c r="P287" s="18"/>
      <c r="Q287" s="18"/>
      <c r="R287" s="18"/>
      <c r="S287" s="18"/>
      <c r="T287" s="18"/>
      <c r="U287" s="18"/>
      <c r="V287" s="177"/>
      <c r="W287" s="17"/>
      <c r="X287" s="202"/>
    </row>
    <row r="288" spans="1:24" s="16" customFormat="1" ht="18.75">
      <c r="A288" s="11"/>
      <c r="B288" s="87"/>
      <c r="C288" s="88"/>
      <c r="D288" s="88"/>
      <c r="E288" s="17"/>
      <c r="F288" s="18"/>
      <c r="G288" s="18"/>
      <c r="H288" s="18"/>
      <c r="I288" s="18"/>
      <c r="J288" s="18"/>
      <c r="K288" s="177"/>
      <c r="L288" s="17"/>
      <c r="M288" s="18"/>
      <c r="N288" s="18"/>
      <c r="O288" s="18"/>
      <c r="P288" s="18"/>
      <c r="Q288" s="18"/>
      <c r="R288" s="18"/>
      <c r="S288" s="18"/>
      <c r="T288" s="18"/>
      <c r="U288" s="18"/>
      <c r="V288" s="177"/>
      <c r="W288" s="17"/>
      <c r="X288" s="202"/>
    </row>
    <row r="289" spans="1:24" s="16" customFormat="1" ht="18.75">
      <c r="A289" s="11"/>
      <c r="B289" s="87"/>
      <c r="C289" s="88"/>
      <c r="D289" s="88"/>
      <c r="E289" s="17"/>
      <c r="F289" s="18"/>
      <c r="G289" s="18"/>
      <c r="H289" s="18"/>
      <c r="I289" s="18"/>
      <c r="J289" s="18"/>
      <c r="K289" s="177"/>
      <c r="L289" s="17"/>
      <c r="M289" s="18"/>
      <c r="N289" s="18"/>
      <c r="O289" s="18"/>
      <c r="P289" s="18"/>
      <c r="Q289" s="18"/>
      <c r="R289" s="18"/>
      <c r="S289" s="18"/>
      <c r="T289" s="18"/>
      <c r="U289" s="18"/>
      <c r="V289" s="177"/>
      <c r="W289" s="17"/>
      <c r="X289" s="202"/>
    </row>
    <row r="290" spans="1:24" s="16" customFormat="1" ht="18.75">
      <c r="A290" s="11"/>
      <c r="B290" s="87"/>
      <c r="C290" s="88"/>
      <c r="D290" s="88"/>
      <c r="E290" s="17"/>
      <c r="F290" s="18"/>
      <c r="G290" s="18"/>
      <c r="H290" s="18"/>
      <c r="I290" s="18"/>
      <c r="J290" s="18"/>
      <c r="K290" s="177"/>
      <c r="L290" s="17"/>
      <c r="M290" s="18"/>
      <c r="N290" s="18"/>
      <c r="O290" s="18"/>
      <c r="P290" s="18"/>
      <c r="Q290" s="18"/>
      <c r="R290" s="18"/>
      <c r="S290" s="18"/>
      <c r="T290" s="18"/>
      <c r="U290" s="18"/>
      <c r="V290" s="177"/>
      <c r="W290" s="17"/>
      <c r="X290" s="202"/>
    </row>
    <row r="291" spans="1:24" s="16" customFormat="1" ht="18.75">
      <c r="A291" s="11"/>
      <c r="B291" s="87"/>
      <c r="C291" s="88"/>
      <c r="D291" s="88"/>
      <c r="E291" s="17"/>
      <c r="F291" s="18"/>
      <c r="G291" s="18"/>
      <c r="H291" s="18"/>
      <c r="I291" s="18"/>
      <c r="J291" s="18"/>
      <c r="K291" s="177"/>
      <c r="L291" s="17"/>
      <c r="M291" s="18"/>
      <c r="N291" s="18"/>
      <c r="O291" s="18"/>
      <c r="P291" s="18"/>
      <c r="Q291" s="18"/>
      <c r="R291" s="18"/>
      <c r="S291" s="18"/>
      <c r="T291" s="18"/>
      <c r="U291" s="18"/>
      <c r="V291" s="177"/>
      <c r="W291" s="17"/>
      <c r="X291" s="202"/>
    </row>
    <row r="292" spans="1:24" s="16" customFormat="1" ht="18.75">
      <c r="A292" s="11"/>
      <c r="B292" s="87"/>
      <c r="C292" s="88"/>
      <c r="D292" s="88"/>
      <c r="E292" s="17"/>
      <c r="F292" s="18"/>
      <c r="G292" s="18"/>
      <c r="H292" s="18"/>
      <c r="I292" s="18"/>
      <c r="J292" s="18"/>
      <c r="K292" s="177"/>
      <c r="L292" s="17"/>
      <c r="M292" s="18"/>
      <c r="N292" s="18"/>
      <c r="O292" s="18"/>
      <c r="P292" s="18"/>
      <c r="Q292" s="18"/>
      <c r="R292" s="18"/>
      <c r="S292" s="18"/>
      <c r="T292" s="18"/>
      <c r="U292" s="18"/>
      <c r="V292" s="177"/>
      <c r="W292" s="17"/>
      <c r="X292" s="202"/>
    </row>
    <row r="293" spans="1:24" s="16" customFormat="1" ht="18.75">
      <c r="A293" s="11"/>
      <c r="B293" s="87"/>
      <c r="C293" s="88"/>
      <c r="D293" s="88"/>
      <c r="E293" s="17"/>
      <c r="F293" s="18"/>
      <c r="G293" s="18"/>
      <c r="H293" s="18"/>
      <c r="I293" s="18"/>
      <c r="J293" s="18"/>
      <c r="K293" s="177"/>
      <c r="L293" s="17"/>
      <c r="M293" s="18"/>
      <c r="N293" s="18"/>
      <c r="O293" s="18"/>
      <c r="P293" s="18"/>
      <c r="Q293" s="18"/>
      <c r="R293" s="18"/>
      <c r="S293" s="18"/>
      <c r="T293" s="18"/>
      <c r="U293" s="18"/>
      <c r="V293" s="177"/>
      <c r="W293" s="17"/>
      <c r="X293" s="202"/>
    </row>
    <row r="294" spans="1:24" s="16" customFormat="1" ht="18.75">
      <c r="A294" s="11"/>
      <c r="B294" s="87"/>
      <c r="C294" s="88"/>
      <c r="D294" s="88"/>
      <c r="E294" s="17"/>
      <c r="F294" s="18"/>
      <c r="G294" s="18"/>
      <c r="H294" s="18"/>
      <c r="I294" s="18"/>
      <c r="J294" s="18"/>
      <c r="K294" s="177"/>
      <c r="L294" s="17"/>
      <c r="M294" s="18"/>
      <c r="N294" s="18"/>
      <c r="O294" s="18"/>
      <c r="P294" s="18"/>
      <c r="Q294" s="18"/>
      <c r="R294" s="18"/>
      <c r="S294" s="18"/>
      <c r="T294" s="18"/>
      <c r="U294" s="18"/>
      <c r="V294" s="177"/>
      <c r="W294" s="17"/>
      <c r="X294" s="202"/>
    </row>
    <row r="295" spans="1:24" s="16" customFormat="1" ht="18.75">
      <c r="A295" s="11"/>
      <c r="B295" s="87"/>
      <c r="C295" s="88"/>
      <c r="D295" s="88"/>
      <c r="E295" s="17"/>
      <c r="F295" s="18"/>
      <c r="G295" s="18"/>
      <c r="H295" s="18"/>
      <c r="I295" s="18"/>
      <c r="J295" s="18"/>
      <c r="K295" s="177"/>
      <c r="L295" s="17"/>
      <c r="M295" s="18"/>
      <c r="N295" s="18"/>
      <c r="O295" s="18"/>
      <c r="P295" s="18"/>
      <c r="Q295" s="18"/>
      <c r="R295" s="18"/>
      <c r="S295" s="18"/>
      <c r="T295" s="18"/>
      <c r="U295" s="18"/>
      <c r="V295" s="177"/>
      <c r="W295" s="17"/>
      <c r="X295" s="202"/>
    </row>
    <row r="296" spans="1:24" s="16" customFormat="1" ht="18.75">
      <c r="A296" s="11"/>
      <c r="B296" s="87"/>
      <c r="C296" s="88"/>
      <c r="D296" s="88"/>
      <c r="E296" s="17"/>
      <c r="F296" s="18"/>
      <c r="G296" s="18"/>
      <c r="H296" s="18"/>
      <c r="I296" s="18"/>
      <c r="J296" s="18"/>
      <c r="K296" s="177"/>
      <c r="L296" s="17"/>
      <c r="M296" s="18"/>
      <c r="N296" s="18"/>
      <c r="O296" s="18"/>
      <c r="P296" s="18"/>
      <c r="Q296" s="18"/>
      <c r="R296" s="18"/>
      <c r="S296" s="18"/>
      <c r="T296" s="18"/>
      <c r="U296" s="18"/>
      <c r="V296" s="177"/>
      <c r="W296" s="17"/>
      <c r="X296" s="202"/>
    </row>
    <row r="297" spans="1:24" s="16" customFormat="1" ht="18.75">
      <c r="A297" s="11"/>
      <c r="B297" s="87"/>
      <c r="C297" s="88"/>
      <c r="D297" s="88"/>
      <c r="E297" s="17"/>
      <c r="F297" s="18"/>
      <c r="G297" s="18"/>
      <c r="H297" s="18"/>
      <c r="I297" s="18"/>
      <c r="J297" s="18"/>
      <c r="K297" s="177"/>
      <c r="L297" s="17"/>
      <c r="M297" s="18"/>
      <c r="N297" s="18"/>
      <c r="O297" s="18"/>
      <c r="P297" s="18"/>
      <c r="Q297" s="18"/>
      <c r="R297" s="18"/>
      <c r="S297" s="18"/>
      <c r="T297" s="18"/>
      <c r="U297" s="18"/>
      <c r="V297" s="177"/>
      <c r="W297" s="17"/>
      <c r="X297" s="202"/>
    </row>
    <row r="298" spans="1:24" s="16" customFormat="1" ht="18.75">
      <c r="A298" s="11"/>
      <c r="B298" s="87"/>
      <c r="C298" s="88"/>
      <c r="D298" s="88"/>
      <c r="E298" s="17"/>
      <c r="F298" s="18"/>
      <c r="G298" s="18"/>
      <c r="H298" s="18"/>
      <c r="I298" s="18"/>
      <c r="J298" s="18"/>
      <c r="K298" s="177"/>
      <c r="L298" s="17"/>
      <c r="M298" s="18"/>
      <c r="N298" s="18"/>
      <c r="O298" s="18"/>
      <c r="P298" s="18"/>
      <c r="Q298" s="18"/>
      <c r="R298" s="18"/>
      <c r="S298" s="18"/>
      <c r="T298" s="18"/>
      <c r="U298" s="18"/>
      <c r="V298" s="177"/>
      <c r="W298" s="17"/>
      <c r="X298" s="202"/>
    </row>
    <row r="299" spans="1:24" s="16" customFormat="1" ht="18.75">
      <c r="A299" s="11"/>
      <c r="B299" s="87"/>
      <c r="C299" s="88"/>
      <c r="D299" s="88"/>
      <c r="E299" s="17"/>
      <c r="F299" s="18"/>
      <c r="G299" s="18"/>
      <c r="H299" s="18"/>
      <c r="I299" s="18"/>
      <c r="J299" s="18"/>
      <c r="K299" s="177"/>
      <c r="L299" s="17"/>
      <c r="M299" s="18"/>
      <c r="N299" s="18"/>
      <c r="O299" s="18"/>
      <c r="P299" s="18"/>
      <c r="Q299" s="18"/>
      <c r="R299" s="18"/>
      <c r="S299" s="18"/>
      <c r="T299" s="18"/>
      <c r="U299" s="18"/>
      <c r="V299" s="177"/>
      <c r="W299" s="17"/>
      <c r="X299" s="202"/>
    </row>
    <row r="300" spans="1:24" s="16" customFormat="1" ht="18.75">
      <c r="A300" s="11"/>
      <c r="B300" s="87"/>
      <c r="C300" s="88"/>
      <c r="D300" s="88"/>
      <c r="E300" s="17"/>
      <c r="F300" s="18"/>
      <c r="G300" s="18"/>
      <c r="H300" s="18"/>
      <c r="I300" s="18"/>
      <c r="J300" s="18"/>
      <c r="K300" s="177"/>
      <c r="L300" s="17"/>
      <c r="M300" s="18"/>
      <c r="N300" s="18"/>
      <c r="O300" s="18"/>
      <c r="P300" s="18"/>
      <c r="Q300" s="18"/>
      <c r="R300" s="18"/>
      <c r="S300" s="18"/>
      <c r="T300" s="18"/>
      <c r="U300" s="18"/>
      <c r="V300" s="177"/>
      <c r="W300" s="17"/>
      <c r="X300" s="202"/>
    </row>
    <row r="301" spans="1:24" s="16" customFormat="1" ht="18.75">
      <c r="A301" s="11"/>
      <c r="B301" s="87"/>
      <c r="C301" s="88"/>
      <c r="D301" s="88"/>
      <c r="E301" s="17"/>
      <c r="F301" s="18"/>
      <c r="G301" s="18"/>
      <c r="H301" s="18"/>
      <c r="I301" s="18"/>
      <c r="J301" s="18"/>
      <c r="K301" s="177"/>
      <c r="L301" s="17"/>
      <c r="M301" s="18"/>
      <c r="N301" s="18"/>
      <c r="O301" s="18"/>
      <c r="P301" s="18"/>
      <c r="Q301" s="18"/>
      <c r="R301" s="18"/>
      <c r="S301" s="18"/>
      <c r="T301" s="18"/>
      <c r="U301" s="18"/>
      <c r="V301" s="177"/>
      <c r="W301" s="17"/>
      <c r="X301" s="202"/>
    </row>
    <row r="302" spans="1:24" s="16" customFormat="1" ht="18.75">
      <c r="A302" s="11"/>
      <c r="B302" s="87"/>
      <c r="C302" s="88"/>
      <c r="D302" s="88"/>
      <c r="E302" s="17"/>
      <c r="F302" s="18"/>
      <c r="G302" s="18"/>
      <c r="H302" s="18"/>
      <c r="I302" s="18"/>
      <c r="J302" s="18"/>
      <c r="K302" s="177"/>
      <c r="L302" s="17"/>
      <c r="M302" s="18"/>
      <c r="N302" s="18"/>
      <c r="O302" s="18"/>
      <c r="P302" s="18"/>
      <c r="Q302" s="18"/>
      <c r="R302" s="18"/>
      <c r="S302" s="18"/>
      <c r="T302" s="18"/>
      <c r="U302" s="18"/>
      <c r="V302" s="177"/>
      <c r="W302" s="17"/>
      <c r="X302" s="202"/>
    </row>
    <row r="303" spans="1:24" s="16" customFormat="1" ht="18.75">
      <c r="A303" s="11"/>
      <c r="B303" s="87"/>
      <c r="C303" s="88"/>
      <c r="D303" s="88"/>
      <c r="E303" s="17"/>
      <c r="F303" s="18"/>
      <c r="G303" s="18"/>
      <c r="H303" s="18"/>
      <c r="I303" s="18"/>
      <c r="J303" s="18"/>
      <c r="K303" s="177"/>
      <c r="L303" s="17"/>
      <c r="M303" s="18"/>
      <c r="N303" s="18"/>
      <c r="O303" s="18"/>
      <c r="P303" s="18"/>
      <c r="Q303" s="18"/>
      <c r="R303" s="18"/>
      <c r="S303" s="18"/>
      <c r="T303" s="18"/>
      <c r="U303" s="18"/>
      <c r="V303" s="177"/>
      <c r="W303" s="17"/>
      <c r="X303" s="202"/>
    </row>
    <row r="304" spans="1:24" s="16" customFormat="1" ht="18.75">
      <c r="A304" s="11"/>
      <c r="B304" s="87"/>
      <c r="C304" s="88"/>
      <c r="D304" s="88"/>
      <c r="E304" s="17"/>
      <c r="F304" s="18"/>
      <c r="G304" s="18"/>
      <c r="H304" s="18"/>
      <c r="I304" s="18"/>
      <c r="J304" s="18"/>
      <c r="K304" s="177"/>
      <c r="L304" s="17"/>
      <c r="M304" s="18"/>
      <c r="N304" s="18"/>
      <c r="O304" s="18"/>
      <c r="P304" s="18"/>
      <c r="Q304" s="18"/>
      <c r="R304" s="18"/>
      <c r="S304" s="18"/>
      <c r="T304" s="18"/>
      <c r="U304" s="18"/>
      <c r="V304" s="177"/>
      <c r="W304" s="17"/>
      <c r="X304" s="202"/>
    </row>
    <row r="305" spans="1:24" s="16" customFormat="1" ht="18.75">
      <c r="A305" s="11"/>
      <c r="B305" s="87"/>
      <c r="C305" s="88"/>
      <c r="D305" s="88"/>
      <c r="E305" s="17"/>
      <c r="F305" s="18"/>
      <c r="G305" s="18"/>
      <c r="H305" s="18"/>
      <c r="I305" s="18"/>
      <c r="J305" s="18"/>
      <c r="K305" s="177"/>
      <c r="L305" s="17"/>
      <c r="M305" s="18"/>
      <c r="N305" s="18"/>
      <c r="O305" s="18"/>
      <c r="P305" s="18"/>
      <c r="Q305" s="18"/>
      <c r="R305" s="18"/>
      <c r="S305" s="18"/>
      <c r="T305" s="18"/>
      <c r="U305" s="18"/>
      <c r="V305" s="177"/>
      <c r="W305" s="17"/>
      <c r="X305" s="202"/>
    </row>
    <row r="306" spans="1:24" s="16" customFormat="1" ht="18.75">
      <c r="A306" s="11"/>
      <c r="B306" s="87"/>
      <c r="C306" s="88"/>
      <c r="D306" s="88"/>
      <c r="E306" s="17"/>
      <c r="F306" s="18"/>
      <c r="G306" s="18"/>
      <c r="H306" s="18"/>
      <c r="I306" s="18"/>
      <c r="J306" s="18"/>
      <c r="K306" s="177"/>
      <c r="L306" s="17"/>
      <c r="M306" s="18"/>
      <c r="N306" s="18"/>
      <c r="O306" s="18"/>
      <c r="P306" s="18"/>
      <c r="Q306" s="18"/>
      <c r="R306" s="18"/>
      <c r="S306" s="18"/>
      <c r="T306" s="18"/>
      <c r="U306" s="18"/>
      <c r="V306" s="177"/>
      <c r="W306" s="17"/>
      <c r="X306" s="202"/>
    </row>
    <row r="307" spans="1:24" s="16" customFormat="1" ht="18.75">
      <c r="A307" s="11"/>
      <c r="B307" s="87"/>
      <c r="C307" s="88"/>
      <c r="D307" s="88"/>
      <c r="E307" s="17"/>
      <c r="F307" s="18"/>
      <c r="G307" s="18"/>
      <c r="H307" s="18"/>
      <c r="I307" s="18"/>
      <c r="J307" s="18"/>
      <c r="K307" s="177"/>
      <c r="L307" s="17"/>
      <c r="M307" s="18"/>
      <c r="N307" s="18"/>
      <c r="O307" s="18"/>
      <c r="P307" s="18"/>
      <c r="Q307" s="18"/>
      <c r="R307" s="18"/>
      <c r="S307" s="18"/>
      <c r="T307" s="18"/>
      <c r="U307" s="18"/>
      <c r="V307" s="177"/>
      <c r="W307" s="17"/>
      <c r="X307" s="202"/>
    </row>
    <row r="308" spans="1:24" s="16" customFormat="1" ht="18.75">
      <c r="A308" s="11"/>
      <c r="B308" s="87"/>
      <c r="C308" s="88"/>
      <c r="D308" s="88"/>
      <c r="E308" s="17"/>
      <c r="F308" s="18"/>
      <c r="G308" s="18"/>
      <c r="H308" s="18"/>
      <c r="I308" s="18"/>
      <c r="J308" s="18"/>
      <c r="K308" s="177"/>
      <c r="L308" s="17"/>
      <c r="M308" s="18"/>
      <c r="N308" s="18"/>
      <c r="O308" s="18"/>
      <c r="P308" s="18"/>
      <c r="Q308" s="18"/>
      <c r="R308" s="18"/>
      <c r="S308" s="18"/>
      <c r="T308" s="18"/>
      <c r="U308" s="18"/>
      <c r="V308" s="177"/>
      <c r="W308" s="17"/>
      <c r="X308" s="202"/>
    </row>
    <row r="309" spans="1:24" s="16" customFormat="1" ht="18.75">
      <c r="A309" s="11"/>
      <c r="B309" s="87"/>
      <c r="C309" s="88"/>
      <c r="D309" s="88"/>
      <c r="E309" s="17"/>
      <c r="F309" s="18"/>
      <c r="G309" s="18"/>
      <c r="H309" s="18"/>
      <c r="I309" s="18"/>
      <c r="J309" s="18"/>
      <c r="K309" s="177"/>
      <c r="L309" s="17"/>
      <c r="M309" s="18"/>
      <c r="N309" s="18"/>
      <c r="O309" s="18"/>
      <c r="P309" s="18"/>
      <c r="Q309" s="18"/>
      <c r="R309" s="18"/>
      <c r="S309" s="18"/>
      <c r="T309" s="18"/>
      <c r="U309" s="18"/>
      <c r="V309" s="177"/>
      <c r="W309" s="17"/>
      <c r="X309" s="202"/>
    </row>
    <row r="310" spans="1:24" s="16" customFormat="1" ht="18.75">
      <c r="A310" s="11"/>
      <c r="B310" s="87"/>
      <c r="C310" s="88"/>
      <c r="D310" s="88"/>
      <c r="E310" s="17"/>
      <c r="F310" s="18"/>
      <c r="G310" s="18"/>
      <c r="H310" s="18"/>
      <c r="I310" s="18"/>
      <c r="J310" s="18"/>
      <c r="K310" s="177"/>
      <c r="L310" s="17"/>
      <c r="M310" s="18"/>
      <c r="N310" s="18"/>
      <c r="O310" s="18"/>
      <c r="P310" s="18"/>
      <c r="Q310" s="18"/>
      <c r="R310" s="18"/>
      <c r="S310" s="18"/>
      <c r="T310" s="18"/>
      <c r="U310" s="18"/>
      <c r="V310" s="177"/>
      <c r="W310" s="17"/>
      <c r="X310" s="202"/>
    </row>
    <row r="311" spans="1:24" s="16" customFormat="1" ht="18.75">
      <c r="A311" s="11"/>
      <c r="B311" s="87"/>
      <c r="C311" s="88"/>
      <c r="D311" s="88"/>
      <c r="E311" s="17"/>
      <c r="F311" s="18"/>
      <c r="G311" s="18"/>
      <c r="H311" s="18"/>
      <c r="I311" s="18"/>
      <c r="J311" s="18"/>
      <c r="K311" s="177"/>
      <c r="L311" s="17"/>
      <c r="M311" s="18"/>
      <c r="N311" s="18"/>
      <c r="O311" s="18"/>
      <c r="P311" s="18"/>
      <c r="Q311" s="18"/>
      <c r="R311" s="18"/>
      <c r="S311" s="18"/>
      <c r="T311" s="18"/>
      <c r="U311" s="18"/>
      <c r="V311" s="177"/>
      <c r="W311" s="17"/>
      <c r="X311" s="202"/>
    </row>
    <row r="312" spans="1:24" s="16" customFormat="1" ht="18.75">
      <c r="A312" s="11"/>
      <c r="B312" s="87"/>
      <c r="C312" s="88"/>
      <c r="D312" s="88"/>
      <c r="E312" s="17"/>
      <c r="F312" s="18"/>
      <c r="G312" s="18"/>
      <c r="H312" s="18"/>
      <c r="I312" s="18"/>
      <c r="J312" s="18"/>
      <c r="K312" s="177"/>
      <c r="L312" s="17"/>
      <c r="M312" s="18"/>
      <c r="N312" s="18"/>
      <c r="O312" s="18"/>
      <c r="P312" s="18"/>
      <c r="Q312" s="18"/>
      <c r="R312" s="18"/>
      <c r="S312" s="18"/>
      <c r="T312" s="18"/>
      <c r="U312" s="18"/>
      <c r="V312" s="177"/>
      <c r="W312" s="17"/>
      <c r="X312" s="202"/>
    </row>
    <row r="313" spans="1:24" s="16" customFormat="1" ht="18.75">
      <c r="A313" s="11"/>
      <c r="B313" s="87"/>
      <c r="C313" s="88"/>
      <c r="D313" s="88"/>
      <c r="E313" s="17"/>
      <c r="F313" s="18"/>
      <c r="G313" s="18"/>
      <c r="H313" s="18"/>
      <c r="I313" s="18"/>
      <c r="J313" s="18"/>
      <c r="K313" s="177"/>
      <c r="L313" s="17"/>
      <c r="M313" s="18"/>
      <c r="N313" s="18"/>
      <c r="O313" s="18"/>
      <c r="P313" s="18"/>
      <c r="Q313" s="18"/>
      <c r="R313" s="18"/>
      <c r="S313" s="18"/>
      <c r="T313" s="18"/>
      <c r="U313" s="18"/>
      <c r="V313" s="177"/>
      <c r="W313" s="17"/>
      <c r="X313" s="202"/>
    </row>
    <row r="314" spans="1:24" s="16" customFormat="1" ht="18.75">
      <c r="A314" s="11"/>
      <c r="B314" s="87"/>
      <c r="C314" s="88"/>
      <c r="D314" s="88"/>
      <c r="E314" s="17"/>
      <c r="F314" s="18"/>
      <c r="G314" s="18"/>
      <c r="H314" s="18"/>
      <c r="I314" s="18"/>
      <c r="J314" s="18"/>
      <c r="K314" s="177"/>
      <c r="L314" s="17"/>
      <c r="M314" s="18"/>
      <c r="N314" s="18"/>
      <c r="O314" s="18"/>
      <c r="P314" s="18"/>
      <c r="Q314" s="18"/>
      <c r="R314" s="18"/>
      <c r="S314" s="18"/>
      <c r="T314" s="18"/>
      <c r="U314" s="18"/>
      <c r="V314" s="177"/>
      <c r="W314" s="17"/>
      <c r="X314" s="202"/>
    </row>
    <row r="315" spans="1:24" s="16" customFormat="1" ht="18.75">
      <c r="A315" s="11"/>
      <c r="B315" s="87"/>
      <c r="C315" s="88"/>
      <c r="D315" s="88"/>
      <c r="E315" s="17"/>
      <c r="F315" s="18"/>
      <c r="G315" s="18"/>
      <c r="H315" s="18"/>
      <c r="I315" s="18"/>
      <c r="J315" s="18"/>
      <c r="K315" s="177"/>
      <c r="L315" s="17"/>
      <c r="M315" s="18"/>
      <c r="N315" s="18"/>
      <c r="O315" s="18"/>
      <c r="P315" s="18"/>
      <c r="Q315" s="18"/>
      <c r="R315" s="18"/>
      <c r="S315" s="18"/>
      <c r="T315" s="18"/>
      <c r="U315" s="18"/>
      <c r="V315" s="177"/>
      <c r="W315" s="17"/>
      <c r="X315" s="202"/>
    </row>
    <row r="316" spans="1:24" s="16" customFormat="1" ht="18.75">
      <c r="A316" s="11"/>
      <c r="B316" s="87"/>
      <c r="C316" s="88"/>
      <c r="D316" s="88"/>
      <c r="E316" s="17"/>
      <c r="F316" s="18"/>
      <c r="G316" s="18"/>
      <c r="H316" s="18"/>
      <c r="I316" s="18"/>
      <c r="J316" s="18"/>
      <c r="K316" s="177"/>
      <c r="L316" s="17"/>
      <c r="M316" s="18"/>
      <c r="N316" s="18"/>
      <c r="O316" s="18"/>
      <c r="P316" s="18"/>
      <c r="Q316" s="18"/>
      <c r="R316" s="18"/>
      <c r="S316" s="18"/>
      <c r="T316" s="18"/>
      <c r="U316" s="18"/>
      <c r="V316" s="177"/>
      <c r="W316" s="17"/>
      <c r="X316" s="202"/>
    </row>
    <row r="317" spans="1:24" s="16" customFormat="1" ht="18.75">
      <c r="A317" s="11"/>
      <c r="B317" s="87"/>
      <c r="C317" s="88"/>
      <c r="D317" s="88"/>
      <c r="E317" s="17"/>
      <c r="F317" s="18"/>
      <c r="G317" s="18"/>
      <c r="H317" s="18"/>
      <c r="I317" s="18"/>
      <c r="J317" s="18"/>
      <c r="K317" s="177"/>
      <c r="L317" s="17"/>
      <c r="M317" s="18"/>
      <c r="N317" s="18"/>
      <c r="O317" s="18"/>
      <c r="P317" s="18"/>
      <c r="Q317" s="18"/>
      <c r="R317" s="18"/>
      <c r="S317" s="18"/>
      <c r="T317" s="18"/>
      <c r="U317" s="18"/>
      <c r="V317" s="177"/>
      <c r="W317" s="17"/>
      <c r="X317" s="202"/>
    </row>
    <row r="318" spans="1:24" s="16" customFormat="1" ht="18.75">
      <c r="A318" s="11"/>
      <c r="B318" s="87"/>
      <c r="C318" s="88"/>
      <c r="D318" s="88"/>
      <c r="E318" s="17"/>
      <c r="F318" s="18"/>
      <c r="G318" s="18"/>
      <c r="H318" s="18"/>
      <c r="I318" s="18"/>
      <c r="J318" s="18"/>
      <c r="K318" s="177"/>
      <c r="L318" s="17"/>
      <c r="M318" s="18"/>
      <c r="N318" s="18"/>
      <c r="O318" s="18"/>
      <c r="P318" s="18"/>
      <c r="Q318" s="18"/>
      <c r="R318" s="18"/>
      <c r="S318" s="18"/>
      <c r="T318" s="18"/>
      <c r="U318" s="18"/>
      <c r="V318" s="177"/>
      <c r="W318" s="17"/>
      <c r="X318" s="202"/>
    </row>
    <row r="319" spans="1:24" s="16" customFormat="1" ht="18.75">
      <c r="A319" s="11"/>
      <c r="B319" s="87"/>
      <c r="C319" s="88"/>
      <c r="D319" s="88"/>
      <c r="E319" s="17"/>
      <c r="F319" s="18"/>
      <c r="G319" s="18"/>
      <c r="H319" s="18"/>
      <c r="I319" s="18"/>
      <c r="J319" s="18"/>
      <c r="K319" s="177"/>
      <c r="L319" s="17"/>
      <c r="M319" s="18"/>
      <c r="N319" s="18"/>
      <c r="O319" s="18"/>
      <c r="P319" s="18"/>
      <c r="Q319" s="18"/>
      <c r="R319" s="18"/>
      <c r="S319" s="18"/>
      <c r="T319" s="18"/>
      <c r="U319" s="18"/>
      <c r="V319" s="177"/>
      <c r="W319" s="17"/>
      <c r="X319" s="202"/>
    </row>
    <row r="320" spans="1:24" s="16" customFormat="1" ht="18.75">
      <c r="A320" s="11"/>
      <c r="B320" s="87"/>
      <c r="C320" s="88"/>
      <c r="D320" s="88"/>
      <c r="E320" s="17"/>
      <c r="F320" s="18"/>
      <c r="G320" s="18"/>
      <c r="H320" s="18"/>
      <c r="I320" s="18"/>
      <c r="J320" s="18"/>
      <c r="K320" s="177"/>
      <c r="L320" s="17"/>
      <c r="M320" s="18"/>
      <c r="N320" s="18"/>
      <c r="O320" s="18"/>
      <c r="P320" s="18"/>
      <c r="Q320" s="18"/>
      <c r="R320" s="18"/>
      <c r="S320" s="18"/>
      <c r="T320" s="18"/>
      <c r="U320" s="18"/>
      <c r="V320" s="177"/>
      <c r="W320" s="17"/>
      <c r="X320" s="202"/>
    </row>
    <row r="321" spans="1:24" s="16" customFormat="1" ht="18.75">
      <c r="A321" s="11"/>
      <c r="B321" s="87"/>
      <c r="C321" s="88"/>
      <c r="D321" s="88"/>
      <c r="E321" s="17"/>
      <c r="F321" s="18"/>
      <c r="G321" s="18"/>
      <c r="H321" s="18"/>
      <c r="I321" s="18"/>
      <c r="J321" s="18"/>
      <c r="K321" s="177"/>
      <c r="L321" s="17"/>
      <c r="M321" s="18"/>
      <c r="N321" s="18"/>
      <c r="O321" s="18"/>
      <c r="P321" s="18"/>
      <c r="Q321" s="18"/>
      <c r="R321" s="18"/>
      <c r="S321" s="18"/>
      <c r="T321" s="18"/>
      <c r="U321" s="18"/>
      <c r="V321" s="177"/>
      <c r="W321" s="17"/>
      <c r="X321" s="202"/>
    </row>
    <row r="322" spans="1:24" s="16" customFormat="1" ht="18.75">
      <c r="A322" s="11"/>
      <c r="B322" s="87"/>
      <c r="C322" s="88"/>
      <c r="D322" s="88"/>
      <c r="E322" s="17"/>
      <c r="F322" s="18"/>
      <c r="G322" s="18"/>
      <c r="H322" s="18"/>
      <c r="I322" s="18"/>
      <c r="J322" s="18"/>
      <c r="K322" s="177"/>
      <c r="L322" s="17"/>
      <c r="M322" s="18"/>
      <c r="N322" s="18"/>
      <c r="O322" s="18"/>
      <c r="P322" s="18"/>
      <c r="Q322" s="18"/>
      <c r="R322" s="18"/>
      <c r="S322" s="18"/>
      <c r="T322" s="18"/>
      <c r="U322" s="18"/>
      <c r="V322" s="177"/>
      <c r="W322" s="17"/>
      <c r="X322" s="202"/>
    </row>
    <row r="323" spans="1:24" s="16" customFormat="1" ht="18.75">
      <c r="A323" s="11"/>
      <c r="B323" s="87"/>
      <c r="C323" s="88"/>
      <c r="D323" s="88"/>
      <c r="E323" s="17"/>
      <c r="F323" s="18"/>
      <c r="G323" s="18"/>
      <c r="H323" s="18"/>
      <c r="I323" s="18"/>
      <c r="J323" s="18"/>
      <c r="K323" s="177"/>
      <c r="L323" s="17"/>
      <c r="M323" s="18"/>
      <c r="N323" s="18"/>
      <c r="O323" s="18"/>
      <c r="P323" s="18"/>
      <c r="Q323" s="18"/>
      <c r="R323" s="18"/>
      <c r="S323" s="18"/>
      <c r="T323" s="18"/>
      <c r="U323" s="18"/>
      <c r="V323" s="177"/>
      <c r="W323" s="17"/>
      <c r="X323" s="202"/>
    </row>
    <row r="324" spans="1:24" s="16" customFormat="1" ht="18.75">
      <c r="A324" s="11"/>
      <c r="B324" s="87"/>
      <c r="C324" s="88"/>
      <c r="D324" s="88"/>
      <c r="E324" s="17"/>
      <c r="F324" s="18"/>
      <c r="G324" s="18"/>
      <c r="H324" s="18"/>
      <c r="I324" s="18"/>
      <c r="J324" s="18"/>
      <c r="K324" s="177"/>
      <c r="L324" s="17"/>
      <c r="M324" s="18"/>
      <c r="N324" s="18"/>
      <c r="O324" s="18"/>
      <c r="P324" s="18"/>
      <c r="Q324" s="18"/>
      <c r="R324" s="18"/>
      <c r="S324" s="18"/>
      <c r="T324" s="18"/>
      <c r="U324" s="18"/>
      <c r="V324" s="177"/>
      <c r="W324" s="17"/>
      <c r="X324" s="202"/>
    </row>
    <row r="325" spans="1:24" s="16" customFormat="1" ht="18.75">
      <c r="A325" s="11"/>
      <c r="B325" s="87"/>
      <c r="C325" s="88"/>
      <c r="D325" s="88"/>
      <c r="E325" s="17"/>
      <c r="F325" s="18"/>
      <c r="G325" s="18"/>
      <c r="H325" s="18"/>
      <c r="I325" s="18"/>
      <c r="J325" s="18"/>
      <c r="K325" s="177"/>
      <c r="L325" s="17"/>
      <c r="M325" s="18"/>
      <c r="N325" s="18"/>
      <c r="O325" s="18"/>
      <c r="P325" s="18"/>
      <c r="Q325" s="18"/>
      <c r="R325" s="18"/>
      <c r="S325" s="18"/>
      <c r="T325" s="18"/>
      <c r="U325" s="18"/>
      <c r="V325" s="177"/>
      <c r="W325" s="17"/>
      <c r="X325" s="202"/>
    </row>
    <row r="326" spans="1:24" s="16" customFormat="1" ht="18.75">
      <c r="A326" s="11"/>
      <c r="B326" s="87"/>
      <c r="C326" s="88"/>
      <c r="D326" s="88"/>
      <c r="E326" s="17"/>
      <c r="F326" s="18"/>
      <c r="G326" s="18"/>
      <c r="H326" s="18"/>
      <c r="I326" s="18"/>
      <c r="J326" s="18"/>
      <c r="K326" s="177"/>
      <c r="L326" s="17"/>
      <c r="M326" s="18"/>
      <c r="N326" s="18"/>
      <c r="O326" s="18"/>
      <c r="P326" s="18"/>
      <c r="Q326" s="18"/>
      <c r="R326" s="18"/>
      <c r="S326" s="18"/>
      <c r="T326" s="18"/>
      <c r="U326" s="18"/>
      <c r="V326" s="177"/>
      <c r="W326" s="17"/>
      <c r="X326" s="202"/>
    </row>
    <row r="327" spans="1:24" s="16" customFormat="1" ht="18.75">
      <c r="A327" s="11"/>
      <c r="B327" s="87"/>
      <c r="C327" s="88"/>
      <c r="D327" s="88"/>
      <c r="E327" s="17"/>
      <c r="F327" s="18"/>
      <c r="G327" s="18"/>
      <c r="H327" s="18"/>
      <c r="I327" s="18"/>
      <c r="J327" s="18"/>
      <c r="K327" s="177"/>
      <c r="L327" s="17"/>
      <c r="M327" s="18"/>
      <c r="N327" s="18"/>
      <c r="O327" s="18"/>
      <c r="P327" s="18"/>
      <c r="Q327" s="18"/>
      <c r="R327" s="18"/>
      <c r="S327" s="18"/>
      <c r="T327" s="18"/>
      <c r="U327" s="18"/>
      <c r="V327" s="177"/>
      <c r="W327" s="17"/>
      <c r="X327" s="202"/>
    </row>
    <row r="328" spans="1:24" s="16" customFormat="1" ht="18.75">
      <c r="A328" s="11"/>
      <c r="B328" s="87"/>
      <c r="C328" s="88"/>
      <c r="D328" s="88"/>
      <c r="E328" s="17"/>
      <c r="F328" s="18"/>
      <c r="G328" s="18"/>
      <c r="H328" s="18"/>
      <c r="I328" s="18"/>
      <c r="J328" s="18"/>
      <c r="K328" s="177"/>
      <c r="L328" s="17"/>
      <c r="M328" s="18"/>
      <c r="N328" s="18"/>
      <c r="O328" s="18"/>
      <c r="P328" s="18"/>
      <c r="Q328" s="18"/>
      <c r="R328" s="18"/>
      <c r="S328" s="18"/>
      <c r="T328" s="18"/>
      <c r="U328" s="18"/>
      <c r="V328" s="177"/>
      <c r="W328" s="17"/>
      <c r="X328" s="202"/>
    </row>
    <row r="329" spans="1:24" s="16" customFormat="1" ht="18.75">
      <c r="A329" s="11"/>
      <c r="B329" s="87"/>
      <c r="C329" s="88"/>
      <c r="D329" s="88"/>
      <c r="E329" s="17"/>
      <c r="F329" s="18"/>
      <c r="G329" s="18"/>
      <c r="H329" s="18"/>
      <c r="I329" s="18"/>
      <c r="J329" s="18"/>
      <c r="K329" s="177"/>
      <c r="L329" s="17"/>
      <c r="M329" s="18"/>
      <c r="N329" s="18"/>
      <c r="O329" s="18"/>
      <c r="P329" s="18"/>
      <c r="Q329" s="18"/>
      <c r="R329" s="18"/>
      <c r="S329" s="18"/>
      <c r="T329" s="18"/>
      <c r="U329" s="18"/>
      <c r="V329" s="177"/>
      <c r="W329" s="17"/>
      <c r="X329" s="202"/>
    </row>
    <row r="330" spans="1:24" s="16" customFormat="1" ht="18.75">
      <c r="A330" s="11"/>
      <c r="B330" s="87"/>
      <c r="C330" s="88"/>
      <c r="D330" s="88"/>
      <c r="E330" s="17"/>
      <c r="F330" s="18"/>
      <c r="G330" s="18"/>
      <c r="H330" s="18"/>
      <c r="I330" s="18"/>
      <c r="J330" s="18"/>
      <c r="K330" s="177"/>
      <c r="L330" s="17"/>
      <c r="M330" s="18"/>
      <c r="N330" s="18"/>
      <c r="O330" s="18"/>
      <c r="P330" s="18"/>
      <c r="Q330" s="18"/>
      <c r="R330" s="18"/>
      <c r="S330" s="18"/>
      <c r="T330" s="18"/>
      <c r="U330" s="18"/>
      <c r="V330" s="177"/>
      <c r="W330" s="17"/>
      <c r="X330" s="202"/>
    </row>
    <row r="331" spans="1:24" s="16" customFormat="1" ht="18.75">
      <c r="A331" s="11"/>
      <c r="B331" s="87"/>
      <c r="C331" s="88"/>
      <c r="D331" s="88"/>
      <c r="E331" s="17"/>
      <c r="F331" s="18"/>
      <c r="G331" s="18"/>
      <c r="H331" s="18"/>
      <c r="I331" s="18"/>
      <c r="J331" s="18"/>
      <c r="K331" s="177"/>
      <c r="L331" s="17"/>
      <c r="M331" s="18"/>
      <c r="N331" s="18"/>
      <c r="O331" s="18"/>
      <c r="P331" s="18"/>
      <c r="Q331" s="18"/>
      <c r="R331" s="18"/>
      <c r="S331" s="18"/>
      <c r="T331" s="18"/>
      <c r="U331" s="18"/>
      <c r="V331" s="177"/>
      <c r="W331" s="17"/>
      <c r="X331" s="202"/>
    </row>
    <row r="332" spans="1:24" s="16" customFormat="1" ht="18.75">
      <c r="A332" s="11"/>
      <c r="B332" s="87"/>
      <c r="C332" s="88"/>
      <c r="D332" s="88"/>
      <c r="E332" s="17"/>
      <c r="F332" s="18"/>
      <c r="G332" s="18"/>
      <c r="H332" s="18"/>
      <c r="I332" s="18"/>
      <c r="J332" s="18"/>
      <c r="K332" s="177"/>
      <c r="L332" s="17"/>
      <c r="M332" s="18"/>
      <c r="N332" s="18"/>
      <c r="O332" s="18"/>
      <c r="P332" s="18"/>
      <c r="Q332" s="18"/>
      <c r="R332" s="18"/>
      <c r="S332" s="18"/>
      <c r="T332" s="18"/>
      <c r="U332" s="18"/>
      <c r="V332" s="177"/>
      <c r="W332" s="17"/>
      <c r="X332" s="202"/>
    </row>
    <row r="333" spans="1:24" s="16" customFormat="1" ht="18.75">
      <c r="A333" s="11"/>
      <c r="B333" s="87"/>
      <c r="C333" s="88"/>
      <c r="D333" s="88"/>
      <c r="E333" s="17"/>
      <c r="F333" s="18"/>
      <c r="G333" s="18"/>
      <c r="H333" s="18"/>
      <c r="I333" s="18"/>
      <c r="J333" s="18"/>
      <c r="K333" s="177"/>
      <c r="L333" s="17"/>
      <c r="M333" s="18"/>
      <c r="N333" s="18"/>
      <c r="O333" s="18"/>
      <c r="P333" s="18"/>
      <c r="Q333" s="18"/>
      <c r="R333" s="18"/>
      <c r="S333" s="18"/>
      <c r="T333" s="18"/>
      <c r="U333" s="18"/>
      <c r="V333" s="177"/>
      <c r="W333" s="17"/>
      <c r="X333" s="202"/>
    </row>
    <row r="334" spans="1:24" s="16" customFormat="1" ht="18.75">
      <c r="A334" s="11"/>
      <c r="B334" s="87"/>
      <c r="C334" s="88"/>
      <c r="D334" s="88"/>
      <c r="E334" s="17"/>
      <c r="F334" s="18"/>
      <c r="G334" s="18"/>
      <c r="H334" s="18"/>
      <c r="I334" s="18"/>
      <c r="J334" s="18"/>
      <c r="K334" s="177"/>
      <c r="L334" s="17"/>
      <c r="M334" s="18"/>
      <c r="N334" s="18"/>
      <c r="O334" s="18"/>
      <c r="P334" s="18"/>
      <c r="Q334" s="18"/>
      <c r="R334" s="18"/>
      <c r="S334" s="18"/>
      <c r="T334" s="18"/>
      <c r="U334" s="18"/>
      <c r="V334" s="177"/>
      <c r="W334" s="17"/>
      <c r="X334" s="202"/>
    </row>
    <row r="335" spans="1:24" s="16" customFormat="1" ht="18.75">
      <c r="A335" s="11"/>
      <c r="B335" s="87"/>
      <c r="C335" s="88"/>
      <c r="D335" s="88"/>
      <c r="E335" s="17"/>
      <c r="F335" s="18"/>
      <c r="G335" s="18"/>
      <c r="H335" s="18"/>
      <c r="I335" s="18"/>
      <c r="J335" s="18"/>
      <c r="K335" s="177"/>
      <c r="L335" s="17"/>
      <c r="M335" s="18"/>
      <c r="N335" s="18"/>
      <c r="O335" s="18"/>
      <c r="P335" s="18"/>
      <c r="Q335" s="18"/>
      <c r="R335" s="18"/>
      <c r="S335" s="18"/>
      <c r="T335" s="18"/>
      <c r="U335" s="18"/>
      <c r="V335" s="177"/>
      <c r="W335" s="17"/>
      <c r="X335" s="202"/>
    </row>
    <row r="336" spans="1:24" s="16" customFormat="1" ht="18.75">
      <c r="A336" s="11"/>
      <c r="B336" s="87"/>
      <c r="C336" s="88"/>
      <c r="D336" s="88"/>
      <c r="E336" s="17"/>
      <c r="F336" s="18"/>
      <c r="G336" s="18"/>
      <c r="H336" s="18"/>
      <c r="I336" s="18"/>
      <c r="J336" s="18"/>
      <c r="K336" s="177"/>
      <c r="L336" s="17"/>
      <c r="M336" s="18"/>
      <c r="N336" s="18"/>
      <c r="O336" s="18"/>
      <c r="P336" s="18"/>
      <c r="Q336" s="18"/>
      <c r="R336" s="18"/>
      <c r="S336" s="18"/>
      <c r="T336" s="18"/>
      <c r="U336" s="18"/>
      <c r="V336" s="177"/>
      <c r="W336" s="17"/>
      <c r="X336" s="202"/>
    </row>
    <row r="337" spans="1:24" s="16" customFormat="1" ht="18.75">
      <c r="A337" s="11"/>
      <c r="B337" s="87"/>
      <c r="C337" s="88"/>
      <c r="D337" s="88"/>
      <c r="E337" s="17"/>
      <c r="F337" s="18"/>
      <c r="G337" s="18"/>
      <c r="H337" s="18"/>
      <c r="I337" s="18"/>
      <c r="J337" s="18"/>
      <c r="K337" s="177"/>
      <c r="L337" s="17"/>
      <c r="M337" s="18"/>
      <c r="N337" s="18"/>
      <c r="O337" s="18"/>
      <c r="P337" s="18"/>
      <c r="Q337" s="18"/>
      <c r="R337" s="18"/>
      <c r="S337" s="18"/>
      <c r="T337" s="18"/>
      <c r="U337" s="18"/>
      <c r="V337" s="177"/>
      <c r="W337" s="17"/>
      <c r="X337" s="202"/>
    </row>
    <row r="338" spans="1:24" s="16" customFormat="1" ht="18.75">
      <c r="A338" s="11"/>
      <c r="B338" s="87"/>
      <c r="C338" s="88"/>
      <c r="D338" s="88"/>
      <c r="E338" s="17"/>
      <c r="F338" s="18"/>
      <c r="G338" s="18"/>
      <c r="H338" s="18"/>
      <c r="I338" s="18"/>
      <c r="J338" s="18"/>
      <c r="K338" s="177"/>
      <c r="L338" s="17"/>
      <c r="M338" s="18"/>
      <c r="N338" s="18"/>
      <c r="O338" s="18"/>
      <c r="P338" s="18"/>
      <c r="Q338" s="18"/>
      <c r="R338" s="18"/>
      <c r="S338" s="18"/>
      <c r="T338" s="18"/>
      <c r="U338" s="18"/>
      <c r="V338" s="177"/>
      <c r="W338" s="17"/>
      <c r="X338" s="202"/>
    </row>
    <row r="339" spans="1:24" s="16" customFormat="1" ht="18.75">
      <c r="A339" s="11"/>
      <c r="B339" s="87"/>
      <c r="C339" s="88"/>
      <c r="D339" s="88"/>
      <c r="E339" s="17"/>
      <c r="F339" s="18"/>
      <c r="G339" s="18"/>
      <c r="H339" s="18"/>
      <c r="I339" s="18"/>
      <c r="J339" s="18"/>
      <c r="K339" s="177"/>
      <c r="L339" s="17"/>
      <c r="M339" s="18"/>
      <c r="N339" s="18"/>
      <c r="O339" s="18"/>
      <c r="P339" s="18"/>
      <c r="Q339" s="18"/>
      <c r="R339" s="18"/>
      <c r="S339" s="18"/>
      <c r="T339" s="18"/>
      <c r="U339" s="18"/>
      <c r="V339" s="177"/>
      <c r="W339" s="17"/>
      <c r="X339" s="202"/>
    </row>
    <row r="340" spans="1:24" s="16" customFormat="1" ht="18.75">
      <c r="A340" s="11"/>
      <c r="B340" s="87"/>
      <c r="C340" s="88"/>
      <c r="D340" s="88"/>
      <c r="E340" s="17"/>
      <c r="F340" s="18"/>
      <c r="G340" s="18"/>
      <c r="H340" s="18"/>
      <c r="I340" s="18"/>
      <c r="J340" s="18"/>
      <c r="K340" s="177"/>
      <c r="L340" s="17"/>
      <c r="M340" s="18"/>
      <c r="N340" s="18"/>
      <c r="O340" s="18"/>
      <c r="P340" s="18"/>
      <c r="Q340" s="18"/>
      <c r="R340" s="18"/>
      <c r="S340" s="18"/>
      <c r="T340" s="18"/>
      <c r="U340" s="18"/>
      <c r="V340" s="177"/>
      <c r="W340" s="17"/>
      <c r="X340" s="202"/>
    </row>
    <row r="341" spans="1:24" s="16" customFormat="1" ht="18.75">
      <c r="A341" s="11"/>
      <c r="B341" s="87"/>
      <c r="C341" s="88"/>
      <c r="D341" s="88"/>
      <c r="E341" s="17"/>
      <c r="F341" s="18"/>
      <c r="G341" s="18"/>
      <c r="H341" s="18"/>
      <c r="I341" s="18"/>
      <c r="J341" s="18"/>
      <c r="K341" s="177"/>
      <c r="L341" s="17"/>
      <c r="M341" s="18"/>
      <c r="N341" s="18"/>
      <c r="O341" s="18"/>
      <c r="P341" s="18"/>
      <c r="Q341" s="18"/>
      <c r="R341" s="18"/>
      <c r="S341" s="18"/>
      <c r="T341" s="18"/>
      <c r="U341" s="18"/>
      <c r="V341" s="177"/>
      <c r="W341" s="17"/>
      <c r="X341" s="202"/>
    </row>
    <row r="342" spans="1:24" s="16" customFormat="1" ht="18.75">
      <c r="A342" s="11"/>
      <c r="B342" s="87"/>
      <c r="C342" s="88"/>
      <c r="D342" s="88"/>
      <c r="E342" s="17"/>
      <c r="F342" s="18"/>
      <c r="G342" s="18"/>
      <c r="H342" s="18"/>
      <c r="I342" s="18"/>
      <c r="J342" s="18"/>
      <c r="K342" s="177"/>
      <c r="L342" s="17"/>
      <c r="M342" s="18"/>
      <c r="N342" s="18"/>
      <c r="O342" s="18"/>
      <c r="P342" s="18"/>
      <c r="Q342" s="18"/>
      <c r="R342" s="18"/>
      <c r="S342" s="18"/>
      <c r="T342" s="18"/>
      <c r="U342" s="18"/>
      <c r="V342" s="177"/>
      <c r="W342" s="17"/>
      <c r="X342" s="202"/>
    </row>
    <row r="343" spans="1:24" s="16" customFormat="1" ht="18.75">
      <c r="A343" s="11"/>
      <c r="B343" s="87"/>
      <c r="C343" s="88"/>
      <c r="D343" s="88"/>
      <c r="E343" s="17"/>
      <c r="F343" s="18"/>
      <c r="G343" s="18"/>
      <c r="H343" s="18"/>
      <c r="I343" s="18"/>
      <c r="J343" s="18"/>
      <c r="K343" s="177"/>
      <c r="L343" s="17"/>
      <c r="M343" s="18"/>
      <c r="N343" s="18"/>
      <c r="O343" s="18"/>
      <c r="P343" s="18"/>
      <c r="Q343" s="18"/>
      <c r="R343" s="18"/>
      <c r="S343" s="18"/>
      <c r="T343" s="18"/>
      <c r="U343" s="18"/>
      <c r="V343" s="177"/>
      <c r="W343" s="17"/>
      <c r="X343" s="202"/>
    </row>
    <row r="344" spans="1:24" s="16" customFormat="1" ht="18.75">
      <c r="A344" s="11"/>
      <c r="B344" s="87"/>
      <c r="C344" s="88"/>
      <c r="D344" s="88"/>
      <c r="E344" s="17"/>
      <c r="F344" s="18"/>
      <c r="G344" s="18"/>
      <c r="H344" s="18"/>
      <c r="I344" s="18"/>
      <c r="J344" s="18"/>
      <c r="K344" s="177"/>
      <c r="L344" s="17"/>
      <c r="M344" s="18"/>
      <c r="N344" s="18"/>
      <c r="O344" s="18"/>
      <c r="P344" s="18"/>
      <c r="Q344" s="18"/>
      <c r="R344" s="18"/>
      <c r="S344" s="18"/>
      <c r="T344" s="18"/>
      <c r="U344" s="18"/>
      <c r="V344" s="177"/>
      <c r="W344" s="17"/>
      <c r="X344" s="202"/>
    </row>
    <row r="345" spans="1:24" s="16" customFormat="1" ht="18.75">
      <c r="A345" s="11"/>
      <c r="B345" s="87"/>
      <c r="C345" s="88"/>
      <c r="D345" s="88"/>
      <c r="E345" s="17"/>
      <c r="F345" s="18"/>
      <c r="G345" s="18"/>
      <c r="H345" s="18"/>
      <c r="I345" s="18"/>
      <c r="J345" s="18"/>
      <c r="K345" s="177"/>
      <c r="L345" s="17"/>
      <c r="M345" s="18"/>
      <c r="N345" s="18"/>
      <c r="O345" s="18"/>
      <c r="P345" s="18"/>
      <c r="Q345" s="18"/>
      <c r="R345" s="18"/>
      <c r="S345" s="18"/>
      <c r="T345" s="18"/>
      <c r="U345" s="18"/>
      <c r="V345" s="177"/>
      <c r="W345" s="17"/>
      <c r="X345" s="202"/>
    </row>
    <row r="346" spans="1:24" s="16" customFormat="1" ht="18.75">
      <c r="A346" s="11"/>
      <c r="B346" s="87"/>
      <c r="C346" s="88"/>
      <c r="D346" s="88"/>
      <c r="E346" s="17"/>
      <c r="F346" s="18"/>
      <c r="G346" s="18"/>
      <c r="H346" s="18"/>
      <c r="I346" s="18"/>
      <c r="J346" s="18"/>
      <c r="K346" s="177"/>
      <c r="L346" s="17"/>
      <c r="M346" s="18"/>
      <c r="N346" s="18"/>
      <c r="O346" s="18"/>
      <c r="P346" s="18"/>
      <c r="Q346" s="18"/>
      <c r="R346" s="18"/>
      <c r="S346" s="18"/>
      <c r="T346" s="18"/>
      <c r="U346" s="18"/>
      <c r="V346" s="177"/>
      <c r="W346" s="17"/>
      <c r="X346" s="202"/>
    </row>
    <row r="347" spans="1:24" s="16" customFormat="1" ht="18.75">
      <c r="A347" s="11"/>
      <c r="B347" s="87"/>
      <c r="C347" s="88"/>
      <c r="D347" s="88"/>
      <c r="E347" s="17"/>
      <c r="F347" s="18"/>
      <c r="G347" s="18"/>
      <c r="H347" s="18"/>
      <c r="I347" s="18"/>
      <c r="J347" s="18"/>
      <c r="K347" s="177"/>
      <c r="L347" s="17"/>
      <c r="M347" s="18"/>
      <c r="N347" s="18"/>
      <c r="O347" s="18"/>
      <c r="P347" s="18"/>
      <c r="Q347" s="18"/>
      <c r="R347" s="18"/>
      <c r="S347" s="18"/>
      <c r="T347" s="18"/>
      <c r="U347" s="18"/>
      <c r="V347" s="177"/>
      <c r="W347" s="17"/>
      <c r="X347" s="202"/>
    </row>
    <row r="348" spans="1:24" s="16" customFormat="1" ht="18.75">
      <c r="A348" s="11"/>
      <c r="B348" s="87"/>
      <c r="C348" s="88"/>
      <c r="D348" s="88"/>
      <c r="E348" s="17"/>
      <c r="F348" s="18"/>
      <c r="G348" s="18"/>
      <c r="H348" s="18"/>
      <c r="I348" s="18"/>
      <c r="J348" s="18"/>
      <c r="K348" s="177"/>
      <c r="L348" s="17"/>
      <c r="M348" s="18"/>
      <c r="N348" s="18"/>
      <c r="O348" s="18"/>
      <c r="P348" s="18"/>
      <c r="Q348" s="18"/>
      <c r="R348" s="18"/>
      <c r="S348" s="18"/>
      <c r="T348" s="18"/>
      <c r="U348" s="18"/>
      <c r="V348" s="177"/>
      <c r="W348" s="17"/>
      <c r="X348" s="202"/>
    </row>
    <row r="349" spans="1:24" s="16" customFormat="1" ht="18.75">
      <c r="A349" s="11"/>
      <c r="B349" s="87"/>
      <c r="C349" s="88"/>
      <c r="D349" s="88"/>
      <c r="E349" s="17"/>
      <c r="F349" s="18"/>
      <c r="G349" s="18"/>
      <c r="H349" s="18"/>
      <c r="I349" s="18"/>
      <c r="J349" s="18"/>
      <c r="K349" s="177"/>
      <c r="L349" s="17"/>
      <c r="M349" s="18"/>
      <c r="N349" s="18"/>
      <c r="O349" s="18"/>
      <c r="P349" s="18"/>
      <c r="Q349" s="18"/>
      <c r="R349" s="18"/>
      <c r="S349" s="18"/>
      <c r="T349" s="18"/>
      <c r="U349" s="18"/>
      <c r="V349" s="177"/>
      <c r="W349" s="17"/>
      <c r="X349" s="202"/>
    </row>
    <row r="350" spans="1:24" s="16" customFormat="1" ht="18.75">
      <c r="A350" s="11"/>
      <c r="B350" s="87"/>
      <c r="C350" s="88"/>
      <c r="D350" s="88"/>
      <c r="E350" s="17"/>
      <c r="F350" s="18"/>
      <c r="G350" s="18"/>
      <c r="H350" s="18"/>
      <c r="I350" s="18"/>
      <c r="J350" s="18"/>
      <c r="K350" s="177"/>
      <c r="L350" s="17"/>
      <c r="M350" s="18"/>
      <c r="N350" s="18"/>
      <c r="O350" s="18"/>
      <c r="P350" s="18"/>
      <c r="Q350" s="18"/>
      <c r="R350" s="18"/>
      <c r="S350" s="18"/>
      <c r="T350" s="18"/>
      <c r="U350" s="18"/>
      <c r="V350" s="177"/>
      <c r="W350" s="17"/>
      <c r="X350" s="202"/>
    </row>
    <row r="351" spans="1:24" s="16" customFormat="1" ht="18.75">
      <c r="A351" s="11"/>
      <c r="B351" s="87"/>
      <c r="C351" s="88"/>
      <c r="D351" s="88"/>
      <c r="E351" s="17"/>
      <c r="F351" s="18"/>
      <c r="G351" s="18"/>
      <c r="H351" s="18"/>
      <c r="I351" s="18"/>
      <c r="J351" s="18"/>
      <c r="K351" s="177"/>
      <c r="L351" s="17"/>
      <c r="M351" s="18"/>
      <c r="N351" s="18"/>
      <c r="O351" s="18"/>
      <c r="P351" s="18"/>
      <c r="Q351" s="18"/>
      <c r="R351" s="18"/>
      <c r="S351" s="18"/>
      <c r="T351" s="18"/>
      <c r="U351" s="18"/>
      <c r="V351" s="177"/>
      <c r="W351" s="17"/>
      <c r="X351" s="202"/>
    </row>
    <row r="352" spans="1:24" s="16" customFormat="1" ht="18.75">
      <c r="A352" s="11"/>
      <c r="B352" s="87"/>
      <c r="C352" s="88"/>
      <c r="D352" s="88"/>
      <c r="E352" s="17"/>
      <c r="F352" s="18"/>
      <c r="G352" s="18"/>
      <c r="H352" s="18"/>
      <c r="I352" s="18"/>
      <c r="J352" s="18"/>
      <c r="K352" s="177"/>
      <c r="L352" s="17"/>
      <c r="M352" s="18"/>
      <c r="N352" s="18"/>
      <c r="O352" s="18"/>
      <c r="P352" s="18"/>
      <c r="Q352" s="18"/>
      <c r="R352" s="18"/>
      <c r="S352" s="18"/>
      <c r="T352" s="18"/>
      <c r="U352" s="18"/>
      <c r="V352" s="177"/>
      <c r="W352" s="17"/>
      <c r="X352" s="202"/>
    </row>
    <row r="353" spans="1:24" s="16" customFormat="1" ht="18.75">
      <c r="A353" s="11"/>
      <c r="B353" s="87"/>
      <c r="C353" s="88"/>
      <c r="D353" s="88"/>
      <c r="E353" s="17"/>
      <c r="F353" s="18"/>
      <c r="G353" s="18"/>
      <c r="H353" s="18"/>
      <c r="I353" s="18"/>
      <c r="J353" s="18"/>
      <c r="K353" s="177"/>
      <c r="L353" s="17"/>
      <c r="M353" s="18"/>
      <c r="N353" s="18"/>
      <c r="O353" s="18"/>
      <c r="P353" s="18"/>
      <c r="Q353" s="18"/>
      <c r="R353" s="18"/>
      <c r="S353" s="18"/>
      <c r="T353" s="18"/>
      <c r="U353" s="18"/>
      <c r="V353" s="177"/>
      <c r="W353" s="17"/>
      <c r="X353" s="202"/>
    </row>
    <row r="354" spans="1:24" s="16" customFormat="1" ht="18.75">
      <c r="A354" s="11"/>
      <c r="B354" s="87"/>
      <c r="C354" s="88"/>
      <c r="D354" s="88"/>
      <c r="E354" s="17"/>
      <c r="F354" s="18"/>
      <c r="G354" s="18"/>
      <c r="H354" s="18"/>
      <c r="I354" s="18"/>
      <c r="J354" s="18"/>
      <c r="K354" s="177"/>
      <c r="L354" s="17"/>
      <c r="M354" s="18"/>
      <c r="N354" s="18"/>
      <c r="O354" s="18"/>
      <c r="P354" s="18"/>
      <c r="Q354" s="18"/>
      <c r="R354" s="18"/>
      <c r="S354" s="18"/>
      <c r="T354" s="18"/>
      <c r="U354" s="18"/>
      <c r="V354" s="177"/>
      <c r="W354" s="17"/>
      <c r="X354" s="202"/>
    </row>
    <row r="355" spans="1:24" s="16" customFormat="1" ht="18.75">
      <c r="A355" s="11"/>
      <c r="B355" s="87"/>
      <c r="C355" s="88"/>
      <c r="D355" s="88"/>
      <c r="E355" s="17"/>
      <c r="F355" s="18"/>
      <c r="G355" s="18"/>
      <c r="H355" s="18"/>
      <c r="I355" s="18"/>
      <c r="J355" s="18"/>
      <c r="K355" s="177"/>
      <c r="L355" s="17"/>
      <c r="M355" s="18"/>
      <c r="N355" s="18"/>
      <c r="O355" s="18"/>
      <c r="P355" s="18"/>
      <c r="Q355" s="18"/>
      <c r="R355" s="18"/>
      <c r="S355" s="18"/>
      <c r="T355" s="18"/>
      <c r="U355" s="18"/>
      <c r="V355" s="177"/>
      <c r="W355" s="17"/>
      <c r="X355" s="202"/>
    </row>
    <row r="356" spans="1:24" s="16" customFormat="1" ht="18.75">
      <c r="A356" s="11"/>
      <c r="B356" s="87"/>
      <c r="C356" s="88"/>
      <c r="D356" s="88"/>
      <c r="E356" s="17"/>
      <c r="F356" s="18"/>
      <c r="G356" s="18"/>
      <c r="H356" s="18"/>
      <c r="I356" s="18"/>
      <c r="J356" s="18"/>
      <c r="K356" s="177"/>
      <c r="L356" s="17"/>
      <c r="M356" s="18"/>
      <c r="N356" s="18"/>
      <c r="O356" s="18"/>
      <c r="P356" s="18"/>
      <c r="Q356" s="18"/>
      <c r="R356" s="18"/>
      <c r="S356" s="18"/>
      <c r="T356" s="18"/>
      <c r="U356" s="18"/>
      <c r="V356" s="177"/>
      <c r="W356" s="17"/>
      <c r="X356" s="202"/>
    </row>
    <row r="357" spans="1:24" s="16" customFormat="1" ht="18.75">
      <c r="A357" s="11"/>
      <c r="B357" s="87"/>
      <c r="C357" s="88"/>
      <c r="D357" s="88"/>
      <c r="E357" s="17"/>
      <c r="F357" s="18"/>
      <c r="G357" s="18"/>
      <c r="H357" s="18"/>
      <c r="I357" s="18"/>
      <c r="J357" s="18"/>
      <c r="K357" s="177"/>
      <c r="L357" s="17"/>
      <c r="M357" s="18"/>
      <c r="N357" s="18"/>
      <c r="O357" s="18"/>
      <c r="P357" s="18"/>
      <c r="Q357" s="18"/>
      <c r="R357" s="18"/>
      <c r="S357" s="18"/>
      <c r="T357" s="18"/>
      <c r="U357" s="18"/>
      <c r="V357" s="177"/>
      <c r="W357" s="17"/>
      <c r="X357" s="202"/>
    </row>
    <row r="358" spans="1:24" s="16" customFormat="1" ht="18.75">
      <c r="A358" s="11"/>
      <c r="B358" s="87"/>
      <c r="C358" s="88"/>
      <c r="D358" s="88"/>
      <c r="E358" s="17"/>
      <c r="F358" s="18"/>
      <c r="G358" s="18"/>
      <c r="H358" s="18"/>
      <c r="I358" s="18"/>
      <c r="J358" s="18"/>
      <c r="K358" s="177"/>
      <c r="L358" s="17"/>
      <c r="M358" s="18"/>
      <c r="N358" s="18"/>
      <c r="O358" s="18"/>
      <c r="P358" s="18"/>
      <c r="Q358" s="18"/>
      <c r="R358" s="18"/>
      <c r="S358" s="18"/>
      <c r="T358" s="18"/>
      <c r="U358" s="18"/>
      <c r="V358" s="177"/>
      <c r="W358" s="17"/>
      <c r="X358" s="202"/>
    </row>
    <row r="359" spans="1:24" s="16" customFormat="1" ht="18.75">
      <c r="A359" s="11"/>
      <c r="B359" s="87"/>
      <c r="C359" s="88"/>
      <c r="D359" s="88"/>
      <c r="E359" s="17"/>
      <c r="F359" s="18"/>
      <c r="G359" s="18"/>
      <c r="H359" s="18"/>
      <c r="I359" s="18"/>
      <c r="J359" s="18"/>
      <c r="K359" s="177"/>
      <c r="L359" s="17"/>
      <c r="M359" s="18"/>
      <c r="N359" s="18"/>
      <c r="O359" s="18"/>
      <c r="P359" s="18"/>
      <c r="Q359" s="18"/>
      <c r="R359" s="18"/>
      <c r="S359" s="18"/>
      <c r="T359" s="18"/>
      <c r="U359" s="18"/>
      <c r="V359" s="177"/>
      <c r="W359" s="17"/>
      <c r="X359" s="202"/>
    </row>
    <row r="360" spans="1:24" s="16" customFormat="1" ht="18.75">
      <c r="A360" s="11"/>
      <c r="B360" s="87"/>
      <c r="C360" s="88"/>
      <c r="D360" s="88"/>
      <c r="E360" s="17"/>
      <c r="F360" s="18"/>
      <c r="G360" s="18"/>
      <c r="H360" s="18"/>
      <c r="I360" s="18"/>
      <c r="J360" s="18"/>
      <c r="K360" s="177"/>
      <c r="L360" s="17"/>
      <c r="M360" s="18"/>
      <c r="N360" s="18"/>
      <c r="O360" s="18"/>
      <c r="P360" s="18"/>
      <c r="Q360" s="18"/>
      <c r="R360" s="18"/>
      <c r="S360" s="18"/>
      <c r="T360" s="18"/>
      <c r="U360" s="18"/>
      <c r="V360" s="177"/>
      <c r="W360" s="17"/>
      <c r="X360" s="202"/>
    </row>
    <row r="361" spans="1:24" s="16" customFormat="1" ht="18.75">
      <c r="A361" s="11"/>
      <c r="B361" s="87"/>
      <c r="C361" s="88"/>
      <c r="D361" s="88"/>
      <c r="E361" s="17"/>
      <c r="F361" s="18"/>
      <c r="G361" s="18"/>
      <c r="H361" s="18"/>
      <c r="I361" s="18"/>
      <c r="J361" s="18"/>
      <c r="K361" s="177"/>
      <c r="L361" s="17"/>
      <c r="M361" s="18"/>
      <c r="N361" s="18"/>
      <c r="O361" s="18"/>
      <c r="P361" s="18"/>
      <c r="Q361" s="18"/>
      <c r="R361" s="18"/>
      <c r="S361" s="18"/>
      <c r="T361" s="18"/>
      <c r="U361" s="18"/>
      <c r="V361" s="177"/>
      <c r="W361" s="17"/>
      <c r="X361" s="202"/>
    </row>
    <row r="362" spans="1:24" s="16" customFormat="1" ht="18.75">
      <c r="A362" s="11"/>
      <c r="B362" s="87"/>
      <c r="C362" s="88"/>
      <c r="D362" s="88"/>
      <c r="E362" s="17"/>
      <c r="F362" s="18"/>
      <c r="G362" s="18"/>
      <c r="H362" s="18"/>
      <c r="I362" s="18"/>
      <c r="J362" s="18"/>
      <c r="K362" s="177"/>
      <c r="L362" s="17"/>
      <c r="M362" s="18"/>
      <c r="N362" s="18"/>
      <c r="O362" s="18"/>
      <c r="P362" s="18"/>
      <c r="Q362" s="18"/>
      <c r="R362" s="18"/>
      <c r="S362" s="18"/>
      <c r="T362" s="18"/>
      <c r="U362" s="18"/>
      <c r="V362" s="177"/>
      <c r="W362" s="17"/>
      <c r="X362" s="202"/>
    </row>
    <row r="363" spans="1:24" s="16" customFormat="1" ht="18.75">
      <c r="A363" s="11"/>
      <c r="B363" s="87"/>
      <c r="C363" s="88"/>
      <c r="D363" s="88"/>
      <c r="E363" s="17"/>
      <c r="F363" s="18"/>
      <c r="G363" s="18"/>
      <c r="H363" s="18"/>
      <c r="I363" s="18"/>
      <c r="J363" s="18"/>
      <c r="K363" s="177"/>
      <c r="L363" s="17"/>
      <c r="M363" s="18"/>
      <c r="N363" s="18"/>
      <c r="O363" s="18"/>
      <c r="P363" s="18"/>
      <c r="Q363" s="18"/>
      <c r="R363" s="18"/>
      <c r="S363" s="18"/>
      <c r="T363" s="18"/>
      <c r="U363" s="18"/>
      <c r="V363" s="177"/>
      <c r="W363" s="17"/>
      <c r="X363" s="202"/>
    </row>
    <row r="364" spans="1:24" s="16" customFormat="1" ht="18.75">
      <c r="A364" s="11"/>
      <c r="B364" s="87"/>
      <c r="C364" s="88"/>
      <c r="D364" s="88"/>
      <c r="E364" s="17"/>
      <c r="F364" s="18"/>
      <c r="G364" s="18"/>
      <c r="H364" s="18"/>
      <c r="I364" s="18"/>
      <c r="J364" s="18"/>
      <c r="K364" s="177"/>
      <c r="L364" s="17"/>
      <c r="M364" s="18"/>
      <c r="N364" s="18"/>
      <c r="O364" s="18"/>
      <c r="P364" s="18"/>
      <c r="Q364" s="18"/>
      <c r="R364" s="18"/>
      <c r="S364" s="18"/>
      <c r="T364" s="18"/>
      <c r="U364" s="18"/>
      <c r="V364" s="177"/>
      <c r="W364" s="17"/>
      <c r="X364" s="202"/>
    </row>
    <row r="365" spans="1:24" s="16" customFormat="1" ht="18.75">
      <c r="A365" s="11"/>
      <c r="B365" s="87"/>
      <c r="C365" s="88"/>
      <c r="D365" s="88"/>
      <c r="E365" s="17"/>
      <c r="F365" s="18"/>
      <c r="G365" s="18"/>
      <c r="H365" s="18"/>
      <c r="I365" s="18"/>
      <c r="J365" s="18"/>
      <c r="K365" s="177"/>
      <c r="L365" s="17"/>
      <c r="M365" s="18"/>
      <c r="N365" s="18"/>
      <c r="O365" s="18"/>
      <c r="P365" s="18"/>
      <c r="Q365" s="18"/>
      <c r="R365" s="18"/>
      <c r="S365" s="18"/>
      <c r="T365" s="18"/>
      <c r="U365" s="18"/>
      <c r="V365" s="177"/>
      <c r="W365" s="17"/>
      <c r="X365" s="202"/>
    </row>
    <row r="366" spans="1:24" s="16" customFormat="1" ht="18.75">
      <c r="A366" s="11"/>
      <c r="B366" s="87"/>
      <c r="C366" s="88"/>
      <c r="D366" s="88"/>
      <c r="E366" s="17"/>
      <c r="F366" s="18"/>
      <c r="G366" s="18"/>
      <c r="H366" s="18"/>
      <c r="I366" s="18"/>
      <c r="J366" s="18"/>
      <c r="K366" s="177"/>
      <c r="L366" s="17"/>
      <c r="M366" s="18"/>
      <c r="N366" s="18"/>
      <c r="O366" s="18"/>
      <c r="P366" s="18"/>
      <c r="Q366" s="18"/>
      <c r="R366" s="18"/>
      <c r="S366" s="18"/>
      <c r="T366" s="18"/>
      <c r="U366" s="18"/>
      <c r="V366" s="177"/>
      <c r="W366" s="17"/>
      <c r="X366" s="202"/>
    </row>
    <row r="367" spans="1:24" s="16" customFormat="1" ht="18.75">
      <c r="A367" s="11"/>
      <c r="B367" s="87"/>
      <c r="C367" s="88"/>
      <c r="D367" s="88"/>
      <c r="E367" s="17"/>
      <c r="F367" s="18"/>
      <c r="G367" s="18"/>
      <c r="H367" s="18"/>
      <c r="I367" s="18"/>
      <c r="J367" s="18"/>
      <c r="K367" s="177"/>
      <c r="L367" s="17"/>
      <c r="M367" s="18"/>
      <c r="N367" s="18"/>
      <c r="O367" s="18"/>
      <c r="P367" s="18"/>
      <c r="Q367" s="18"/>
      <c r="R367" s="18"/>
      <c r="S367" s="18"/>
      <c r="T367" s="18"/>
      <c r="U367" s="18"/>
      <c r="V367" s="177"/>
      <c r="W367" s="17"/>
      <c r="X367" s="202"/>
    </row>
    <row r="368" spans="1:24" s="16" customFormat="1" ht="18.75">
      <c r="A368" s="11"/>
      <c r="B368" s="87"/>
      <c r="C368" s="88"/>
      <c r="D368" s="88"/>
      <c r="E368" s="17"/>
      <c r="F368" s="18"/>
      <c r="G368" s="18"/>
      <c r="H368" s="18"/>
      <c r="I368" s="18"/>
      <c r="J368" s="18"/>
      <c r="K368" s="177"/>
      <c r="L368" s="17"/>
      <c r="M368" s="18"/>
      <c r="N368" s="18"/>
      <c r="O368" s="18"/>
      <c r="P368" s="18"/>
      <c r="Q368" s="18"/>
      <c r="R368" s="18"/>
      <c r="S368" s="18"/>
      <c r="T368" s="18"/>
      <c r="U368" s="18"/>
      <c r="V368" s="177"/>
      <c r="W368" s="17"/>
      <c r="X368" s="202"/>
    </row>
    <row r="369" spans="1:24" s="16" customFormat="1" ht="18.75">
      <c r="A369" s="11"/>
      <c r="B369" s="87"/>
      <c r="C369" s="88"/>
      <c r="D369" s="88"/>
      <c r="E369" s="17"/>
      <c r="F369" s="18"/>
      <c r="G369" s="18"/>
      <c r="H369" s="18"/>
      <c r="I369" s="18"/>
      <c r="J369" s="18"/>
      <c r="K369" s="177"/>
      <c r="L369" s="17"/>
      <c r="M369" s="18"/>
      <c r="N369" s="18"/>
      <c r="O369" s="18"/>
      <c r="P369" s="18"/>
      <c r="Q369" s="18"/>
      <c r="R369" s="18"/>
      <c r="S369" s="18"/>
      <c r="T369" s="18"/>
      <c r="U369" s="18"/>
      <c r="V369" s="177"/>
      <c r="W369" s="17"/>
      <c r="X369" s="202"/>
    </row>
    <row r="370" spans="1:24" s="16" customFormat="1" ht="18.75">
      <c r="A370" s="11"/>
      <c r="B370" s="87"/>
      <c r="C370" s="88"/>
      <c r="D370" s="88"/>
      <c r="E370" s="17"/>
      <c r="F370" s="18"/>
      <c r="G370" s="18"/>
      <c r="H370" s="18"/>
      <c r="I370" s="18"/>
      <c r="J370" s="18"/>
      <c r="K370" s="177"/>
      <c r="L370" s="17"/>
      <c r="M370" s="18"/>
      <c r="N370" s="18"/>
      <c r="O370" s="18"/>
      <c r="P370" s="18"/>
      <c r="Q370" s="18"/>
      <c r="R370" s="18"/>
      <c r="S370" s="18"/>
      <c r="T370" s="18"/>
      <c r="U370" s="18"/>
      <c r="V370" s="177"/>
      <c r="W370" s="17"/>
      <c r="X370" s="202"/>
    </row>
    <row r="371" spans="1:24" s="16" customFormat="1" ht="18.75">
      <c r="A371" s="11"/>
      <c r="B371" s="87"/>
      <c r="C371" s="88"/>
      <c r="D371" s="88"/>
      <c r="E371" s="17"/>
      <c r="F371" s="18"/>
      <c r="G371" s="18"/>
      <c r="H371" s="18"/>
      <c r="I371" s="18"/>
      <c r="J371" s="18"/>
      <c r="K371" s="177"/>
      <c r="L371" s="17"/>
      <c r="M371" s="18"/>
      <c r="N371" s="18"/>
      <c r="O371" s="18"/>
      <c r="P371" s="18"/>
      <c r="Q371" s="18"/>
      <c r="R371" s="18"/>
      <c r="S371" s="18"/>
      <c r="T371" s="18"/>
      <c r="U371" s="18"/>
      <c r="V371" s="177"/>
      <c r="W371" s="17"/>
      <c r="X371" s="202"/>
    </row>
    <row r="372" spans="1:24" s="16" customFormat="1" ht="18.75">
      <c r="A372" s="11"/>
      <c r="B372" s="87"/>
      <c r="C372" s="88"/>
      <c r="D372" s="88"/>
      <c r="E372" s="17"/>
      <c r="F372" s="18"/>
      <c r="G372" s="18"/>
      <c r="H372" s="18"/>
      <c r="I372" s="18"/>
      <c r="J372" s="18"/>
      <c r="K372" s="177"/>
      <c r="L372" s="17"/>
      <c r="M372" s="18"/>
      <c r="N372" s="18"/>
      <c r="O372" s="18"/>
      <c r="P372" s="18"/>
      <c r="Q372" s="18"/>
      <c r="R372" s="18"/>
      <c r="S372" s="18"/>
      <c r="T372" s="18"/>
      <c r="U372" s="18"/>
      <c r="V372" s="177"/>
      <c r="W372" s="17"/>
      <c r="X372" s="202"/>
    </row>
    <row r="373" spans="1:24" s="16" customFormat="1" ht="18.75">
      <c r="A373" s="11"/>
      <c r="B373" s="87"/>
      <c r="C373" s="88"/>
      <c r="D373" s="88"/>
      <c r="E373" s="17"/>
      <c r="F373" s="18"/>
      <c r="G373" s="18"/>
      <c r="H373" s="18"/>
      <c r="I373" s="18"/>
      <c r="J373" s="18"/>
      <c r="K373" s="177"/>
      <c r="L373" s="17"/>
      <c r="M373" s="18"/>
      <c r="N373" s="18"/>
      <c r="O373" s="18"/>
      <c r="P373" s="18"/>
      <c r="Q373" s="18"/>
      <c r="R373" s="18"/>
      <c r="S373" s="18"/>
      <c r="T373" s="18"/>
      <c r="U373" s="18"/>
      <c r="V373" s="177"/>
      <c r="W373" s="17"/>
      <c r="X373" s="202"/>
    </row>
    <row r="374" spans="1:24" s="16" customFormat="1" ht="18.75">
      <c r="A374" s="11"/>
      <c r="B374" s="87"/>
      <c r="C374" s="88"/>
      <c r="D374" s="88"/>
      <c r="E374" s="17"/>
      <c r="F374" s="18"/>
      <c r="G374" s="18"/>
      <c r="H374" s="18"/>
      <c r="I374" s="18"/>
      <c r="J374" s="18"/>
      <c r="K374" s="177"/>
      <c r="L374" s="17"/>
      <c r="M374" s="18"/>
      <c r="N374" s="18"/>
      <c r="O374" s="18"/>
      <c r="P374" s="18"/>
      <c r="Q374" s="18"/>
      <c r="R374" s="18"/>
      <c r="S374" s="18"/>
      <c r="T374" s="18"/>
      <c r="U374" s="18"/>
      <c r="V374" s="177"/>
      <c r="W374" s="17"/>
      <c r="X374" s="202"/>
    </row>
    <row r="375" spans="1:24" s="16" customFormat="1" ht="18.75">
      <c r="A375" s="11"/>
      <c r="B375" s="87"/>
      <c r="C375" s="88"/>
      <c r="D375" s="88"/>
      <c r="E375" s="17"/>
      <c r="F375" s="18"/>
      <c r="G375" s="18"/>
      <c r="H375" s="18"/>
      <c r="I375" s="18"/>
      <c r="J375" s="18"/>
      <c r="K375" s="177"/>
      <c r="L375" s="17"/>
      <c r="M375" s="18"/>
      <c r="N375" s="18"/>
      <c r="O375" s="18"/>
      <c r="P375" s="18"/>
      <c r="Q375" s="18"/>
      <c r="R375" s="18"/>
      <c r="S375" s="18"/>
      <c r="T375" s="18"/>
      <c r="U375" s="18"/>
      <c r="V375" s="177"/>
      <c r="W375" s="17"/>
      <c r="X375" s="202"/>
    </row>
    <row r="376" spans="1:24" s="16" customFormat="1" ht="18.75">
      <c r="A376" s="11"/>
      <c r="B376" s="87"/>
      <c r="C376" s="88"/>
      <c r="D376" s="88"/>
      <c r="E376" s="17"/>
      <c r="F376" s="18"/>
      <c r="G376" s="18"/>
      <c r="H376" s="18"/>
      <c r="I376" s="18"/>
      <c r="J376" s="18"/>
      <c r="K376" s="177"/>
      <c r="L376" s="17"/>
      <c r="M376" s="18"/>
      <c r="N376" s="18"/>
      <c r="O376" s="18"/>
      <c r="P376" s="18"/>
      <c r="Q376" s="18"/>
      <c r="R376" s="18"/>
      <c r="S376" s="18"/>
      <c r="T376" s="18"/>
      <c r="U376" s="18"/>
      <c r="V376" s="177"/>
      <c r="W376" s="17"/>
      <c r="X376" s="202"/>
    </row>
    <row r="377" spans="1:24" s="16" customFormat="1" ht="18.75">
      <c r="A377" s="11"/>
      <c r="B377" s="87"/>
      <c r="C377" s="88"/>
      <c r="D377" s="88"/>
      <c r="E377" s="17"/>
      <c r="F377" s="18"/>
      <c r="G377" s="18"/>
      <c r="H377" s="18"/>
      <c r="I377" s="18"/>
      <c r="J377" s="18"/>
      <c r="K377" s="177"/>
      <c r="L377" s="17"/>
      <c r="M377" s="18"/>
      <c r="N377" s="18"/>
      <c r="O377" s="18"/>
      <c r="P377" s="18"/>
      <c r="Q377" s="18"/>
      <c r="R377" s="18"/>
      <c r="S377" s="18"/>
      <c r="T377" s="18"/>
      <c r="U377" s="18"/>
      <c r="V377" s="177"/>
      <c r="W377" s="17"/>
      <c r="X377" s="202"/>
    </row>
    <row r="378" spans="1:24" s="16" customFormat="1" ht="18.75">
      <c r="A378" s="11"/>
      <c r="B378" s="87"/>
      <c r="C378" s="88"/>
      <c r="D378" s="88"/>
      <c r="E378" s="17"/>
      <c r="F378" s="18"/>
      <c r="G378" s="18"/>
      <c r="H378" s="18"/>
      <c r="I378" s="18"/>
      <c r="J378" s="18"/>
      <c r="K378" s="177"/>
      <c r="L378" s="17"/>
      <c r="M378" s="18"/>
      <c r="N378" s="18"/>
      <c r="O378" s="18"/>
      <c r="P378" s="18"/>
      <c r="Q378" s="18"/>
      <c r="R378" s="18"/>
      <c r="S378" s="18"/>
      <c r="T378" s="18"/>
      <c r="U378" s="18"/>
      <c r="V378" s="177"/>
      <c r="W378" s="17"/>
      <c r="X378" s="202"/>
    </row>
    <row r="379" spans="1:24" s="16" customFormat="1" ht="18.75">
      <c r="A379" s="11"/>
      <c r="B379" s="87"/>
      <c r="C379" s="88"/>
      <c r="D379" s="88"/>
      <c r="E379" s="17"/>
      <c r="F379" s="18"/>
      <c r="G379" s="18"/>
      <c r="H379" s="18"/>
      <c r="I379" s="18"/>
      <c r="J379" s="18"/>
      <c r="K379" s="177"/>
      <c r="L379" s="17"/>
      <c r="M379" s="18"/>
      <c r="N379" s="18"/>
      <c r="O379" s="18"/>
      <c r="P379" s="18"/>
      <c r="Q379" s="18"/>
      <c r="R379" s="18"/>
      <c r="S379" s="18"/>
      <c r="T379" s="18"/>
      <c r="U379" s="18"/>
      <c r="V379" s="177"/>
      <c r="W379" s="17"/>
      <c r="X379" s="202"/>
    </row>
    <row r="380" spans="1:24" s="16" customFormat="1" ht="18.75">
      <c r="A380" s="11"/>
      <c r="B380" s="87"/>
      <c r="C380" s="88"/>
      <c r="D380" s="88"/>
      <c r="E380" s="17"/>
      <c r="F380" s="18"/>
      <c r="G380" s="18"/>
      <c r="H380" s="18"/>
      <c r="I380" s="18"/>
      <c r="J380" s="18"/>
      <c r="K380" s="177"/>
      <c r="L380" s="17"/>
      <c r="M380" s="18"/>
      <c r="N380" s="18"/>
      <c r="O380" s="18"/>
      <c r="P380" s="18"/>
      <c r="Q380" s="18"/>
      <c r="R380" s="18"/>
      <c r="S380" s="18"/>
      <c r="T380" s="18"/>
      <c r="U380" s="18"/>
      <c r="V380" s="177"/>
      <c r="W380" s="17"/>
      <c r="X380" s="202"/>
    </row>
    <row r="381" spans="1:24" s="16" customFormat="1" ht="18.75">
      <c r="A381" s="11"/>
      <c r="B381" s="87"/>
      <c r="C381" s="88"/>
      <c r="D381" s="88"/>
      <c r="E381" s="17"/>
      <c r="F381" s="18"/>
      <c r="G381" s="18"/>
      <c r="H381" s="18"/>
      <c r="I381" s="18"/>
      <c r="J381" s="18"/>
      <c r="K381" s="177"/>
      <c r="L381" s="17"/>
      <c r="M381" s="18"/>
      <c r="N381" s="18"/>
      <c r="O381" s="18"/>
      <c r="P381" s="18"/>
      <c r="Q381" s="18"/>
      <c r="R381" s="18"/>
      <c r="S381" s="18"/>
      <c r="T381" s="18"/>
      <c r="U381" s="18"/>
      <c r="V381" s="177"/>
      <c r="W381" s="17"/>
      <c r="X381" s="202"/>
    </row>
    <row r="382" spans="1:24" s="16" customFormat="1" ht="18.75">
      <c r="A382" s="11"/>
      <c r="B382" s="87"/>
      <c r="C382" s="88"/>
      <c r="D382" s="88"/>
      <c r="E382" s="17"/>
      <c r="F382" s="18"/>
      <c r="G382" s="18"/>
      <c r="H382" s="18"/>
      <c r="I382" s="18"/>
      <c r="J382" s="18"/>
      <c r="K382" s="177"/>
      <c r="L382" s="17"/>
      <c r="M382" s="18"/>
      <c r="N382" s="18"/>
      <c r="O382" s="18"/>
      <c r="P382" s="18"/>
      <c r="Q382" s="18"/>
      <c r="R382" s="18"/>
      <c r="S382" s="18"/>
      <c r="T382" s="18"/>
      <c r="U382" s="18"/>
      <c r="V382" s="177"/>
      <c r="W382" s="17"/>
      <c r="X382" s="202"/>
    </row>
    <row r="383" spans="1:24" s="16" customFormat="1" ht="18.75">
      <c r="A383" s="11"/>
      <c r="B383" s="87"/>
      <c r="C383" s="88"/>
      <c r="D383" s="88"/>
      <c r="E383" s="17"/>
      <c r="F383" s="18"/>
      <c r="G383" s="18"/>
      <c r="H383" s="18"/>
      <c r="I383" s="18"/>
      <c r="J383" s="18"/>
      <c r="K383" s="177"/>
      <c r="L383" s="17"/>
      <c r="M383" s="18"/>
      <c r="N383" s="18"/>
      <c r="O383" s="18"/>
      <c r="P383" s="18"/>
      <c r="Q383" s="18"/>
      <c r="R383" s="18"/>
      <c r="S383" s="18"/>
      <c r="T383" s="18"/>
      <c r="U383" s="18"/>
      <c r="V383" s="177"/>
      <c r="W383" s="17"/>
      <c r="X383" s="202"/>
    </row>
    <row r="384" spans="1:24" s="16" customFormat="1" ht="18.75">
      <c r="A384" s="11"/>
      <c r="B384" s="87"/>
      <c r="C384" s="88"/>
      <c r="D384" s="88"/>
      <c r="E384" s="17"/>
      <c r="F384" s="18"/>
      <c r="G384" s="18"/>
      <c r="H384" s="18"/>
      <c r="I384" s="18"/>
      <c r="J384" s="18"/>
      <c r="K384" s="177"/>
      <c r="L384" s="17"/>
      <c r="M384" s="18"/>
      <c r="N384" s="18"/>
      <c r="O384" s="18"/>
      <c r="P384" s="18"/>
      <c r="Q384" s="18"/>
      <c r="R384" s="18"/>
      <c r="S384" s="18"/>
      <c r="T384" s="18"/>
      <c r="U384" s="18"/>
      <c r="V384" s="177"/>
      <c r="W384" s="17"/>
      <c r="X384" s="202"/>
    </row>
    <row r="385" spans="1:24" s="16" customFormat="1" ht="18.75">
      <c r="A385" s="11"/>
      <c r="B385" s="87"/>
      <c r="C385" s="88"/>
      <c r="D385" s="88"/>
      <c r="E385" s="17"/>
      <c r="F385" s="18"/>
      <c r="G385" s="18"/>
      <c r="H385" s="18"/>
      <c r="I385" s="18"/>
      <c r="J385" s="18"/>
      <c r="K385" s="177"/>
      <c r="L385" s="17"/>
      <c r="M385" s="18"/>
      <c r="N385" s="18"/>
      <c r="O385" s="18"/>
      <c r="P385" s="18"/>
      <c r="Q385" s="18"/>
      <c r="R385" s="18"/>
      <c r="S385" s="18"/>
      <c r="T385" s="18"/>
      <c r="U385" s="18"/>
      <c r="V385" s="177"/>
      <c r="W385" s="17"/>
      <c r="X385" s="202"/>
    </row>
    <row r="386" spans="1:24" s="16" customFormat="1" ht="18.75">
      <c r="A386" s="11"/>
      <c r="B386" s="87"/>
      <c r="C386" s="88"/>
      <c r="D386" s="88"/>
      <c r="E386" s="17"/>
      <c r="F386" s="18"/>
      <c r="G386" s="18"/>
      <c r="H386" s="18"/>
      <c r="I386" s="18"/>
      <c r="J386" s="18"/>
      <c r="K386" s="177"/>
      <c r="L386" s="17"/>
      <c r="M386" s="18"/>
      <c r="N386" s="18"/>
      <c r="O386" s="18"/>
      <c r="P386" s="18"/>
      <c r="Q386" s="18"/>
      <c r="R386" s="18"/>
      <c r="S386" s="18"/>
      <c r="T386" s="18"/>
      <c r="U386" s="18"/>
      <c r="V386" s="177"/>
      <c r="W386" s="17"/>
      <c r="X386" s="202"/>
    </row>
    <row r="387" spans="1:24" s="16" customFormat="1" ht="18.75">
      <c r="A387" s="11"/>
      <c r="B387" s="87"/>
      <c r="C387" s="88"/>
      <c r="D387" s="88"/>
      <c r="E387" s="17"/>
      <c r="F387" s="18"/>
      <c r="G387" s="18"/>
      <c r="H387" s="18"/>
      <c r="I387" s="18"/>
      <c r="J387" s="18"/>
      <c r="K387" s="177"/>
      <c r="L387" s="17"/>
      <c r="M387" s="18"/>
      <c r="N387" s="18"/>
      <c r="O387" s="18"/>
      <c r="P387" s="18"/>
      <c r="Q387" s="18"/>
      <c r="R387" s="18"/>
      <c r="S387" s="18"/>
      <c r="T387" s="18"/>
      <c r="U387" s="18"/>
      <c r="V387" s="177"/>
      <c r="W387" s="17"/>
      <c r="X387" s="202"/>
    </row>
    <row r="388" spans="1:24" s="16" customFormat="1" ht="18.75">
      <c r="A388" s="11"/>
      <c r="B388" s="87"/>
      <c r="C388" s="88"/>
      <c r="D388" s="88"/>
      <c r="E388" s="17"/>
      <c r="F388" s="18"/>
      <c r="G388" s="18"/>
      <c r="H388" s="18"/>
      <c r="I388" s="18"/>
      <c r="J388" s="18"/>
      <c r="K388" s="177"/>
      <c r="L388" s="17"/>
      <c r="M388" s="18"/>
      <c r="N388" s="18"/>
      <c r="O388" s="18"/>
      <c r="P388" s="18"/>
      <c r="Q388" s="18"/>
      <c r="R388" s="18"/>
      <c r="S388" s="18"/>
      <c r="T388" s="18"/>
      <c r="U388" s="18"/>
      <c r="V388" s="177"/>
      <c r="W388" s="17"/>
      <c r="X388" s="202"/>
    </row>
    <row r="389" spans="1:24" s="16" customFormat="1" ht="18.75">
      <c r="A389" s="11"/>
      <c r="B389" s="87"/>
      <c r="C389" s="88"/>
      <c r="D389" s="88"/>
      <c r="E389" s="17"/>
      <c r="F389" s="18"/>
      <c r="G389" s="18"/>
      <c r="H389" s="18"/>
      <c r="I389" s="18"/>
      <c r="J389" s="18"/>
      <c r="K389" s="177"/>
      <c r="L389" s="17"/>
      <c r="M389" s="18"/>
      <c r="N389" s="18"/>
      <c r="O389" s="18"/>
      <c r="P389" s="18"/>
      <c r="Q389" s="18"/>
      <c r="R389" s="18"/>
      <c r="S389" s="18"/>
      <c r="T389" s="18"/>
      <c r="U389" s="18"/>
      <c r="V389" s="177"/>
      <c r="W389" s="17"/>
      <c r="X389" s="202"/>
    </row>
    <row r="390" spans="1:24" s="16" customFormat="1" ht="18.75">
      <c r="A390" s="11"/>
      <c r="B390" s="87"/>
      <c r="C390" s="88"/>
      <c r="D390" s="88"/>
      <c r="E390" s="17"/>
      <c r="F390" s="18"/>
      <c r="G390" s="18"/>
      <c r="H390" s="18"/>
      <c r="I390" s="18"/>
      <c r="J390" s="18"/>
      <c r="K390" s="177"/>
      <c r="L390" s="17"/>
      <c r="M390" s="18"/>
      <c r="N390" s="18"/>
      <c r="O390" s="18"/>
      <c r="P390" s="18"/>
      <c r="Q390" s="18"/>
      <c r="R390" s="18"/>
      <c r="S390" s="18"/>
      <c r="T390" s="18"/>
      <c r="U390" s="18"/>
      <c r="V390" s="177"/>
      <c r="W390" s="17"/>
      <c r="X390" s="202"/>
    </row>
    <row r="391" spans="1:24" s="16" customFormat="1" ht="18.75">
      <c r="A391" s="11"/>
      <c r="B391" s="87"/>
      <c r="C391" s="88"/>
      <c r="D391" s="88"/>
      <c r="E391" s="17"/>
      <c r="F391" s="18"/>
      <c r="G391" s="18"/>
      <c r="H391" s="18"/>
      <c r="I391" s="18"/>
      <c r="J391" s="18"/>
      <c r="K391" s="177"/>
      <c r="L391" s="17"/>
      <c r="M391" s="18"/>
      <c r="N391" s="18"/>
      <c r="O391" s="18"/>
      <c r="P391" s="18"/>
      <c r="Q391" s="18"/>
      <c r="R391" s="18"/>
      <c r="S391" s="18"/>
      <c r="T391" s="18"/>
      <c r="U391" s="18"/>
      <c r="V391" s="177"/>
      <c r="W391" s="17"/>
      <c r="X391" s="202"/>
    </row>
    <row r="392" spans="1:24" s="16" customFormat="1" ht="18.75">
      <c r="A392" s="11"/>
      <c r="B392" s="87"/>
      <c r="C392" s="88"/>
      <c r="D392" s="88"/>
      <c r="E392" s="17"/>
      <c r="F392" s="18"/>
      <c r="G392" s="18"/>
      <c r="H392" s="18"/>
      <c r="I392" s="18"/>
      <c r="J392" s="18"/>
      <c r="K392" s="177"/>
      <c r="L392" s="17"/>
      <c r="M392" s="18"/>
      <c r="N392" s="18"/>
      <c r="O392" s="18"/>
      <c r="P392" s="18"/>
      <c r="Q392" s="18"/>
      <c r="R392" s="18"/>
      <c r="S392" s="18"/>
      <c r="T392" s="18"/>
      <c r="U392" s="18"/>
      <c r="V392" s="177"/>
      <c r="W392" s="17"/>
      <c r="X392" s="202"/>
    </row>
    <row r="393" spans="1:24" s="16" customFormat="1" ht="18.75">
      <c r="A393" s="11"/>
      <c r="B393" s="87"/>
      <c r="C393" s="88"/>
      <c r="D393" s="88"/>
      <c r="E393" s="17"/>
      <c r="F393" s="18"/>
      <c r="G393" s="18"/>
      <c r="H393" s="18"/>
      <c r="I393" s="18"/>
      <c r="J393" s="18"/>
      <c r="K393" s="177"/>
      <c r="L393" s="17"/>
      <c r="M393" s="18"/>
      <c r="N393" s="18"/>
      <c r="O393" s="18"/>
      <c r="P393" s="18"/>
      <c r="Q393" s="18"/>
      <c r="R393" s="18"/>
      <c r="S393" s="18"/>
      <c r="T393" s="18"/>
      <c r="U393" s="18"/>
      <c r="V393" s="177"/>
      <c r="W393" s="17"/>
      <c r="X393" s="202"/>
    </row>
    <row r="394" spans="1:24" s="16" customFormat="1" ht="18.75">
      <c r="A394" s="11"/>
      <c r="B394" s="87"/>
      <c r="C394" s="88"/>
      <c r="D394" s="88"/>
      <c r="E394" s="17"/>
      <c r="F394" s="18"/>
      <c r="G394" s="18"/>
      <c r="H394" s="18"/>
      <c r="I394" s="18"/>
      <c r="J394" s="18"/>
      <c r="K394" s="177"/>
      <c r="L394" s="17"/>
      <c r="M394" s="18"/>
      <c r="N394" s="18"/>
      <c r="O394" s="18"/>
      <c r="P394" s="18"/>
      <c r="Q394" s="18"/>
      <c r="R394" s="18"/>
      <c r="S394" s="18"/>
      <c r="T394" s="18"/>
      <c r="U394" s="18"/>
      <c r="V394" s="177"/>
      <c r="W394" s="17"/>
      <c r="X394" s="202"/>
    </row>
    <row r="395" spans="1:24" s="16" customFormat="1" ht="18.75">
      <c r="A395" s="11"/>
      <c r="B395" s="87"/>
      <c r="C395" s="88"/>
      <c r="D395" s="88"/>
      <c r="E395" s="17"/>
      <c r="F395" s="18"/>
      <c r="G395" s="18"/>
      <c r="H395" s="18"/>
      <c r="I395" s="18"/>
      <c r="J395" s="18"/>
      <c r="K395" s="177"/>
      <c r="L395" s="17"/>
      <c r="M395" s="18"/>
      <c r="N395" s="18"/>
      <c r="O395" s="18"/>
      <c r="P395" s="18"/>
      <c r="Q395" s="18"/>
      <c r="R395" s="18"/>
      <c r="S395" s="18"/>
      <c r="T395" s="18"/>
      <c r="U395" s="18"/>
      <c r="V395" s="177"/>
      <c r="W395" s="17"/>
      <c r="X395" s="202"/>
    </row>
    <row r="396" spans="1:24" s="16" customFormat="1" ht="18.75">
      <c r="A396" s="11"/>
      <c r="B396" s="87"/>
      <c r="C396" s="88"/>
      <c r="D396" s="88"/>
      <c r="E396" s="17"/>
      <c r="F396" s="18"/>
      <c r="G396" s="18"/>
      <c r="H396" s="18"/>
      <c r="I396" s="18"/>
      <c r="J396" s="18"/>
      <c r="K396" s="177"/>
      <c r="L396" s="17"/>
      <c r="M396" s="18"/>
      <c r="N396" s="18"/>
      <c r="O396" s="18"/>
      <c r="P396" s="18"/>
      <c r="Q396" s="18"/>
      <c r="R396" s="18"/>
      <c r="S396" s="18"/>
      <c r="T396" s="18"/>
      <c r="U396" s="18"/>
      <c r="V396" s="177"/>
      <c r="W396" s="17"/>
      <c r="X396" s="202"/>
    </row>
    <row r="397" spans="1:24" s="16" customFormat="1" ht="18.75">
      <c r="A397" s="11"/>
      <c r="B397" s="87"/>
      <c r="C397" s="88"/>
      <c r="D397" s="88"/>
      <c r="E397" s="17"/>
      <c r="F397" s="18"/>
      <c r="G397" s="18"/>
      <c r="H397" s="18"/>
      <c r="I397" s="18"/>
      <c r="J397" s="18"/>
      <c r="K397" s="177"/>
      <c r="L397" s="17"/>
      <c r="M397" s="18"/>
      <c r="N397" s="18"/>
      <c r="O397" s="18"/>
      <c r="P397" s="18"/>
      <c r="Q397" s="18"/>
      <c r="R397" s="18"/>
      <c r="S397" s="18"/>
      <c r="T397" s="18"/>
      <c r="U397" s="18"/>
      <c r="V397" s="177"/>
      <c r="W397" s="17"/>
      <c r="X397" s="202"/>
    </row>
    <row r="398" spans="1:24" s="16" customFormat="1" ht="18.75">
      <c r="A398" s="11"/>
      <c r="B398" s="87"/>
      <c r="C398" s="88"/>
      <c r="D398" s="88"/>
      <c r="E398" s="17"/>
      <c r="F398" s="18"/>
      <c r="G398" s="18"/>
      <c r="H398" s="18"/>
      <c r="I398" s="18"/>
      <c r="J398" s="18"/>
      <c r="K398" s="177"/>
      <c r="L398" s="17"/>
      <c r="M398" s="18"/>
      <c r="N398" s="18"/>
      <c r="O398" s="18"/>
      <c r="P398" s="18"/>
      <c r="Q398" s="18"/>
      <c r="R398" s="18"/>
      <c r="S398" s="18"/>
      <c r="T398" s="18"/>
      <c r="U398" s="18"/>
      <c r="V398" s="177"/>
      <c r="W398" s="17"/>
      <c r="X398" s="202"/>
    </row>
    <row r="399" spans="1:24" s="16" customFormat="1" ht="18.75">
      <c r="A399" s="11"/>
      <c r="B399" s="87"/>
      <c r="C399" s="88"/>
      <c r="D399" s="88"/>
      <c r="E399" s="17"/>
      <c r="F399" s="18"/>
      <c r="G399" s="18"/>
      <c r="H399" s="18"/>
      <c r="I399" s="18"/>
      <c r="J399" s="18"/>
      <c r="K399" s="177"/>
      <c r="L399" s="17"/>
      <c r="M399" s="18"/>
      <c r="N399" s="18"/>
      <c r="O399" s="18"/>
      <c r="P399" s="18"/>
      <c r="Q399" s="18"/>
      <c r="R399" s="18"/>
      <c r="S399" s="18"/>
      <c r="T399" s="18"/>
      <c r="U399" s="18"/>
      <c r="V399" s="177"/>
      <c r="W399" s="17"/>
      <c r="X399" s="202"/>
    </row>
    <row r="400" spans="1:24" s="16" customFormat="1" ht="18.75">
      <c r="A400" s="11"/>
      <c r="B400" s="87"/>
      <c r="C400" s="88"/>
      <c r="D400" s="88"/>
      <c r="E400" s="17"/>
      <c r="F400" s="18"/>
      <c r="G400" s="18"/>
      <c r="H400" s="18"/>
      <c r="I400" s="18"/>
      <c r="J400" s="18"/>
      <c r="K400" s="177"/>
      <c r="L400" s="17"/>
      <c r="M400" s="18"/>
      <c r="N400" s="18"/>
      <c r="O400" s="18"/>
      <c r="P400" s="18"/>
      <c r="Q400" s="18"/>
      <c r="R400" s="18"/>
      <c r="S400" s="18"/>
      <c r="T400" s="18"/>
      <c r="U400" s="18"/>
      <c r="V400" s="177"/>
      <c r="W400" s="17"/>
      <c r="X400" s="202"/>
    </row>
    <row r="401" spans="1:24" s="16" customFormat="1" ht="18.75">
      <c r="A401" s="11"/>
      <c r="B401" s="87"/>
      <c r="C401" s="88"/>
      <c r="D401" s="88"/>
      <c r="E401" s="17"/>
      <c r="F401" s="18"/>
      <c r="G401" s="18"/>
      <c r="H401" s="18"/>
      <c r="I401" s="18"/>
      <c r="J401" s="18"/>
      <c r="K401" s="177"/>
      <c r="L401" s="17"/>
      <c r="M401" s="18"/>
      <c r="N401" s="18"/>
      <c r="O401" s="18"/>
      <c r="P401" s="18"/>
      <c r="Q401" s="18"/>
      <c r="R401" s="18"/>
      <c r="S401" s="18"/>
      <c r="T401" s="18"/>
      <c r="U401" s="18"/>
      <c r="V401" s="177"/>
      <c r="W401" s="17"/>
      <c r="X401" s="202"/>
    </row>
    <row r="402" spans="1:24" s="16" customFormat="1" ht="18.75">
      <c r="A402" s="11"/>
      <c r="B402" s="87"/>
      <c r="C402" s="88"/>
      <c r="D402" s="88"/>
      <c r="E402" s="17"/>
      <c r="F402" s="18"/>
      <c r="G402" s="18"/>
      <c r="H402" s="18"/>
      <c r="I402" s="18"/>
      <c r="J402" s="18"/>
      <c r="K402" s="177"/>
      <c r="L402" s="17"/>
      <c r="M402" s="18"/>
      <c r="N402" s="18"/>
      <c r="O402" s="18"/>
      <c r="P402" s="18"/>
      <c r="Q402" s="18"/>
      <c r="R402" s="18"/>
      <c r="S402" s="18"/>
      <c r="T402" s="18"/>
      <c r="U402" s="18"/>
      <c r="V402" s="177"/>
      <c r="W402" s="17"/>
      <c r="X402" s="202"/>
    </row>
    <row r="403" spans="1:24" s="16" customFormat="1" ht="18.75">
      <c r="A403" s="11"/>
      <c r="B403" s="87"/>
      <c r="C403" s="88"/>
      <c r="D403" s="88"/>
      <c r="E403" s="17"/>
      <c r="F403" s="18"/>
      <c r="G403" s="18"/>
      <c r="H403" s="18"/>
      <c r="I403" s="18"/>
      <c r="J403" s="18"/>
      <c r="K403" s="177"/>
      <c r="L403" s="17"/>
      <c r="M403" s="18"/>
      <c r="N403" s="18"/>
      <c r="O403" s="18"/>
      <c r="P403" s="18"/>
      <c r="Q403" s="18"/>
      <c r="R403" s="18"/>
      <c r="S403" s="18"/>
      <c r="T403" s="18"/>
      <c r="U403" s="18"/>
      <c r="V403" s="177"/>
      <c r="W403" s="17"/>
      <c r="X403" s="202"/>
    </row>
    <row r="404" spans="1:24" s="16" customFormat="1" ht="18.75">
      <c r="A404" s="11"/>
      <c r="B404" s="87"/>
      <c r="C404" s="88"/>
      <c r="D404" s="88"/>
      <c r="E404" s="17"/>
      <c r="F404" s="18"/>
      <c r="G404" s="18"/>
      <c r="H404" s="18"/>
      <c r="I404" s="18"/>
      <c r="J404" s="18"/>
      <c r="K404" s="177"/>
      <c r="L404" s="17"/>
      <c r="M404" s="18"/>
      <c r="N404" s="18"/>
      <c r="O404" s="18"/>
      <c r="P404" s="18"/>
      <c r="Q404" s="18"/>
      <c r="R404" s="18"/>
      <c r="S404" s="18"/>
      <c r="T404" s="18"/>
      <c r="U404" s="18"/>
      <c r="V404" s="177"/>
      <c r="W404" s="17"/>
      <c r="X404" s="202"/>
    </row>
    <row r="405" spans="1:24" s="16" customFormat="1" ht="18.75">
      <c r="A405" s="11"/>
      <c r="B405" s="87"/>
      <c r="C405" s="88"/>
      <c r="D405" s="88"/>
      <c r="E405" s="17"/>
      <c r="F405" s="18"/>
      <c r="G405" s="18"/>
      <c r="H405" s="18"/>
      <c r="I405" s="18"/>
      <c r="J405" s="18"/>
      <c r="K405" s="177"/>
      <c r="L405" s="17"/>
      <c r="M405" s="18"/>
      <c r="N405" s="18"/>
      <c r="O405" s="18"/>
      <c r="P405" s="18"/>
      <c r="Q405" s="18"/>
      <c r="R405" s="18"/>
      <c r="S405" s="18"/>
      <c r="T405" s="18"/>
      <c r="U405" s="18"/>
      <c r="V405" s="177"/>
      <c r="W405" s="17"/>
      <c r="X405" s="202"/>
    </row>
    <row r="406" spans="1:24" s="16" customFormat="1" ht="18.75">
      <c r="A406" s="11"/>
      <c r="B406" s="87"/>
      <c r="C406" s="88"/>
      <c r="D406" s="88"/>
      <c r="E406" s="17"/>
      <c r="F406" s="18"/>
      <c r="G406" s="18"/>
      <c r="H406" s="18"/>
      <c r="I406" s="18"/>
      <c r="J406" s="18"/>
      <c r="K406" s="177"/>
      <c r="L406" s="17"/>
      <c r="M406" s="18"/>
      <c r="N406" s="18"/>
      <c r="O406" s="18"/>
      <c r="P406" s="18"/>
      <c r="Q406" s="18"/>
      <c r="R406" s="18"/>
      <c r="S406" s="18"/>
      <c r="T406" s="18"/>
      <c r="U406" s="18"/>
      <c r="V406" s="177"/>
      <c r="W406" s="17"/>
      <c r="X406" s="202"/>
    </row>
    <row r="407" spans="1:24" s="16" customFormat="1" ht="18.75">
      <c r="A407" s="11"/>
      <c r="B407" s="87"/>
      <c r="C407" s="88"/>
      <c r="D407" s="88"/>
      <c r="E407" s="17"/>
      <c r="F407" s="18"/>
      <c r="G407" s="18"/>
      <c r="H407" s="18"/>
      <c r="I407" s="18"/>
      <c r="J407" s="18"/>
      <c r="K407" s="177"/>
      <c r="L407" s="17"/>
      <c r="M407" s="18"/>
      <c r="N407" s="18"/>
      <c r="O407" s="18"/>
      <c r="P407" s="18"/>
      <c r="Q407" s="18"/>
      <c r="R407" s="18"/>
      <c r="S407" s="18"/>
      <c r="T407" s="18"/>
      <c r="U407" s="18"/>
      <c r="V407" s="177"/>
      <c r="W407" s="17"/>
      <c r="X407" s="202"/>
    </row>
    <row r="408" spans="1:24" s="16" customFormat="1" ht="18.75">
      <c r="A408" s="11"/>
      <c r="B408" s="87"/>
      <c r="C408" s="88"/>
      <c r="D408" s="88"/>
      <c r="E408" s="17"/>
      <c r="F408" s="18"/>
      <c r="G408" s="18"/>
      <c r="H408" s="18"/>
      <c r="I408" s="18"/>
      <c r="J408" s="18"/>
      <c r="K408" s="177"/>
      <c r="L408" s="17"/>
      <c r="M408" s="18"/>
      <c r="N408" s="18"/>
      <c r="O408" s="18"/>
      <c r="P408" s="18"/>
      <c r="Q408" s="18"/>
      <c r="R408" s="18"/>
      <c r="S408" s="18"/>
      <c r="T408" s="18"/>
      <c r="U408" s="18"/>
      <c r="V408" s="177"/>
      <c r="W408" s="17"/>
      <c r="X408" s="202"/>
    </row>
    <row r="409" spans="1:24" s="16" customFormat="1" ht="18.75">
      <c r="A409" s="11"/>
      <c r="B409" s="87"/>
      <c r="C409" s="88"/>
      <c r="D409" s="88"/>
      <c r="E409" s="17"/>
      <c r="F409" s="18"/>
      <c r="G409" s="18"/>
      <c r="H409" s="18"/>
      <c r="I409" s="18"/>
      <c r="J409" s="18"/>
      <c r="K409" s="177"/>
      <c r="L409" s="17"/>
      <c r="M409" s="18"/>
      <c r="N409" s="18"/>
      <c r="O409" s="18"/>
      <c r="P409" s="18"/>
      <c r="Q409" s="18"/>
      <c r="R409" s="18"/>
      <c r="S409" s="18"/>
      <c r="T409" s="18"/>
      <c r="U409" s="18"/>
      <c r="V409" s="177"/>
      <c r="W409" s="17"/>
      <c r="X409" s="202"/>
    </row>
    <row r="410" spans="1:24" s="16" customFormat="1" ht="18.75">
      <c r="A410" s="11"/>
      <c r="B410" s="87"/>
      <c r="C410" s="88"/>
      <c r="D410" s="88"/>
      <c r="E410" s="17"/>
      <c r="F410" s="18"/>
      <c r="G410" s="18"/>
      <c r="H410" s="18"/>
      <c r="I410" s="18"/>
      <c r="J410" s="18"/>
      <c r="K410" s="177"/>
      <c r="L410" s="17"/>
      <c r="M410" s="18"/>
      <c r="N410" s="18"/>
      <c r="O410" s="18"/>
      <c r="P410" s="18"/>
      <c r="Q410" s="18"/>
      <c r="R410" s="18"/>
      <c r="S410" s="18"/>
      <c r="T410" s="18"/>
      <c r="U410" s="18"/>
      <c r="V410" s="177"/>
      <c r="W410" s="17"/>
      <c r="X410" s="202"/>
    </row>
    <row r="411" spans="1:24" s="16" customFormat="1" ht="18.75">
      <c r="A411" s="11"/>
      <c r="B411" s="87"/>
      <c r="C411" s="88"/>
      <c r="D411" s="88"/>
      <c r="E411" s="17"/>
      <c r="F411" s="18"/>
      <c r="G411" s="18"/>
      <c r="H411" s="18"/>
      <c r="I411" s="18"/>
      <c r="J411" s="18"/>
      <c r="K411" s="177"/>
      <c r="L411" s="17"/>
      <c r="M411" s="18"/>
      <c r="N411" s="18"/>
      <c r="O411" s="18"/>
      <c r="P411" s="18"/>
      <c r="Q411" s="18"/>
      <c r="R411" s="18"/>
      <c r="S411" s="18"/>
      <c r="T411" s="18"/>
      <c r="U411" s="18"/>
      <c r="V411" s="177"/>
      <c r="W411" s="17"/>
      <c r="X411" s="202"/>
    </row>
    <row r="412" spans="1:24" s="16" customFormat="1" ht="18.75">
      <c r="A412" s="11"/>
      <c r="B412" s="87"/>
      <c r="C412" s="88"/>
      <c r="D412" s="88"/>
      <c r="E412" s="17"/>
      <c r="F412" s="18"/>
      <c r="G412" s="18"/>
      <c r="H412" s="18"/>
      <c r="I412" s="18"/>
      <c r="J412" s="18"/>
      <c r="K412" s="177"/>
      <c r="L412" s="17"/>
      <c r="M412" s="18"/>
      <c r="N412" s="18"/>
      <c r="O412" s="18"/>
      <c r="P412" s="18"/>
      <c r="Q412" s="18"/>
      <c r="R412" s="18"/>
      <c r="S412" s="18"/>
      <c r="T412" s="18"/>
      <c r="U412" s="18"/>
      <c r="V412" s="177"/>
      <c r="W412" s="17"/>
      <c r="X412" s="202"/>
    </row>
    <row r="413" spans="1:24" s="16" customFormat="1" ht="18.75">
      <c r="A413" s="11"/>
      <c r="B413" s="87"/>
      <c r="C413" s="88"/>
      <c r="D413" s="88"/>
      <c r="E413" s="17"/>
      <c r="F413" s="18"/>
      <c r="G413" s="18"/>
      <c r="H413" s="18"/>
      <c r="I413" s="18"/>
      <c r="J413" s="18"/>
      <c r="K413" s="177"/>
      <c r="L413" s="17"/>
      <c r="M413" s="18"/>
      <c r="N413" s="18"/>
      <c r="O413" s="18"/>
      <c r="P413" s="18"/>
      <c r="Q413" s="18"/>
      <c r="R413" s="18"/>
      <c r="S413" s="18"/>
      <c r="T413" s="18"/>
      <c r="U413" s="18"/>
      <c r="V413" s="177"/>
      <c r="W413" s="17"/>
      <c r="X413" s="202"/>
    </row>
    <row r="414" spans="1:24" s="16" customFormat="1" ht="18.75">
      <c r="A414" s="11"/>
      <c r="B414" s="87"/>
      <c r="C414" s="88"/>
      <c r="D414" s="88"/>
      <c r="E414" s="17"/>
      <c r="F414" s="18"/>
      <c r="G414" s="18"/>
      <c r="H414" s="18"/>
      <c r="I414" s="18"/>
      <c r="J414" s="18"/>
      <c r="K414" s="177"/>
      <c r="L414" s="17"/>
      <c r="M414" s="18"/>
      <c r="N414" s="18"/>
      <c r="O414" s="18"/>
      <c r="P414" s="18"/>
      <c r="Q414" s="18"/>
      <c r="R414" s="18"/>
      <c r="S414" s="18"/>
      <c r="T414" s="18"/>
      <c r="U414" s="18"/>
      <c r="V414" s="177"/>
      <c r="W414" s="17"/>
      <c r="X414" s="202"/>
    </row>
    <row r="415" spans="1:24" s="16" customFormat="1" ht="18.75">
      <c r="A415" s="11"/>
      <c r="B415" s="87"/>
      <c r="C415" s="88"/>
      <c r="D415" s="88"/>
      <c r="E415" s="17"/>
      <c r="F415" s="18"/>
      <c r="G415" s="18"/>
      <c r="H415" s="18"/>
      <c r="I415" s="18"/>
      <c r="J415" s="18"/>
      <c r="K415" s="177"/>
      <c r="L415" s="17"/>
      <c r="M415" s="18"/>
      <c r="N415" s="18"/>
      <c r="O415" s="18"/>
      <c r="P415" s="18"/>
      <c r="Q415" s="18"/>
      <c r="R415" s="18"/>
      <c r="S415" s="18"/>
      <c r="T415" s="18"/>
      <c r="U415" s="18"/>
      <c r="V415" s="177"/>
      <c r="W415" s="17"/>
      <c r="X415" s="202"/>
    </row>
    <row r="416" spans="1:24" s="16" customFormat="1" ht="18.75">
      <c r="A416" s="11"/>
      <c r="B416" s="87"/>
      <c r="C416" s="88"/>
      <c r="D416" s="88"/>
      <c r="E416" s="17"/>
      <c r="F416" s="18"/>
      <c r="G416" s="18"/>
      <c r="H416" s="18"/>
      <c r="I416" s="18"/>
      <c r="J416" s="18"/>
      <c r="K416" s="177"/>
      <c r="L416" s="17"/>
      <c r="M416" s="18"/>
      <c r="N416" s="18"/>
      <c r="O416" s="18"/>
      <c r="P416" s="18"/>
      <c r="Q416" s="18"/>
      <c r="R416" s="18"/>
      <c r="S416" s="18"/>
      <c r="T416" s="18"/>
      <c r="U416" s="18"/>
      <c r="V416" s="177"/>
      <c r="W416" s="17"/>
      <c r="X416" s="202"/>
    </row>
    <row r="417" spans="1:24" s="16" customFormat="1" ht="18.75">
      <c r="A417" s="11"/>
      <c r="B417" s="87"/>
      <c r="C417" s="88"/>
      <c r="D417" s="88"/>
      <c r="E417" s="17"/>
      <c r="F417" s="18"/>
      <c r="G417" s="18"/>
      <c r="H417" s="18"/>
      <c r="I417" s="18"/>
      <c r="J417" s="18"/>
      <c r="K417" s="177"/>
      <c r="L417" s="17"/>
      <c r="M417" s="18"/>
      <c r="N417" s="18"/>
      <c r="O417" s="18"/>
      <c r="P417" s="18"/>
      <c r="Q417" s="18"/>
      <c r="R417" s="18"/>
      <c r="S417" s="18"/>
      <c r="T417" s="18"/>
      <c r="U417" s="18"/>
      <c r="V417" s="177"/>
      <c r="W417" s="17"/>
      <c r="X417" s="202"/>
    </row>
    <row r="418" spans="1:24" s="16" customFormat="1" ht="18.75">
      <c r="A418" s="11"/>
      <c r="B418" s="87"/>
      <c r="C418" s="88"/>
      <c r="D418" s="88"/>
      <c r="E418" s="17"/>
      <c r="F418" s="18"/>
      <c r="G418" s="18"/>
      <c r="H418" s="18"/>
      <c r="I418" s="18"/>
      <c r="J418" s="18"/>
      <c r="K418" s="177"/>
      <c r="L418" s="17"/>
      <c r="M418" s="18"/>
      <c r="N418" s="18"/>
      <c r="O418" s="18"/>
      <c r="P418" s="18"/>
      <c r="Q418" s="18"/>
      <c r="R418" s="18"/>
      <c r="S418" s="18"/>
      <c r="T418" s="18"/>
      <c r="U418" s="18"/>
      <c r="V418" s="177"/>
      <c r="W418" s="17"/>
      <c r="X418" s="202"/>
    </row>
    <row r="419" spans="1:24" s="16" customFormat="1" ht="18.75">
      <c r="A419" s="11"/>
      <c r="B419" s="87"/>
      <c r="C419" s="88"/>
      <c r="D419" s="88"/>
      <c r="E419" s="17"/>
      <c r="F419" s="18"/>
      <c r="G419" s="18"/>
      <c r="H419" s="18"/>
      <c r="I419" s="18"/>
      <c r="J419" s="18"/>
      <c r="K419" s="177"/>
      <c r="L419" s="17"/>
      <c r="M419" s="18"/>
      <c r="N419" s="18"/>
      <c r="O419" s="18"/>
      <c r="P419" s="18"/>
      <c r="Q419" s="18"/>
      <c r="R419" s="18"/>
      <c r="S419" s="18"/>
      <c r="T419" s="18"/>
      <c r="U419" s="18"/>
      <c r="V419" s="177"/>
      <c r="W419" s="17"/>
      <c r="X419" s="202"/>
    </row>
    <row r="420" spans="1:24" s="16" customFormat="1" ht="18.75">
      <c r="A420" s="11"/>
      <c r="B420" s="87"/>
      <c r="C420" s="88"/>
      <c r="D420" s="88"/>
      <c r="E420" s="17"/>
      <c r="F420" s="18"/>
      <c r="G420" s="18"/>
      <c r="H420" s="18"/>
      <c r="I420" s="18"/>
      <c r="J420" s="18"/>
      <c r="K420" s="177"/>
      <c r="L420" s="17"/>
      <c r="M420" s="18"/>
      <c r="N420" s="18"/>
      <c r="O420" s="18"/>
      <c r="P420" s="18"/>
      <c r="Q420" s="18"/>
      <c r="R420" s="18"/>
      <c r="S420" s="18"/>
      <c r="T420" s="18"/>
      <c r="U420" s="18"/>
      <c r="V420" s="177"/>
      <c r="W420" s="17"/>
      <c r="X420" s="202"/>
    </row>
    <row r="421" spans="1:24" s="16" customFormat="1" ht="18.75">
      <c r="A421" s="11"/>
      <c r="B421" s="87"/>
      <c r="C421" s="88"/>
      <c r="D421" s="88"/>
      <c r="E421" s="17"/>
      <c r="F421" s="18"/>
      <c r="G421" s="18"/>
      <c r="H421" s="18"/>
      <c r="I421" s="18"/>
      <c r="J421" s="18"/>
      <c r="K421" s="177"/>
      <c r="L421" s="17"/>
      <c r="M421" s="18"/>
      <c r="N421" s="18"/>
      <c r="O421" s="18"/>
      <c r="P421" s="18"/>
      <c r="Q421" s="18"/>
      <c r="R421" s="18"/>
      <c r="S421" s="18"/>
      <c r="T421" s="18"/>
      <c r="U421" s="18"/>
      <c r="V421" s="177"/>
      <c r="W421" s="17"/>
      <c r="X421" s="202"/>
    </row>
    <row r="422" spans="1:24" s="16" customFormat="1" ht="18.75">
      <c r="A422" s="11"/>
      <c r="B422" s="87"/>
      <c r="C422" s="88"/>
      <c r="D422" s="88"/>
      <c r="E422" s="17"/>
      <c r="F422" s="18"/>
      <c r="G422" s="18"/>
      <c r="H422" s="18"/>
      <c r="I422" s="18"/>
      <c r="J422" s="18"/>
      <c r="K422" s="177"/>
      <c r="L422" s="17"/>
      <c r="M422" s="18"/>
      <c r="N422" s="18"/>
      <c r="O422" s="18"/>
      <c r="P422" s="18"/>
      <c r="Q422" s="18"/>
      <c r="R422" s="18"/>
      <c r="S422" s="18"/>
      <c r="T422" s="18"/>
      <c r="U422" s="18"/>
      <c r="V422" s="177"/>
      <c r="W422" s="17"/>
      <c r="X422" s="202"/>
    </row>
    <row r="423" spans="1:24" s="16" customFormat="1" ht="18.75">
      <c r="A423" s="11"/>
      <c r="B423" s="87"/>
      <c r="C423" s="88"/>
      <c r="D423" s="88"/>
      <c r="E423" s="17"/>
      <c r="F423" s="18"/>
      <c r="G423" s="18"/>
      <c r="H423" s="18"/>
      <c r="I423" s="18"/>
      <c r="J423" s="18"/>
      <c r="K423" s="177"/>
      <c r="L423" s="17"/>
      <c r="M423" s="18"/>
      <c r="N423" s="18"/>
      <c r="O423" s="18"/>
      <c r="P423" s="18"/>
      <c r="Q423" s="18"/>
      <c r="R423" s="18"/>
      <c r="S423" s="18"/>
      <c r="T423" s="18"/>
      <c r="U423" s="18"/>
      <c r="V423" s="177"/>
      <c r="W423" s="17"/>
      <c r="X423" s="202"/>
    </row>
    <row r="424" spans="1:24" s="16" customFormat="1" ht="18.75">
      <c r="A424" s="11"/>
      <c r="B424" s="87"/>
      <c r="C424" s="88"/>
      <c r="D424" s="88"/>
      <c r="E424" s="17"/>
      <c r="F424" s="18"/>
      <c r="G424" s="18"/>
      <c r="H424" s="18"/>
      <c r="I424" s="18"/>
      <c r="J424" s="18"/>
      <c r="K424" s="177"/>
      <c r="L424" s="17"/>
      <c r="M424" s="18"/>
      <c r="N424" s="18"/>
      <c r="O424" s="18"/>
      <c r="P424" s="18"/>
      <c r="Q424" s="18"/>
      <c r="R424" s="18"/>
      <c r="S424" s="18"/>
      <c r="T424" s="18"/>
      <c r="U424" s="18"/>
      <c r="V424" s="177"/>
      <c r="W424" s="17"/>
      <c r="X424" s="202"/>
    </row>
    <row r="425" spans="1:24" s="16" customFormat="1" ht="18.75">
      <c r="A425" s="11"/>
      <c r="B425" s="87"/>
      <c r="C425" s="88"/>
      <c r="D425" s="88"/>
      <c r="E425" s="17"/>
      <c r="F425" s="18"/>
      <c r="G425" s="18"/>
      <c r="H425" s="18"/>
      <c r="I425" s="18"/>
      <c r="J425" s="18"/>
      <c r="K425" s="177"/>
      <c r="L425" s="17"/>
      <c r="M425" s="18"/>
      <c r="N425" s="18"/>
      <c r="O425" s="18"/>
      <c r="P425" s="18"/>
      <c r="Q425" s="18"/>
      <c r="R425" s="18"/>
      <c r="S425" s="18"/>
      <c r="T425" s="18"/>
      <c r="U425" s="18"/>
      <c r="V425" s="177"/>
      <c r="W425" s="17"/>
      <c r="X425" s="202"/>
    </row>
    <row r="426" spans="1:24" s="16" customFormat="1" ht="18.75">
      <c r="A426" s="11"/>
      <c r="B426" s="87"/>
      <c r="C426" s="88"/>
      <c r="D426" s="88"/>
      <c r="E426" s="17"/>
      <c r="F426" s="18"/>
      <c r="G426" s="18"/>
      <c r="H426" s="18"/>
      <c r="I426" s="18"/>
      <c r="J426" s="18"/>
      <c r="K426" s="177"/>
      <c r="L426" s="17"/>
      <c r="M426" s="18"/>
      <c r="N426" s="18"/>
      <c r="O426" s="18"/>
      <c r="P426" s="18"/>
      <c r="Q426" s="18"/>
      <c r="R426" s="18"/>
      <c r="S426" s="18"/>
      <c r="T426" s="18"/>
      <c r="U426" s="18"/>
      <c r="V426" s="177"/>
      <c r="W426" s="17"/>
      <c r="X426" s="202"/>
    </row>
    <row r="427" spans="1:24" s="16" customFormat="1" ht="18.75">
      <c r="A427" s="11"/>
      <c r="B427" s="87"/>
      <c r="C427" s="88"/>
      <c r="D427" s="88"/>
      <c r="E427" s="17"/>
      <c r="F427" s="18"/>
      <c r="G427" s="18"/>
      <c r="H427" s="18"/>
      <c r="I427" s="18"/>
      <c r="J427" s="18"/>
      <c r="K427" s="177"/>
      <c r="L427" s="17"/>
      <c r="M427" s="18"/>
      <c r="N427" s="18"/>
      <c r="O427" s="18"/>
      <c r="P427" s="18"/>
      <c r="Q427" s="18"/>
      <c r="R427" s="18"/>
      <c r="S427" s="18"/>
      <c r="T427" s="18"/>
      <c r="U427" s="18"/>
      <c r="V427" s="177"/>
      <c r="W427" s="17"/>
      <c r="X427" s="202"/>
    </row>
    <row r="428" spans="1:24" s="16" customFormat="1" ht="18.75">
      <c r="A428" s="11"/>
      <c r="B428" s="87"/>
      <c r="C428" s="88"/>
      <c r="D428" s="88"/>
      <c r="E428" s="17"/>
      <c r="F428" s="18"/>
      <c r="G428" s="18"/>
      <c r="H428" s="18"/>
      <c r="I428" s="18"/>
      <c r="J428" s="18"/>
      <c r="K428" s="177"/>
      <c r="L428" s="17"/>
      <c r="M428" s="18"/>
      <c r="N428" s="18"/>
      <c r="O428" s="18"/>
      <c r="P428" s="18"/>
      <c r="Q428" s="18"/>
      <c r="R428" s="18"/>
      <c r="S428" s="18"/>
      <c r="T428" s="18"/>
      <c r="U428" s="18"/>
      <c r="V428" s="177"/>
      <c r="W428" s="17"/>
      <c r="X428" s="202"/>
    </row>
    <row r="429" spans="1:24" s="16" customFormat="1" ht="18.75">
      <c r="A429" s="11"/>
      <c r="B429" s="87"/>
      <c r="C429" s="88"/>
      <c r="D429" s="88"/>
      <c r="E429" s="17"/>
      <c r="F429" s="18"/>
      <c r="G429" s="18"/>
      <c r="H429" s="18"/>
      <c r="I429" s="18"/>
      <c r="J429" s="18"/>
      <c r="K429" s="177"/>
      <c r="L429" s="17"/>
      <c r="M429" s="18"/>
      <c r="N429" s="18"/>
      <c r="O429" s="18"/>
      <c r="P429" s="18"/>
      <c r="Q429" s="18"/>
      <c r="R429" s="18"/>
      <c r="S429" s="18"/>
      <c r="T429" s="18"/>
      <c r="U429" s="18"/>
      <c r="V429" s="177"/>
      <c r="W429" s="17"/>
      <c r="X429" s="202"/>
    </row>
    <row r="430" spans="1:24" s="16" customFormat="1" ht="18.75">
      <c r="A430" s="11"/>
      <c r="B430" s="87"/>
      <c r="C430" s="88"/>
      <c r="D430" s="88"/>
      <c r="E430" s="17"/>
      <c r="F430" s="18"/>
      <c r="G430" s="18"/>
      <c r="H430" s="18"/>
      <c r="I430" s="18"/>
      <c r="J430" s="18"/>
      <c r="K430" s="177"/>
      <c r="L430" s="17"/>
      <c r="M430" s="18"/>
      <c r="N430" s="18"/>
      <c r="O430" s="18"/>
      <c r="P430" s="18"/>
      <c r="Q430" s="18"/>
      <c r="R430" s="18"/>
      <c r="S430" s="18"/>
      <c r="T430" s="18"/>
      <c r="U430" s="18"/>
      <c r="V430" s="177"/>
      <c r="W430" s="17"/>
      <c r="X430" s="202"/>
    </row>
    <row r="431" spans="1:24" s="16" customFormat="1" ht="18.75">
      <c r="A431" s="11"/>
      <c r="B431" s="87"/>
      <c r="C431" s="88"/>
      <c r="D431" s="88"/>
      <c r="E431" s="17"/>
      <c r="F431" s="18"/>
      <c r="G431" s="18"/>
      <c r="H431" s="18"/>
      <c r="I431" s="18"/>
      <c r="J431" s="18"/>
      <c r="K431" s="177"/>
      <c r="L431" s="17"/>
      <c r="M431" s="18"/>
      <c r="N431" s="18"/>
      <c r="O431" s="18"/>
      <c r="P431" s="18"/>
      <c r="Q431" s="18"/>
      <c r="R431" s="18"/>
      <c r="S431" s="18"/>
      <c r="T431" s="18"/>
      <c r="U431" s="18"/>
      <c r="V431" s="177"/>
      <c r="W431" s="17"/>
      <c r="X431" s="202"/>
    </row>
    <row r="432" spans="1:24" s="16" customFormat="1" ht="18.75">
      <c r="A432" s="11"/>
      <c r="B432" s="87"/>
      <c r="C432" s="88"/>
      <c r="D432" s="88"/>
      <c r="E432" s="17"/>
      <c r="F432" s="18"/>
      <c r="G432" s="18"/>
      <c r="H432" s="18"/>
      <c r="I432" s="18"/>
      <c r="J432" s="18"/>
      <c r="K432" s="177"/>
      <c r="L432" s="17"/>
      <c r="M432" s="18"/>
      <c r="N432" s="18"/>
      <c r="O432" s="18"/>
      <c r="P432" s="18"/>
      <c r="Q432" s="18"/>
      <c r="R432" s="18"/>
      <c r="S432" s="18"/>
      <c r="T432" s="18"/>
      <c r="U432" s="18"/>
      <c r="V432" s="177"/>
      <c r="W432" s="17"/>
      <c r="X432" s="202"/>
    </row>
    <row r="433" spans="1:24" s="16" customFormat="1" ht="18.75">
      <c r="A433" s="11"/>
      <c r="B433" s="87"/>
      <c r="C433" s="88"/>
      <c r="D433" s="88"/>
      <c r="E433" s="17"/>
      <c r="F433" s="18"/>
      <c r="G433" s="18"/>
      <c r="H433" s="18"/>
      <c r="I433" s="18"/>
      <c r="J433" s="18"/>
      <c r="K433" s="177"/>
      <c r="L433" s="17"/>
      <c r="M433" s="18"/>
      <c r="N433" s="18"/>
      <c r="O433" s="18"/>
      <c r="P433" s="18"/>
      <c r="Q433" s="18"/>
      <c r="R433" s="18"/>
      <c r="S433" s="18"/>
      <c r="T433" s="18"/>
      <c r="U433" s="18"/>
      <c r="V433" s="177"/>
      <c r="W433" s="17"/>
      <c r="X433" s="202"/>
    </row>
    <row r="434" spans="1:24" s="16" customFormat="1" ht="18.75">
      <c r="A434" s="11"/>
      <c r="B434" s="87"/>
      <c r="C434" s="88"/>
      <c r="D434" s="88"/>
      <c r="E434" s="17"/>
      <c r="F434" s="18"/>
      <c r="G434" s="18"/>
      <c r="H434" s="18"/>
      <c r="I434" s="18"/>
      <c r="J434" s="18"/>
      <c r="K434" s="177"/>
      <c r="L434" s="17"/>
      <c r="M434" s="18"/>
      <c r="N434" s="18"/>
      <c r="O434" s="18"/>
      <c r="P434" s="18"/>
      <c r="Q434" s="18"/>
      <c r="R434" s="18"/>
      <c r="S434" s="18"/>
      <c r="T434" s="18"/>
      <c r="U434" s="18"/>
      <c r="V434" s="177"/>
      <c r="W434" s="17"/>
      <c r="X434" s="202"/>
    </row>
    <row r="435" spans="1:24" s="16" customFormat="1" ht="18.75">
      <c r="A435" s="11"/>
      <c r="B435" s="87"/>
      <c r="C435" s="88"/>
      <c r="D435" s="88"/>
      <c r="E435" s="17"/>
      <c r="F435" s="18"/>
      <c r="G435" s="18"/>
      <c r="H435" s="18"/>
      <c r="I435" s="18"/>
      <c r="J435" s="18"/>
      <c r="K435" s="177"/>
      <c r="L435" s="17"/>
      <c r="M435" s="18"/>
      <c r="N435" s="18"/>
      <c r="O435" s="18"/>
      <c r="P435" s="18"/>
      <c r="Q435" s="18"/>
      <c r="R435" s="18"/>
      <c r="S435" s="18"/>
      <c r="T435" s="18"/>
      <c r="U435" s="18"/>
      <c r="V435" s="177"/>
      <c r="W435" s="17"/>
      <c r="X435" s="202"/>
    </row>
    <row r="436" spans="1:24" s="16" customFormat="1" ht="18.75">
      <c r="A436" s="11"/>
      <c r="B436" s="87"/>
      <c r="C436" s="88"/>
      <c r="D436" s="88"/>
      <c r="E436" s="17"/>
      <c r="F436" s="18"/>
      <c r="G436" s="18"/>
      <c r="H436" s="18"/>
      <c r="I436" s="18"/>
      <c r="J436" s="18"/>
      <c r="K436" s="177"/>
      <c r="L436" s="17"/>
      <c r="M436" s="18"/>
      <c r="N436" s="18"/>
      <c r="O436" s="18"/>
      <c r="P436" s="18"/>
      <c r="Q436" s="18"/>
      <c r="R436" s="18"/>
      <c r="S436" s="18"/>
      <c r="T436" s="18"/>
      <c r="U436" s="18"/>
      <c r="V436" s="177"/>
      <c r="W436" s="17"/>
      <c r="X436" s="202"/>
    </row>
    <row r="437" spans="1:24" s="16" customFormat="1" ht="18.75">
      <c r="A437" s="11"/>
      <c r="B437" s="87"/>
      <c r="C437" s="88"/>
      <c r="D437" s="88"/>
      <c r="E437" s="17"/>
      <c r="F437" s="18"/>
      <c r="G437" s="18"/>
      <c r="H437" s="18"/>
      <c r="I437" s="18"/>
      <c r="J437" s="18"/>
      <c r="K437" s="177"/>
      <c r="L437" s="17"/>
      <c r="M437" s="18"/>
      <c r="N437" s="18"/>
      <c r="O437" s="18"/>
      <c r="P437" s="18"/>
      <c r="Q437" s="18"/>
      <c r="R437" s="18"/>
      <c r="S437" s="18"/>
      <c r="T437" s="18"/>
      <c r="U437" s="18"/>
      <c r="V437" s="177"/>
      <c r="W437" s="17"/>
      <c r="X437" s="202"/>
    </row>
    <row r="438" spans="1:24" s="16" customFormat="1" ht="18.75">
      <c r="A438" s="11"/>
      <c r="B438" s="87"/>
      <c r="C438" s="88"/>
      <c r="D438" s="88"/>
      <c r="E438" s="17"/>
      <c r="F438" s="18"/>
      <c r="G438" s="18"/>
      <c r="H438" s="18"/>
      <c r="I438" s="18"/>
      <c r="J438" s="18"/>
      <c r="K438" s="177"/>
      <c r="L438" s="17"/>
      <c r="M438" s="18"/>
      <c r="N438" s="18"/>
      <c r="O438" s="18"/>
      <c r="P438" s="18"/>
      <c r="Q438" s="18"/>
      <c r="R438" s="18"/>
      <c r="S438" s="18"/>
      <c r="T438" s="18"/>
      <c r="U438" s="18"/>
      <c r="V438" s="177"/>
      <c r="W438" s="17"/>
      <c r="X438" s="202"/>
    </row>
    <row r="439" spans="1:24" s="16" customFormat="1" ht="18.75">
      <c r="A439" s="11"/>
      <c r="B439" s="87"/>
      <c r="C439" s="88"/>
      <c r="D439" s="88"/>
      <c r="E439" s="17"/>
      <c r="F439" s="18"/>
      <c r="G439" s="18"/>
      <c r="H439" s="18"/>
      <c r="I439" s="18"/>
      <c r="J439" s="18"/>
      <c r="K439" s="177"/>
      <c r="L439" s="17"/>
      <c r="M439" s="18"/>
      <c r="N439" s="18"/>
      <c r="O439" s="18"/>
      <c r="P439" s="18"/>
      <c r="Q439" s="18"/>
      <c r="R439" s="18"/>
      <c r="S439" s="18"/>
      <c r="T439" s="18"/>
      <c r="U439" s="18"/>
      <c r="V439" s="177"/>
      <c r="W439" s="17"/>
      <c r="X439" s="202"/>
    </row>
    <row r="440" spans="1:24" s="16" customFormat="1" ht="18.75">
      <c r="A440" s="11"/>
      <c r="B440" s="87"/>
      <c r="C440" s="88"/>
      <c r="D440" s="88"/>
      <c r="E440" s="17"/>
      <c r="F440" s="18"/>
      <c r="G440" s="18"/>
      <c r="H440" s="18"/>
      <c r="I440" s="18"/>
      <c r="J440" s="18"/>
      <c r="K440" s="177"/>
      <c r="L440" s="17"/>
      <c r="M440" s="18"/>
      <c r="N440" s="18"/>
      <c r="O440" s="18"/>
      <c r="P440" s="18"/>
      <c r="Q440" s="18"/>
      <c r="R440" s="18"/>
      <c r="S440" s="18"/>
      <c r="T440" s="18"/>
      <c r="U440" s="18"/>
      <c r="V440" s="177"/>
      <c r="W440" s="17"/>
      <c r="X440" s="202"/>
    </row>
    <row r="441" spans="1:24" s="16" customFormat="1" ht="18.75">
      <c r="A441" s="11"/>
      <c r="B441" s="87"/>
      <c r="C441" s="88"/>
      <c r="D441" s="88"/>
      <c r="E441" s="17"/>
      <c r="F441" s="18"/>
      <c r="G441" s="18"/>
      <c r="H441" s="18"/>
      <c r="I441" s="18"/>
      <c r="J441" s="18"/>
      <c r="K441" s="177"/>
      <c r="L441" s="17"/>
      <c r="M441" s="18"/>
      <c r="N441" s="18"/>
      <c r="O441" s="18"/>
      <c r="P441" s="18"/>
      <c r="Q441" s="18"/>
      <c r="R441" s="18"/>
      <c r="S441" s="18"/>
      <c r="T441" s="18"/>
      <c r="U441" s="18"/>
      <c r="V441" s="177"/>
      <c r="W441" s="17"/>
      <c r="X441" s="202"/>
    </row>
    <row r="442" spans="1:24" s="16" customFormat="1" ht="18.75">
      <c r="A442" s="11"/>
      <c r="B442" s="87"/>
      <c r="C442" s="88"/>
      <c r="D442" s="88"/>
      <c r="E442" s="17"/>
      <c r="F442" s="18"/>
      <c r="G442" s="18"/>
      <c r="H442" s="18"/>
      <c r="I442" s="18"/>
      <c r="J442" s="18"/>
      <c r="K442" s="177"/>
      <c r="L442" s="17"/>
      <c r="M442" s="18"/>
      <c r="N442" s="18"/>
      <c r="O442" s="18"/>
      <c r="P442" s="18"/>
      <c r="Q442" s="18"/>
      <c r="R442" s="18"/>
      <c r="S442" s="18"/>
      <c r="T442" s="18"/>
      <c r="U442" s="18"/>
      <c r="V442" s="177"/>
      <c r="W442" s="17"/>
      <c r="X442" s="202"/>
    </row>
    <row r="443" spans="1:24" s="16" customFormat="1" ht="18.75">
      <c r="A443" s="11"/>
      <c r="B443" s="87"/>
      <c r="C443" s="88"/>
      <c r="D443" s="88"/>
      <c r="E443" s="17"/>
      <c r="F443" s="18"/>
      <c r="G443" s="18"/>
      <c r="H443" s="18"/>
      <c r="I443" s="18"/>
      <c r="J443" s="18"/>
      <c r="K443" s="177"/>
      <c r="L443" s="17"/>
      <c r="M443" s="18"/>
      <c r="N443" s="18"/>
      <c r="O443" s="18"/>
      <c r="P443" s="18"/>
      <c r="Q443" s="18"/>
      <c r="R443" s="18"/>
      <c r="S443" s="18"/>
      <c r="T443" s="18"/>
      <c r="U443" s="18"/>
      <c r="V443" s="177"/>
      <c r="W443" s="17"/>
      <c r="X443" s="202"/>
    </row>
    <row r="444" spans="1:24" s="16" customFormat="1" ht="18.75">
      <c r="A444" s="11"/>
      <c r="B444" s="87"/>
      <c r="C444" s="88"/>
      <c r="D444" s="88"/>
      <c r="E444" s="17"/>
      <c r="F444" s="18"/>
      <c r="G444" s="18"/>
      <c r="H444" s="18"/>
      <c r="I444" s="18"/>
      <c r="J444" s="18"/>
      <c r="K444" s="177"/>
      <c r="L444" s="17"/>
      <c r="M444" s="18"/>
      <c r="N444" s="18"/>
      <c r="O444" s="18"/>
      <c r="P444" s="18"/>
      <c r="Q444" s="18"/>
      <c r="R444" s="18"/>
      <c r="S444" s="18"/>
      <c r="T444" s="18"/>
      <c r="U444" s="18"/>
      <c r="V444" s="177"/>
      <c r="W444" s="17"/>
      <c r="X444" s="202"/>
    </row>
    <row r="445" spans="1:24" s="16" customFormat="1" ht="18.75">
      <c r="A445" s="11"/>
      <c r="B445" s="87"/>
      <c r="C445" s="88"/>
      <c r="D445" s="88"/>
      <c r="E445" s="17"/>
      <c r="F445" s="18"/>
      <c r="G445" s="18"/>
      <c r="H445" s="18"/>
      <c r="I445" s="18"/>
      <c r="J445" s="18"/>
      <c r="K445" s="177"/>
      <c r="L445" s="17"/>
      <c r="M445" s="18"/>
      <c r="N445" s="18"/>
      <c r="O445" s="18"/>
      <c r="P445" s="18"/>
      <c r="Q445" s="18"/>
      <c r="R445" s="18"/>
      <c r="S445" s="18"/>
      <c r="T445" s="18"/>
      <c r="U445" s="18"/>
      <c r="V445" s="177"/>
      <c r="W445" s="17"/>
      <c r="X445" s="202"/>
    </row>
    <row r="446" spans="1:24" s="16" customFormat="1" ht="18.75">
      <c r="A446" s="11"/>
      <c r="B446" s="87"/>
      <c r="C446" s="88"/>
      <c r="D446" s="88"/>
      <c r="E446" s="17"/>
      <c r="F446" s="18"/>
      <c r="G446" s="18"/>
      <c r="H446" s="18"/>
      <c r="I446" s="18"/>
      <c r="J446" s="18"/>
      <c r="K446" s="177"/>
      <c r="L446" s="17"/>
      <c r="M446" s="18"/>
      <c r="N446" s="18"/>
      <c r="O446" s="18"/>
      <c r="P446" s="18"/>
      <c r="Q446" s="18"/>
      <c r="R446" s="18"/>
      <c r="S446" s="18"/>
      <c r="T446" s="18"/>
      <c r="U446" s="18"/>
      <c r="V446" s="177"/>
      <c r="W446" s="17"/>
      <c r="X446" s="202"/>
    </row>
    <row r="447" spans="1:24" s="16" customFormat="1" ht="18.75">
      <c r="A447" s="11"/>
      <c r="B447" s="87"/>
      <c r="C447" s="88"/>
      <c r="D447" s="88"/>
      <c r="E447" s="17"/>
      <c r="F447" s="18"/>
      <c r="G447" s="18"/>
      <c r="H447" s="18"/>
      <c r="I447" s="18"/>
      <c r="J447" s="18"/>
      <c r="K447" s="177"/>
      <c r="L447" s="17"/>
      <c r="M447" s="18"/>
      <c r="N447" s="18"/>
      <c r="O447" s="18"/>
      <c r="P447" s="18"/>
      <c r="Q447" s="18"/>
      <c r="R447" s="18"/>
      <c r="S447" s="18"/>
      <c r="T447" s="18"/>
      <c r="U447" s="18"/>
      <c r="V447" s="177"/>
      <c r="W447" s="17"/>
      <c r="X447" s="202"/>
    </row>
    <row r="448" spans="1:24" s="16" customFormat="1" ht="18.75">
      <c r="A448" s="11"/>
      <c r="B448" s="87"/>
      <c r="C448" s="88"/>
      <c r="D448" s="88"/>
      <c r="E448" s="17"/>
      <c r="F448" s="18"/>
      <c r="G448" s="18"/>
      <c r="H448" s="18"/>
      <c r="I448" s="18"/>
      <c r="J448" s="18"/>
      <c r="K448" s="177"/>
      <c r="L448" s="17"/>
      <c r="M448" s="18"/>
      <c r="N448" s="18"/>
      <c r="O448" s="18"/>
      <c r="P448" s="18"/>
      <c r="Q448" s="18"/>
      <c r="R448" s="18"/>
      <c r="S448" s="18"/>
      <c r="T448" s="18"/>
      <c r="U448" s="18"/>
      <c r="V448" s="177"/>
      <c r="W448" s="17"/>
      <c r="X448" s="202"/>
    </row>
    <row r="449" spans="1:24" s="16" customFormat="1" ht="18.75">
      <c r="A449" s="11"/>
      <c r="B449" s="87"/>
      <c r="C449" s="88"/>
      <c r="D449" s="88"/>
      <c r="E449" s="17"/>
      <c r="F449" s="18"/>
      <c r="G449" s="18"/>
      <c r="H449" s="18"/>
      <c r="I449" s="18"/>
      <c r="J449" s="18"/>
      <c r="K449" s="177"/>
      <c r="L449" s="17"/>
      <c r="M449" s="18"/>
      <c r="N449" s="18"/>
      <c r="O449" s="18"/>
      <c r="P449" s="18"/>
      <c r="Q449" s="18"/>
      <c r="R449" s="18"/>
      <c r="S449" s="18"/>
      <c r="T449" s="18"/>
      <c r="U449" s="18"/>
      <c r="V449" s="177"/>
      <c r="W449" s="17"/>
      <c r="X449" s="202"/>
    </row>
    <row r="450" spans="1:24" s="16" customFormat="1" ht="18.75">
      <c r="A450" s="11"/>
      <c r="B450" s="87"/>
      <c r="C450" s="88"/>
      <c r="D450" s="88"/>
      <c r="E450" s="17"/>
      <c r="F450" s="18"/>
      <c r="G450" s="18"/>
      <c r="H450" s="18"/>
      <c r="I450" s="18"/>
      <c r="J450" s="18"/>
      <c r="K450" s="177"/>
      <c r="L450" s="17"/>
      <c r="M450" s="18"/>
      <c r="N450" s="18"/>
      <c r="O450" s="18"/>
      <c r="P450" s="18"/>
      <c r="Q450" s="18"/>
      <c r="R450" s="18"/>
      <c r="S450" s="18"/>
      <c r="T450" s="18"/>
      <c r="U450" s="18"/>
      <c r="V450" s="177"/>
      <c r="W450" s="17"/>
      <c r="X450" s="202"/>
    </row>
    <row r="451" spans="1:24" s="16" customFormat="1" ht="18.75">
      <c r="A451" s="11"/>
      <c r="B451" s="87"/>
      <c r="C451" s="88"/>
      <c r="D451" s="88"/>
      <c r="E451" s="17"/>
      <c r="F451" s="18"/>
      <c r="G451" s="18"/>
      <c r="H451" s="18"/>
      <c r="I451" s="18"/>
      <c r="J451" s="18"/>
      <c r="K451" s="177"/>
      <c r="L451" s="17"/>
      <c r="M451" s="18"/>
      <c r="N451" s="18"/>
      <c r="O451" s="18"/>
      <c r="P451" s="18"/>
      <c r="Q451" s="18"/>
      <c r="R451" s="18"/>
      <c r="S451" s="18"/>
      <c r="T451" s="18"/>
      <c r="U451" s="18"/>
      <c r="V451" s="177"/>
      <c r="W451" s="17"/>
      <c r="X451" s="202"/>
    </row>
    <row r="452" spans="1:24" s="16" customFormat="1" ht="18.75">
      <c r="A452" s="11"/>
      <c r="B452" s="87"/>
      <c r="C452" s="88"/>
      <c r="D452" s="88"/>
      <c r="E452" s="17"/>
      <c r="F452" s="18"/>
      <c r="G452" s="18"/>
      <c r="H452" s="18"/>
      <c r="I452" s="18"/>
      <c r="J452" s="18"/>
      <c r="K452" s="177"/>
      <c r="L452" s="17"/>
      <c r="M452" s="18"/>
      <c r="N452" s="18"/>
      <c r="O452" s="18"/>
      <c r="P452" s="18"/>
      <c r="Q452" s="18"/>
      <c r="R452" s="18"/>
      <c r="S452" s="18"/>
      <c r="T452" s="18"/>
      <c r="U452" s="18"/>
      <c r="V452" s="177"/>
      <c r="W452" s="17"/>
      <c r="X452" s="202"/>
    </row>
    <row r="453" spans="1:24" s="16" customFormat="1" ht="18.75">
      <c r="A453" s="11"/>
      <c r="B453" s="87"/>
      <c r="C453" s="88"/>
      <c r="D453" s="88"/>
      <c r="E453" s="17"/>
      <c r="F453" s="18"/>
      <c r="G453" s="18"/>
      <c r="H453" s="18"/>
      <c r="I453" s="18"/>
      <c r="J453" s="18"/>
      <c r="K453" s="177"/>
      <c r="L453" s="17"/>
      <c r="M453" s="18"/>
      <c r="N453" s="18"/>
      <c r="O453" s="18"/>
      <c r="P453" s="18"/>
      <c r="Q453" s="18"/>
      <c r="R453" s="18"/>
      <c r="S453" s="18"/>
      <c r="T453" s="18"/>
      <c r="U453" s="18"/>
      <c r="V453" s="177"/>
      <c r="W453" s="17"/>
      <c r="X453" s="202"/>
    </row>
    <row r="454" spans="1:24" s="16" customFormat="1" ht="18.75">
      <c r="A454" s="11"/>
      <c r="B454" s="87"/>
      <c r="C454" s="88"/>
      <c r="D454" s="88"/>
      <c r="E454" s="17"/>
      <c r="F454" s="18"/>
      <c r="G454" s="18"/>
      <c r="H454" s="18"/>
      <c r="I454" s="18"/>
      <c r="J454" s="18"/>
      <c r="K454" s="177"/>
      <c r="L454" s="17"/>
      <c r="M454" s="18"/>
      <c r="N454" s="18"/>
      <c r="O454" s="18"/>
      <c r="P454" s="18"/>
      <c r="Q454" s="18"/>
      <c r="R454" s="18"/>
      <c r="S454" s="18"/>
      <c r="T454" s="18"/>
      <c r="U454" s="18"/>
      <c r="V454" s="177"/>
      <c r="W454" s="17"/>
      <c r="X454" s="202"/>
    </row>
    <row r="455" spans="1:24" s="16" customFormat="1" ht="18.75">
      <c r="A455" s="11"/>
      <c r="B455" s="87"/>
      <c r="C455" s="88"/>
      <c r="D455" s="88"/>
      <c r="E455" s="17"/>
      <c r="F455" s="18"/>
      <c r="G455" s="18"/>
      <c r="H455" s="18"/>
      <c r="I455" s="18"/>
      <c r="J455" s="18"/>
      <c r="K455" s="177"/>
      <c r="L455" s="17"/>
      <c r="M455" s="18"/>
      <c r="N455" s="18"/>
      <c r="O455" s="18"/>
      <c r="P455" s="18"/>
      <c r="Q455" s="18"/>
      <c r="R455" s="18"/>
      <c r="S455" s="18"/>
      <c r="T455" s="18"/>
      <c r="U455" s="18"/>
      <c r="V455" s="177"/>
      <c r="W455" s="17"/>
      <c r="X455" s="202"/>
    </row>
    <row r="456" spans="1:24" s="16" customFormat="1" ht="18.75">
      <c r="A456" s="11"/>
      <c r="B456" s="87"/>
      <c r="C456" s="88"/>
      <c r="D456" s="88"/>
      <c r="E456" s="17"/>
      <c r="F456" s="18"/>
      <c r="G456" s="18"/>
      <c r="H456" s="18"/>
      <c r="I456" s="18"/>
      <c r="J456" s="18"/>
      <c r="K456" s="177"/>
      <c r="L456" s="17"/>
      <c r="M456" s="18"/>
      <c r="N456" s="18"/>
      <c r="O456" s="18"/>
      <c r="P456" s="18"/>
      <c r="Q456" s="18"/>
      <c r="R456" s="18"/>
      <c r="S456" s="18"/>
      <c r="T456" s="18"/>
      <c r="U456" s="18"/>
      <c r="V456" s="177"/>
      <c r="W456" s="17"/>
      <c r="X456" s="202"/>
    </row>
    <row r="457" spans="1:24" s="16" customFormat="1" ht="18.75">
      <c r="A457" s="11"/>
      <c r="B457" s="87"/>
      <c r="C457" s="88"/>
      <c r="D457" s="88"/>
      <c r="E457" s="17"/>
      <c r="F457" s="18"/>
      <c r="G457" s="18"/>
      <c r="H457" s="18"/>
      <c r="I457" s="18"/>
      <c r="J457" s="18"/>
      <c r="K457" s="177"/>
      <c r="L457" s="17"/>
      <c r="M457" s="18"/>
      <c r="N457" s="18"/>
      <c r="O457" s="18"/>
      <c r="P457" s="18"/>
      <c r="Q457" s="18"/>
      <c r="R457" s="18"/>
      <c r="S457" s="18"/>
      <c r="T457" s="18"/>
      <c r="U457" s="18"/>
      <c r="V457" s="177"/>
      <c r="W457" s="17"/>
      <c r="X457" s="202"/>
    </row>
    <row r="458" spans="1:24" s="16" customFormat="1" ht="18.75">
      <c r="A458" s="11"/>
      <c r="B458" s="87"/>
      <c r="C458" s="88"/>
      <c r="D458" s="88"/>
      <c r="E458" s="17"/>
      <c r="F458" s="18"/>
      <c r="G458" s="18"/>
      <c r="H458" s="18"/>
      <c r="I458" s="18"/>
      <c r="J458" s="18"/>
      <c r="K458" s="177"/>
      <c r="L458" s="17"/>
      <c r="M458" s="18"/>
      <c r="N458" s="18"/>
      <c r="O458" s="18"/>
      <c r="P458" s="18"/>
      <c r="Q458" s="18"/>
      <c r="R458" s="18"/>
      <c r="S458" s="18"/>
      <c r="T458" s="18"/>
      <c r="U458" s="18"/>
      <c r="V458" s="177"/>
      <c r="W458" s="17"/>
      <c r="X458" s="202"/>
    </row>
    <row r="459" spans="1:24" s="16" customFormat="1" ht="18.75">
      <c r="A459" s="11"/>
      <c r="B459" s="87"/>
      <c r="C459" s="88"/>
      <c r="D459" s="88"/>
      <c r="E459" s="17"/>
      <c r="F459" s="18"/>
      <c r="G459" s="18"/>
      <c r="H459" s="18"/>
      <c r="I459" s="18"/>
      <c r="J459" s="18"/>
      <c r="K459" s="177"/>
      <c r="L459" s="17"/>
      <c r="M459" s="18"/>
      <c r="N459" s="18"/>
      <c r="O459" s="18"/>
      <c r="P459" s="18"/>
      <c r="Q459" s="18"/>
      <c r="R459" s="18"/>
      <c r="S459" s="18"/>
      <c r="T459" s="18"/>
      <c r="U459" s="18"/>
      <c r="V459" s="177"/>
      <c r="W459" s="17"/>
      <c r="X459" s="202"/>
    </row>
    <row r="460" spans="1:24" s="16" customFormat="1" ht="18.75">
      <c r="A460" s="11"/>
      <c r="B460" s="87"/>
      <c r="C460" s="88"/>
      <c r="D460" s="88"/>
      <c r="E460" s="17"/>
      <c r="F460" s="18"/>
      <c r="G460" s="18"/>
      <c r="H460" s="18"/>
      <c r="I460" s="18"/>
      <c r="J460" s="18"/>
      <c r="K460" s="177"/>
      <c r="L460" s="17"/>
      <c r="M460" s="18"/>
      <c r="N460" s="18"/>
      <c r="O460" s="18"/>
      <c r="P460" s="18"/>
      <c r="Q460" s="18"/>
      <c r="R460" s="18"/>
      <c r="S460" s="18"/>
      <c r="T460" s="18"/>
      <c r="U460" s="18"/>
      <c r="V460" s="177"/>
      <c r="W460" s="17"/>
      <c r="X460" s="202"/>
    </row>
    <row r="461" spans="1:24" s="16" customFormat="1" ht="18.75">
      <c r="A461" s="11"/>
      <c r="B461" s="87"/>
      <c r="C461" s="88"/>
      <c r="D461" s="88"/>
      <c r="E461" s="17"/>
      <c r="F461" s="18"/>
      <c r="G461" s="18"/>
      <c r="H461" s="18"/>
      <c r="I461" s="18"/>
      <c r="J461" s="18"/>
      <c r="K461" s="177"/>
      <c r="L461" s="17"/>
      <c r="M461" s="18"/>
      <c r="N461" s="18"/>
      <c r="O461" s="18"/>
      <c r="P461" s="18"/>
      <c r="Q461" s="18"/>
      <c r="R461" s="18"/>
      <c r="S461" s="18"/>
      <c r="T461" s="18"/>
      <c r="U461" s="18"/>
      <c r="V461" s="177"/>
      <c r="W461" s="17"/>
      <c r="X461" s="202"/>
    </row>
    <row r="462" spans="1:24" s="16" customFormat="1" ht="18.75">
      <c r="A462" s="11"/>
      <c r="B462" s="87"/>
      <c r="C462" s="88"/>
      <c r="D462" s="88"/>
      <c r="E462" s="17"/>
      <c r="F462" s="18"/>
      <c r="G462" s="18"/>
      <c r="H462" s="18"/>
      <c r="I462" s="18"/>
      <c r="J462" s="18"/>
      <c r="K462" s="177"/>
      <c r="L462" s="17"/>
      <c r="M462" s="18"/>
      <c r="N462" s="18"/>
      <c r="O462" s="18"/>
      <c r="P462" s="18"/>
      <c r="Q462" s="18"/>
      <c r="R462" s="18"/>
      <c r="S462" s="18"/>
      <c r="T462" s="18"/>
      <c r="U462" s="18"/>
      <c r="V462" s="177"/>
      <c r="W462" s="17"/>
      <c r="X462" s="202"/>
    </row>
    <row r="463" spans="1:24" s="16" customFormat="1" ht="18.75">
      <c r="A463" s="11"/>
      <c r="B463" s="87"/>
      <c r="C463" s="88"/>
      <c r="D463" s="88"/>
      <c r="E463" s="17"/>
      <c r="F463" s="18"/>
      <c r="G463" s="18"/>
      <c r="H463" s="18"/>
      <c r="I463" s="18"/>
      <c r="J463" s="18"/>
      <c r="K463" s="177"/>
      <c r="L463" s="17"/>
      <c r="M463" s="18"/>
      <c r="N463" s="18"/>
      <c r="O463" s="18"/>
      <c r="P463" s="18"/>
      <c r="Q463" s="18"/>
      <c r="R463" s="18"/>
      <c r="S463" s="18"/>
      <c r="T463" s="18"/>
      <c r="U463" s="18"/>
      <c r="V463" s="177"/>
      <c r="W463" s="17"/>
      <c r="X463" s="202"/>
    </row>
    <row r="464" spans="1:24" s="16" customFormat="1" ht="18.75">
      <c r="A464" s="11"/>
      <c r="B464" s="87"/>
      <c r="C464" s="88"/>
      <c r="D464" s="88"/>
      <c r="E464" s="17"/>
      <c r="F464" s="18"/>
      <c r="G464" s="18"/>
      <c r="H464" s="18"/>
      <c r="I464" s="18"/>
      <c r="J464" s="18"/>
      <c r="K464" s="177"/>
      <c r="L464" s="17"/>
      <c r="M464" s="18"/>
      <c r="N464" s="18"/>
      <c r="O464" s="18"/>
      <c r="P464" s="18"/>
      <c r="Q464" s="18"/>
      <c r="R464" s="18"/>
      <c r="S464" s="18"/>
      <c r="T464" s="18"/>
      <c r="U464" s="18"/>
      <c r="V464" s="177"/>
      <c r="W464" s="17"/>
      <c r="X464" s="202"/>
    </row>
    <row r="465" spans="1:24" s="16" customFormat="1" ht="18.75">
      <c r="A465" s="11"/>
      <c r="B465" s="87"/>
      <c r="C465" s="88"/>
      <c r="D465" s="88"/>
      <c r="E465" s="17"/>
      <c r="F465" s="18"/>
      <c r="G465" s="18"/>
      <c r="H465" s="18"/>
      <c r="I465" s="18"/>
      <c r="J465" s="18"/>
      <c r="K465" s="177"/>
      <c r="L465" s="17"/>
      <c r="M465" s="18"/>
      <c r="N465" s="18"/>
      <c r="O465" s="18"/>
      <c r="P465" s="18"/>
      <c r="Q465" s="18"/>
      <c r="R465" s="18"/>
      <c r="S465" s="18"/>
      <c r="T465" s="18"/>
      <c r="U465" s="18"/>
      <c r="V465" s="177"/>
      <c r="W465" s="17"/>
      <c r="X465" s="202"/>
    </row>
    <row r="466" spans="1:24" s="16" customFormat="1" ht="18.75">
      <c r="A466" s="11"/>
      <c r="B466" s="87"/>
      <c r="C466" s="88"/>
      <c r="D466" s="88"/>
      <c r="E466" s="17"/>
      <c r="F466" s="18"/>
      <c r="G466" s="18"/>
      <c r="H466" s="18"/>
      <c r="I466" s="18"/>
      <c r="J466" s="18"/>
      <c r="K466" s="177"/>
      <c r="L466" s="17"/>
      <c r="M466" s="18"/>
      <c r="N466" s="18"/>
      <c r="O466" s="18"/>
      <c r="P466" s="18"/>
      <c r="Q466" s="18"/>
      <c r="R466" s="18"/>
      <c r="S466" s="18"/>
      <c r="T466" s="18"/>
      <c r="U466" s="18"/>
      <c r="V466" s="177"/>
      <c r="W466" s="17"/>
      <c r="X466" s="202"/>
    </row>
    <row r="467" spans="1:24" s="16" customFormat="1" ht="18.75">
      <c r="A467" s="11"/>
      <c r="B467" s="87"/>
      <c r="C467" s="88"/>
      <c r="D467" s="88"/>
      <c r="E467" s="17"/>
      <c r="F467" s="18"/>
      <c r="G467" s="18"/>
      <c r="H467" s="18"/>
      <c r="I467" s="18"/>
      <c r="J467" s="18"/>
      <c r="K467" s="177"/>
      <c r="L467" s="17"/>
      <c r="M467" s="18"/>
      <c r="N467" s="18"/>
      <c r="O467" s="18"/>
      <c r="P467" s="18"/>
      <c r="Q467" s="18"/>
      <c r="R467" s="18"/>
      <c r="S467" s="18"/>
      <c r="T467" s="18"/>
      <c r="U467" s="18"/>
      <c r="V467" s="177"/>
      <c r="W467" s="17"/>
      <c r="X467" s="202"/>
    </row>
    <row r="468" spans="1:24" s="16" customFormat="1" ht="18.75">
      <c r="A468" s="11"/>
      <c r="B468" s="87"/>
      <c r="C468" s="88"/>
      <c r="D468" s="88"/>
      <c r="E468" s="17"/>
      <c r="F468" s="18"/>
      <c r="G468" s="18"/>
      <c r="H468" s="18"/>
      <c r="I468" s="18"/>
      <c r="J468" s="18"/>
      <c r="K468" s="177"/>
      <c r="L468" s="17"/>
      <c r="M468" s="18"/>
      <c r="N468" s="18"/>
      <c r="O468" s="18"/>
      <c r="P468" s="18"/>
      <c r="Q468" s="18"/>
      <c r="R468" s="18"/>
      <c r="S468" s="18"/>
      <c r="T468" s="18"/>
      <c r="U468" s="18"/>
      <c r="V468" s="177"/>
      <c r="W468" s="17"/>
      <c r="X468" s="202"/>
    </row>
    <row r="469" spans="1:24" s="16" customFormat="1" ht="18.75">
      <c r="A469" s="11"/>
      <c r="B469" s="87"/>
      <c r="C469" s="88"/>
      <c r="D469" s="88"/>
      <c r="E469" s="17"/>
      <c r="F469" s="18"/>
      <c r="G469" s="18"/>
      <c r="H469" s="18"/>
      <c r="I469" s="18"/>
      <c r="J469" s="18"/>
      <c r="K469" s="177"/>
      <c r="L469" s="17"/>
      <c r="M469" s="18"/>
      <c r="N469" s="18"/>
      <c r="O469" s="18"/>
      <c r="P469" s="18"/>
      <c r="Q469" s="18"/>
      <c r="R469" s="18"/>
      <c r="S469" s="18"/>
      <c r="T469" s="18"/>
      <c r="U469" s="18"/>
      <c r="V469" s="177"/>
      <c r="W469" s="17"/>
      <c r="X469" s="202"/>
    </row>
    <row r="470" spans="1:24" s="16" customFormat="1" ht="18.75">
      <c r="A470" s="11"/>
      <c r="B470" s="87"/>
      <c r="C470" s="88"/>
      <c r="D470" s="88"/>
      <c r="E470" s="17"/>
      <c r="F470" s="18"/>
      <c r="G470" s="18"/>
      <c r="H470" s="18"/>
      <c r="I470" s="18"/>
      <c r="J470" s="18"/>
      <c r="K470" s="177"/>
      <c r="L470" s="17"/>
      <c r="M470" s="18"/>
      <c r="N470" s="18"/>
      <c r="O470" s="18"/>
      <c r="P470" s="18"/>
      <c r="Q470" s="18"/>
      <c r="R470" s="18"/>
      <c r="S470" s="18"/>
      <c r="T470" s="18"/>
      <c r="U470" s="18"/>
      <c r="V470" s="177"/>
      <c r="W470" s="17"/>
      <c r="X470" s="202"/>
    </row>
    <row r="471" spans="1:24" s="16" customFormat="1" ht="18.75">
      <c r="A471" s="11"/>
      <c r="B471" s="87"/>
      <c r="C471" s="88"/>
      <c r="D471" s="88"/>
      <c r="E471" s="17"/>
      <c r="F471" s="18"/>
      <c r="G471" s="18"/>
      <c r="H471" s="18"/>
      <c r="I471" s="18"/>
      <c r="J471" s="18"/>
      <c r="K471" s="177"/>
      <c r="L471" s="17"/>
      <c r="M471" s="18"/>
      <c r="N471" s="18"/>
      <c r="O471" s="18"/>
      <c r="P471" s="18"/>
      <c r="Q471" s="18"/>
      <c r="R471" s="18"/>
      <c r="S471" s="18"/>
      <c r="T471" s="18"/>
      <c r="U471" s="18"/>
      <c r="V471" s="177"/>
      <c r="W471" s="17"/>
      <c r="X471" s="202"/>
    </row>
    <row r="472" spans="1:24" s="16" customFormat="1" ht="18.75">
      <c r="A472" s="11"/>
      <c r="B472" s="87"/>
      <c r="C472" s="88"/>
      <c r="D472" s="88"/>
      <c r="E472" s="17"/>
      <c r="F472" s="18"/>
      <c r="G472" s="18"/>
      <c r="H472" s="18"/>
      <c r="I472" s="18"/>
      <c r="J472" s="18"/>
      <c r="K472" s="177"/>
      <c r="L472" s="17"/>
      <c r="M472" s="18"/>
      <c r="N472" s="18"/>
      <c r="O472" s="18"/>
      <c r="P472" s="18"/>
      <c r="Q472" s="18"/>
      <c r="R472" s="18"/>
      <c r="S472" s="18"/>
      <c r="T472" s="18"/>
      <c r="U472" s="18"/>
      <c r="V472" s="177"/>
      <c r="W472" s="17"/>
      <c r="X472" s="202"/>
    </row>
    <row r="473" spans="1:24" s="16" customFormat="1" ht="18.75">
      <c r="A473" s="11"/>
      <c r="B473" s="87"/>
      <c r="C473" s="88"/>
      <c r="D473" s="88"/>
      <c r="E473" s="17"/>
      <c r="F473" s="18"/>
      <c r="G473" s="18"/>
      <c r="H473" s="18"/>
      <c r="I473" s="18"/>
      <c r="J473" s="18"/>
      <c r="K473" s="177"/>
      <c r="L473" s="17"/>
      <c r="M473" s="18"/>
      <c r="N473" s="18"/>
      <c r="O473" s="18"/>
      <c r="P473" s="18"/>
      <c r="Q473" s="18"/>
      <c r="R473" s="18"/>
      <c r="S473" s="18"/>
      <c r="T473" s="18"/>
      <c r="U473" s="18"/>
      <c r="V473" s="177"/>
      <c r="W473" s="17"/>
      <c r="X473" s="202"/>
    </row>
    <row r="474" spans="1:24" s="16" customFormat="1" ht="18.75">
      <c r="A474" s="11"/>
      <c r="B474" s="87"/>
      <c r="C474" s="88"/>
      <c r="D474" s="88"/>
      <c r="E474" s="17"/>
      <c r="F474" s="18"/>
      <c r="G474" s="18"/>
      <c r="H474" s="18"/>
      <c r="I474" s="18"/>
      <c r="J474" s="18"/>
      <c r="K474" s="177"/>
      <c r="L474" s="17"/>
      <c r="M474" s="18"/>
      <c r="N474" s="18"/>
      <c r="O474" s="18"/>
      <c r="P474" s="18"/>
      <c r="Q474" s="18"/>
      <c r="R474" s="18"/>
      <c r="S474" s="18"/>
      <c r="T474" s="18"/>
      <c r="U474" s="18"/>
      <c r="V474" s="177"/>
      <c r="W474" s="17"/>
      <c r="X474" s="202"/>
    </row>
    <row r="475" spans="1:24" s="16" customFormat="1" ht="18.75">
      <c r="A475" s="11"/>
      <c r="B475" s="87"/>
      <c r="C475" s="88"/>
      <c r="D475" s="88"/>
      <c r="E475" s="17"/>
      <c r="F475" s="18"/>
      <c r="G475" s="18"/>
      <c r="H475" s="18"/>
      <c r="I475" s="18"/>
      <c r="J475" s="18"/>
      <c r="K475" s="177"/>
      <c r="L475" s="17"/>
      <c r="M475" s="18"/>
      <c r="N475" s="18"/>
      <c r="O475" s="18"/>
      <c r="P475" s="18"/>
      <c r="Q475" s="18"/>
      <c r="R475" s="18"/>
      <c r="S475" s="18"/>
      <c r="T475" s="18"/>
      <c r="U475" s="18"/>
      <c r="V475" s="177"/>
      <c r="W475" s="17"/>
      <c r="X475" s="202"/>
    </row>
    <row r="476" spans="1:24" s="16" customFormat="1" ht="18.75">
      <c r="A476" s="11"/>
      <c r="B476" s="87"/>
      <c r="C476" s="88"/>
      <c r="D476" s="88"/>
      <c r="E476" s="17"/>
      <c r="F476" s="18"/>
      <c r="G476" s="18"/>
      <c r="H476" s="18"/>
      <c r="I476" s="18"/>
      <c r="J476" s="18"/>
      <c r="K476" s="177"/>
      <c r="L476" s="17"/>
      <c r="M476" s="18"/>
      <c r="N476" s="18"/>
      <c r="O476" s="18"/>
      <c r="P476" s="18"/>
      <c r="Q476" s="18"/>
      <c r="R476" s="18"/>
      <c r="S476" s="18"/>
      <c r="T476" s="18"/>
      <c r="U476" s="18"/>
      <c r="V476" s="177"/>
      <c r="W476" s="17"/>
      <c r="X476" s="202"/>
    </row>
    <row r="477" spans="1:24" s="16" customFormat="1" ht="18.75">
      <c r="A477" s="11"/>
      <c r="B477" s="87"/>
      <c r="C477" s="88"/>
      <c r="D477" s="88"/>
      <c r="E477" s="17"/>
      <c r="F477" s="18"/>
      <c r="G477" s="18"/>
      <c r="H477" s="18"/>
      <c r="I477" s="18"/>
      <c r="J477" s="18"/>
      <c r="K477" s="177"/>
      <c r="L477" s="17"/>
      <c r="M477" s="18"/>
      <c r="N477" s="18"/>
      <c r="O477" s="18"/>
      <c r="P477" s="18"/>
      <c r="Q477" s="18"/>
      <c r="R477" s="18"/>
      <c r="S477" s="18"/>
      <c r="T477" s="18"/>
      <c r="U477" s="18"/>
      <c r="V477" s="177"/>
      <c r="W477" s="17"/>
      <c r="X477" s="202"/>
    </row>
    <row r="478" spans="1:24" s="16" customFormat="1" ht="18.75">
      <c r="A478" s="11"/>
      <c r="B478" s="87"/>
      <c r="C478" s="88"/>
      <c r="D478" s="88"/>
      <c r="E478" s="17"/>
      <c r="F478" s="18"/>
      <c r="G478" s="18"/>
      <c r="H478" s="18"/>
      <c r="I478" s="18"/>
      <c r="J478" s="18"/>
      <c r="K478" s="177"/>
      <c r="L478" s="17"/>
      <c r="M478" s="18"/>
      <c r="N478" s="18"/>
      <c r="O478" s="18"/>
      <c r="P478" s="18"/>
      <c r="Q478" s="18"/>
      <c r="R478" s="18"/>
      <c r="S478" s="18"/>
      <c r="T478" s="18"/>
      <c r="U478" s="18"/>
      <c r="V478" s="177"/>
      <c r="W478" s="17"/>
      <c r="X478" s="202"/>
    </row>
    <row r="479" spans="1:24" s="16" customFormat="1" ht="18.75">
      <c r="A479" s="11"/>
      <c r="B479" s="87"/>
      <c r="C479" s="88"/>
      <c r="D479" s="88"/>
      <c r="E479" s="17"/>
      <c r="F479" s="18"/>
      <c r="G479" s="18"/>
      <c r="H479" s="18"/>
      <c r="I479" s="18"/>
      <c r="J479" s="18"/>
      <c r="K479" s="177"/>
      <c r="L479" s="17"/>
      <c r="M479" s="18"/>
      <c r="N479" s="18"/>
      <c r="O479" s="18"/>
      <c r="P479" s="18"/>
      <c r="Q479" s="18"/>
      <c r="R479" s="18"/>
      <c r="S479" s="18"/>
      <c r="T479" s="18"/>
      <c r="U479" s="18"/>
      <c r="V479" s="177"/>
      <c r="W479" s="17"/>
      <c r="X479" s="202"/>
    </row>
    <row r="480" spans="1:24" s="16" customFormat="1" ht="18.75">
      <c r="A480" s="11"/>
      <c r="B480" s="87"/>
      <c r="C480" s="88"/>
      <c r="D480" s="88"/>
      <c r="E480" s="17"/>
      <c r="F480" s="18"/>
      <c r="G480" s="18"/>
      <c r="H480" s="18"/>
      <c r="I480" s="18"/>
      <c r="J480" s="18"/>
      <c r="K480" s="177"/>
      <c r="L480" s="17"/>
      <c r="M480" s="18"/>
      <c r="N480" s="18"/>
      <c r="O480" s="18"/>
      <c r="P480" s="18"/>
      <c r="Q480" s="18"/>
      <c r="R480" s="18"/>
      <c r="S480" s="18"/>
      <c r="T480" s="18"/>
      <c r="U480" s="18"/>
      <c r="V480" s="177"/>
      <c r="W480" s="17"/>
      <c r="X480" s="202"/>
    </row>
    <row r="481" spans="1:24" s="16" customFormat="1" ht="18.75">
      <c r="A481" s="11"/>
      <c r="B481" s="87"/>
      <c r="C481" s="88"/>
      <c r="D481" s="88"/>
      <c r="E481" s="17"/>
      <c r="F481" s="18"/>
      <c r="G481" s="18"/>
      <c r="H481" s="18"/>
      <c r="I481" s="18"/>
      <c r="J481" s="18"/>
      <c r="K481" s="177"/>
      <c r="L481" s="17"/>
      <c r="M481" s="18"/>
      <c r="N481" s="18"/>
      <c r="O481" s="18"/>
      <c r="P481" s="18"/>
      <c r="Q481" s="18"/>
      <c r="R481" s="18"/>
      <c r="S481" s="18"/>
      <c r="T481" s="18"/>
      <c r="U481" s="18"/>
      <c r="V481" s="177"/>
      <c r="W481" s="17"/>
      <c r="X481" s="202"/>
    </row>
    <row r="482" spans="1:24" s="16" customFormat="1" ht="18.75">
      <c r="A482" s="11"/>
      <c r="B482" s="87"/>
      <c r="C482" s="88"/>
      <c r="D482" s="88"/>
      <c r="E482" s="17"/>
      <c r="F482" s="18"/>
      <c r="G482" s="18"/>
      <c r="H482" s="18"/>
      <c r="I482" s="18"/>
      <c r="J482" s="18"/>
      <c r="K482" s="177"/>
      <c r="L482" s="17"/>
      <c r="M482" s="18"/>
      <c r="N482" s="18"/>
      <c r="O482" s="18"/>
      <c r="P482" s="18"/>
      <c r="Q482" s="18"/>
      <c r="R482" s="18"/>
      <c r="S482" s="18"/>
      <c r="T482" s="18"/>
      <c r="U482" s="18"/>
      <c r="V482" s="177"/>
      <c r="W482" s="17"/>
      <c r="X482" s="202"/>
    </row>
    <row r="483" spans="1:24" s="16" customFormat="1" ht="18.75">
      <c r="A483" s="11"/>
      <c r="B483" s="87"/>
      <c r="C483" s="88"/>
      <c r="D483" s="88"/>
      <c r="E483" s="17"/>
      <c r="F483" s="18"/>
      <c r="G483" s="18"/>
      <c r="H483" s="18"/>
      <c r="I483" s="18"/>
      <c r="J483" s="18"/>
      <c r="K483" s="177"/>
      <c r="L483" s="17"/>
      <c r="M483" s="18"/>
      <c r="N483" s="18"/>
      <c r="O483" s="18"/>
      <c r="P483" s="18"/>
      <c r="Q483" s="18"/>
      <c r="R483" s="18"/>
      <c r="S483" s="18"/>
      <c r="T483" s="18"/>
      <c r="U483" s="18"/>
      <c r="V483" s="177"/>
      <c r="W483" s="17"/>
      <c r="X483" s="202"/>
    </row>
    <row r="484" spans="1:24" s="16" customFormat="1" ht="18.75">
      <c r="A484" s="11"/>
      <c r="B484" s="87"/>
      <c r="C484" s="88"/>
      <c r="D484" s="88"/>
      <c r="E484" s="17"/>
      <c r="F484" s="18"/>
      <c r="G484" s="18"/>
      <c r="H484" s="18"/>
      <c r="I484" s="18"/>
      <c r="J484" s="18"/>
      <c r="K484" s="177"/>
      <c r="L484" s="17"/>
      <c r="M484" s="18"/>
      <c r="N484" s="18"/>
      <c r="O484" s="18"/>
      <c r="P484" s="18"/>
      <c r="Q484" s="18"/>
      <c r="R484" s="18"/>
      <c r="S484" s="18"/>
      <c r="T484" s="18"/>
      <c r="U484" s="18"/>
      <c r="V484" s="177"/>
      <c r="W484" s="17"/>
      <c r="X484" s="202"/>
    </row>
    <row r="485" spans="1:24" s="16" customFormat="1" ht="18.75">
      <c r="A485" s="11"/>
      <c r="B485" s="87"/>
      <c r="C485" s="88"/>
      <c r="D485" s="88"/>
      <c r="E485" s="17"/>
      <c r="F485" s="18"/>
      <c r="G485" s="18"/>
      <c r="H485" s="18"/>
      <c r="I485" s="18"/>
      <c r="J485" s="18"/>
      <c r="K485" s="177"/>
      <c r="L485" s="17"/>
      <c r="M485" s="18"/>
      <c r="N485" s="18"/>
      <c r="O485" s="18"/>
      <c r="P485" s="18"/>
      <c r="Q485" s="18"/>
      <c r="R485" s="18"/>
      <c r="S485" s="18"/>
      <c r="T485" s="18"/>
      <c r="U485" s="18"/>
      <c r="V485" s="177"/>
      <c r="W485" s="17"/>
      <c r="X485" s="202"/>
    </row>
    <row r="486" spans="1:24" s="16" customFormat="1" ht="18.75">
      <c r="A486" s="11"/>
      <c r="B486" s="87"/>
      <c r="C486" s="88"/>
      <c r="D486" s="88"/>
      <c r="E486" s="17"/>
      <c r="F486" s="18"/>
      <c r="G486" s="18"/>
      <c r="H486" s="18"/>
      <c r="I486" s="18"/>
      <c r="J486" s="18"/>
      <c r="K486" s="177"/>
      <c r="L486" s="17"/>
      <c r="M486" s="18"/>
      <c r="N486" s="18"/>
      <c r="O486" s="18"/>
      <c r="P486" s="18"/>
      <c r="Q486" s="18"/>
      <c r="R486" s="18"/>
      <c r="S486" s="18"/>
      <c r="T486" s="18"/>
      <c r="U486" s="18"/>
      <c r="V486" s="177"/>
      <c r="W486" s="17"/>
      <c r="X486" s="202"/>
    </row>
    <row r="487" spans="1:24" s="16" customFormat="1" ht="18.75">
      <c r="A487" s="11"/>
      <c r="B487" s="87"/>
      <c r="C487" s="88"/>
      <c r="D487" s="88"/>
      <c r="E487" s="17"/>
      <c r="F487" s="18"/>
      <c r="G487" s="18"/>
      <c r="H487" s="18"/>
      <c r="I487" s="18"/>
      <c r="J487" s="18"/>
      <c r="K487" s="177"/>
      <c r="L487" s="17"/>
      <c r="M487" s="18"/>
      <c r="N487" s="18"/>
      <c r="O487" s="18"/>
      <c r="P487" s="18"/>
      <c r="Q487" s="18"/>
      <c r="R487" s="18"/>
      <c r="S487" s="18"/>
      <c r="T487" s="18"/>
      <c r="U487" s="18"/>
      <c r="V487" s="177"/>
      <c r="W487" s="17"/>
      <c r="X487" s="202"/>
    </row>
    <row r="488" spans="1:24" s="16" customFormat="1" ht="18.75">
      <c r="A488" s="11"/>
      <c r="B488" s="87"/>
      <c r="C488" s="88"/>
      <c r="D488" s="88"/>
      <c r="E488" s="17"/>
      <c r="F488" s="18"/>
      <c r="G488" s="18"/>
      <c r="H488" s="18"/>
      <c r="I488" s="18"/>
      <c r="J488" s="18"/>
      <c r="K488" s="177"/>
      <c r="L488" s="17"/>
      <c r="M488" s="18"/>
      <c r="N488" s="18"/>
      <c r="O488" s="18"/>
      <c r="P488" s="18"/>
      <c r="Q488" s="18"/>
      <c r="R488" s="18"/>
      <c r="S488" s="18"/>
      <c r="T488" s="18"/>
      <c r="U488" s="18"/>
      <c r="V488" s="177"/>
      <c r="W488" s="17"/>
      <c r="X488" s="202"/>
    </row>
    <row r="489" spans="1:24" s="16" customFormat="1" ht="18.75">
      <c r="A489" s="11"/>
      <c r="B489" s="87"/>
      <c r="C489" s="88"/>
      <c r="D489" s="88"/>
      <c r="E489" s="17"/>
      <c r="F489" s="18"/>
      <c r="G489" s="18"/>
      <c r="H489" s="18"/>
      <c r="I489" s="18"/>
      <c r="J489" s="18"/>
      <c r="K489" s="177"/>
      <c r="L489" s="17"/>
      <c r="M489" s="18"/>
      <c r="N489" s="18"/>
      <c r="O489" s="18"/>
      <c r="P489" s="18"/>
      <c r="Q489" s="18"/>
      <c r="R489" s="18"/>
      <c r="S489" s="18"/>
      <c r="T489" s="18"/>
      <c r="U489" s="18"/>
      <c r="V489" s="177"/>
      <c r="W489" s="17"/>
      <c r="X489" s="202"/>
    </row>
    <row r="490" spans="1:24" s="16" customFormat="1" ht="18.75">
      <c r="A490" s="11"/>
      <c r="B490" s="87"/>
      <c r="C490" s="88"/>
      <c r="D490" s="88"/>
      <c r="E490" s="17"/>
      <c r="F490" s="18"/>
      <c r="G490" s="18"/>
      <c r="H490" s="18"/>
      <c r="I490" s="18"/>
      <c r="J490" s="18"/>
      <c r="K490" s="177"/>
      <c r="L490" s="17"/>
      <c r="M490" s="18"/>
      <c r="N490" s="18"/>
      <c r="O490" s="18"/>
      <c r="P490" s="18"/>
      <c r="Q490" s="18"/>
      <c r="R490" s="18"/>
      <c r="S490" s="18"/>
      <c r="T490" s="18"/>
      <c r="U490" s="18"/>
      <c r="V490" s="177"/>
      <c r="W490" s="17"/>
      <c r="X490" s="202"/>
    </row>
    <row r="491" spans="1:24" s="16" customFormat="1" ht="18.75">
      <c r="A491" s="11"/>
      <c r="B491" s="87"/>
      <c r="C491" s="88"/>
      <c r="D491" s="88"/>
      <c r="E491" s="17"/>
      <c r="F491" s="18"/>
      <c r="G491" s="18"/>
      <c r="H491" s="18"/>
      <c r="I491" s="18"/>
      <c r="J491" s="18"/>
      <c r="K491" s="177"/>
      <c r="L491" s="17"/>
      <c r="M491" s="18"/>
      <c r="N491" s="18"/>
      <c r="O491" s="18"/>
      <c r="P491" s="18"/>
      <c r="Q491" s="18"/>
      <c r="R491" s="18"/>
      <c r="S491" s="18"/>
      <c r="T491" s="18"/>
      <c r="U491" s="18"/>
      <c r="V491" s="177"/>
      <c r="W491" s="17"/>
      <c r="X491" s="202"/>
    </row>
    <row r="492" spans="1:24" s="16" customFormat="1" ht="18.75">
      <c r="A492" s="11"/>
      <c r="B492" s="87"/>
      <c r="C492" s="88"/>
      <c r="D492" s="88"/>
      <c r="E492" s="17"/>
      <c r="F492" s="18"/>
      <c r="G492" s="18"/>
      <c r="H492" s="18"/>
      <c r="I492" s="18"/>
      <c r="J492" s="18"/>
      <c r="K492" s="177"/>
      <c r="L492" s="17"/>
      <c r="M492" s="18"/>
      <c r="N492" s="18"/>
      <c r="O492" s="18"/>
      <c r="P492" s="18"/>
      <c r="Q492" s="18"/>
      <c r="R492" s="18"/>
      <c r="S492" s="18"/>
      <c r="T492" s="18"/>
      <c r="U492" s="18"/>
      <c r="V492" s="177"/>
      <c r="W492" s="17"/>
      <c r="X492" s="202"/>
    </row>
    <row r="493" spans="1:24" s="16" customFormat="1" ht="18.75">
      <c r="A493" s="11"/>
      <c r="B493" s="87"/>
      <c r="C493" s="88"/>
      <c r="D493" s="88"/>
      <c r="E493" s="17"/>
      <c r="F493" s="18"/>
      <c r="G493" s="18"/>
      <c r="H493" s="18"/>
      <c r="I493" s="18"/>
      <c r="J493" s="18"/>
      <c r="K493" s="177"/>
      <c r="L493" s="17"/>
      <c r="M493" s="18"/>
      <c r="N493" s="18"/>
      <c r="O493" s="18"/>
      <c r="P493" s="18"/>
      <c r="Q493" s="18"/>
      <c r="R493" s="18"/>
      <c r="S493" s="18"/>
      <c r="T493" s="18"/>
      <c r="U493" s="18"/>
      <c r="V493" s="177"/>
      <c r="W493" s="17"/>
      <c r="X493" s="202"/>
    </row>
    <row r="494" spans="1:24" s="16" customFormat="1" ht="18.75">
      <c r="A494" s="11"/>
      <c r="B494" s="87"/>
      <c r="C494" s="88"/>
      <c r="D494" s="88"/>
      <c r="E494" s="17"/>
      <c r="F494" s="18"/>
      <c r="G494" s="18"/>
      <c r="H494" s="18"/>
      <c r="I494" s="18"/>
      <c r="J494" s="18"/>
      <c r="K494" s="177"/>
      <c r="L494" s="17"/>
      <c r="M494" s="18"/>
      <c r="N494" s="18"/>
      <c r="O494" s="18"/>
      <c r="P494" s="18"/>
      <c r="Q494" s="18"/>
      <c r="R494" s="18"/>
      <c r="S494" s="18"/>
      <c r="T494" s="18"/>
      <c r="U494" s="18"/>
      <c r="V494" s="177"/>
      <c r="W494" s="17"/>
      <c r="X494" s="202"/>
    </row>
    <row r="495" spans="1:24" s="16" customFormat="1" ht="18.75">
      <c r="A495" s="11"/>
      <c r="B495" s="87"/>
      <c r="C495" s="88"/>
      <c r="D495" s="88"/>
      <c r="E495" s="17"/>
      <c r="F495" s="18"/>
      <c r="G495" s="18"/>
      <c r="H495" s="18"/>
      <c r="I495" s="18"/>
      <c r="J495" s="18"/>
      <c r="K495" s="177"/>
      <c r="L495" s="17"/>
      <c r="M495" s="18"/>
      <c r="N495" s="18"/>
      <c r="O495" s="18"/>
      <c r="P495" s="18"/>
      <c r="Q495" s="18"/>
      <c r="R495" s="18"/>
      <c r="S495" s="18"/>
      <c r="T495" s="18"/>
      <c r="U495" s="18"/>
      <c r="V495" s="177"/>
      <c r="W495" s="17"/>
      <c r="X495" s="202"/>
    </row>
    <row r="496" spans="1:24" s="16" customFormat="1" ht="18.75">
      <c r="A496" s="11"/>
      <c r="B496" s="87"/>
      <c r="C496" s="88"/>
      <c r="D496" s="88"/>
      <c r="E496" s="17"/>
      <c r="F496" s="18"/>
      <c r="G496" s="18"/>
      <c r="H496" s="18"/>
      <c r="I496" s="18"/>
      <c r="J496" s="18"/>
      <c r="K496" s="177"/>
      <c r="L496" s="17"/>
      <c r="M496" s="18"/>
      <c r="N496" s="18"/>
      <c r="O496" s="18"/>
      <c r="P496" s="18"/>
      <c r="Q496" s="18"/>
      <c r="R496" s="18"/>
      <c r="S496" s="18"/>
      <c r="T496" s="18"/>
      <c r="U496" s="18"/>
      <c r="V496" s="177"/>
      <c r="W496" s="17"/>
      <c r="X496" s="202"/>
    </row>
    <row r="497" spans="1:24" s="16" customFormat="1" ht="18.75">
      <c r="A497" s="11"/>
      <c r="B497" s="87"/>
      <c r="C497" s="88"/>
      <c r="D497" s="88"/>
      <c r="E497" s="17"/>
      <c r="F497" s="18"/>
      <c r="G497" s="18"/>
      <c r="H497" s="18"/>
      <c r="I497" s="18"/>
      <c r="J497" s="18"/>
      <c r="K497" s="177"/>
      <c r="L497" s="17"/>
      <c r="M497" s="18"/>
      <c r="N497" s="18"/>
      <c r="O497" s="18"/>
      <c r="P497" s="18"/>
      <c r="Q497" s="18"/>
      <c r="R497" s="18"/>
      <c r="S497" s="18"/>
      <c r="T497" s="18"/>
      <c r="U497" s="18"/>
      <c r="V497" s="177"/>
      <c r="W497" s="17"/>
      <c r="X497" s="202"/>
    </row>
    <row r="498" spans="1:24" s="16" customFormat="1" ht="18.75">
      <c r="A498" s="11"/>
      <c r="B498" s="87"/>
      <c r="C498" s="88"/>
      <c r="D498" s="88"/>
      <c r="E498" s="17"/>
      <c r="F498" s="18"/>
      <c r="G498" s="18"/>
      <c r="H498" s="18"/>
      <c r="I498" s="18"/>
      <c r="J498" s="18"/>
      <c r="K498" s="177"/>
      <c r="L498" s="17"/>
      <c r="M498" s="18"/>
      <c r="N498" s="18"/>
      <c r="O498" s="18"/>
      <c r="P498" s="18"/>
      <c r="Q498" s="18"/>
      <c r="R498" s="18"/>
      <c r="S498" s="18"/>
      <c r="T498" s="18"/>
      <c r="U498" s="18"/>
      <c r="V498" s="177"/>
      <c r="W498" s="17"/>
      <c r="X498" s="202"/>
    </row>
    <row r="499" spans="1:24" s="16" customFormat="1" ht="18.75">
      <c r="A499" s="11"/>
      <c r="B499" s="87"/>
      <c r="C499" s="88"/>
      <c r="D499" s="88"/>
      <c r="E499" s="17"/>
      <c r="F499" s="18"/>
      <c r="G499" s="18"/>
      <c r="H499" s="18"/>
      <c r="I499" s="18"/>
      <c r="J499" s="18"/>
      <c r="K499" s="177"/>
      <c r="L499" s="17"/>
      <c r="M499" s="18"/>
      <c r="N499" s="18"/>
      <c r="O499" s="18"/>
      <c r="P499" s="18"/>
      <c r="Q499" s="18"/>
      <c r="R499" s="18"/>
      <c r="S499" s="18"/>
      <c r="T499" s="18"/>
      <c r="U499" s="18"/>
      <c r="V499" s="177"/>
      <c r="W499" s="17"/>
      <c r="X499" s="202"/>
    </row>
    <row r="500" spans="1:24" s="16" customFormat="1" ht="18.75">
      <c r="A500" s="11"/>
      <c r="B500" s="87"/>
      <c r="C500" s="88"/>
      <c r="D500" s="88"/>
      <c r="E500" s="17"/>
      <c r="F500" s="18"/>
      <c r="G500" s="18"/>
      <c r="H500" s="18"/>
      <c r="I500" s="18"/>
      <c r="J500" s="18"/>
      <c r="K500" s="177"/>
      <c r="L500" s="17"/>
      <c r="M500" s="18"/>
      <c r="N500" s="18"/>
      <c r="O500" s="18"/>
      <c r="P500" s="18"/>
      <c r="Q500" s="18"/>
      <c r="R500" s="18"/>
      <c r="S500" s="18"/>
      <c r="T500" s="18"/>
      <c r="U500" s="18"/>
      <c r="V500" s="177"/>
      <c r="W500" s="17"/>
      <c r="X500" s="202"/>
    </row>
    <row r="501" spans="1:24" s="16" customFormat="1" ht="18.75">
      <c r="A501" s="11"/>
      <c r="B501" s="87"/>
      <c r="C501" s="88"/>
      <c r="D501" s="88"/>
      <c r="E501" s="17"/>
      <c r="F501" s="18"/>
      <c r="G501" s="18"/>
      <c r="H501" s="18"/>
      <c r="I501" s="18"/>
      <c r="J501" s="18"/>
      <c r="K501" s="177"/>
      <c r="L501" s="17"/>
      <c r="M501" s="18"/>
      <c r="N501" s="18"/>
      <c r="O501" s="18"/>
      <c r="P501" s="18"/>
      <c r="Q501" s="18"/>
      <c r="R501" s="18"/>
      <c r="S501" s="18"/>
      <c r="T501" s="18"/>
      <c r="U501" s="18"/>
      <c r="V501" s="177"/>
      <c r="W501" s="17"/>
      <c r="X501" s="202"/>
    </row>
    <row r="502" spans="1:24" s="16" customFormat="1" ht="18.75">
      <c r="A502" s="11"/>
      <c r="B502" s="87"/>
      <c r="C502" s="88"/>
      <c r="D502" s="88"/>
      <c r="E502" s="17"/>
      <c r="F502" s="18"/>
      <c r="G502" s="18"/>
      <c r="H502" s="18"/>
      <c r="I502" s="18"/>
      <c r="J502" s="18"/>
      <c r="K502" s="177"/>
      <c r="L502" s="17"/>
      <c r="M502" s="18"/>
      <c r="N502" s="18"/>
      <c r="O502" s="18"/>
      <c r="P502" s="18"/>
      <c r="Q502" s="18"/>
      <c r="R502" s="18"/>
      <c r="S502" s="18"/>
      <c r="T502" s="18"/>
      <c r="U502" s="18"/>
      <c r="V502" s="177"/>
      <c r="W502" s="17"/>
      <c r="X502" s="202"/>
    </row>
    <row r="503" spans="1:24" s="16" customFormat="1" ht="18.75">
      <c r="A503" s="11"/>
      <c r="B503" s="87"/>
      <c r="C503" s="88"/>
      <c r="D503" s="88"/>
      <c r="E503" s="17"/>
      <c r="F503" s="18"/>
      <c r="G503" s="18"/>
      <c r="H503" s="18"/>
      <c r="I503" s="18"/>
      <c r="J503" s="18"/>
      <c r="K503" s="177"/>
      <c r="L503" s="17"/>
      <c r="M503" s="18"/>
      <c r="N503" s="18"/>
      <c r="O503" s="18"/>
      <c r="P503" s="18"/>
      <c r="Q503" s="18"/>
      <c r="R503" s="18"/>
      <c r="S503" s="18"/>
      <c r="T503" s="18"/>
      <c r="U503" s="18"/>
      <c r="V503" s="177"/>
      <c r="W503" s="17"/>
      <c r="X503" s="202"/>
    </row>
    <row r="504" spans="1:24" s="16" customFormat="1" ht="18.75">
      <c r="A504" s="11"/>
      <c r="B504" s="87"/>
      <c r="C504" s="88"/>
      <c r="D504" s="88"/>
      <c r="E504" s="17"/>
      <c r="F504" s="18"/>
      <c r="G504" s="18"/>
      <c r="H504" s="18"/>
      <c r="I504" s="18"/>
      <c r="J504" s="18"/>
      <c r="K504" s="177"/>
      <c r="L504" s="17"/>
      <c r="M504" s="18"/>
      <c r="N504" s="18"/>
      <c r="O504" s="18"/>
      <c r="P504" s="18"/>
      <c r="Q504" s="18"/>
      <c r="R504" s="18"/>
      <c r="S504" s="18"/>
      <c r="T504" s="18"/>
      <c r="U504" s="18"/>
      <c r="V504" s="177"/>
      <c r="W504" s="17"/>
      <c r="X504" s="202"/>
    </row>
    <row r="505" spans="1:24" s="16" customFormat="1" ht="18.75">
      <c r="A505" s="11"/>
      <c r="B505" s="87"/>
      <c r="C505" s="88"/>
      <c r="D505" s="88"/>
      <c r="E505" s="17"/>
      <c r="F505" s="18"/>
      <c r="G505" s="18"/>
      <c r="H505" s="18"/>
      <c r="I505" s="18"/>
      <c r="J505" s="18"/>
      <c r="K505" s="177"/>
      <c r="L505" s="17"/>
      <c r="M505" s="18"/>
      <c r="N505" s="18"/>
      <c r="O505" s="18"/>
      <c r="P505" s="18"/>
      <c r="Q505" s="18"/>
      <c r="R505" s="18"/>
      <c r="S505" s="18"/>
      <c r="T505" s="18"/>
      <c r="U505" s="18"/>
      <c r="V505" s="177"/>
      <c r="W505" s="17"/>
      <c r="X505" s="202"/>
    </row>
    <row r="506" spans="1:24" s="16" customFormat="1" ht="18.75">
      <c r="A506" s="11"/>
      <c r="B506" s="87"/>
      <c r="C506" s="88"/>
      <c r="D506" s="88"/>
      <c r="E506" s="17"/>
      <c r="F506" s="18"/>
      <c r="G506" s="18"/>
      <c r="H506" s="18"/>
      <c r="I506" s="18"/>
      <c r="J506" s="18"/>
      <c r="K506" s="177"/>
      <c r="L506" s="17"/>
      <c r="M506" s="18"/>
      <c r="N506" s="18"/>
      <c r="O506" s="18"/>
      <c r="P506" s="18"/>
      <c r="Q506" s="18"/>
      <c r="R506" s="18"/>
      <c r="S506" s="18"/>
      <c r="T506" s="18"/>
      <c r="U506" s="18"/>
      <c r="V506" s="177"/>
      <c r="W506" s="17"/>
      <c r="X506" s="202"/>
    </row>
    <row r="507" spans="1:24" s="16" customFormat="1" ht="18.75">
      <c r="A507" s="11"/>
      <c r="B507" s="87"/>
      <c r="C507" s="88"/>
      <c r="D507" s="88"/>
      <c r="E507" s="17"/>
      <c r="F507" s="18"/>
      <c r="G507" s="18"/>
      <c r="H507" s="18"/>
      <c r="I507" s="18"/>
      <c r="J507" s="18"/>
      <c r="K507" s="177"/>
      <c r="L507" s="17"/>
      <c r="M507" s="18"/>
      <c r="N507" s="18"/>
      <c r="O507" s="18"/>
      <c r="P507" s="18"/>
      <c r="Q507" s="18"/>
      <c r="R507" s="18"/>
      <c r="S507" s="18"/>
      <c r="T507" s="18"/>
      <c r="U507" s="18"/>
      <c r="V507" s="177"/>
      <c r="W507" s="17"/>
      <c r="X507" s="202"/>
    </row>
    <row r="508" spans="1:24" s="16" customFormat="1" ht="18.75">
      <c r="A508" s="11"/>
      <c r="B508" s="87"/>
      <c r="C508" s="88"/>
      <c r="D508" s="88"/>
      <c r="E508" s="17"/>
      <c r="F508" s="18"/>
      <c r="G508" s="18"/>
      <c r="H508" s="18"/>
      <c r="I508" s="18"/>
      <c r="J508" s="18"/>
      <c r="K508" s="177"/>
      <c r="L508" s="17"/>
      <c r="M508" s="18"/>
      <c r="N508" s="18"/>
      <c r="O508" s="18"/>
      <c r="P508" s="18"/>
      <c r="Q508" s="18"/>
      <c r="R508" s="18"/>
      <c r="S508" s="18"/>
      <c r="T508" s="18"/>
      <c r="U508" s="18"/>
      <c r="V508" s="177"/>
      <c r="W508" s="17"/>
      <c r="X508" s="202"/>
    </row>
    <row r="509" spans="1:24" s="16" customFormat="1" ht="18.75">
      <c r="A509" s="11"/>
      <c r="B509" s="87"/>
      <c r="C509" s="88"/>
      <c r="D509" s="88"/>
      <c r="E509" s="17"/>
      <c r="F509" s="18"/>
      <c r="G509" s="18"/>
      <c r="H509" s="18"/>
      <c r="I509" s="18"/>
      <c r="J509" s="18"/>
      <c r="K509" s="177"/>
      <c r="L509" s="17"/>
      <c r="M509" s="18"/>
      <c r="N509" s="18"/>
      <c r="O509" s="18"/>
      <c r="P509" s="18"/>
      <c r="Q509" s="18"/>
      <c r="R509" s="18"/>
      <c r="S509" s="18"/>
      <c r="T509" s="18"/>
      <c r="U509" s="18"/>
      <c r="V509" s="177"/>
      <c r="W509" s="17"/>
      <c r="X509" s="202"/>
    </row>
    <row r="510" spans="1:24" s="16" customFormat="1" ht="18.75">
      <c r="A510" s="11"/>
      <c r="B510" s="87"/>
      <c r="C510" s="88"/>
      <c r="D510" s="88"/>
      <c r="E510" s="17"/>
      <c r="F510" s="18"/>
      <c r="G510" s="18"/>
      <c r="H510" s="18"/>
      <c r="I510" s="18"/>
      <c r="J510" s="18"/>
      <c r="K510" s="177"/>
      <c r="L510" s="17"/>
      <c r="M510" s="18"/>
      <c r="N510" s="18"/>
      <c r="O510" s="18"/>
      <c r="P510" s="18"/>
      <c r="Q510" s="18"/>
      <c r="R510" s="18"/>
      <c r="S510" s="18"/>
      <c r="T510" s="18"/>
      <c r="U510" s="18"/>
      <c r="V510" s="177"/>
      <c r="W510" s="17"/>
      <c r="X510" s="202"/>
    </row>
    <row r="511" spans="1:24" s="16" customFormat="1" ht="18.75">
      <c r="A511" s="11"/>
      <c r="B511" s="87"/>
      <c r="C511" s="88"/>
      <c r="D511" s="88"/>
      <c r="E511" s="17"/>
      <c r="F511" s="18"/>
      <c r="G511" s="18"/>
      <c r="H511" s="18"/>
      <c r="I511" s="18"/>
      <c r="J511" s="18"/>
      <c r="K511" s="177"/>
      <c r="L511" s="17"/>
      <c r="M511" s="18"/>
      <c r="N511" s="18"/>
      <c r="O511" s="18"/>
      <c r="P511" s="18"/>
      <c r="Q511" s="18"/>
      <c r="R511" s="18"/>
      <c r="S511" s="18"/>
      <c r="T511" s="18"/>
      <c r="U511" s="18"/>
      <c r="V511" s="177"/>
      <c r="W511" s="17"/>
      <c r="X511" s="202"/>
    </row>
    <row r="512" spans="1:24" s="16" customFormat="1" ht="18.75">
      <c r="A512" s="11"/>
      <c r="B512" s="87"/>
      <c r="C512" s="88"/>
      <c r="D512" s="88"/>
      <c r="E512" s="17"/>
      <c r="F512" s="18"/>
      <c r="G512" s="18"/>
      <c r="H512" s="18"/>
      <c r="I512" s="18"/>
      <c r="J512" s="18"/>
      <c r="K512" s="177"/>
      <c r="L512" s="17"/>
      <c r="M512" s="18"/>
      <c r="N512" s="18"/>
      <c r="O512" s="18"/>
      <c r="P512" s="18"/>
      <c r="Q512" s="18"/>
      <c r="R512" s="18"/>
      <c r="S512" s="18"/>
      <c r="T512" s="18"/>
      <c r="U512" s="18"/>
      <c r="V512" s="177"/>
      <c r="W512" s="17"/>
      <c r="X512" s="202"/>
    </row>
    <row r="513" spans="1:24" s="16" customFormat="1" ht="18.75">
      <c r="A513" s="11"/>
      <c r="B513" s="87"/>
      <c r="C513" s="88"/>
      <c r="D513" s="88"/>
      <c r="E513" s="17"/>
      <c r="F513" s="18"/>
      <c r="G513" s="18"/>
      <c r="H513" s="18"/>
      <c r="I513" s="18"/>
      <c r="J513" s="18"/>
      <c r="K513" s="177"/>
      <c r="L513" s="17"/>
      <c r="M513" s="18"/>
      <c r="N513" s="18"/>
      <c r="O513" s="18"/>
      <c r="P513" s="18"/>
      <c r="Q513" s="18"/>
      <c r="R513" s="18"/>
      <c r="S513" s="18"/>
      <c r="T513" s="18"/>
      <c r="U513" s="18"/>
      <c r="V513" s="177"/>
      <c r="W513" s="17"/>
      <c r="X513" s="202"/>
    </row>
    <row r="514" spans="1:24" s="16" customFormat="1" ht="18.75">
      <c r="A514" s="11"/>
      <c r="B514" s="87"/>
      <c r="C514" s="88"/>
      <c r="D514" s="88"/>
      <c r="E514" s="17"/>
      <c r="F514" s="18"/>
      <c r="G514" s="18"/>
      <c r="H514" s="18"/>
      <c r="I514" s="18"/>
      <c r="J514" s="18"/>
      <c r="K514" s="177"/>
      <c r="L514" s="17"/>
      <c r="M514" s="18"/>
      <c r="N514" s="18"/>
      <c r="O514" s="18"/>
      <c r="P514" s="18"/>
      <c r="Q514" s="18"/>
      <c r="R514" s="18"/>
      <c r="S514" s="18"/>
      <c r="T514" s="18"/>
      <c r="U514" s="18"/>
      <c r="V514" s="177"/>
      <c r="W514" s="17"/>
      <c r="X514" s="202"/>
    </row>
    <row r="515" spans="1:24" s="16" customFormat="1" ht="18.75">
      <c r="A515" s="11"/>
      <c r="B515" s="87"/>
      <c r="C515" s="88"/>
      <c r="D515" s="88"/>
      <c r="E515" s="17"/>
      <c r="F515" s="18"/>
      <c r="G515" s="18"/>
      <c r="H515" s="18"/>
      <c r="I515" s="18"/>
      <c r="J515" s="18"/>
      <c r="K515" s="177"/>
      <c r="L515" s="17"/>
      <c r="M515" s="18"/>
      <c r="N515" s="18"/>
      <c r="O515" s="18"/>
      <c r="P515" s="18"/>
      <c r="Q515" s="18"/>
      <c r="R515" s="18"/>
      <c r="S515" s="18"/>
      <c r="T515" s="18"/>
      <c r="U515" s="18"/>
      <c r="V515" s="177"/>
      <c r="W515" s="17"/>
      <c r="X515" s="202"/>
    </row>
    <row r="516" spans="1:24" s="16" customFormat="1" ht="18.75">
      <c r="A516" s="11"/>
      <c r="B516" s="87"/>
      <c r="C516" s="88"/>
      <c r="D516" s="88"/>
      <c r="E516" s="17"/>
      <c r="F516" s="18"/>
      <c r="G516" s="18"/>
      <c r="H516" s="18"/>
      <c r="I516" s="18"/>
      <c r="J516" s="18"/>
      <c r="K516" s="177"/>
      <c r="L516" s="17"/>
      <c r="M516" s="18"/>
      <c r="N516" s="18"/>
      <c r="O516" s="18"/>
      <c r="P516" s="18"/>
      <c r="Q516" s="18"/>
      <c r="R516" s="18"/>
      <c r="S516" s="18"/>
      <c r="T516" s="18"/>
      <c r="U516" s="18"/>
      <c r="V516" s="177"/>
      <c r="W516" s="17"/>
      <c r="X516" s="202"/>
    </row>
    <row r="517" spans="1:24" s="16" customFormat="1" ht="18.75">
      <c r="A517" s="11"/>
      <c r="B517" s="87"/>
      <c r="C517" s="88"/>
      <c r="D517" s="88"/>
      <c r="E517" s="17"/>
      <c r="F517" s="18"/>
      <c r="G517" s="18"/>
      <c r="H517" s="18"/>
      <c r="I517" s="18"/>
      <c r="J517" s="18"/>
      <c r="K517" s="177"/>
      <c r="L517" s="17"/>
      <c r="M517" s="18"/>
      <c r="N517" s="18"/>
      <c r="O517" s="18"/>
      <c r="P517" s="18"/>
      <c r="Q517" s="18"/>
      <c r="R517" s="18"/>
      <c r="S517" s="18"/>
      <c r="T517" s="18"/>
      <c r="U517" s="18"/>
      <c r="V517" s="177"/>
      <c r="W517" s="17"/>
      <c r="X517" s="202"/>
    </row>
    <row r="518" spans="1:24" s="16" customFormat="1" ht="18.75">
      <c r="A518" s="11"/>
      <c r="B518" s="87"/>
      <c r="C518" s="88"/>
      <c r="D518" s="88"/>
      <c r="E518" s="17"/>
      <c r="F518" s="18"/>
      <c r="G518" s="18"/>
      <c r="H518" s="18"/>
      <c r="I518" s="18"/>
      <c r="J518" s="18"/>
      <c r="K518" s="177"/>
      <c r="L518" s="17"/>
      <c r="M518" s="18"/>
      <c r="N518" s="18"/>
      <c r="O518" s="18"/>
      <c r="P518" s="18"/>
      <c r="Q518" s="18"/>
      <c r="R518" s="18"/>
      <c r="S518" s="18"/>
      <c r="T518" s="18"/>
      <c r="U518" s="18"/>
      <c r="V518" s="177"/>
      <c r="W518" s="17"/>
      <c r="X518" s="202"/>
    </row>
    <row r="519" spans="1:24" s="16" customFormat="1" ht="18.75">
      <c r="A519" s="11"/>
      <c r="B519" s="87"/>
      <c r="C519" s="88"/>
      <c r="D519" s="88"/>
      <c r="E519" s="17"/>
      <c r="F519" s="18"/>
      <c r="G519" s="18"/>
      <c r="H519" s="18"/>
      <c r="I519" s="18"/>
      <c r="J519" s="18"/>
      <c r="K519" s="177"/>
      <c r="L519" s="17"/>
      <c r="M519" s="18"/>
      <c r="N519" s="18"/>
      <c r="O519" s="18"/>
      <c r="P519" s="18"/>
      <c r="Q519" s="18"/>
      <c r="R519" s="18"/>
      <c r="S519" s="18"/>
      <c r="T519" s="18"/>
      <c r="U519" s="18"/>
      <c r="V519" s="177"/>
      <c r="W519" s="17"/>
      <c r="X519" s="202"/>
    </row>
    <row r="520" spans="1:24" s="16" customFormat="1" ht="18.75">
      <c r="A520" s="11"/>
      <c r="B520" s="87"/>
      <c r="C520" s="88"/>
      <c r="D520" s="88"/>
      <c r="E520" s="17"/>
      <c r="F520" s="18"/>
      <c r="G520" s="18"/>
      <c r="H520" s="18"/>
      <c r="I520" s="18"/>
      <c r="J520" s="18"/>
      <c r="K520" s="177"/>
      <c r="L520" s="17"/>
      <c r="M520" s="18"/>
      <c r="N520" s="18"/>
      <c r="O520" s="18"/>
      <c r="P520" s="18"/>
      <c r="Q520" s="18"/>
      <c r="R520" s="18"/>
      <c r="S520" s="18"/>
      <c r="T520" s="18"/>
      <c r="U520" s="18"/>
      <c r="V520" s="177"/>
      <c r="W520" s="17"/>
      <c r="X520" s="202"/>
    </row>
    <row r="521" spans="1:24" s="16" customFormat="1" ht="18.75">
      <c r="A521" s="11"/>
      <c r="B521" s="87"/>
      <c r="C521" s="88"/>
      <c r="D521" s="88"/>
      <c r="E521" s="17"/>
      <c r="F521" s="18"/>
      <c r="G521" s="18"/>
      <c r="H521" s="18"/>
      <c r="I521" s="18"/>
      <c r="J521" s="18"/>
      <c r="K521" s="177"/>
      <c r="L521" s="17"/>
      <c r="M521" s="18"/>
      <c r="N521" s="18"/>
      <c r="O521" s="18"/>
      <c r="P521" s="18"/>
      <c r="Q521" s="18"/>
      <c r="R521" s="18"/>
      <c r="S521" s="18"/>
      <c r="T521" s="18"/>
      <c r="U521" s="18"/>
      <c r="V521" s="177"/>
      <c r="W521" s="17"/>
      <c r="X521" s="202"/>
    </row>
    <row r="522" spans="1:24" s="16" customFormat="1" ht="18.75">
      <c r="A522" s="11"/>
      <c r="B522" s="87"/>
      <c r="C522" s="88"/>
      <c r="D522" s="88"/>
      <c r="E522" s="17"/>
      <c r="F522" s="18"/>
      <c r="G522" s="18"/>
      <c r="H522" s="18"/>
      <c r="I522" s="18"/>
      <c r="J522" s="18"/>
      <c r="K522" s="177"/>
      <c r="L522" s="17"/>
      <c r="M522" s="18"/>
      <c r="N522" s="18"/>
      <c r="O522" s="18"/>
      <c r="P522" s="18"/>
      <c r="Q522" s="18"/>
      <c r="R522" s="18"/>
      <c r="S522" s="18"/>
      <c r="T522" s="18"/>
      <c r="U522" s="18"/>
      <c r="V522" s="177"/>
      <c r="W522" s="17"/>
      <c r="X522" s="202"/>
    </row>
    <row r="523" spans="1:24" s="16" customFormat="1" ht="18.75">
      <c r="A523" s="11"/>
      <c r="B523" s="87"/>
      <c r="C523" s="88"/>
      <c r="D523" s="88"/>
      <c r="E523" s="17"/>
      <c r="F523" s="18"/>
      <c r="G523" s="18"/>
      <c r="H523" s="18"/>
      <c r="I523" s="18"/>
      <c r="J523" s="18"/>
      <c r="K523" s="177"/>
      <c r="L523" s="17"/>
      <c r="M523" s="18"/>
      <c r="N523" s="18"/>
      <c r="O523" s="18"/>
      <c r="P523" s="18"/>
      <c r="Q523" s="18"/>
      <c r="R523" s="18"/>
      <c r="S523" s="18"/>
      <c r="T523" s="18"/>
      <c r="U523" s="18"/>
      <c r="V523" s="177"/>
      <c r="W523" s="17"/>
      <c r="X523" s="202"/>
    </row>
    <row r="524" spans="1:24" s="16" customFormat="1" ht="18.75">
      <c r="A524" s="11"/>
      <c r="B524" s="87"/>
      <c r="C524" s="88"/>
      <c r="D524" s="88"/>
      <c r="E524" s="17"/>
      <c r="F524" s="18"/>
      <c r="G524" s="18"/>
      <c r="H524" s="18"/>
      <c r="I524" s="18"/>
      <c r="J524" s="18"/>
      <c r="K524" s="177"/>
      <c r="L524" s="17"/>
      <c r="M524" s="18"/>
      <c r="N524" s="18"/>
      <c r="O524" s="18"/>
      <c r="P524" s="18"/>
      <c r="Q524" s="18"/>
      <c r="R524" s="18"/>
      <c r="S524" s="18"/>
      <c r="T524" s="18"/>
      <c r="U524" s="18"/>
      <c r="V524" s="177"/>
      <c r="W524" s="17"/>
      <c r="X524" s="202"/>
    </row>
    <row r="525" spans="1:24" s="16" customFormat="1" ht="18.75">
      <c r="A525" s="11"/>
      <c r="B525" s="87"/>
      <c r="C525" s="88"/>
      <c r="D525" s="88"/>
      <c r="E525" s="17"/>
      <c r="F525" s="18"/>
      <c r="G525" s="18"/>
      <c r="H525" s="18"/>
      <c r="I525" s="18"/>
      <c r="J525" s="18"/>
      <c r="K525" s="177"/>
      <c r="L525" s="17"/>
      <c r="M525" s="18"/>
      <c r="N525" s="18"/>
      <c r="O525" s="18"/>
      <c r="P525" s="18"/>
      <c r="Q525" s="18"/>
      <c r="R525" s="18"/>
      <c r="S525" s="18"/>
      <c r="T525" s="18"/>
      <c r="U525" s="18"/>
      <c r="V525" s="177"/>
      <c r="W525" s="17"/>
      <c r="X525" s="202"/>
    </row>
    <row r="526" spans="1:24" s="16" customFormat="1" ht="18.75">
      <c r="A526" s="11"/>
      <c r="B526" s="87"/>
      <c r="C526" s="88"/>
      <c r="D526" s="88"/>
      <c r="E526" s="17"/>
      <c r="F526" s="18"/>
      <c r="G526" s="18"/>
      <c r="H526" s="18"/>
      <c r="I526" s="18"/>
      <c r="J526" s="18"/>
      <c r="K526" s="177"/>
      <c r="L526" s="17"/>
      <c r="M526" s="18"/>
      <c r="N526" s="18"/>
      <c r="O526" s="18"/>
      <c r="P526" s="18"/>
      <c r="Q526" s="18"/>
      <c r="R526" s="18"/>
      <c r="S526" s="18"/>
      <c r="T526" s="18"/>
      <c r="U526" s="18"/>
      <c r="V526" s="177"/>
      <c r="W526" s="17"/>
      <c r="X526" s="202"/>
    </row>
    <row r="527" spans="1:24" s="16" customFormat="1" ht="18.75">
      <c r="A527" s="11"/>
      <c r="B527" s="87"/>
      <c r="C527" s="88"/>
      <c r="D527" s="88"/>
      <c r="E527" s="17"/>
      <c r="F527" s="18"/>
      <c r="G527" s="18"/>
      <c r="H527" s="18"/>
      <c r="I527" s="18"/>
      <c r="J527" s="18"/>
      <c r="K527" s="177"/>
      <c r="L527" s="17"/>
      <c r="M527" s="18"/>
      <c r="N527" s="18"/>
      <c r="O527" s="18"/>
      <c r="P527" s="18"/>
      <c r="Q527" s="18"/>
      <c r="R527" s="18"/>
      <c r="S527" s="18"/>
      <c r="T527" s="18"/>
      <c r="U527" s="18"/>
      <c r="V527" s="177"/>
      <c r="W527" s="17"/>
      <c r="X527" s="202"/>
    </row>
    <row r="528" spans="1:24" s="16" customFormat="1" ht="18.75">
      <c r="A528" s="11"/>
      <c r="B528" s="87"/>
      <c r="C528" s="88"/>
      <c r="D528" s="88"/>
      <c r="E528" s="17"/>
      <c r="F528" s="18"/>
      <c r="G528" s="18"/>
      <c r="H528" s="18"/>
      <c r="I528" s="18"/>
      <c r="J528" s="18"/>
      <c r="K528" s="177"/>
      <c r="L528" s="17"/>
      <c r="M528" s="18"/>
      <c r="N528" s="18"/>
      <c r="O528" s="18"/>
      <c r="P528" s="18"/>
      <c r="Q528" s="18"/>
      <c r="R528" s="18"/>
      <c r="S528" s="18"/>
      <c r="T528" s="18"/>
      <c r="U528" s="18"/>
      <c r="V528" s="177"/>
      <c r="W528" s="17"/>
      <c r="X528" s="202"/>
    </row>
    <row r="529" spans="1:24" s="16" customFormat="1" ht="18.75">
      <c r="A529" s="11"/>
      <c r="B529" s="87"/>
      <c r="C529" s="88"/>
      <c r="D529" s="88"/>
      <c r="E529" s="17"/>
      <c r="F529" s="18"/>
      <c r="G529" s="18"/>
      <c r="H529" s="18"/>
      <c r="I529" s="18"/>
      <c r="J529" s="18"/>
      <c r="K529" s="177"/>
      <c r="L529" s="17"/>
      <c r="M529" s="18"/>
      <c r="N529" s="18"/>
      <c r="O529" s="18"/>
      <c r="P529" s="18"/>
      <c r="Q529" s="18"/>
      <c r="R529" s="18"/>
      <c r="S529" s="18"/>
      <c r="T529" s="18"/>
      <c r="U529" s="18"/>
      <c r="V529" s="177"/>
      <c r="W529" s="17"/>
      <c r="X529" s="202"/>
    </row>
    <row r="530" spans="1:24" s="16" customFormat="1" ht="18.75">
      <c r="A530" s="11"/>
      <c r="B530" s="87"/>
      <c r="C530" s="88"/>
      <c r="D530" s="88"/>
      <c r="E530" s="17"/>
      <c r="F530" s="18"/>
      <c r="G530" s="18"/>
      <c r="H530" s="18"/>
      <c r="I530" s="18"/>
      <c r="J530" s="18"/>
      <c r="K530" s="177"/>
      <c r="L530" s="17"/>
      <c r="M530" s="18"/>
      <c r="N530" s="18"/>
      <c r="O530" s="18"/>
      <c r="P530" s="18"/>
      <c r="Q530" s="18"/>
      <c r="R530" s="18"/>
      <c r="S530" s="18"/>
      <c r="T530" s="18"/>
      <c r="U530" s="18"/>
      <c r="V530" s="177"/>
      <c r="W530" s="17"/>
      <c r="X530" s="202"/>
    </row>
    <row r="531" spans="1:24" s="16" customFormat="1" ht="18.75">
      <c r="A531" s="11"/>
      <c r="B531" s="87"/>
      <c r="C531" s="88"/>
      <c r="D531" s="88"/>
      <c r="E531" s="17"/>
      <c r="F531" s="18"/>
      <c r="G531" s="18"/>
      <c r="H531" s="18"/>
      <c r="I531" s="18"/>
      <c r="J531" s="18"/>
      <c r="K531" s="177"/>
      <c r="L531" s="17"/>
      <c r="M531" s="18"/>
      <c r="N531" s="18"/>
      <c r="O531" s="18"/>
      <c r="P531" s="18"/>
      <c r="Q531" s="18"/>
      <c r="R531" s="18"/>
      <c r="S531" s="18"/>
      <c r="T531" s="18"/>
      <c r="U531" s="18"/>
      <c r="V531" s="177"/>
      <c r="W531" s="17"/>
      <c r="X531" s="202"/>
    </row>
    <row r="532" spans="1:24" s="16" customFormat="1" ht="18.75">
      <c r="A532" s="11"/>
      <c r="B532" s="87"/>
      <c r="C532" s="88"/>
      <c r="D532" s="88"/>
      <c r="E532" s="17"/>
      <c r="F532" s="18"/>
      <c r="G532" s="18"/>
      <c r="H532" s="18"/>
      <c r="I532" s="18"/>
      <c r="J532" s="18"/>
      <c r="K532" s="177"/>
      <c r="L532" s="17"/>
      <c r="M532" s="18"/>
      <c r="N532" s="18"/>
      <c r="O532" s="18"/>
      <c r="P532" s="18"/>
      <c r="Q532" s="18"/>
      <c r="R532" s="18"/>
      <c r="S532" s="18"/>
      <c r="T532" s="18"/>
      <c r="U532" s="18"/>
      <c r="V532" s="177"/>
      <c r="W532" s="17"/>
      <c r="X532" s="202"/>
    </row>
    <row r="533" spans="1:24" s="16" customFormat="1" ht="18.75">
      <c r="A533" s="11"/>
      <c r="B533" s="87"/>
      <c r="C533" s="88"/>
      <c r="D533" s="88"/>
      <c r="E533" s="17"/>
      <c r="F533" s="18"/>
      <c r="G533" s="18"/>
      <c r="H533" s="18"/>
      <c r="I533" s="18"/>
      <c r="J533" s="18"/>
      <c r="K533" s="177"/>
      <c r="L533" s="17"/>
      <c r="M533" s="18"/>
      <c r="N533" s="18"/>
      <c r="O533" s="18"/>
      <c r="P533" s="18"/>
      <c r="Q533" s="18"/>
      <c r="R533" s="18"/>
      <c r="S533" s="18"/>
      <c r="T533" s="18"/>
      <c r="U533" s="18"/>
      <c r="V533" s="177"/>
      <c r="W533" s="17"/>
      <c r="X533" s="202"/>
    </row>
    <row r="534" spans="1:24" s="16" customFormat="1" ht="18.75">
      <c r="A534" s="11"/>
      <c r="B534" s="87"/>
      <c r="C534" s="88"/>
      <c r="D534" s="88"/>
      <c r="E534" s="17"/>
      <c r="F534" s="18"/>
      <c r="G534" s="18"/>
      <c r="H534" s="18"/>
      <c r="I534" s="18"/>
      <c r="J534" s="18"/>
      <c r="K534" s="177"/>
      <c r="L534" s="17"/>
      <c r="M534" s="18"/>
      <c r="N534" s="18"/>
      <c r="O534" s="18"/>
      <c r="P534" s="18"/>
      <c r="Q534" s="18"/>
      <c r="R534" s="18"/>
      <c r="S534" s="18"/>
      <c r="T534" s="18"/>
      <c r="U534" s="18"/>
      <c r="V534" s="177"/>
      <c r="W534" s="17"/>
      <c r="X534" s="202"/>
    </row>
    <row r="535" spans="1:24" s="16" customFormat="1" ht="18.75">
      <c r="A535" s="11"/>
      <c r="B535" s="87"/>
      <c r="C535" s="88"/>
      <c r="D535" s="88"/>
      <c r="E535" s="17"/>
      <c r="F535" s="18"/>
      <c r="G535" s="18"/>
      <c r="H535" s="18"/>
      <c r="I535" s="18"/>
      <c r="J535" s="18"/>
      <c r="K535" s="177"/>
      <c r="L535" s="17"/>
      <c r="M535" s="18"/>
      <c r="N535" s="18"/>
      <c r="O535" s="18"/>
      <c r="P535" s="18"/>
      <c r="Q535" s="18"/>
      <c r="R535" s="18"/>
      <c r="S535" s="18"/>
      <c r="T535" s="18"/>
      <c r="U535" s="18"/>
      <c r="V535" s="177"/>
      <c r="W535" s="17"/>
      <c r="X535" s="202"/>
    </row>
    <row r="536" spans="1:24" s="16" customFormat="1" ht="18.75">
      <c r="A536" s="11"/>
      <c r="B536" s="87"/>
      <c r="C536" s="88"/>
      <c r="D536" s="88"/>
      <c r="E536" s="17"/>
      <c r="F536" s="18"/>
      <c r="G536" s="18"/>
      <c r="H536" s="18"/>
      <c r="I536" s="18"/>
      <c r="J536" s="18"/>
      <c r="K536" s="177"/>
      <c r="L536" s="17"/>
      <c r="M536" s="18"/>
      <c r="N536" s="18"/>
      <c r="O536" s="18"/>
      <c r="P536" s="18"/>
      <c r="Q536" s="18"/>
      <c r="R536" s="18"/>
      <c r="S536" s="18"/>
      <c r="T536" s="18"/>
      <c r="U536" s="18"/>
      <c r="V536" s="177"/>
      <c r="W536" s="17"/>
      <c r="X536" s="202"/>
    </row>
    <row r="537" spans="1:24" s="16" customFormat="1" ht="18.75">
      <c r="A537" s="11"/>
      <c r="B537" s="87"/>
      <c r="C537" s="88"/>
      <c r="D537" s="88"/>
      <c r="E537" s="17"/>
      <c r="F537" s="18"/>
      <c r="G537" s="18"/>
      <c r="H537" s="18"/>
      <c r="I537" s="18"/>
      <c r="J537" s="18"/>
      <c r="K537" s="177"/>
      <c r="L537" s="17"/>
      <c r="M537" s="18"/>
      <c r="N537" s="18"/>
      <c r="O537" s="18"/>
      <c r="P537" s="18"/>
      <c r="Q537" s="18"/>
      <c r="R537" s="18"/>
      <c r="S537" s="18"/>
      <c r="T537" s="18"/>
      <c r="U537" s="18"/>
      <c r="V537" s="177"/>
      <c r="W537" s="17"/>
      <c r="X537" s="202"/>
    </row>
    <row r="538" spans="1:24" s="16" customFormat="1" ht="18.75">
      <c r="A538" s="11"/>
      <c r="B538" s="87"/>
      <c r="C538" s="88"/>
      <c r="D538" s="88"/>
      <c r="E538" s="17"/>
      <c r="F538" s="18"/>
      <c r="G538" s="18"/>
      <c r="H538" s="18"/>
      <c r="I538" s="18"/>
      <c r="J538" s="18"/>
      <c r="K538" s="177"/>
      <c r="L538" s="17"/>
      <c r="M538" s="18"/>
      <c r="N538" s="18"/>
      <c r="O538" s="18"/>
      <c r="P538" s="18"/>
      <c r="Q538" s="18"/>
      <c r="R538" s="18"/>
      <c r="S538" s="18"/>
      <c r="T538" s="18"/>
      <c r="U538" s="18"/>
      <c r="V538" s="177"/>
      <c r="W538" s="17"/>
      <c r="X538" s="202"/>
    </row>
    <row r="539" spans="1:24" s="16" customFormat="1" ht="18.75">
      <c r="A539" s="11"/>
      <c r="B539" s="87"/>
      <c r="C539" s="88"/>
      <c r="D539" s="88"/>
      <c r="E539" s="17"/>
      <c r="F539" s="18"/>
      <c r="G539" s="18"/>
      <c r="H539" s="18"/>
      <c r="I539" s="18"/>
      <c r="J539" s="18"/>
      <c r="K539" s="177"/>
      <c r="L539" s="17"/>
      <c r="M539" s="18"/>
      <c r="N539" s="18"/>
      <c r="O539" s="18"/>
      <c r="P539" s="18"/>
      <c r="Q539" s="18"/>
      <c r="R539" s="18"/>
      <c r="S539" s="18"/>
      <c r="T539" s="18"/>
      <c r="U539" s="18"/>
      <c r="V539" s="177"/>
      <c r="W539" s="17"/>
      <c r="X539" s="202"/>
    </row>
    <row r="540" spans="1:24" s="16" customFormat="1" ht="18.75">
      <c r="A540" s="11"/>
      <c r="B540" s="87"/>
      <c r="C540" s="88"/>
      <c r="D540" s="88"/>
      <c r="E540" s="17"/>
      <c r="F540" s="18"/>
      <c r="G540" s="18"/>
      <c r="H540" s="18"/>
      <c r="I540" s="18"/>
      <c r="J540" s="18"/>
      <c r="K540" s="177"/>
      <c r="L540" s="17"/>
      <c r="M540" s="18"/>
      <c r="N540" s="18"/>
      <c r="O540" s="18"/>
      <c r="P540" s="18"/>
      <c r="Q540" s="18"/>
      <c r="R540" s="18"/>
      <c r="S540" s="18"/>
      <c r="T540" s="18"/>
      <c r="U540" s="18"/>
      <c r="V540" s="177"/>
      <c r="W540" s="17"/>
      <c r="X540" s="202"/>
    </row>
    <row r="541" spans="1:24" s="16" customFormat="1" ht="18.75">
      <c r="A541" s="11"/>
      <c r="B541" s="87"/>
      <c r="C541" s="88"/>
      <c r="D541" s="88"/>
      <c r="E541" s="17"/>
      <c r="F541" s="18"/>
      <c r="G541" s="18"/>
      <c r="H541" s="18"/>
      <c r="I541" s="18"/>
      <c r="J541" s="18"/>
      <c r="K541" s="177"/>
      <c r="L541" s="17"/>
      <c r="M541" s="18"/>
      <c r="N541" s="18"/>
      <c r="O541" s="18"/>
      <c r="P541" s="18"/>
      <c r="Q541" s="18"/>
      <c r="R541" s="18"/>
      <c r="S541" s="18"/>
      <c r="T541" s="18"/>
      <c r="U541" s="18"/>
      <c r="V541" s="177"/>
      <c r="W541" s="17"/>
      <c r="X541" s="202"/>
    </row>
    <row r="542" spans="1:24" s="16" customFormat="1" ht="18.75">
      <c r="A542" s="11"/>
      <c r="B542" s="87"/>
      <c r="C542" s="88"/>
      <c r="D542" s="88"/>
      <c r="E542" s="17"/>
      <c r="F542" s="18"/>
      <c r="G542" s="18"/>
      <c r="H542" s="18"/>
      <c r="I542" s="18"/>
      <c r="J542" s="18"/>
      <c r="K542" s="177"/>
      <c r="L542" s="17"/>
      <c r="M542" s="18"/>
      <c r="N542" s="18"/>
      <c r="O542" s="18"/>
      <c r="P542" s="18"/>
      <c r="Q542" s="18"/>
      <c r="R542" s="18"/>
      <c r="S542" s="18"/>
      <c r="T542" s="18"/>
      <c r="U542" s="18"/>
      <c r="V542" s="177"/>
      <c r="W542" s="17"/>
      <c r="X542" s="202"/>
    </row>
    <row r="543" spans="1:24" s="16" customFormat="1" ht="18.75">
      <c r="A543" s="11"/>
      <c r="B543" s="87"/>
      <c r="C543" s="88"/>
      <c r="D543" s="88"/>
      <c r="E543" s="17"/>
      <c r="F543" s="18"/>
      <c r="G543" s="18"/>
      <c r="H543" s="18"/>
      <c r="I543" s="18"/>
      <c r="J543" s="18"/>
      <c r="K543" s="177"/>
      <c r="L543" s="17"/>
      <c r="M543" s="18"/>
      <c r="N543" s="18"/>
      <c r="O543" s="18"/>
      <c r="P543" s="18"/>
      <c r="Q543" s="18"/>
      <c r="R543" s="18"/>
      <c r="S543" s="18"/>
      <c r="T543" s="18"/>
      <c r="U543" s="18"/>
      <c r="V543" s="177"/>
      <c r="W543" s="17"/>
      <c r="X543" s="202"/>
    </row>
    <row r="544" spans="1:24" s="16" customFormat="1" ht="18.75">
      <c r="A544" s="11"/>
      <c r="B544" s="87"/>
      <c r="C544" s="88"/>
      <c r="D544" s="88"/>
      <c r="E544" s="17"/>
      <c r="F544" s="18"/>
      <c r="G544" s="18"/>
      <c r="H544" s="18"/>
      <c r="I544" s="18"/>
      <c r="J544" s="18"/>
      <c r="K544" s="177"/>
      <c r="L544" s="17"/>
      <c r="M544" s="18"/>
      <c r="N544" s="18"/>
      <c r="O544" s="18"/>
      <c r="P544" s="18"/>
      <c r="Q544" s="18"/>
      <c r="R544" s="18"/>
      <c r="S544" s="18"/>
      <c r="T544" s="18"/>
      <c r="U544" s="18"/>
      <c r="V544" s="177"/>
      <c r="W544" s="17"/>
      <c r="X544" s="202"/>
    </row>
    <row r="545" spans="1:24" s="16" customFormat="1" ht="18.75">
      <c r="A545" s="11"/>
      <c r="B545" s="87"/>
      <c r="C545" s="88"/>
      <c r="D545" s="88"/>
      <c r="E545" s="17"/>
      <c r="F545" s="18"/>
      <c r="G545" s="18"/>
      <c r="H545" s="18"/>
      <c r="I545" s="18"/>
      <c r="J545" s="18"/>
      <c r="K545" s="177"/>
      <c r="L545" s="17"/>
      <c r="M545" s="18"/>
      <c r="N545" s="18"/>
      <c r="O545" s="18"/>
      <c r="P545" s="18"/>
      <c r="Q545" s="18"/>
      <c r="R545" s="18"/>
      <c r="S545" s="18"/>
      <c r="T545" s="18"/>
      <c r="U545" s="18"/>
      <c r="V545" s="177"/>
      <c r="W545" s="17"/>
      <c r="X545" s="202"/>
    </row>
    <row r="546" spans="1:24" s="16" customFormat="1" ht="18.75">
      <c r="A546" s="11"/>
      <c r="B546" s="87"/>
      <c r="C546" s="88"/>
      <c r="D546" s="88"/>
      <c r="E546" s="17"/>
      <c r="F546" s="18"/>
      <c r="G546" s="18"/>
      <c r="H546" s="18"/>
      <c r="I546" s="18"/>
      <c r="J546" s="18"/>
      <c r="K546" s="177"/>
      <c r="L546" s="17"/>
      <c r="M546" s="18"/>
      <c r="N546" s="18"/>
      <c r="O546" s="18"/>
      <c r="P546" s="18"/>
      <c r="Q546" s="18"/>
      <c r="R546" s="18"/>
      <c r="S546" s="18"/>
      <c r="T546" s="18"/>
      <c r="U546" s="18"/>
      <c r="V546" s="177"/>
      <c r="W546" s="17"/>
      <c r="X546" s="202"/>
    </row>
  </sheetData>
  <sheetProtection/>
  <mergeCells count="52">
    <mergeCell ref="X46:X53"/>
    <mergeCell ref="X54:X74"/>
    <mergeCell ref="X75:X106"/>
    <mergeCell ref="X107:X151"/>
    <mergeCell ref="X152:X182"/>
    <mergeCell ref="X185:X229"/>
    <mergeCell ref="B10:B14"/>
    <mergeCell ref="W10:W14"/>
    <mergeCell ref="H11:J11"/>
    <mergeCell ref="Q11:U11"/>
    <mergeCell ref="I12:J12"/>
    <mergeCell ref="Q12:Q14"/>
    <mergeCell ref="R12:R14"/>
    <mergeCell ref="I13:I14"/>
    <mergeCell ref="K47:K48"/>
    <mergeCell ref="J13:J14"/>
    <mergeCell ref="N13:N14"/>
    <mergeCell ref="M12:M14"/>
    <mergeCell ref="N12:O12"/>
    <mergeCell ref="O13:O14"/>
    <mergeCell ref="K10:K14"/>
    <mergeCell ref="L10:U10"/>
    <mergeCell ref="E12:E14"/>
    <mergeCell ref="L11:P11"/>
    <mergeCell ref="F12:G12"/>
    <mergeCell ref="H12:H14"/>
    <mergeCell ref="T13:T14"/>
    <mergeCell ref="B47:B48"/>
    <mergeCell ref="C47:C48"/>
    <mergeCell ref="F13:F14"/>
    <mergeCell ref="D10:D14"/>
    <mergeCell ref="E10:J10"/>
    <mergeCell ref="L12:L14"/>
    <mergeCell ref="G13:G14"/>
    <mergeCell ref="S12:T12"/>
    <mergeCell ref="U12:U14"/>
    <mergeCell ref="S13:S14"/>
    <mergeCell ref="P12:P14"/>
    <mergeCell ref="B204:G204"/>
    <mergeCell ref="O204:W204"/>
    <mergeCell ref="D203:I203"/>
    <mergeCell ref="R203:V203"/>
    <mergeCell ref="B7:W7"/>
    <mergeCell ref="B8:W8"/>
    <mergeCell ref="X1:X45"/>
    <mergeCell ref="V47:V48"/>
    <mergeCell ref="R2:W2"/>
    <mergeCell ref="R3:W3"/>
    <mergeCell ref="R4:W4"/>
    <mergeCell ref="V10:V14"/>
    <mergeCell ref="E11:G11"/>
    <mergeCell ref="C10:C14"/>
  </mergeCells>
  <printOptions horizontalCentered="1"/>
  <pageMargins left="0.1968503937007874" right="0.1968503937007874" top="0.7086614173228347" bottom="0.31496062992125984" header="0.5118110236220472" footer="0.2362204724409449"/>
  <pageSetup fitToHeight="7" fitToWidth="1" horizontalDpi="600" verticalDpi="600" orientation="landscape" paperSize="9" scale="29" r:id="rId1"/>
  <headerFooter alignWithMargins="0">
    <oddHeader>&amp;R&amp;22Продовження додатку 3</oddHeader>
  </headerFooter>
  <rowBreaks count="1" manualBreakCount="1">
    <brk id="151" min="1"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2017-04-24T12:19:30Z</cp:lastPrinted>
  <dcterms:created xsi:type="dcterms:W3CDTF">2014-01-17T10:52:16Z</dcterms:created>
  <dcterms:modified xsi:type="dcterms:W3CDTF">2017-04-24T12:19:31Z</dcterms:modified>
  <cp:category/>
  <cp:version/>
  <cp:contentType/>
  <cp:contentStatus/>
</cp:coreProperties>
</file>