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525" windowWidth="12120" windowHeight="9120" tabRatio="163" activeTab="0"/>
  </bookViews>
  <sheets>
    <sheet name="дод 2" sheetId="1" r:id="rId1"/>
    <sheet name="дод. 3" sheetId="2" r:id="rId2"/>
  </sheets>
  <definedNames>
    <definedName name="_xlfn.AGGREGATE" hidden="1">#NAME?</definedName>
    <definedName name="_xlnm.Print_Titles" localSheetId="0">'дод 2'!$11:$15</definedName>
    <definedName name="_xlnm.Print_Titles" localSheetId="1">'дод. 3'!$11:$14</definedName>
    <definedName name="_xlnm.Print_Area" localSheetId="0">'дод 2'!$A$1:$X$268</definedName>
    <definedName name="_xlnm.Print_Area" localSheetId="1">'дод. 3'!$B$1:$X$208</definedName>
  </definedNames>
  <calcPr fullCalcOnLoad="1"/>
</workbook>
</file>

<file path=xl/sharedStrings.xml><?xml version="1.0" encoding="utf-8"?>
<sst xmlns="http://schemas.openxmlformats.org/spreadsheetml/2006/main" count="1367" uniqueCount="588">
  <si>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t>
  </si>
  <si>
    <t xml:space="preserve">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</si>
  <si>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Разом</t>
  </si>
  <si>
    <t>Всього</t>
  </si>
  <si>
    <t>видатки споживання</t>
  </si>
  <si>
    <t>з них</t>
  </si>
  <si>
    <t>видатки розвитку</t>
  </si>
  <si>
    <t>оплата праці</t>
  </si>
  <si>
    <t>комунальні послуги та енергоносії</t>
  </si>
  <si>
    <t>грн.</t>
  </si>
  <si>
    <t>Інші видатки на соціальний захист населення</t>
  </si>
  <si>
    <t>Інші видатки</t>
  </si>
  <si>
    <t xml:space="preserve">Благоустрій міст, сіл, селищ </t>
  </si>
  <si>
    <t>Проведення навчально-тренувальних зборів і змагань з неолімпійських видів спорту</t>
  </si>
  <si>
    <t>Інші заходи у сфері електротранспорту</t>
  </si>
  <si>
    <t>Інші заходи, пов'язані з економічною діяльністю</t>
  </si>
  <si>
    <t>Цільові фонди, утворені Верховною Радою Автономної Республіки Крим, органами місцевого самоврядування і місцевими органами виконавчої влади</t>
  </si>
  <si>
    <t>Інші освітні програми</t>
  </si>
  <si>
    <t>Збереження природно-заповідного фонду</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</si>
  <si>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</si>
  <si>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видатки на соціальний захист ветеранів війни та праці</t>
  </si>
  <si>
    <t>Інші установи та заклади</t>
  </si>
  <si>
    <t>Компенсаційні виплати на пільговий проїзд електротранспортом окремим категоріям громадян</t>
  </si>
  <si>
    <t>Охорона та раціональне використання природних ресурсів</t>
  </si>
  <si>
    <t>Резервний фонд</t>
  </si>
  <si>
    <t>Інші субвенції</t>
  </si>
  <si>
    <t>Всього видатків</t>
  </si>
  <si>
    <t>0300000</t>
  </si>
  <si>
    <t>0310000</t>
  </si>
  <si>
    <t>0310180</t>
  </si>
  <si>
    <t>0313130</t>
  </si>
  <si>
    <t>Здійснення соціальної роботи з вразливими категоріями населення</t>
  </si>
  <si>
    <t>0313131</t>
  </si>
  <si>
    <t>0313132</t>
  </si>
  <si>
    <t>0313140</t>
  </si>
  <si>
    <t>Центри соціальних служб для сім'ї, дітей та молоді</t>
  </si>
  <si>
    <t>Програми і заходи центрів соціальних служб для сім'ї, дітей та молоді</t>
  </si>
  <si>
    <t>0313160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</si>
  <si>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</si>
  <si>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0313400</t>
  </si>
  <si>
    <t>0313500</t>
  </si>
  <si>
    <t>Iншi культурно-освiтнi заклади та заходи</t>
  </si>
  <si>
    <t>0314200</t>
  </si>
  <si>
    <t>0315010</t>
  </si>
  <si>
    <t>Проведення спортивної роботи в регіоні</t>
  </si>
  <si>
    <t>0315011</t>
  </si>
  <si>
    <t>0315012</t>
  </si>
  <si>
    <t>Проведення навчально-тренувальних зборів і змагань з олімпійських видів спорту</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</si>
  <si>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</si>
  <si>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</si>
  <si>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0315060</t>
  </si>
  <si>
    <t>Благоустрій міст, сіл, селищ</t>
  </si>
  <si>
    <t>0316640</t>
  </si>
  <si>
    <t>Сприяння розвитку малого та середнього підприємництва</t>
  </si>
  <si>
    <t>0317450</t>
  </si>
  <si>
    <t>Внески до статутного капіталу суб’єктів господарювання</t>
  </si>
  <si>
    <t>0317470</t>
  </si>
  <si>
    <t>0317500</t>
  </si>
  <si>
    <t>Організація рятування на водах</t>
  </si>
  <si>
    <t>0317840</t>
  </si>
  <si>
    <t>Заходи у сфері захисту населення і територій від надзвичайних ситуацій техногенного та природного характеру</t>
  </si>
  <si>
    <t>0317820</t>
  </si>
  <si>
    <t>0318600</t>
  </si>
  <si>
    <t>Управління  освіти і науки Сумської міської ради</t>
  </si>
  <si>
    <t>Дошкільна освiта</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</si>
  <si>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</si>
  <si>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Надання загальної середньої освіти вечiрнiми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</si>
  <si>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</si>
  <si>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</si>
  <si>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</si>
  <si>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</si>
  <si>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</si>
  <si>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</si>
  <si>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1000000</t>
  </si>
  <si>
    <t>1010180</t>
  </si>
  <si>
    <t>1011010</t>
  </si>
  <si>
    <t>1011020</t>
  </si>
  <si>
    <t>1011030</t>
  </si>
  <si>
    <t>1011070</t>
  </si>
  <si>
    <t>1011090</t>
  </si>
  <si>
    <t>1011170</t>
  </si>
  <si>
    <t>1011190</t>
  </si>
  <si>
    <t>1011200</t>
  </si>
  <si>
    <t>1011210</t>
  </si>
  <si>
    <t>1011220</t>
  </si>
  <si>
    <t>Надання допомоги дітям-сиротам та дітям, позбавленим батьківського піклування, яким виповнюється 18 років</t>
  </si>
  <si>
    <t>1011230</t>
  </si>
  <si>
    <t>1013160</t>
  </si>
  <si>
    <t xml:space="preserve">Відділ охорони здоров’я Сумської міської ради  </t>
  </si>
  <si>
    <t>1400000</t>
  </si>
  <si>
    <t>1410180</t>
  </si>
  <si>
    <t>Багатопрофільна стаціонарна медична допомога населенню</t>
  </si>
  <si>
    <t>1412010</t>
  </si>
  <si>
    <t>Лікарсько-акушерська допомога  вагітним, породіллям та новонародженим</t>
  </si>
  <si>
    <t>1412050</t>
  </si>
  <si>
    <t>Надання стоматологічної допомоги населенню</t>
  </si>
  <si>
    <t>1412140</t>
  </si>
  <si>
    <t>Первинна медична допомога населенню</t>
  </si>
  <si>
    <t>1412180</t>
  </si>
  <si>
    <t>Інші заходи в галузі охорони здоров’я</t>
  </si>
  <si>
    <t>1412220</t>
  </si>
  <si>
    <t>Інформаційно-аналітичне забезпечення закладів охорони здоров'я</t>
  </si>
  <si>
    <t>Проведення  інших заходів у галузі охорони здоров'я</t>
  </si>
  <si>
    <t>1412200</t>
  </si>
  <si>
    <t>1500000</t>
  </si>
  <si>
    <t>1510000</t>
  </si>
  <si>
    <t>1510180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</si>
  <si>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</si>
  <si>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Пільгове медичне обслуговування осіб, які постраждали внаслідок Чорнобильської катастрофи</t>
  </si>
  <si>
    <t>Надання соціальних та реабілітаційних послуг громадянам похилого віку, інвалідам, дітям-інвалідам в установах соціального обслуговування</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</si>
  <si>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</si>
  <si>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</si>
  <si>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</si>
  <si>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</si>
  <si>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Соціальний захист ветеранів війни та праці</t>
  </si>
  <si>
    <t>Надання фінансової підтримки громадським організаціям інвалідів і ветеранів, діяльність яких має соціальну спрямованість</t>
  </si>
  <si>
    <t>1513400</t>
  </si>
  <si>
    <t>2000000</t>
  </si>
  <si>
    <t>2010000</t>
  </si>
  <si>
    <t>Служба у справах дітей Сумської міської ради</t>
  </si>
  <si>
    <t>2010180</t>
  </si>
  <si>
    <t>Заходи державної політики з питань дітей та їх соціального захисту</t>
  </si>
  <si>
    <t>2013112</t>
  </si>
  <si>
    <t>Відділ культури та туризму Сумської міської ради</t>
  </si>
  <si>
    <t>Заклади і заходи з питань дітей та їх соціального захисту</t>
  </si>
  <si>
    <t>2013110</t>
  </si>
  <si>
    <t>2400000</t>
  </si>
  <si>
    <t>2410000</t>
  </si>
  <si>
    <t>2410180</t>
  </si>
  <si>
    <t>Фiлармонiї, музичнi колективи i ансамблі та iншi мистецькі  заклади та заходи</t>
  </si>
  <si>
    <t>2414030</t>
  </si>
  <si>
    <t>Бiблiотеки</t>
  </si>
  <si>
    <t>2414060</t>
  </si>
  <si>
    <t>Школи естетичного виховання дiтей</t>
  </si>
  <si>
    <t>2414100</t>
  </si>
  <si>
    <t>2414200</t>
  </si>
  <si>
    <t>Централізований   бухгалтерський та фінансовий облік закладів культури та туризму</t>
  </si>
  <si>
    <t>Департамент інфраструктури міста Сумської міської ради</t>
  </si>
  <si>
    <t>4100000</t>
  </si>
  <si>
    <t>4110000</t>
  </si>
  <si>
    <t>4110180</t>
  </si>
  <si>
    <t>Капітальний ремонт об’єктів житлового господарства</t>
  </si>
  <si>
    <t>4116020</t>
  </si>
  <si>
    <t>Капітальний ремонт житлового фонду</t>
  </si>
  <si>
    <t>4116021</t>
  </si>
  <si>
    <t>Капітальний ремонт житлового фонду об'єднань співвласників багатоквартирних будинків</t>
  </si>
  <si>
    <t>4116022</t>
  </si>
  <si>
    <t>Забезпечення функціонування водопровідно-каналізаційного господарства</t>
  </si>
  <si>
    <t>Фінансова підтримка об’єктів комунального господарства</t>
  </si>
  <si>
    <t>4116050</t>
  </si>
  <si>
    <t>4116052</t>
  </si>
  <si>
    <t>4116060</t>
  </si>
  <si>
    <t>Проведення заходів із землеустрою</t>
  </si>
  <si>
    <t>Заходи з енергозбереження</t>
  </si>
  <si>
    <t>4117410</t>
  </si>
  <si>
    <t>4117470</t>
  </si>
  <si>
    <t>4119110</t>
  </si>
  <si>
    <t>4118600</t>
  </si>
  <si>
    <t>Виконання «Комплексної цільової програми реформування і розвитку житлово-комунального господарства міста Суми» на 2015-2017 роки</t>
  </si>
  <si>
    <t>4510180</t>
  </si>
  <si>
    <t>4510000</t>
  </si>
  <si>
    <t>4500000</t>
  </si>
  <si>
    <t>Реалізація заходів щодо інвестиційного розвитку території</t>
  </si>
  <si>
    <t>4517310</t>
  </si>
  <si>
    <t>4518600</t>
  </si>
  <si>
    <t>Управління капітального будівництва та дорожнього господарства Сумської міської ради</t>
  </si>
  <si>
    <t>4700000</t>
  </si>
  <si>
    <t>4710000</t>
  </si>
  <si>
    <t>4710180</t>
  </si>
  <si>
    <t>4716060</t>
  </si>
  <si>
    <t>4716310</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</si>
  <si>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</si>
  <si>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4718108</t>
  </si>
  <si>
    <t>Надання та повернення пільгового довгострокового кредиту на будівництво (реконструкцію) та придбання житла</t>
  </si>
  <si>
    <t>4810180</t>
  </si>
  <si>
    <t>4819180</t>
  </si>
  <si>
    <t>Управління «Інспекція з благоустрою міста Суми» Сумської міської ради</t>
  </si>
  <si>
    <t>5010180</t>
  </si>
  <si>
    <t>5018600</t>
  </si>
  <si>
    <t>7500000</t>
  </si>
  <si>
    <t>7510000</t>
  </si>
  <si>
    <t>7510180</t>
  </si>
  <si>
    <t xml:space="preserve">Інші субвенції сільському бюджету с. Піщане </t>
  </si>
  <si>
    <t>Виконавчий комітет Сумської міської ради</t>
  </si>
  <si>
    <t>4718100</t>
  </si>
  <si>
    <t>1412120</t>
  </si>
  <si>
    <t>Підтримка засобів масової інформації</t>
  </si>
  <si>
    <t>0317210</t>
  </si>
  <si>
    <t>Підтримка книговидання</t>
  </si>
  <si>
    <t>0317213</t>
  </si>
  <si>
    <t>4117630</t>
  </si>
  <si>
    <t>4719110</t>
  </si>
  <si>
    <t>Регулювання цін на послуги місцевого автотранспорту</t>
  </si>
  <si>
    <t>0316610</t>
  </si>
  <si>
    <t>Регулювання цін на послуги метрополітену та міського електротранспорту</t>
  </si>
  <si>
    <t>0316630</t>
  </si>
  <si>
    <t>0316632</t>
  </si>
  <si>
    <t>Регулювання цін на послуги міського електротранспорту</t>
  </si>
  <si>
    <t>0313030</t>
  </si>
  <si>
    <t>0313038</t>
  </si>
  <si>
    <t xml:space="preserve">Виконання міської програми «Відкритий інформаційний простір м. Суми» на 2016-2018 роки </t>
  </si>
  <si>
    <t>Виконання програми «Фізична культура і спорт  міста Суми на 2016 - 2018 роки»</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</si>
  <si>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 </t>
  </si>
  <si>
    <t>Обслуговування боргу</t>
  </si>
  <si>
    <t>7519010</t>
  </si>
  <si>
    <t xml:space="preserve">Виконання міської Програми «Соціальні служби готові прийти на допомогу на 2016-2018 роки»» </t>
  </si>
  <si>
    <t>Організація та проведення громадських робіт</t>
  </si>
  <si>
    <t xml:space="preserve">Виконання Комплексної міської програми «Освіта м. Суми на 2016-2018 роки» </t>
  </si>
  <si>
    <t>4116010</t>
  </si>
  <si>
    <t>Забезпечення надійного та безперебійного функціонування житлово-експлуатаційного господарства</t>
  </si>
  <si>
    <t>4117310</t>
  </si>
  <si>
    <t>Забезпечення обробки інформації з нарахування та виплати допомог і компенсацій</t>
  </si>
  <si>
    <t>Надання соціальних послуг «Центром реінтеграції бездомних осіб»</t>
  </si>
  <si>
    <t>1011100</t>
  </si>
  <si>
    <t>Інша діяльність у сфері охорони навколишнього природного середовища</t>
  </si>
  <si>
    <t>4119150</t>
  </si>
  <si>
    <t>1019140</t>
  </si>
  <si>
    <t>1019150</t>
  </si>
  <si>
    <t>4717470</t>
  </si>
  <si>
    <t>Впровадження засобів обліку витрат та регулювання споживання води та теплової енергії</t>
  </si>
  <si>
    <t>Ліквідація іншого забруднення навколишнього
природного середовища</t>
  </si>
  <si>
    <t>4719130</t>
  </si>
  <si>
    <t xml:space="preserve">Департамент соціального захисту населення Сумської міської ради </t>
  </si>
  <si>
    <t>Департамент забезпечення ресурсних платежів Сумської міської ради</t>
  </si>
  <si>
    <t>Управління архітектури та містобудування Сумської міської ради</t>
  </si>
  <si>
    <t>Департамент фінансів, економіки та інвестицій Сумської міської ради</t>
  </si>
  <si>
    <t>Департамент фінансів, економіки та інвестицій Сумської міської ради (в частині міжбюджетних трансфертів, резервного фонду)</t>
  </si>
  <si>
    <t>Надання пільг окремим категоріям громадян з
оплати послуг зв'язку</t>
  </si>
  <si>
    <t>4716420</t>
  </si>
  <si>
    <t>Збереження пам’яток історії та культури</t>
  </si>
  <si>
    <t>4716421</t>
  </si>
  <si>
    <t>7519140</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</si>
  <si>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</si>
  <si>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Збереження, розвиток, реконструкція та реставрація пам’яток історії та культури</t>
  </si>
  <si>
    <t>Надання інших пільг ветеранам війни, особам, на яких поширюється дія Закону України "Про статус переслідувань та реабілітованим громадянам, які стали інвалідами внаслідок репресій або є пенсіонерами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</si>
  <si>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</si>
  <si>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Компенсаційні виплати на пільговий проїзд автомобільним транспортом окремим категоріям громадян</t>
  </si>
  <si>
    <t>4610180</t>
  </si>
  <si>
    <t>1513240</t>
  </si>
  <si>
    <t>Надання послуг КУ «Центр надання соціальних, медичних та психологічних послуг учасникам бойових дій, учасникам антитерористичної операції та членам їх сімей»</t>
  </si>
  <si>
    <t>Управління державного архітектурно-будівельного контролю Сумської міської ради</t>
  </si>
  <si>
    <t xml:space="preserve">Виконання міської комплексної програми «Правопорядок» на період 2016-2018 роки </t>
  </si>
  <si>
    <t>Утримання та проведення заходів КУ "Сумський міський центр дозвілля молоді"</t>
  </si>
  <si>
    <t>0100</t>
  </si>
  <si>
    <t>Державне управління</t>
  </si>
  <si>
    <t>0180</t>
  </si>
  <si>
    <t>0111</t>
  </si>
  <si>
    <t>Код функціональної класифікації видатків та кредитування бюджету</t>
  </si>
  <si>
    <t>1000</t>
  </si>
  <si>
    <t>Освіта</t>
  </si>
  <si>
    <t>1010</t>
  </si>
  <si>
    <t>0910</t>
  </si>
  <si>
    <t>1020</t>
  </si>
  <si>
    <t>0921</t>
  </si>
  <si>
    <t>1030</t>
  </si>
  <si>
    <t>1060</t>
  </si>
  <si>
    <t>1070</t>
  </si>
  <si>
    <t>0922</t>
  </si>
  <si>
    <t>1090</t>
  </si>
  <si>
    <t>0960</t>
  </si>
  <si>
    <t>1100</t>
  </si>
  <si>
    <t>0930</t>
  </si>
  <si>
    <t>1170</t>
  </si>
  <si>
    <t>0990</t>
  </si>
  <si>
    <t>1190</t>
  </si>
  <si>
    <t>1200</t>
  </si>
  <si>
    <t>1210</t>
  </si>
  <si>
    <t>1220</t>
  </si>
  <si>
    <t>1230</t>
  </si>
  <si>
    <t>2000</t>
  </si>
  <si>
    <t xml:space="preserve">Охорона здоров’я </t>
  </si>
  <si>
    <t>2010</t>
  </si>
  <si>
    <t>0731</t>
  </si>
  <si>
    <t>2050</t>
  </si>
  <si>
    <t>0733</t>
  </si>
  <si>
    <t>2120</t>
  </si>
  <si>
    <t>0721</t>
  </si>
  <si>
    <t>2140</t>
  </si>
  <si>
    <t>0722</t>
  </si>
  <si>
    <t>2180</t>
  </si>
  <si>
    <t>0726</t>
  </si>
  <si>
    <t>2200</t>
  </si>
  <si>
    <t>0763</t>
  </si>
  <si>
    <t>2220</t>
  </si>
  <si>
    <t>3000</t>
  </si>
  <si>
    <t>Соціальний захист та соціальне забезпечення</t>
  </si>
  <si>
    <t>6000</t>
  </si>
  <si>
    <t>Житлово-комунальне господарство</t>
  </si>
  <si>
    <t>6010</t>
  </si>
  <si>
    <t>0610</t>
  </si>
  <si>
    <t>6020</t>
  </si>
  <si>
    <t>6021</t>
  </si>
  <si>
    <t>6022</t>
  </si>
  <si>
    <t>6050</t>
  </si>
  <si>
    <t>6052</t>
  </si>
  <si>
    <t>0620</t>
  </si>
  <si>
    <t>6060</t>
  </si>
  <si>
    <t>6100</t>
  </si>
  <si>
    <t>4000</t>
  </si>
  <si>
    <t xml:space="preserve"> Культура і мистецтво</t>
  </si>
  <si>
    <t>4030</t>
  </si>
  <si>
    <t>0822</t>
  </si>
  <si>
    <t>4060</t>
  </si>
  <si>
    <t>0824</t>
  </si>
  <si>
    <t>4100</t>
  </si>
  <si>
    <t>4200</t>
  </si>
  <si>
    <t>0829</t>
  </si>
  <si>
    <t>7200</t>
  </si>
  <si>
    <t>Засоби масової інформації</t>
  </si>
  <si>
    <t>7210</t>
  </si>
  <si>
    <t>7213</t>
  </si>
  <si>
    <t>0830</t>
  </si>
  <si>
    <t>5000</t>
  </si>
  <si>
    <t>Фізична культура і спорт</t>
  </si>
  <si>
    <t>5010</t>
  </si>
  <si>
    <t>5011</t>
  </si>
  <si>
    <t>0810</t>
  </si>
  <si>
    <t>5012</t>
  </si>
  <si>
    <t>5060</t>
  </si>
  <si>
    <t>6300</t>
  </si>
  <si>
    <t>Будівництво</t>
  </si>
  <si>
    <t>6310</t>
  </si>
  <si>
    <t>0490</t>
  </si>
  <si>
    <t>6420</t>
  </si>
  <si>
    <t>6421</t>
  </si>
  <si>
    <t>Сільське і лісове господарство, рибне господарство та мисливство</t>
  </si>
  <si>
    <t>0421</t>
  </si>
  <si>
    <t>6600</t>
  </si>
  <si>
    <t>Транспорт, дорожнє господарство, зв'язок, телекомунікації та інформатика</t>
  </si>
  <si>
    <t>6610</t>
  </si>
  <si>
    <t>0451</t>
  </si>
  <si>
    <t>3035</t>
  </si>
  <si>
    <t>6632</t>
  </si>
  <si>
    <t>0453</t>
  </si>
  <si>
    <t>3038</t>
  </si>
  <si>
    <t>6640</t>
  </si>
  <si>
    <t>0455</t>
  </si>
  <si>
    <t>7400</t>
  </si>
  <si>
    <t>Інші послуги, пов'язані з економічною діяльністю</t>
  </si>
  <si>
    <t>7410</t>
  </si>
  <si>
    <t>0470</t>
  </si>
  <si>
    <t>7450</t>
  </si>
  <si>
    <t>0411</t>
  </si>
  <si>
    <t>7470</t>
  </si>
  <si>
    <t>7500</t>
  </si>
  <si>
    <t>7600</t>
  </si>
  <si>
    <t>Охорона наволишнього природного середовища та ядерна безпека</t>
  </si>
  <si>
    <t>7630</t>
  </si>
  <si>
    <t>0520</t>
  </si>
  <si>
    <t>7800</t>
  </si>
  <si>
    <t>Запобігання та ліквідація надзвичайних ситуацій та наслідків стихійного лиха</t>
  </si>
  <si>
    <t>7820</t>
  </si>
  <si>
    <t>0220</t>
  </si>
  <si>
    <t>7840</t>
  </si>
  <si>
    <t>0320</t>
  </si>
  <si>
    <t>9010</t>
  </si>
  <si>
    <t>0170</t>
  </si>
  <si>
    <t>9100</t>
  </si>
  <si>
    <t>Цільові фонди</t>
  </si>
  <si>
    <t>9110</t>
  </si>
  <si>
    <t>0511</t>
  </si>
  <si>
    <t>9130</t>
  </si>
  <si>
    <t>0513</t>
  </si>
  <si>
    <t>9140</t>
  </si>
  <si>
    <t>0540</t>
  </si>
  <si>
    <t>9150</t>
  </si>
  <si>
    <t>9180</t>
  </si>
  <si>
    <t>0133</t>
  </si>
  <si>
    <t>8000</t>
  </si>
  <si>
    <t>Видатки, не віднесені до основних груп</t>
  </si>
  <si>
    <t>8010</t>
  </si>
  <si>
    <t>8600</t>
  </si>
  <si>
    <t>8100</t>
  </si>
  <si>
    <t>8108</t>
  </si>
  <si>
    <t>8120</t>
  </si>
  <si>
    <t>8800</t>
  </si>
  <si>
    <t>2417410</t>
  </si>
  <si>
    <t>7300</t>
  </si>
  <si>
    <t>1517410</t>
  </si>
  <si>
    <t>1417410</t>
  </si>
  <si>
    <t>1017410</t>
  </si>
  <si>
    <t>3030</t>
  </si>
  <si>
    <t>3031</t>
  </si>
  <si>
    <t>3033</t>
  </si>
  <si>
    <t>3034</t>
  </si>
  <si>
    <t>1040</t>
  </si>
  <si>
    <t>3050</t>
  </si>
  <si>
    <t>3100</t>
  </si>
  <si>
    <t>3104</t>
  </si>
  <si>
    <t>3112</t>
  </si>
  <si>
    <t>3180</t>
  </si>
  <si>
    <t>3181</t>
  </si>
  <si>
    <t>3190</t>
  </si>
  <si>
    <t>3200</t>
  </si>
  <si>
    <t>3201</t>
  </si>
  <si>
    <t>3202</t>
  </si>
  <si>
    <t>3220</t>
  </si>
  <si>
    <t>3240</t>
  </si>
  <si>
    <t>1050</t>
  </si>
  <si>
    <t>3300</t>
  </si>
  <si>
    <t>3400</t>
  </si>
  <si>
    <t>3130</t>
  </si>
  <si>
    <t>3131</t>
  </si>
  <si>
    <t>3132</t>
  </si>
  <si>
    <t>3140</t>
  </si>
  <si>
    <t>3500</t>
  </si>
  <si>
    <t>3160</t>
  </si>
  <si>
    <t>Амбулаторно-поліклінічна допомога населенню</t>
  </si>
  <si>
    <t>3110</t>
  </si>
  <si>
    <t>7310</t>
  </si>
  <si>
    <t>6630</t>
  </si>
  <si>
    <t>Реверсна дотація</t>
  </si>
  <si>
    <t>Виконання міської програми "Місто Суми – територія добра та милосердя" на 2016 – 2018 роки"</t>
  </si>
  <si>
    <t>Виконання міської програми "Соціальна підтримка учасників антитерористичної операції та членів їх сімей" на 2017-2019 роки"</t>
  </si>
  <si>
    <t>Виконання міської програми «Місто Суми – територія добра та милосердя на 2016 – 2018 роки»</t>
  </si>
  <si>
    <t>Код програмної класифікації видатків та кредитування місцевих бюджетів</t>
  </si>
  <si>
    <t>4113240</t>
  </si>
  <si>
    <t>4517450</t>
  </si>
  <si>
    <t>4116100</t>
  </si>
  <si>
    <t>Міжбюджетні трансферти</t>
  </si>
  <si>
    <t>Виконання «Програми економічного і соціального розвитку м. Суми на  2017 рік»</t>
  </si>
  <si>
    <t>Код типової програмної класифікації видатків та кредитування місцевих бюджетів (КТПКВКМБ)</t>
  </si>
  <si>
    <t xml:space="preserve">Виконання «Програма  організації діяльності голів  квартальних     комітетів кварталів    приватного сектора   міста  Суми  та    фінансове    забезпечення їх  роботи  на 2016-2018 роки» </t>
  </si>
  <si>
    <t>Виконання міської програми «Соціальна підтримка учасників антитерористичної операції та членів їх сімей» на 2017-2019 роки</t>
  </si>
  <si>
    <t xml:space="preserve">Утримання та проведення заходів КУ «Агенція промоції «Суми» </t>
  </si>
  <si>
    <t>Інші субвенції Краснопільському районному бюджету (на виконання умов угод про соціально - економічне співробітництво, укладених між Сумською міською радою та Великобобрицькою сільською радою)</t>
  </si>
  <si>
    <t>4717410</t>
  </si>
  <si>
    <t>4116430</t>
  </si>
  <si>
    <t>0443</t>
  </si>
  <si>
    <t>6430</t>
  </si>
  <si>
    <t>Розробка схем та проектних рішень масового застосування</t>
  </si>
  <si>
    <t>4116310</t>
  </si>
  <si>
    <t>Програми і централізовані заходи у галузі охорони здоров’я</t>
  </si>
  <si>
    <t>Забезпечення централізованих заходів з лікування хворих на цукровий та нецукровий діабет</t>
  </si>
  <si>
    <t>1511060</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</si>
  <si>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</si>
  <si>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</si>
  <si>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</si>
  <si>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</si>
  <si>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</si>
  <si>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</si>
  <si>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</si>
  <si>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</si>
  <si>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</si>
  <si>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1513013</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</si>
  <si>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</si>
  <si>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</si>
  <si>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</si>
  <si>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</si>
  <si>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</si>
  <si>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</si>
  <si>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</si>
  <si>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</si>
  <si>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</si>
  <si>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</si>
  <si>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</si>
  <si>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</si>
  <si>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</si>
  <si>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</si>
  <si>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</si>
  <si>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</si>
  <si>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</si>
  <si>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</si>
  <si>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</si>
  <si>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</si>
  <si>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</si>
  <si>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</si>
  <si>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</si>
  <si>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</si>
  <si>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</si>
  <si>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</si>
  <si>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</si>
  <si>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</si>
  <si>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</si>
  <si>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</si>
  <si>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</si>
  <si>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</si>
  <si>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Видатки на поховання учасників бойових дій та інвалідів війни</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</si>
  <si>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</si>
  <si>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I і II груп</t>
  </si>
  <si>
    <t>Виконання обласної програми соціального захисту населення</t>
  </si>
  <si>
    <t>Підготовка робітничих кадрів професійно-технічними закладами та іншими закладами освіти</t>
  </si>
  <si>
    <t>Реалізація державної політики у молодіжній сфері</t>
  </si>
  <si>
    <t>Інші заходи з розвитку фізичної культури та спорту</t>
  </si>
  <si>
    <t>0315061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</si>
  <si>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</si>
  <si>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</si>
  <si>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</si>
  <si>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5062</t>
  </si>
  <si>
    <t>5030</t>
  </si>
  <si>
    <t>0315030</t>
  </si>
  <si>
    <t>5031</t>
  </si>
  <si>
    <t>5032</t>
  </si>
  <si>
    <t>0315031</t>
  </si>
  <si>
    <t>0315032</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</si>
  <si>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</si>
  <si>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</si>
  <si>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Розвиток дитячо-юнацького та резервного спорту</t>
  </si>
  <si>
    <t>1015030</t>
  </si>
  <si>
    <t>1015031</t>
  </si>
  <si>
    <t xml:space="preserve">Виконання міської програми «Соціальні служби готові прийти на допомогу на 2016-2018 роки» </t>
  </si>
  <si>
    <t xml:space="preserve">Виконання міської програми «Автоматизація муніципальних телекомунікаційних систем на 2017- 2019 роки в м. Суми» </t>
  </si>
  <si>
    <t xml:space="preserve">Виконання мської програми «Автоматизація муніципальних телекомунікаційних систем на 2017- 2019 роки в м. Суми» </t>
  </si>
  <si>
    <t>Виконання програми "Програма контролю за додержанням Правил благоустрою міста Суми на 2017-2019 роки"</t>
  </si>
  <si>
    <t>Виконання програми "Програми підвищення енергоефективності в бюджетній сфері міста Суми на 2017-2019 роки"</t>
  </si>
  <si>
    <t>4119180</t>
  </si>
  <si>
    <t>0319180</t>
  </si>
  <si>
    <t>0313141</t>
  </si>
  <si>
    <t>3141</t>
  </si>
  <si>
    <t>Здійснення заходів та реалізація проетів на виконання Державної цільової соціальної програми "Молодь України"</t>
  </si>
  <si>
    <t>4818600</t>
  </si>
  <si>
    <t>0315062</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</si>
  <si>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</si>
  <si>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Здійснення заходів та реалізація проектів на виконання Державної цільової соціальної програми "Молодь України"</t>
  </si>
  <si>
    <t>Найменування головного розпорядника, відповідального виконавця, бюджетної програми або напряму видатків згідно з типовою відомчою / типовою програмною класифікацією видатків та кредитування місцевого бюджету (ТПКВКМБ)</t>
  </si>
  <si>
    <t>Керівництво і управління у відповідній сфері у містах, селищах, селах</t>
  </si>
  <si>
    <t>Надання допомоги до досягнення дитиною трирічного віку</t>
  </si>
  <si>
    <t>Надання допомоги по догляду за інвалідами I чи II групи внаслідок психічного розладу</t>
  </si>
  <si>
    <t>Департамент містобудування та земельних відносин Сумської міської ради</t>
  </si>
  <si>
    <t>4817470</t>
  </si>
  <si>
    <t>Компенсаційні виплати за пільговий проїзд окремих категорій громадян на залізничному транспорті</t>
  </si>
  <si>
    <t>3037</t>
  </si>
  <si>
    <t>Виконання «Комплексної цільової програми реформування і розвитку житлово-комунального господарства міста Суми на 2015-2017 роки»</t>
  </si>
  <si>
    <t>Виконання «Комплексної цільової програми управління та ефективного використання майна комунальної власності  та земельних ресурсів територіальної громади міста Суми на 2016-2018 роки»</t>
  </si>
  <si>
    <t>Виконання програми «Програма підвищення енергоефективності в бюджетній сфері міста Суми на 2017-2019 роки»</t>
  </si>
  <si>
    <t>Виконання програми «Програма фінансового забезпечення відзначення на території міста державних, професійних свят, ювілейних дат та інших подій на 2017-2019 роки»</t>
  </si>
  <si>
    <t>Виконання міської цільової  «Програми захисту населення і території м. Суми від надзвичайних ситуацій техногенного та природного характеру на 2014 - 2018 роки»</t>
  </si>
  <si>
    <t>7810</t>
  </si>
  <si>
    <t>Видатки на запобігання та ліквідацію надзвичайних ситуацій та наслідків стихійного лиха</t>
  </si>
  <si>
    <t>Утримання та проведення заходів КУ  «Сумський міський центр дозвілля молоді»</t>
  </si>
  <si>
    <t>Виконання міської програми «Соціальна підтримка учасників антитерористичної операції та членів їх сімей" на 2017-2019 роки»</t>
  </si>
  <si>
    <t>0317810</t>
  </si>
  <si>
    <t>1517810</t>
  </si>
  <si>
    <t>4117810</t>
  </si>
  <si>
    <t>Касові видатки</t>
  </si>
  <si>
    <t>Затверджено по бюджету з урахуванням змін (відповідно до казначейської звітності)</t>
  </si>
  <si>
    <t>ЗАГАЛЬНИЙ ФОНД</t>
  </si>
  <si>
    <t>СПЕЦІАЛЬНИЙ ФОНД</t>
  </si>
  <si>
    <t>% виконання до затвердженого по бюджету</t>
  </si>
  <si>
    <t>Надання пільг окремим категоріям громадян з оплати послуг зв'язку</t>
  </si>
  <si>
    <t xml:space="preserve">                Додаток  2</t>
  </si>
  <si>
    <t>від                            №</t>
  </si>
  <si>
    <t xml:space="preserve">                Додаток  3</t>
  </si>
  <si>
    <t>С.А. Липова</t>
  </si>
  <si>
    <t>Директор департаменту фінансів, економіки та інвестицій</t>
  </si>
  <si>
    <t xml:space="preserve">Звіт про виконання видаткової частини міського бюджету міста Суми           </t>
  </si>
  <si>
    <t>до рішення виконавчого комітету</t>
  </si>
  <si>
    <t>0318800</t>
  </si>
  <si>
    <t>0318370</t>
  </si>
  <si>
    <t>8370</t>
  </si>
  <si>
    <t>Субвенція з місцевого бюджету державному бюджету на виконання програм соціально - економічного та культурнорго розвитку регіонів</t>
  </si>
  <si>
    <t>4719180</t>
  </si>
  <si>
    <t>0319140</t>
  </si>
  <si>
    <t>4116130</t>
  </si>
  <si>
    <t>6130</t>
  </si>
  <si>
    <t>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</si>
  <si>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4116150</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</si>
  <si>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</si>
  <si>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</si>
  <si>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</si>
  <si>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0316800</t>
  </si>
  <si>
    <t>6800</t>
  </si>
  <si>
    <t>Інші заходи у сфері автомобільного транспорту</t>
  </si>
  <si>
    <t>Виконання міської цільової (комплексної) «Програми розвитку міського пасажирського транспорту м. Суми на 2016 – 2018 роки»</t>
  </si>
  <si>
    <t>Інша субвенція до обласного бюджету Сумської області</t>
  </si>
  <si>
    <t>Виконання програми «Програма економічного і соціального розвитку м. Суми на  2017 рік»</t>
  </si>
  <si>
    <t>4116420</t>
  </si>
  <si>
    <t>4116421</t>
  </si>
  <si>
    <t xml:space="preserve">
Збереження, розвиток, реконструкція та реставрація  пам’яток історії та культури
</t>
  </si>
  <si>
    <t>4716650</t>
  </si>
  <si>
    <t>6650</t>
  </si>
  <si>
    <t>0456</t>
  </si>
  <si>
    <t>Утримання та розвиток інфраструктури доріг</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</si>
  <si>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</si>
  <si>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11</t>
  </si>
  <si>
    <t>12</t>
  </si>
  <si>
    <t>13</t>
  </si>
  <si>
    <t>14</t>
  </si>
  <si>
    <t>15</t>
  </si>
  <si>
    <t>16</t>
  </si>
  <si>
    <t>17</t>
  </si>
  <si>
    <t>18</t>
  </si>
  <si>
    <t>за 9 місяців 2017 року за головними розпорядниками коштів</t>
  </si>
  <si>
    <t>1418800</t>
  </si>
  <si>
    <t>Інша субвенція обласному бюджету Сумської області на виконання "Програми економічного і соціального розвитку м. Суми на 2017 рік"</t>
  </si>
  <si>
    <t>за 9 місяців 2017 року за  за типовою програмною класифікацією видатків та кредитування місцевих бюджетів</t>
  </si>
  <si>
    <t>1410000</t>
  </si>
  <si>
    <t>1010000</t>
  </si>
</sst>
</file>

<file path=xl/styles.xml><?xml version="1.0" encoding="utf-8"?>
<styleSheet xmlns="http://schemas.openxmlformats.org/spreadsheetml/2006/main">
  <numFmts count="6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quot;₴&quot;;\-#,##0&quot;₴&quot;"/>
    <numFmt numFmtId="189" formatCode="#,##0&quot;₴&quot;;[Red]\-#,##0&quot;₴&quot;"/>
    <numFmt numFmtId="190" formatCode="#,##0.00&quot;₴&quot;;\-#,##0.00&quot;₴&quot;"/>
    <numFmt numFmtId="191" formatCode="#,##0.00&quot;₴&quot;;[Red]\-#,##0.00&quot;₴&quot;"/>
    <numFmt numFmtId="192" formatCode="_-* #,##0&quot;₴&quot;_-;\-* #,##0&quot;₴&quot;_-;_-* &quot;-&quot;&quot;₴&quot;_-;_-@_-"/>
    <numFmt numFmtId="193" formatCode="_-* #,##0_₴_-;\-* #,##0_₴_-;_-* &quot;-&quot;_₴_-;_-@_-"/>
    <numFmt numFmtId="194" formatCode="_-* #,##0.00&quot;₴&quot;_-;\-* #,##0.00&quot;₴&quot;_-;_-* &quot;-&quot;??&quot;₴&quot;_-;_-@_-"/>
    <numFmt numFmtId="195" formatCode="_-* #,##0.00_₴_-;\-* #,##0.00_₴_-;_-* &quot;-&quot;??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0.000"/>
    <numFmt numFmtId="214" formatCode="&quot;Да&quot;;&quot;Да&quot;;&quot;Нет&quot;"/>
    <numFmt numFmtId="215" formatCode="&quot;Истина&quot;;&quot;Истина&quot;;&quot;Ложь&quot;"/>
    <numFmt numFmtId="216" formatCode="&quot;Вкл&quot;;&quot;Вкл&quot;;&quot;Выкл&quot;"/>
    <numFmt numFmtId="217" formatCode="[$€-2]\ ###,000_);[Red]\([$€-2]\ ###,000\)"/>
    <numFmt numFmtId="218" formatCode="[$-FC19]d\ mmmm\ yyyy\ \г\."/>
  </numFmts>
  <fonts count="52">
    <font>
      <sz val="10"/>
      <name val="Times New Roman"/>
      <family val="0"/>
    </font>
    <font>
      <b/>
      <sz val="10"/>
      <name val="Arial"/>
      <family val="0"/>
    </font>
    <font>
      <i/>
      <sz val="10"/>
      <name val="Arial"/>
      <family val="0"/>
    </font>
    <font>
      <b/>
      <i/>
      <sz val="10"/>
      <name val="Arial"/>
      <family val="0"/>
    </font>
    <font>
      <sz val="8"/>
      <name val="Times New Roman"/>
      <family val="1"/>
    </font>
    <font>
      <b/>
      <sz val="14"/>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sz val="10"/>
      <color indexed="8"/>
      <name val="Arial"/>
      <family val="2"/>
    </font>
    <font>
      <sz val="18"/>
      <name val="Times New Roman"/>
      <family val="1"/>
    </font>
    <font>
      <sz val="11"/>
      <name val="Times New Roman"/>
      <family val="1"/>
    </font>
    <font>
      <sz val="20"/>
      <name val="Times New Roman"/>
      <family val="1"/>
    </font>
    <font>
      <b/>
      <sz val="18"/>
      <name val="Times New Roman"/>
      <family val="1"/>
    </font>
    <font>
      <b/>
      <sz val="12"/>
      <name val="Times New Roman"/>
      <family val="1"/>
    </font>
    <font>
      <i/>
      <sz val="12"/>
      <name val="Times New Roman"/>
      <family val="1"/>
    </font>
    <font>
      <b/>
      <i/>
      <sz val="12"/>
      <name val="Times New Roman"/>
      <family val="1"/>
    </font>
    <font>
      <sz val="12"/>
      <color indexed="10"/>
      <name val="Times New Roman"/>
      <family val="1"/>
    </font>
    <font>
      <sz val="14"/>
      <name val="Times New Roman"/>
      <family val="1"/>
    </font>
    <font>
      <i/>
      <sz val="14"/>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25"/>
      <name val="Times New Roman"/>
      <family val="1"/>
    </font>
    <font>
      <i/>
      <sz val="13"/>
      <color indexed="10"/>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25"/>
      <name val="Times New Roman"/>
      <family val="1"/>
    </font>
    <font>
      <i/>
      <sz val="18"/>
      <name val="Times New Roman"/>
      <family val="1"/>
    </font>
    <font>
      <i/>
      <sz val="11"/>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6" fillId="6"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47"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48"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295">
    <xf numFmtId="0" fontId="0" fillId="0" borderId="0" xfId="0" applyAlignment="1">
      <alignment/>
    </xf>
    <xf numFmtId="0" fontId="25" fillId="0" borderId="0" xfId="0" applyNumberFormat="1" applyFont="1" applyFill="1" applyAlignment="1" applyProtection="1">
      <alignment/>
      <protection/>
    </xf>
    <xf numFmtId="0" fontId="25" fillId="0" borderId="0" xfId="0" applyFont="1" applyFill="1" applyAlignment="1">
      <alignment/>
    </xf>
    <xf numFmtId="3" fontId="29" fillId="0" borderId="0" xfId="0" applyNumberFormat="1" applyFont="1" applyFill="1" applyBorder="1" applyAlignment="1">
      <alignment horizontal="center" vertical="center" wrapText="1"/>
    </xf>
    <xf numFmtId="0" fontId="25" fillId="0" borderId="12" xfId="0" applyNumberFormat="1" applyFont="1" applyFill="1" applyBorder="1" applyAlignment="1" applyProtection="1">
      <alignment/>
      <protection/>
    </xf>
    <xf numFmtId="0" fontId="25" fillId="0" borderId="13"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32" fillId="0" borderId="0" xfId="0" applyNumberFormat="1" applyFont="1" applyFill="1" applyAlignment="1" applyProtection="1">
      <alignment/>
      <protection/>
    </xf>
    <xf numFmtId="0" fontId="32" fillId="0" borderId="0" xfId="0" applyFont="1" applyFill="1" applyAlignment="1">
      <alignment/>
    </xf>
    <xf numFmtId="4" fontId="31" fillId="0" borderId="14" xfId="0" applyNumberFormat="1" applyFont="1" applyFill="1" applyBorder="1" applyAlignment="1">
      <alignment horizontal="center" vertical="center"/>
    </xf>
    <xf numFmtId="4" fontId="25" fillId="0" borderId="14" xfId="0" applyNumberFormat="1" applyFont="1" applyFill="1" applyBorder="1" applyAlignment="1">
      <alignment horizontal="center" vertical="center"/>
    </xf>
    <xf numFmtId="0" fontId="25" fillId="0" borderId="0" xfId="0" applyFont="1" applyFill="1" applyBorder="1" applyAlignment="1">
      <alignment/>
    </xf>
    <xf numFmtId="4" fontId="31" fillId="0" borderId="0" xfId="0" applyNumberFormat="1" applyFont="1" applyFill="1" applyBorder="1" applyAlignment="1">
      <alignment horizontal="center" vertical="center"/>
    </xf>
    <xf numFmtId="4" fontId="25" fillId="0" borderId="0" xfId="0" applyNumberFormat="1" applyFont="1" applyFill="1" applyBorder="1" applyAlignment="1">
      <alignment horizontal="center" vertical="center"/>
    </xf>
    <xf numFmtId="0" fontId="0" fillId="0" borderId="0" xfId="0" applyFont="1" applyFill="1" applyAlignment="1">
      <alignment/>
    </xf>
    <xf numFmtId="4" fontId="0" fillId="0" borderId="0" xfId="0" applyNumberFormat="1" applyFont="1" applyFill="1" applyAlignment="1" applyProtection="1">
      <alignment/>
      <protection/>
    </xf>
    <xf numFmtId="4" fontId="25" fillId="0" borderId="0" xfId="0" applyNumberFormat="1" applyFont="1" applyFill="1" applyAlignment="1">
      <alignment/>
    </xf>
    <xf numFmtId="0" fontId="31" fillId="0" borderId="0" xfId="0" applyNumberFormat="1" applyFont="1" applyFill="1" applyBorder="1" applyAlignment="1" applyProtection="1">
      <alignment/>
      <protection/>
    </xf>
    <xf numFmtId="0" fontId="31" fillId="0" borderId="0" xfId="0" applyFont="1" applyFill="1" applyBorder="1" applyAlignment="1">
      <alignment/>
    </xf>
    <xf numFmtId="4" fontId="31" fillId="0" borderId="0" xfId="0" applyNumberFormat="1" applyFont="1" applyFill="1" applyAlignment="1">
      <alignment/>
    </xf>
    <xf numFmtId="4" fontId="34" fillId="0" borderId="0" xfId="0" applyNumberFormat="1" applyFont="1" applyFill="1" applyBorder="1" applyAlignment="1">
      <alignment horizontal="center" vertical="center"/>
    </xf>
    <xf numFmtId="0" fontId="31" fillId="0" borderId="0" xfId="0" applyNumberFormat="1" applyFont="1" applyFill="1" applyAlignment="1" applyProtection="1">
      <alignment/>
      <protection/>
    </xf>
    <xf numFmtId="0" fontId="31" fillId="0" borderId="0" xfId="0" applyFont="1" applyFill="1" applyAlignment="1">
      <alignment/>
    </xf>
    <xf numFmtId="0" fontId="0" fillId="0" borderId="0" xfId="0" applyFont="1" applyFill="1" applyBorder="1" applyAlignment="1">
      <alignment/>
    </xf>
    <xf numFmtId="4" fontId="32" fillId="0" borderId="0" xfId="0" applyNumberFormat="1" applyFont="1" applyFill="1" applyAlignment="1">
      <alignment/>
    </xf>
    <xf numFmtId="0" fontId="33" fillId="0" borderId="0" xfId="0" applyNumberFormat="1" applyFont="1" applyFill="1" applyAlignment="1" applyProtection="1">
      <alignment/>
      <protection/>
    </xf>
    <xf numFmtId="4" fontId="33" fillId="0" borderId="0" xfId="0" applyNumberFormat="1" applyFont="1" applyFill="1" applyAlignment="1">
      <alignment/>
    </xf>
    <xf numFmtId="0" fontId="33" fillId="0" borderId="0" xfId="0" applyFont="1" applyFill="1" applyAlignment="1">
      <alignment/>
    </xf>
    <xf numFmtId="4" fontId="0" fillId="0" borderId="0" xfId="0" applyNumberFormat="1" applyFont="1" applyFill="1" applyBorder="1" applyAlignment="1">
      <alignment horizontal="center" vertical="center"/>
    </xf>
    <xf numFmtId="0" fontId="27" fillId="0" borderId="0" xfId="0" applyFont="1" applyFill="1" applyAlignment="1">
      <alignment vertical="center" textRotation="180"/>
    </xf>
    <xf numFmtId="3" fontId="28"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center" wrapText="1"/>
    </xf>
    <xf numFmtId="0" fontId="25" fillId="0" borderId="0" xfId="0" applyFont="1" applyFill="1" applyAlignment="1">
      <alignment vertical="center" textRotation="180"/>
    </xf>
    <xf numFmtId="4" fontId="5" fillId="0" borderId="14" xfId="0" applyNumberFormat="1" applyFont="1" applyFill="1" applyBorder="1" applyAlignment="1">
      <alignment horizontal="right" vertical="center"/>
    </xf>
    <xf numFmtId="4" fontId="35" fillId="0" borderId="14" xfId="0" applyNumberFormat="1" applyFont="1" applyFill="1" applyBorder="1" applyAlignment="1">
      <alignment horizontal="right" vertical="center"/>
    </xf>
    <xf numFmtId="4" fontId="36" fillId="0" borderId="14" xfId="0" applyNumberFormat="1" applyFont="1" applyFill="1" applyBorder="1" applyAlignment="1">
      <alignment horizontal="right" vertical="center"/>
    </xf>
    <xf numFmtId="4" fontId="36" fillId="0" borderId="15" xfId="0" applyNumberFormat="1" applyFont="1" applyFill="1" applyBorder="1" applyAlignment="1">
      <alignment horizontal="right"/>
    </xf>
    <xf numFmtId="4" fontId="36" fillId="0" borderId="16" xfId="0" applyNumberFormat="1" applyFont="1" applyFill="1" applyBorder="1" applyAlignment="1">
      <alignment horizontal="right" vertical="center"/>
    </xf>
    <xf numFmtId="4" fontId="35" fillId="0" borderId="14" xfId="0" applyNumberFormat="1" applyFont="1" applyFill="1" applyBorder="1" applyAlignment="1" quotePrefix="1">
      <alignment horizontal="right" vertical="center"/>
    </xf>
    <xf numFmtId="49" fontId="5" fillId="0" borderId="14" xfId="0" applyNumberFormat="1" applyFont="1" applyFill="1" applyBorder="1" applyAlignment="1">
      <alignment horizontal="center" vertical="center"/>
    </xf>
    <xf numFmtId="0" fontId="5" fillId="0" borderId="14" xfId="0" applyFont="1" applyFill="1" applyBorder="1" applyAlignment="1">
      <alignment horizontal="left" vertical="center" wrapText="1"/>
    </xf>
    <xf numFmtId="0" fontId="5" fillId="0" borderId="17"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7" xfId="0" applyFont="1" applyFill="1" applyBorder="1" applyAlignment="1">
      <alignment horizontal="left" vertical="center" wrapText="1"/>
    </xf>
    <xf numFmtId="49" fontId="35" fillId="0" borderId="14" xfId="0" applyNumberFormat="1" applyFont="1" applyFill="1" applyBorder="1" applyAlignment="1" applyProtection="1">
      <alignment horizontal="center" vertical="center"/>
      <protection/>
    </xf>
    <xf numFmtId="49" fontId="36" fillId="0" borderId="14" xfId="0" applyNumberFormat="1" applyFont="1" applyFill="1" applyBorder="1" applyAlignment="1">
      <alignment horizontal="center" vertical="center"/>
    </xf>
    <xf numFmtId="0" fontId="36" fillId="0" borderId="17" xfId="0" applyFont="1" applyFill="1" applyBorder="1" applyAlignment="1">
      <alignment horizontal="left" vertical="center" wrapText="1"/>
    </xf>
    <xf numFmtId="0" fontId="35" fillId="0" borderId="14" xfId="0" applyNumberFormat="1" applyFont="1" applyFill="1" applyBorder="1" applyAlignment="1" applyProtection="1">
      <alignment horizontal="center" vertical="center"/>
      <protection/>
    </xf>
    <xf numFmtId="0" fontId="36" fillId="0" borderId="14" xfId="0" applyNumberFormat="1" applyFont="1" applyFill="1" applyBorder="1" applyAlignment="1" applyProtection="1">
      <alignment horizontal="center" vertical="center"/>
      <protection/>
    </xf>
    <xf numFmtId="0" fontId="35" fillId="0" borderId="14" xfId="0" applyFont="1" applyFill="1" applyBorder="1" applyAlignment="1">
      <alignment horizontal="left" vertical="center" wrapText="1"/>
    </xf>
    <xf numFmtId="49" fontId="36" fillId="0" borderId="14" xfId="0" applyNumberFormat="1" applyFont="1" applyFill="1" applyBorder="1" applyAlignment="1" applyProtection="1">
      <alignment horizontal="center" vertical="center"/>
      <protection/>
    </xf>
    <xf numFmtId="0" fontId="36" fillId="0" borderId="14" xfId="0" applyFont="1" applyFill="1" applyBorder="1" applyAlignment="1">
      <alignment horizontal="left" vertical="center" wrapText="1"/>
    </xf>
    <xf numFmtId="0" fontId="36" fillId="0" borderId="18" xfId="0" applyFont="1" applyFill="1" applyBorder="1" applyAlignment="1">
      <alignment horizontal="left" vertical="center" wrapText="1"/>
    </xf>
    <xf numFmtId="0" fontId="36" fillId="0" borderId="13"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35" fillId="0" borderId="14" xfId="0" applyFont="1" applyFill="1" applyBorder="1" applyAlignment="1">
      <alignment vertical="center"/>
    </xf>
    <xf numFmtId="0" fontId="35" fillId="0" borderId="15" xfId="0" applyFont="1" applyFill="1" applyBorder="1" applyAlignment="1">
      <alignment horizontal="left" vertical="center" wrapText="1"/>
    </xf>
    <xf numFmtId="0" fontId="35" fillId="0" borderId="14" xfId="0" applyFont="1" applyFill="1" applyBorder="1" applyAlignment="1">
      <alignment vertical="center" wrapText="1"/>
    </xf>
    <xf numFmtId="0" fontId="36" fillId="0" borderId="14" xfId="0" applyFont="1" applyFill="1" applyBorder="1" applyAlignment="1">
      <alignment horizontal="center" vertical="center" wrapText="1"/>
    </xf>
    <xf numFmtId="0" fontId="36" fillId="0" borderId="14" xfId="0" applyFont="1" applyFill="1" applyBorder="1" applyAlignment="1">
      <alignment vertical="center" wrapText="1"/>
    </xf>
    <xf numFmtId="0" fontId="35" fillId="0" borderId="13" xfId="0" applyFont="1" applyFill="1" applyBorder="1" applyAlignment="1">
      <alignment horizontal="left" vertical="center" wrapText="1"/>
    </xf>
    <xf numFmtId="49" fontId="35" fillId="0" borderId="15" xfId="0" applyNumberFormat="1" applyFont="1" applyFill="1" applyBorder="1" applyAlignment="1">
      <alignment horizontal="center" vertical="center"/>
    </xf>
    <xf numFmtId="49" fontId="36" fillId="0" borderId="15" xfId="0" applyNumberFormat="1" applyFont="1" applyFill="1" applyBorder="1" applyAlignment="1">
      <alignment horizontal="center" vertical="center"/>
    </xf>
    <xf numFmtId="49" fontId="3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left" vertical="center" wrapText="1"/>
    </xf>
    <xf numFmtId="0" fontId="35" fillId="0" borderId="17" xfId="0" applyFont="1" applyFill="1" applyBorder="1" applyAlignment="1">
      <alignment vertical="center" wrapText="1"/>
    </xf>
    <xf numFmtId="0" fontId="36" fillId="0" borderId="15" xfId="0" applyFont="1" applyFill="1" applyBorder="1" applyAlignment="1">
      <alignment horizontal="center" vertical="center" wrapText="1"/>
    </xf>
    <xf numFmtId="0" fontId="36" fillId="0" borderId="17" xfId="0" applyFont="1" applyFill="1" applyBorder="1" applyAlignment="1">
      <alignment vertical="center" wrapText="1"/>
    </xf>
    <xf numFmtId="0" fontId="35" fillId="0" borderId="0" xfId="0" applyNumberFormat="1" applyFont="1" applyFill="1" applyAlignment="1" applyProtection="1">
      <alignment/>
      <protection/>
    </xf>
    <xf numFmtId="0" fontId="35" fillId="0" borderId="0" xfId="0" applyFont="1" applyFill="1" applyAlignment="1">
      <alignment/>
    </xf>
    <xf numFmtId="49" fontId="35" fillId="0" borderId="0" xfId="0" applyNumberFormat="1" applyFont="1" applyFill="1" applyBorder="1" applyAlignment="1">
      <alignment horizontal="center" vertical="center"/>
    </xf>
    <xf numFmtId="0" fontId="35" fillId="0" borderId="0" xfId="0" applyNumberFormat="1" applyFont="1" applyFill="1" applyBorder="1" applyAlignment="1" applyProtection="1">
      <alignment/>
      <protection/>
    </xf>
    <xf numFmtId="0" fontId="37" fillId="0" borderId="0" xfId="0" applyNumberFormat="1" applyFont="1" applyFill="1" applyAlignment="1" applyProtection="1">
      <alignment/>
      <protection/>
    </xf>
    <xf numFmtId="0" fontId="37" fillId="0" borderId="0" xfId="0" applyFont="1" applyFill="1" applyBorder="1" applyAlignment="1">
      <alignment/>
    </xf>
    <xf numFmtId="0" fontId="37" fillId="0" borderId="0" xfId="0" applyFont="1" applyFill="1" applyAlignment="1">
      <alignment/>
    </xf>
    <xf numFmtId="0" fontId="37" fillId="0" borderId="0" xfId="0" applyNumberFormat="1" applyFont="1" applyFill="1" applyBorder="1" applyAlignment="1" applyProtection="1">
      <alignment/>
      <protection/>
    </xf>
    <xf numFmtId="49" fontId="38" fillId="0" borderId="14" xfId="0" applyNumberFormat="1" applyFont="1" applyFill="1" applyBorder="1" applyAlignment="1" applyProtection="1">
      <alignment horizontal="center" vertical="center"/>
      <protection/>
    </xf>
    <xf numFmtId="0" fontId="38" fillId="0" borderId="16" xfId="0" applyFont="1" applyFill="1" applyBorder="1" applyAlignment="1">
      <alignment vertical="center" wrapText="1"/>
    </xf>
    <xf numFmtId="0" fontId="38" fillId="13" borderId="0" xfId="0" applyFont="1" applyFill="1" applyBorder="1" applyAlignment="1">
      <alignment vertical="center"/>
    </xf>
    <xf numFmtId="0" fontId="38" fillId="13" borderId="0" xfId="0" applyFont="1" applyFill="1" applyAlignment="1">
      <alignment vertical="center"/>
    </xf>
    <xf numFmtId="0" fontId="40" fillId="13" borderId="0" xfId="0" applyFont="1" applyFill="1" applyBorder="1" applyAlignment="1">
      <alignment vertical="center"/>
    </xf>
    <xf numFmtId="0" fontId="40" fillId="13" borderId="0" xfId="0" applyFont="1" applyFill="1" applyAlignment="1">
      <alignment vertical="center"/>
    </xf>
    <xf numFmtId="49" fontId="37" fillId="0" borderId="14" xfId="0" applyNumberFormat="1" applyFont="1" applyFill="1" applyBorder="1" applyAlignment="1" applyProtection="1">
      <alignment horizontal="center" vertical="center"/>
      <protection/>
    </xf>
    <xf numFmtId="0" fontId="37" fillId="0" borderId="14" xfId="0" applyFont="1" applyFill="1" applyBorder="1" applyAlignment="1">
      <alignment horizontal="left" vertical="center" wrapText="1"/>
    </xf>
    <xf numFmtId="0" fontId="37" fillId="0" borderId="0" xfId="0" applyFont="1" applyFill="1" applyBorder="1" applyAlignment="1">
      <alignment vertical="center"/>
    </xf>
    <xf numFmtId="0" fontId="37" fillId="0" borderId="0" xfId="0" applyFont="1" applyFill="1" applyAlignment="1">
      <alignment vertical="center"/>
    </xf>
    <xf numFmtId="49" fontId="39" fillId="0" borderId="14" xfId="0" applyNumberFormat="1" applyFont="1" applyFill="1" applyBorder="1" applyAlignment="1" applyProtection="1">
      <alignment horizontal="center" vertical="center"/>
      <protection/>
    </xf>
    <xf numFmtId="0" fontId="39" fillId="0" borderId="14" xfId="0" applyFont="1" applyFill="1" applyBorder="1" applyAlignment="1">
      <alignment horizontal="left" vertical="center" wrapText="1"/>
    </xf>
    <xf numFmtId="0" fontId="39" fillId="0" borderId="0" xfId="0" applyFont="1" applyFill="1" applyBorder="1" applyAlignment="1">
      <alignment vertical="center"/>
    </xf>
    <xf numFmtId="0" fontId="39" fillId="0" borderId="0" xfId="0" applyFont="1" applyFill="1" applyAlignment="1">
      <alignment vertical="center"/>
    </xf>
    <xf numFmtId="0" fontId="37" fillId="0" borderId="0" xfId="0" applyFont="1" applyFill="1" applyAlignment="1">
      <alignment vertical="center" wrapText="1"/>
    </xf>
    <xf numFmtId="49" fontId="39" fillId="0" borderId="14" xfId="0" applyNumberFormat="1" applyFont="1" applyFill="1" applyBorder="1" applyAlignment="1">
      <alignment horizontal="center" vertical="center"/>
    </xf>
    <xf numFmtId="0" fontId="39" fillId="0" borderId="14" xfId="0" applyFont="1" applyFill="1" applyBorder="1" applyAlignment="1">
      <alignment vertical="center" wrapText="1"/>
    </xf>
    <xf numFmtId="4" fontId="39" fillId="0" borderId="14" xfId="0" applyNumberFormat="1" applyFont="1" applyFill="1" applyBorder="1" applyAlignment="1">
      <alignment horizontal="center" vertical="center"/>
    </xf>
    <xf numFmtId="49" fontId="37" fillId="0" borderId="15" xfId="0" applyNumberFormat="1" applyFont="1" applyFill="1" applyBorder="1" applyAlignment="1">
      <alignment horizontal="center" vertical="center"/>
    </xf>
    <xf numFmtId="49" fontId="37" fillId="0" borderId="14" xfId="0" applyNumberFormat="1" applyFont="1" applyFill="1" applyBorder="1" applyAlignment="1">
      <alignment horizontal="center" vertical="center"/>
    </xf>
    <xf numFmtId="49" fontId="37" fillId="0" borderId="14" xfId="0" applyNumberFormat="1" applyFont="1" applyFill="1" applyBorder="1" applyAlignment="1">
      <alignment horizontal="left" vertical="center"/>
    </xf>
    <xf numFmtId="49" fontId="39" fillId="0" borderId="15" xfId="0" applyNumberFormat="1" applyFont="1" applyFill="1" applyBorder="1" applyAlignment="1">
      <alignment horizontal="center" vertical="center"/>
    </xf>
    <xf numFmtId="49" fontId="39" fillId="0" borderId="19" xfId="0" applyNumberFormat="1" applyFont="1" applyFill="1" applyBorder="1" applyAlignment="1">
      <alignment horizontal="center" vertical="center"/>
    </xf>
    <xf numFmtId="0" fontId="39" fillId="0" borderId="16" xfId="0" applyFont="1" applyFill="1" applyBorder="1" applyAlignment="1">
      <alignment horizontal="left" vertical="center" wrapText="1"/>
    </xf>
    <xf numFmtId="49" fontId="39" fillId="0" borderId="14" xfId="0" applyNumberFormat="1" applyFont="1" applyFill="1" applyBorder="1" applyAlignment="1">
      <alignment horizontal="left" vertical="center" wrapText="1"/>
    </xf>
    <xf numFmtId="49" fontId="38" fillId="0" borderId="14" xfId="0" applyNumberFormat="1" applyFont="1" applyFill="1" applyBorder="1" applyAlignment="1">
      <alignment horizontal="center" vertical="center"/>
    </xf>
    <xf numFmtId="0" fontId="38" fillId="0" borderId="14" xfId="0" applyFont="1" applyFill="1" applyBorder="1" applyAlignment="1">
      <alignment horizontal="left" vertical="center" wrapText="1"/>
    </xf>
    <xf numFmtId="0" fontId="38" fillId="27" borderId="0" xfId="0" applyFont="1" applyFill="1" applyBorder="1" applyAlignment="1">
      <alignment vertical="center"/>
    </xf>
    <xf numFmtId="0" fontId="38" fillId="27" borderId="0" xfId="0" applyFont="1" applyFill="1" applyAlignment="1">
      <alignment vertical="center"/>
    </xf>
    <xf numFmtId="49" fontId="40" fillId="0" borderId="14" xfId="0" applyNumberFormat="1" applyFont="1" applyFill="1" applyBorder="1" applyAlignment="1">
      <alignment horizontal="center" vertical="center"/>
    </xf>
    <xf numFmtId="0" fontId="40" fillId="0" borderId="14" xfId="0" applyFont="1" applyFill="1" applyBorder="1" applyAlignment="1">
      <alignment horizontal="left" vertical="center" wrapText="1"/>
    </xf>
    <xf numFmtId="0" fontId="37" fillId="0" borderId="14" xfId="0" applyFont="1" applyFill="1" applyBorder="1" applyAlignment="1">
      <alignment vertical="center" wrapText="1"/>
    </xf>
    <xf numFmtId="0" fontId="39" fillId="0" borderId="0" xfId="0" applyFont="1" applyFill="1" applyAlignment="1">
      <alignment vertical="center" wrapText="1"/>
    </xf>
    <xf numFmtId="0" fontId="37" fillId="0" borderId="14"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protection/>
    </xf>
    <xf numFmtId="0" fontId="39" fillId="0" borderId="18" xfId="0" applyFont="1" applyFill="1" applyBorder="1" applyAlignment="1">
      <alignment horizontal="left" vertical="center" wrapText="1"/>
    </xf>
    <xf numFmtId="0" fontId="39" fillId="0" borderId="13" xfId="0" applyFont="1" applyFill="1" applyBorder="1" applyAlignment="1">
      <alignment horizontal="left" vertical="center" wrapText="1"/>
    </xf>
    <xf numFmtId="0" fontId="39" fillId="0" borderId="15" xfId="0" applyFont="1" applyFill="1" applyBorder="1" applyAlignment="1">
      <alignment horizontal="left" vertical="center" wrapText="1"/>
    </xf>
    <xf numFmtId="0" fontId="37" fillId="0" borderId="20" xfId="0" applyFont="1" applyFill="1" applyBorder="1" applyAlignment="1">
      <alignment vertical="center"/>
    </xf>
    <xf numFmtId="0" fontId="37" fillId="0" borderId="14" xfId="0" applyFont="1" applyFill="1" applyBorder="1" applyAlignment="1">
      <alignment vertical="center"/>
    </xf>
    <xf numFmtId="0" fontId="37" fillId="0" borderId="15" xfId="0" applyFont="1" applyFill="1" applyBorder="1" applyAlignment="1">
      <alignment horizontal="left" vertical="center" wrapText="1"/>
    </xf>
    <xf numFmtId="49" fontId="37" fillId="0" borderId="15" xfId="0" applyNumberFormat="1" applyFont="1" applyFill="1" applyBorder="1" applyAlignment="1" applyProtection="1">
      <alignment horizontal="center" vertical="center"/>
      <protection/>
    </xf>
    <xf numFmtId="4" fontId="39" fillId="0" borderId="14" xfId="0" applyNumberFormat="1" applyFont="1" applyFill="1" applyBorder="1" applyAlignment="1">
      <alignment vertical="center" wrapText="1"/>
    </xf>
    <xf numFmtId="0" fontId="39" fillId="0" borderId="15" xfId="0" applyNumberFormat="1" applyFont="1" applyFill="1" applyBorder="1" applyAlignment="1" applyProtection="1">
      <alignment horizontal="center" vertical="center"/>
      <protection/>
    </xf>
    <xf numFmtId="0" fontId="38" fillId="0" borderId="14" xfId="0" applyNumberFormat="1" applyFont="1" applyFill="1" applyBorder="1" applyAlignment="1" applyProtection="1">
      <alignment horizontal="center" vertical="center"/>
      <protection/>
    </xf>
    <xf numFmtId="0" fontId="38" fillId="0" borderId="0" xfId="0" applyFont="1" applyFill="1" applyBorder="1" applyAlignment="1">
      <alignment vertical="center"/>
    </xf>
    <xf numFmtId="0" fontId="38" fillId="0" borderId="0" xfId="0" applyFont="1" applyFill="1" applyAlignment="1">
      <alignment vertical="center"/>
    </xf>
    <xf numFmtId="0" fontId="37" fillId="0" borderId="0" xfId="0" applyNumberFormat="1" applyFont="1" applyFill="1" applyAlignment="1" applyProtection="1">
      <alignment horizontal="center"/>
      <protection/>
    </xf>
    <xf numFmtId="4" fontId="38" fillId="0" borderId="14" xfId="95" applyNumberFormat="1" applyFont="1" applyFill="1" applyBorder="1" applyAlignment="1">
      <alignment horizontal="center" vertical="center"/>
      <protection/>
    </xf>
    <xf numFmtId="4" fontId="39" fillId="0" borderId="14" xfId="95" applyNumberFormat="1" applyFont="1" applyFill="1" applyBorder="1" applyAlignment="1">
      <alignment horizontal="center" vertical="center"/>
      <protection/>
    </xf>
    <xf numFmtId="4" fontId="37" fillId="0" borderId="14" xfId="95" applyNumberFormat="1" applyFont="1" applyFill="1" applyBorder="1" applyAlignment="1">
      <alignment horizontal="center" vertical="center"/>
      <protection/>
    </xf>
    <xf numFmtId="4" fontId="37" fillId="0" borderId="14" xfId="0" applyNumberFormat="1" applyFont="1" applyFill="1" applyBorder="1" applyAlignment="1">
      <alignment horizontal="center" vertical="center"/>
    </xf>
    <xf numFmtId="4" fontId="39" fillId="0" borderId="16" xfId="95" applyNumberFormat="1" applyFont="1" applyFill="1" applyBorder="1" applyAlignment="1">
      <alignment horizontal="center" vertical="center"/>
      <protection/>
    </xf>
    <xf numFmtId="4" fontId="40" fillId="0" borderId="14" xfId="95" applyNumberFormat="1" applyFont="1" applyFill="1" applyBorder="1" applyAlignment="1">
      <alignment horizontal="center" vertical="center"/>
      <protection/>
    </xf>
    <xf numFmtId="4" fontId="39" fillId="0" borderId="15" xfId="95" applyNumberFormat="1" applyFont="1" applyFill="1" applyBorder="1" applyAlignment="1">
      <alignment horizontal="center" vertical="center"/>
      <protection/>
    </xf>
    <xf numFmtId="203" fontId="29" fillId="0" borderId="0" xfId="0" applyNumberFormat="1" applyFont="1" applyFill="1" applyBorder="1" applyAlignment="1">
      <alignment horizontal="left" vertical="center" wrapText="1"/>
    </xf>
    <xf numFmtId="203" fontId="25" fillId="0" borderId="0" xfId="0" applyNumberFormat="1" applyFont="1" applyFill="1" applyBorder="1" applyAlignment="1">
      <alignment horizontal="center" vertical="center"/>
    </xf>
    <xf numFmtId="203" fontId="35" fillId="0" borderId="14" xfId="0" applyNumberFormat="1" applyFont="1" applyFill="1" applyBorder="1" applyAlignment="1">
      <alignment horizontal="right" vertical="center"/>
    </xf>
    <xf numFmtId="203" fontId="34" fillId="0" borderId="0" xfId="0" applyNumberFormat="1" applyFont="1" applyFill="1" applyBorder="1" applyAlignment="1">
      <alignment horizontal="center" vertical="center"/>
    </xf>
    <xf numFmtId="203" fontId="25" fillId="0" borderId="14" xfId="0" applyNumberFormat="1" applyFont="1" applyFill="1" applyBorder="1" applyAlignment="1">
      <alignment horizontal="center" vertical="center"/>
    </xf>
    <xf numFmtId="0" fontId="37" fillId="0" borderId="0" xfId="0" applyNumberFormat="1" applyFont="1" applyFill="1" applyBorder="1" applyAlignment="1" applyProtection="1">
      <alignment horizontal="center"/>
      <protection/>
    </xf>
    <xf numFmtId="203" fontId="5" fillId="0" borderId="14" xfId="0" applyNumberFormat="1" applyFont="1" applyFill="1" applyBorder="1" applyAlignment="1">
      <alignment horizontal="right" vertical="center"/>
    </xf>
    <xf numFmtId="0" fontId="30" fillId="0" borderId="0" xfId="0" applyFont="1" applyFill="1" applyAlignment="1">
      <alignment vertical="center" textRotation="180"/>
    </xf>
    <xf numFmtId="4" fontId="37" fillId="0" borderId="0" xfId="0" applyNumberFormat="1" applyFont="1" applyFill="1" applyAlignment="1" applyProtection="1">
      <alignment/>
      <protection/>
    </xf>
    <xf numFmtId="3" fontId="41" fillId="0" borderId="0" xfId="0" applyNumberFormat="1" applyFont="1" applyFill="1" applyBorder="1" applyAlignment="1">
      <alignment horizontal="center" vertical="center" wrapText="1"/>
    </xf>
    <xf numFmtId="203" fontId="41" fillId="0" borderId="0" xfId="0" applyNumberFormat="1" applyFont="1" applyFill="1" applyBorder="1" applyAlignment="1">
      <alignment horizontal="center" vertical="center" wrapText="1"/>
    </xf>
    <xf numFmtId="49" fontId="41" fillId="0" borderId="0" xfId="0" applyNumberFormat="1" applyFont="1" applyFill="1" applyBorder="1" applyAlignment="1">
      <alignment horizontal="center" vertical="center" textRotation="180"/>
    </xf>
    <xf numFmtId="0" fontId="41" fillId="0" borderId="0" xfId="0" applyFont="1" applyFill="1" applyAlignment="1">
      <alignment horizontal="center" vertical="center" textRotation="180"/>
    </xf>
    <xf numFmtId="3" fontId="41" fillId="0" borderId="0" xfId="0" applyNumberFormat="1" applyFont="1" applyFill="1" applyBorder="1" applyAlignment="1">
      <alignment vertical="center" wrapText="1"/>
    </xf>
    <xf numFmtId="0" fontId="41" fillId="0" borderId="0" xfId="0" applyNumberFormat="1" applyFont="1" applyFill="1" applyAlignment="1" applyProtection="1">
      <alignment horizontal="center"/>
      <protection/>
    </xf>
    <xf numFmtId="0" fontId="41" fillId="0" borderId="0" xfId="0" applyFont="1" applyFill="1" applyBorder="1" applyAlignment="1">
      <alignment horizontal="center" vertical="center" textRotation="180"/>
    </xf>
    <xf numFmtId="0" fontId="41" fillId="0" borderId="0" xfId="0" applyNumberFormat="1" applyFont="1" applyFill="1" applyBorder="1" applyAlignment="1" applyProtection="1">
      <alignment/>
      <protection/>
    </xf>
    <xf numFmtId="0" fontId="41" fillId="0" borderId="0" xfId="0" applyFont="1" applyFill="1" applyBorder="1" applyAlignment="1">
      <alignment/>
    </xf>
    <xf numFmtId="4" fontId="41" fillId="0" borderId="0" xfId="0" applyNumberFormat="1" applyFont="1" applyFill="1" applyAlignment="1">
      <alignment/>
    </xf>
    <xf numFmtId="0" fontId="27" fillId="0" borderId="21" xfId="0" applyNumberFormat="1" applyFont="1" applyFill="1" applyBorder="1" applyAlignment="1" applyProtection="1">
      <alignment vertical="top" wrapText="1"/>
      <protection/>
    </xf>
    <xf numFmtId="0" fontId="27" fillId="0" borderId="0" xfId="0" applyNumberFormat="1" applyFont="1" applyFill="1" applyBorder="1" applyAlignment="1" applyProtection="1">
      <alignment vertical="top" wrapText="1"/>
      <protection/>
    </xf>
    <xf numFmtId="0" fontId="27" fillId="0" borderId="0" xfId="0" applyFont="1" applyFill="1" applyBorder="1" applyAlignment="1">
      <alignment vertical="center" textRotation="180"/>
    </xf>
    <xf numFmtId="0" fontId="40" fillId="0" borderId="0" xfId="0" applyFont="1" applyFill="1" applyBorder="1" applyAlignment="1">
      <alignment vertical="center"/>
    </xf>
    <xf numFmtId="0" fontId="40" fillId="0" borderId="0" xfId="0" applyFont="1" applyFill="1" applyAlignment="1">
      <alignment vertical="center"/>
    </xf>
    <xf numFmtId="4" fontId="39" fillId="0" borderId="22" xfId="95" applyNumberFormat="1" applyFont="1" applyFill="1" applyBorder="1" applyAlignment="1">
      <alignment horizontal="center" vertical="center"/>
      <protection/>
    </xf>
    <xf numFmtId="4" fontId="39" fillId="0" borderId="23" xfId="95" applyNumberFormat="1" applyFont="1" applyFill="1" applyBorder="1" applyAlignment="1">
      <alignment horizontal="center" vertical="center"/>
      <protection/>
    </xf>
    <xf numFmtId="4" fontId="42" fillId="0" borderId="14" xfId="95" applyNumberFormat="1" applyFont="1" applyFill="1" applyBorder="1" applyAlignment="1">
      <alignment horizontal="center" vertical="center"/>
      <protection/>
    </xf>
    <xf numFmtId="4" fontId="39" fillId="0" borderId="18" xfId="95" applyNumberFormat="1" applyFont="1" applyFill="1" applyBorder="1" applyAlignment="1">
      <alignment horizontal="center" vertical="center"/>
      <protection/>
    </xf>
    <xf numFmtId="4" fontId="39" fillId="0" borderId="13" xfId="95" applyNumberFormat="1" applyFont="1" applyFill="1" applyBorder="1" applyAlignment="1">
      <alignment horizontal="center" vertical="center"/>
      <protection/>
    </xf>
    <xf numFmtId="4" fontId="37" fillId="0" borderId="0" xfId="0" applyNumberFormat="1" applyFont="1" applyFill="1" applyBorder="1" applyAlignment="1">
      <alignment/>
    </xf>
    <xf numFmtId="4" fontId="39" fillId="0" borderId="14" xfId="95" applyNumberFormat="1" applyFont="1" applyFill="1" applyBorder="1" applyAlignment="1">
      <alignment vertical="center"/>
      <protection/>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0" fontId="37" fillId="4" borderId="0" xfId="0" applyNumberFormat="1" applyFont="1" applyFill="1" applyAlignment="1" applyProtection="1">
      <alignment horizontal="center"/>
      <protection/>
    </xf>
    <xf numFmtId="200" fontId="37" fillId="0" borderId="0" xfId="0" applyNumberFormat="1" applyFont="1" applyFill="1" applyAlignment="1" applyProtection="1">
      <alignment/>
      <protection/>
    </xf>
    <xf numFmtId="200" fontId="38" fillId="0" borderId="14" xfId="95" applyNumberFormat="1" applyFont="1" applyFill="1" applyBorder="1" applyAlignment="1">
      <alignment horizontal="center" vertical="center"/>
      <protection/>
    </xf>
    <xf numFmtId="200" fontId="37" fillId="0" borderId="14" xfId="95" applyNumberFormat="1" applyFont="1" applyFill="1" applyBorder="1" applyAlignment="1">
      <alignment horizontal="center" vertical="center"/>
      <protection/>
    </xf>
    <xf numFmtId="200" fontId="39" fillId="0" borderId="14" xfId="95" applyNumberFormat="1" applyFont="1" applyFill="1" applyBorder="1" applyAlignment="1">
      <alignment horizontal="center" vertical="center"/>
      <protection/>
    </xf>
    <xf numFmtId="200" fontId="37" fillId="0" borderId="0" xfId="0" applyNumberFormat="1" applyFont="1" applyFill="1" applyBorder="1" applyAlignment="1">
      <alignment horizontal="left" vertical="center" wrapText="1"/>
    </xf>
    <xf numFmtId="4" fontId="39" fillId="0" borderId="15" xfId="95" applyNumberFormat="1" applyFont="1" applyFill="1" applyBorder="1" applyAlignment="1">
      <alignment horizontal="center" vertical="center"/>
      <protection/>
    </xf>
    <xf numFmtId="4" fontId="39" fillId="0" borderId="16" xfId="95" applyNumberFormat="1" applyFont="1" applyFill="1" applyBorder="1" applyAlignment="1">
      <alignment horizontal="center" vertical="center"/>
      <protection/>
    </xf>
    <xf numFmtId="4" fontId="37" fillId="0" borderId="0" xfId="0" applyNumberFormat="1" applyFont="1" applyFill="1" applyBorder="1" applyAlignment="1">
      <alignment wrapText="1"/>
    </xf>
    <xf numFmtId="4" fontId="38" fillId="0" borderId="0" xfId="0" applyNumberFormat="1" applyFont="1" applyFill="1" applyBorder="1" applyAlignment="1">
      <alignment vertical="center"/>
    </xf>
    <xf numFmtId="4" fontId="40" fillId="0" borderId="0" xfId="0" applyNumberFormat="1" applyFont="1" applyFill="1" applyBorder="1" applyAlignment="1">
      <alignment vertical="center"/>
    </xf>
    <xf numFmtId="203" fontId="36" fillId="0" borderId="14" xfId="0" applyNumberFormat="1" applyFont="1" applyFill="1" applyBorder="1" applyAlignment="1">
      <alignment horizontal="right" vertical="center"/>
    </xf>
    <xf numFmtId="4" fontId="37" fillId="0" borderId="0" xfId="0" applyNumberFormat="1" applyFont="1" applyFill="1" applyAlignment="1" applyProtection="1">
      <alignment horizontal="center"/>
      <protection/>
    </xf>
    <xf numFmtId="4" fontId="37" fillId="0" borderId="0" xfId="0" applyNumberFormat="1" applyFont="1" applyFill="1" applyAlignment="1">
      <alignment/>
    </xf>
    <xf numFmtId="4" fontId="37" fillId="0" borderId="0" xfId="0" applyNumberFormat="1" applyFont="1" applyFill="1" applyBorder="1" applyAlignment="1">
      <alignment horizontal="center" vertical="center" wrapText="1"/>
    </xf>
    <xf numFmtId="4" fontId="37" fillId="0" borderId="0" xfId="0" applyNumberFormat="1" applyFont="1" applyFill="1" applyBorder="1" applyAlignment="1" applyProtection="1">
      <alignment horizontal="center"/>
      <protection/>
    </xf>
    <xf numFmtId="4" fontId="37" fillId="0" borderId="0" xfId="0" applyNumberFormat="1" applyFont="1" applyFill="1" applyBorder="1" applyAlignment="1" applyProtection="1">
      <alignment horizontal="right"/>
      <protection/>
    </xf>
    <xf numFmtId="4" fontId="37" fillId="0" borderId="0" xfId="0" applyNumberFormat="1" applyFont="1" applyFill="1" applyBorder="1" applyAlignment="1">
      <alignment horizontal="right"/>
    </xf>
    <xf numFmtId="4" fontId="25" fillId="0" borderId="0" xfId="0" applyNumberFormat="1" applyFont="1" applyFill="1" applyBorder="1" applyAlignment="1">
      <alignment wrapText="1"/>
    </xf>
    <xf numFmtId="0" fontId="25" fillId="0" borderId="0" xfId="0" applyFont="1" applyFill="1" applyBorder="1" applyAlignment="1">
      <alignment horizontal="center" vertical="center"/>
    </xf>
    <xf numFmtId="0" fontId="50" fillId="0" borderId="0" xfId="0" applyFont="1" applyFill="1" applyAlignment="1">
      <alignment vertical="center" textRotation="180"/>
    </xf>
    <xf numFmtId="4" fontId="36" fillId="0" borderId="18" xfId="0" applyNumberFormat="1" applyFont="1" applyFill="1" applyBorder="1" applyAlignment="1">
      <alignment horizontal="right"/>
    </xf>
    <xf numFmtId="4" fontId="36" fillId="0" borderId="13" xfId="0" applyNumberFormat="1" applyFont="1" applyFill="1" applyBorder="1" applyAlignment="1">
      <alignment horizontal="right" vertical="center"/>
    </xf>
    <xf numFmtId="0" fontId="41" fillId="0" borderId="0" xfId="0" applyNumberFormat="1" applyFont="1" applyFill="1" applyAlignment="1" applyProtection="1">
      <alignment/>
      <protection/>
    </xf>
    <xf numFmtId="200" fontId="41" fillId="0" borderId="0" xfId="0" applyNumberFormat="1" applyFont="1" applyFill="1" applyBorder="1" applyAlignment="1">
      <alignment horizontal="center" vertical="center" wrapText="1"/>
    </xf>
    <xf numFmtId="0" fontId="41" fillId="0" borderId="0" xfId="0" applyFont="1" applyFill="1" applyAlignment="1">
      <alignment/>
    </xf>
    <xf numFmtId="0" fontId="41" fillId="0" borderId="0" xfId="0" applyNumberFormat="1" applyFont="1" applyFill="1" applyBorder="1" applyAlignment="1" applyProtection="1">
      <alignment horizontal="right" vertical="center"/>
      <protection/>
    </xf>
    <xf numFmtId="49" fontId="41" fillId="0" borderId="0" xfId="0" applyNumberFormat="1" applyFont="1" applyFill="1" applyBorder="1" applyAlignment="1">
      <alignment vertical="center" textRotation="180"/>
    </xf>
    <xf numFmtId="49" fontId="28" fillId="0" borderId="14" xfId="0" applyNumberFormat="1" applyFont="1" applyFill="1" applyBorder="1" applyAlignment="1" applyProtection="1">
      <alignment horizontal="center" vertical="center"/>
      <protection/>
    </xf>
    <xf numFmtId="49" fontId="51" fillId="0" borderId="14" xfId="0" applyNumberFormat="1" applyFont="1" applyFill="1" applyBorder="1" applyAlignment="1" applyProtection="1">
      <alignment horizontal="center" vertical="center"/>
      <protection/>
    </xf>
    <xf numFmtId="4" fontId="41" fillId="0" borderId="0" xfId="0" applyNumberFormat="1" applyFont="1" applyFill="1" applyBorder="1" applyAlignment="1">
      <alignment horizontal="center" vertical="center"/>
    </xf>
    <xf numFmtId="203" fontId="41" fillId="0" borderId="0" xfId="0" applyNumberFormat="1" applyFont="1" applyFill="1" applyBorder="1" applyAlignment="1">
      <alignment horizontal="center" vertical="center"/>
    </xf>
    <xf numFmtId="0" fontId="27" fillId="0" borderId="21" xfId="0" applyNumberFormat="1" applyFont="1" applyFill="1" applyBorder="1" applyAlignment="1" applyProtection="1">
      <alignment horizontal="center" vertical="top" wrapText="1"/>
      <protection/>
    </xf>
    <xf numFmtId="0" fontId="27" fillId="0" borderId="0" xfId="0" applyNumberFormat="1" applyFont="1" applyFill="1" applyBorder="1" applyAlignment="1" applyProtection="1">
      <alignment horizontal="center" vertical="top" wrapText="1"/>
      <protection/>
    </xf>
    <xf numFmtId="49" fontId="35" fillId="0" borderId="24" xfId="0" applyNumberFormat="1" applyFont="1" applyFill="1" applyBorder="1" applyAlignment="1">
      <alignment vertical="center"/>
    </xf>
    <xf numFmtId="49" fontId="25" fillId="0" borderId="24" xfId="0" applyNumberFormat="1" applyFont="1" applyFill="1" applyBorder="1" applyAlignment="1">
      <alignment vertical="center"/>
    </xf>
    <xf numFmtId="203" fontId="25" fillId="0" borderId="24" xfId="0" applyNumberFormat="1" applyFont="1" applyFill="1" applyBorder="1" applyAlignment="1">
      <alignment vertical="center"/>
    </xf>
    <xf numFmtId="49" fontId="35" fillId="0" borderId="0" xfId="0" applyNumberFormat="1" applyFont="1" applyFill="1" applyBorder="1" applyAlignment="1">
      <alignment vertical="center"/>
    </xf>
    <xf numFmtId="49" fontId="25" fillId="0" borderId="0" xfId="0" applyNumberFormat="1" applyFont="1" applyFill="1" applyBorder="1" applyAlignment="1">
      <alignment vertical="center"/>
    </xf>
    <xf numFmtId="2" fontId="25" fillId="0" borderId="0" xfId="0" applyNumberFormat="1" applyFont="1" applyFill="1" applyBorder="1" applyAlignment="1">
      <alignment vertical="center"/>
    </xf>
    <xf numFmtId="203" fontId="25" fillId="0" borderId="0" xfId="0" applyNumberFormat="1" applyFont="1" applyFill="1" applyBorder="1" applyAlignment="1">
      <alignment vertical="center"/>
    </xf>
    <xf numFmtId="0" fontId="35" fillId="0" borderId="14" xfId="0" applyFont="1" applyFill="1" applyBorder="1" applyAlignment="1">
      <alignment horizontal="center" vertical="center" wrapText="1"/>
    </xf>
    <xf numFmtId="0" fontId="25" fillId="0" borderId="0" xfId="0" applyFont="1" applyFill="1" applyAlignment="1">
      <alignment/>
    </xf>
    <xf numFmtId="0" fontId="27" fillId="0" borderId="0" xfId="0" applyFont="1" applyFill="1" applyBorder="1" applyAlignment="1">
      <alignment vertical="center"/>
    </xf>
    <xf numFmtId="0" fontId="27" fillId="0" borderId="0" xfId="0" applyFont="1" applyFill="1" applyAlignment="1">
      <alignment vertical="center"/>
    </xf>
    <xf numFmtId="0" fontId="25" fillId="0" borderId="0" xfId="0" applyFont="1" applyFill="1" applyAlignment="1">
      <alignment vertical="center"/>
    </xf>
    <xf numFmtId="0" fontId="30" fillId="0" borderId="0" xfId="0" applyFont="1" applyFill="1" applyAlignment="1">
      <alignment vertical="center"/>
    </xf>
    <xf numFmtId="4" fontId="27" fillId="0" borderId="0" xfId="0" applyNumberFormat="1" applyFont="1" applyFill="1" applyAlignment="1">
      <alignment vertical="center"/>
    </xf>
    <xf numFmtId="4" fontId="30" fillId="0" borderId="0" xfId="0" applyNumberFormat="1" applyFont="1" applyFill="1" applyAlignment="1">
      <alignment vertical="center"/>
    </xf>
    <xf numFmtId="0" fontId="50" fillId="0" borderId="0" xfId="0" applyFont="1" applyFill="1" applyAlignment="1">
      <alignment vertical="center"/>
    </xf>
    <xf numFmtId="0" fontId="32" fillId="0" borderId="0" xfId="0" applyFont="1" applyFill="1" applyAlignment="1">
      <alignment/>
    </xf>
    <xf numFmtId="4" fontId="31" fillId="0" borderId="0" xfId="0" applyNumberFormat="1" applyFont="1" applyFill="1" applyAlignment="1">
      <alignment/>
    </xf>
    <xf numFmtId="0" fontId="31" fillId="0" borderId="0" xfId="0" applyFont="1" applyFill="1" applyAlignment="1">
      <alignment/>
    </xf>
    <xf numFmtId="0" fontId="33" fillId="0" borderId="0" xfId="0" applyFont="1" applyFill="1" applyAlignment="1">
      <alignment/>
    </xf>
    <xf numFmtId="0" fontId="25" fillId="0" borderId="0" xfId="0" applyFont="1" applyFill="1" applyBorder="1" applyAlignment="1">
      <alignment/>
    </xf>
    <xf numFmtId="0" fontId="31" fillId="0" borderId="0" xfId="0" applyFont="1" applyFill="1" applyBorder="1" applyAlignment="1">
      <alignment/>
    </xf>
    <xf numFmtId="4" fontId="25" fillId="0" borderId="0" xfId="0" applyNumberFormat="1" applyFont="1" applyFill="1" applyAlignment="1">
      <alignment/>
    </xf>
    <xf numFmtId="200" fontId="40" fillId="0" borderId="14" xfId="95" applyNumberFormat="1" applyFont="1" applyFill="1" applyBorder="1" applyAlignment="1">
      <alignment horizontal="center" vertical="center"/>
      <protection/>
    </xf>
    <xf numFmtId="49" fontId="40" fillId="0" borderId="14" xfId="0" applyNumberFormat="1" applyFont="1" applyFill="1" applyBorder="1" applyAlignment="1" applyProtection="1">
      <alignment horizontal="center" vertical="center"/>
      <protection/>
    </xf>
    <xf numFmtId="0" fontId="40" fillId="0" borderId="16" xfId="0" applyFont="1" applyFill="1" applyBorder="1" applyAlignment="1">
      <alignment vertical="center" wrapText="1"/>
    </xf>
    <xf numFmtId="0" fontId="40" fillId="27" borderId="0" xfId="0" applyFont="1" applyFill="1" applyBorder="1" applyAlignment="1">
      <alignment vertical="center"/>
    </xf>
    <xf numFmtId="0" fontId="40" fillId="27" borderId="0" xfId="0" applyFont="1" applyFill="1" applyAlignment="1">
      <alignment vertical="center"/>
    </xf>
    <xf numFmtId="0" fontId="40" fillId="0" borderId="14" xfId="0" applyNumberFormat="1" applyFont="1" applyFill="1" applyBorder="1" applyAlignment="1" applyProtection="1">
      <alignment horizontal="center" vertical="center"/>
      <protection/>
    </xf>
    <xf numFmtId="0" fontId="40" fillId="13" borderId="0" xfId="0" applyFont="1" applyFill="1" applyBorder="1" applyAlignment="1">
      <alignment horizontal="center" vertical="center"/>
    </xf>
    <xf numFmtId="0" fontId="40" fillId="13" borderId="0" xfId="0" applyFont="1" applyFill="1" applyAlignment="1">
      <alignment horizontal="center" vertical="center"/>
    </xf>
    <xf numFmtId="0" fontId="35" fillId="0" borderId="15"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3" fontId="41" fillId="0" borderId="0" xfId="0" applyNumberFormat="1" applyFont="1" applyFill="1" applyBorder="1" applyAlignment="1">
      <alignment horizontal="left" vertical="center" wrapText="1"/>
    </xf>
    <xf numFmtId="200" fontId="37" fillId="0" borderId="18" xfId="95" applyNumberFormat="1" applyFont="1" applyFill="1" applyBorder="1" applyAlignment="1">
      <alignment horizontal="center" vertical="center"/>
      <protection/>
    </xf>
    <xf numFmtId="200" fontId="37" fillId="0" borderId="13" xfId="95" applyNumberFormat="1" applyFont="1" applyFill="1" applyBorder="1" applyAlignment="1">
      <alignment horizontal="center" vertical="center"/>
      <protection/>
    </xf>
    <xf numFmtId="0" fontId="41" fillId="0" borderId="12" xfId="0" applyFont="1" applyFill="1" applyBorder="1" applyAlignment="1">
      <alignment horizontal="center" vertical="center" textRotation="180"/>
    </xf>
    <xf numFmtId="49" fontId="41" fillId="0" borderId="12" xfId="0" applyNumberFormat="1" applyFont="1" applyFill="1" applyBorder="1" applyAlignment="1">
      <alignment horizontal="center" vertical="center" textRotation="180"/>
    </xf>
    <xf numFmtId="49" fontId="41" fillId="0" borderId="0" xfId="0" applyNumberFormat="1" applyFont="1" applyFill="1" applyBorder="1" applyAlignment="1">
      <alignment horizontal="center" vertical="center" textRotation="180"/>
    </xf>
    <xf numFmtId="0" fontId="37" fillId="0" borderId="17" xfId="0" applyNumberFormat="1" applyFont="1" applyFill="1" applyBorder="1" applyAlignment="1" applyProtection="1">
      <alignment horizontal="center" vertical="center" wrapText="1"/>
      <protection/>
    </xf>
    <xf numFmtId="0" fontId="37" fillId="0" borderId="25" xfId="0" applyNumberFormat="1" applyFont="1" applyFill="1" applyBorder="1" applyAlignment="1" applyProtection="1">
      <alignment horizontal="center" vertical="center" wrapText="1"/>
      <protection/>
    </xf>
    <xf numFmtId="0" fontId="37" fillId="0" borderId="20" xfId="0" applyNumberFormat="1" applyFont="1" applyFill="1" applyBorder="1" applyAlignment="1" applyProtection="1">
      <alignment horizontal="center" vertical="center" wrapText="1"/>
      <protection/>
    </xf>
    <xf numFmtId="0" fontId="37" fillId="0" borderId="15"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6" xfId="0" applyNumberFormat="1" applyFont="1" applyFill="1" applyBorder="1" applyAlignment="1" applyProtection="1">
      <alignment horizontal="center" vertical="center" wrapText="1"/>
      <protection/>
    </xf>
    <xf numFmtId="0" fontId="41" fillId="0" borderId="0" xfId="0" applyFont="1" applyFill="1" applyAlignment="1">
      <alignment horizontal="left" vertical="center"/>
    </xf>
    <xf numFmtId="0" fontId="41" fillId="0" borderId="0" xfId="0" applyFont="1" applyFill="1" applyAlignment="1">
      <alignment horizontal="left" vertical="center" wrapText="1"/>
    </xf>
    <xf numFmtId="0" fontId="37" fillId="0" borderId="14" xfId="0" applyNumberFormat="1" applyFont="1" applyFill="1" applyBorder="1" applyAlignment="1" applyProtection="1">
      <alignment horizontal="center" vertical="center" wrapText="1"/>
      <protection/>
    </xf>
    <xf numFmtId="200" fontId="37" fillId="0" borderId="15" xfId="0" applyNumberFormat="1" applyFont="1" applyFill="1" applyBorder="1" applyAlignment="1">
      <alignment horizontal="center" vertical="center" wrapText="1"/>
    </xf>
    <xf numFmtId="200" fontId="37" fillId="0" borderId="19" xfId="0" applyNumberFormat="1" applyFont="1" applyFill="1" applyBorder="1" applyAlignment="1">
      <alignment horizontal="center" vertical="center" wrapText="1"/>
    </xf>
    <xf numFmtId="200" fontId="37" fillId="0" borderId="16" xfId="0" applyNumberFormat="1" applyFont="1" applyFill="1" applyBorder="1" applyAlignment="1">
      <alignment horizontal="center" vertical="center" wrapText="1"/>
    </xf>
    <xf numFmtId="0" fontId="39" fillId="0" borderId="15" xfId="0" applyNumberFormat="1" applyFont="1" applyFill="1" applyBorder="1" applyAlignment="1" applyProtection="1">
      <alignment horizontal="center" vertical="center" wrapText="1"/>
      <protection/>
    </xf>
    <xf numFmtId="0" fontId="39" fillId="0" borderId="19" xfId="0" applyNumberFormat="1" applyFont="1" applyFill="1" applyBorder="1" applyAlignment="1" applyProtection="1">
      <alignment horizontal="center" vertical="center" wrapText="1"/>
      <protection/>
    </xf>
    <xf numFmtId="0" fontId="39" fillId="0" borderId="16" xfId="0" applyNumberFormat="1" applyFont="1" applyFill="1" applyBorder="1" applyAlignment="1" applyProtection="1">
      <alignment horizontal="center" vertical="center" wrapText="1"/>
      <protection/>
    </xf>
    <xf numFmtId="0" fontId="41" fillId="0" borderId="0" xfId="0" applyNumberFormat="1" applyFont="1" applyFill="1" applyBorder="1" applyAlignment="1" applyProtection="1">
      <alignment horizontal="center" vertical="top" wrapText="1"/>
      <protection/>
    </xf>
    <xf numFmtId="200" fontId="37" fillId="0" borderId="22" xfId="0" applyNumberFormat="1" applyFont="1" applyFill="1" applyBorder="1" applyAlignment="1">
      <alignment horizontal="center" vertical="center" wrapText="1"/>
    </xf>
    <xf numFmtId="200" fontId="37" fillId="0" borderId="26" xfId="0" applyNumberFormat="1" applyFont="1" applyFill="1" applyBorder="1" applyAlignment="1">
      <alignment horizontal="center" vertical="center" wrapText="1"/>
    </xf>
    <xf numFmtId="200" fontId="37" fillId="0" borderId="23" xfId="0" applyNumberFormat="1" applyFont="1" applyFill="1" applyBorder="1" applyAlignment="1">
      <alignment horizontal="center" vertical="center" wrapText="1"/>
    </xf>
    <xf numFmtId="0" fontId="37" fillId="0" borderId="14" xfId="0" applyNumberFormat="1" applyFont="1" applyFill="1" applyBorder="1" applyAlignment="1" applyProtection="1">
      <alignment horizontal="center" vertical="center"/>
      <protection/>
    </xf>
    <xf numFmtId="0" fontId="39" fillId="0" borderId="14" xfId="0" applyNumberFormat="1" applyFont="1" applyFill="1" applyBorder="1" applyAlignment="1" applyProtection="1">
      <alignment horizontal="center" vertical="center" wrapText="1"/>
      <protection/>
    </xf>
    <xf numFmtId="49" fontId="39" fillId="0" borderId="15" xfId="0" applyNumberFormat="1" applyFont="1" applyFill="1" applyBorder="1" applyAlignment="1" applyProtection="1">
      <alignment horizontal="center" vertical="center"/>
      <protection/>
    </xf>
    <xf numFmtId="49" fontId="39" fillId="0" borderId="16" xfId="0" applyNumberFormat="1" applyFont="1" applyFill="1" applyBorder="1" applyAlignment="1" applyProtection="1">
      <alignment horizontal="center" vertical="center"/>
      <protection/>
    </xf>
    <xf numFmtId="3" fontId="41" fillId="0" borderId="0" xfId="0" applyNumberFormat="1" applyFont="1" applyFill="1" applyBorder="1" applyAlignment="1">
      <alignment horizontal="center" vertical="center" wrapText="1"/>
    </xf>
    <xf numFmtId="49" fontId="37" fillId="0" borderId="0" xfId="0" applyNumberFormat="1" applyFont="1" applyFill="1" applyBorder="1" applyAlignment="1">
      <alignment horizontal="left" vertical="center" wrapText="1"/>
    </xf>
    <xf numFmtId="3" fontId="37" fillId="0" borderId="0" xfId="0" applyNumberFormat="1" applyFont="1" applyFill="1" applyBorder="1" applyAlignment="1">
      <alignment horizontal="center" vertical="center" wrapText="1"/>
    </xf>
    <xf numFmtId="49" fontId="39" fillId="0" borderId="18" xfId="0" applyNumberFormat="1" applyFont="1" applyFill="1" applyBorder="1" applyAlignment="1" applyProtection="1">
      <alignment horizontal="center" vertical="center"/>
      <protection/>
    </xf>
    <xf numFmtId="49" fontId="39" fillId="0" borderId="13" xfId="0" applyNumberFormat="1" applyFont="1" applyFill="1" applyBorder="1" applyAlignment="1" applyProtection="1">
      <alignment horizontal="center" vertical="center"/>
      <protection/>
    </xf>
    <xf numFmtId="49" fontId="41" fillId="0" borderId="0" xfId="0" applyNumberFormat="1" applyFont="1" applyFill="1" applyBorder="1" applyAlignment="1">
      <alignment horizontal="left" vertical="center" wrapText="1"/>
    </xf>
    <xf numFmtId="0" fontId="25" fillId="0" borderId="17" xfId="0" applyNumberFormat="1" applyFont="1" applyFill="1" applyBorder="1" applyAlignment="1" applyProtection="1">
      <alignment horizontal="center" vertical="center" wrapText="1"/>
      <protection/>
    </xf>
    <xf numFmtId="0" fontId="25" fillId="0" borderId="25"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5"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203" fontId="25" fillId="0" borderId="22" xfId="0" applyNumberFormat="1" applyFont="1" applyFill="1" applyBorder="1" applyAlignment="1">
      <alignment horizontal="center" vertical="center" wrapText="1"/>
    </xf>
    <xf numFmtId="203" fontId="25" fillId="0" borderId="26" xfId="0" applyNumberFormat="1" applyFont="1" applyFill="1" applyBorder="1" applyAlignment="1">
      <alignment horizontal="center" vertical="center" wrapText="1"/>
    </xf>
    <xf numFmtId="203" fontId="25" fillId="0" borderId="23" xfId="0" applyNumberFormat="1" applyFont="1" applyFill="1" applyBorder="1" applyAlignment="1">
      <alignment horizontal="center" vertical="center" wrapText="1"/>
    </xf>
    <xf numFmtId="0" fontId="25" fillId="0" borderId="14" xfId="0" applyNumberFormat="1" applyFont="1" applyFill="1" applyBorder="1" applyAlignment="1" applyProtection="1">
      <alignment horizontal="center"/>
      <protection/>
    </xf>
    <xf numFmtId="49" fontId="35" fillId="0" borderId="18" xfId="0" applyNumberFormat="1" applyFont="1" applyFill="1" applyBorder="1" applyAlignment="1" applyProtection="1">
      <alignment horizontal="center" vertical="center"/>
      <protection/>
    </xf>
    <xf numFmtId="49" fontId="35" fillId="0" borderId="13" xfId="0" applyNumberFormat="1" applyFont="1" applyFill="1" applyBorder="1" applyAlignment="1" applyProtection="1">
      <alignment horizontal="center" vertical="center"/>
      <protection/>
    </xf>
    <xf numFmtId="0" fontId="35" fillId="0" borderId="14" xfId="0" applyNumberFormat="1" applyFont="1" applyFill="1" applyBorder="1" applyAlignment="1" applyProtection="1">
      <alignment horizontal="center" vertical="center" wrapText="1"/>
      <protection/>
    </xf>
    <xf numFmtId="203" fontId="35" fillId="0" borderId="15" xfId="0" applyNumberFormat="1" applyFont="1" applyFill="1" applyBorder="1" applyAlignment="1">
      <alignment horizontal="center" vertical="center"/>
    </xf>
    <xf numFmtId="203" fontId="35" fillId="0" borderId="16" xfId="0" applyNumberFormat="1" applyFont="1" applyFill="1" applyBorder="1" applyAlignment="1">
      <alignment horizontal="center" vertical="center"/>
    </xf>
    <xf numFmtId="0" fontId="41" fillId="0" borderId="0" xfId="0" applyFont="1" applyFill="1" applyBorder="1" applyAlignment="1">
      <alignment horizontal="center" vertical="center" textRotation="180"/>
    </xf>
    <xf numFmtId="49" fontId="35" fillId="0" borderId="15" xfId="0" applyNumberFormat="1" applyFont="1" applyFill="1" applyBorder="1" applyAlignment="1" applyProtection="1">
      <alignment horizontal="center" vertical="center"/>
      <protection/>
    </xf>
    <xf numFmtId="49" fontId="35" fillId="0" borderId="16" xfId="0" applyNumberFormat="1" applyFont="1" applyFill="1" applyBorder="1" applyAlignment="1" applyProtection="1">
      <alignment horizontal="center" vertical="center"/>
      <protection/>
    </xf>
    <xf numFmtId="49" fontId="29" fillId="0" borderId="0" xfId="0" applyNumberFormat="1" applyFont="1" applyFill="1" applyBorder="1" applyAlignment="1">
      <alignment horizontal="left" vertical="center" wrapText="1"/>
    </xf>
    <xf numFmtId="3" fontId="29" fillId="0" borderId="0" xfId="0" applyNumberFormat="1" applyFont="1" applyFill="1" applyBorder="1" applyAlignment="1">
      <alignment horizontal="center" vertical="center" wrapText="1"/>
    </xf>
    <xf numFmtId="0" fontId="49" fillId="0" borderId="0" xfId="0" applyNumberFormat="1" applyFont="1" applyFill="1" applyBorder="1" applyAlignment="1" applyProtection="1">
      <alignment horizontal="center" vertical="top" wrapText="1"/>
      <protection/>
    </xf>
    <xf numFmtId="0" fontId="41" fillId="0" borderId="0" xfId="0" applyFont="1" applyFill="1" applyAlignment="1">
      <alignment horizontal="center" vertical="center" textRotation="180"/>
    </xf>
    <xf numFmtId="203" fontId="25" fillId="0" borderId="15" xfId="0" applyNumberFormat="1" applyFont="1" applyFill="1" applyBorder="1" applyAlignment="1">
      <alignment horizontal="center" vertical="center" wrapText="1"/>
    </xf>
    <xf numFmtId="203" fontId="25" fillId="0" borderId="19" xfId="0" applyNumberFormat="1" applyFont="1" applyFill="1" applyBorder="1" applyAlignment="1">
      <alignment horizontal="center" vertical="center" wrapText="1"/>
    </xf>
    <xf numFmtId="203" fontId="25" fillId="0" borderId="16" xfId="0" applyNumberFormat="1" applyFont="1" applyFill="1" applyBorder="1" applyAlignment="1">
      <alignment horizontal="center"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407"/>
  <sheetViews>
    <sheetView showGridLines="0" showZeros="0" tabSelected="1" view="pageBreakPreview" zoomScale="55" zoomScaleNormal="70" zoomScaleSheetLayoutView="55" zoomScalePageLayoutView="0" workbookViewId="0" topLeftCell="I99">
      <selection activeCell="U112" sqref="U112"/>
    </sheetView>
  </sheetViews>
  <sheetFormatPr defaultColWidth="9.16015625" defaultRowHeight="12.75"/>
  <cols>
    <col min="1" max="1" width="19" style="125" customWidth="1"/>
    <col min="2" max="2" width="20.66015625" style="166" customWidth="1"/>
    <col min="3" max="3" width="16.5" style="125" customWidth="1"/>
    <col min="4" max="4" width="69.66015625" style="74" customWidth="1"/>
    <col min="5" max="5" width="26.16015625" style="74" customWidth="1"/>
    <col min="6" max="6" width="24.66015625" style="74" customWidth="1"/>
    <col min="7" max="7" width="22.83203125" style="74" customWidth="1"/>
    <col min="8" max="8" width="26.5" style="74" customWidth="1"/>
    <col min="9" max="9" width="23" style="74" customWidth="1"/>
    <col min="10" max="10" width="22" style="74" customWidth="1"/>
    <col min="11" max="11" width="14.33203125" style="167" customWidth="1"/>
    <col min="12" max="12" width="24.33203125" style="74" customWidth="1"/>
    <col min="13" max="13" width="21.5" style="74" customWidth="1"/>
    <col min="14" max="15" width="20" style="74" customWidth="1"/>
    <col min="16" max="16" width="25" style="74" customWidth="1"/>
    <col min="17" max="17" width="23.66015625" style="74" customWidth="1"/>
    <col min="18" max="18" width="22.83203125" style="74" customWidth="1"/>
    <col min="19" max="20" width="21.33203125" style="74" customWidth="1"/>
    <col min="21" max="21" width="25" style="74" customWidth="1"/>
    <col min="22" max="22" width="15.16015625" style="167" customWidth="1"/>
    <col min="23" max="23" width="27.16015625" style="74" customWidth="1"/>
    <col min="24" max="24" width="7.66015625" style="144" customWidth="1"/>
    <col min="25" max="25" width="27.5" style="23" customWidth="1"/>
    <col min="26" max="37" width="9.16015625" style="23" customWidth="1"/>
    <col min="38" max="16384" width="9.16015625" style="14" customWidth="1"/>
  </cols>
  <sheetData>
    <row r="1" spans="2:24" ht="26.25" customHeight="1">
      <c r="B1" s="125"/>
      <c r="R1" s="247" t="s">
        <v>540</v>
      </c>
      <c r="S1" s="247"/>
      <c r="T1" s="247"/>
      <c r="U1" s="247"/>
      <c r="V1" s="247"/>
      <c r="W1" s="247"/>
      <c r="X1" s="240" t="s">
        <v>574</v>
      </c>
    </row>
    <row r="2" spans="2:24" ht="31.5">
      <c r="B2" s="125"/>
      <c r="R2" s="247" t="s">
        <v>546</v>
      </c>
      <c r="S2" s="247"/>
      <c r="T2" s="247"/>
      <c r="U2" s="247"/>
      <c r="V2" s="247"/>
      <c r="W2" s="247"/>
      <c r="X2" s="240"/>
    </row>
    <row r="3" spans="2:24" ht="31.5">
      <c r="B3" s="125"/>
      <c r="R3" s="248" t="s">
        <v>541</v>
      </c>
      <c r="S3" s="248"/>
      <c r="T3" s="248"/>
      <c r="U3" s="248"/>
      <c r="V3" s="248"/>
      <c r="W3" s="248"/>
      <c r="X3" s="240"/>
    </row>
    <row r="4" spans="2:24" ht="16.5">
      <c r="B4" s="125"/>
      <c r="X4" s="240"/>
    </row>
    <row r="5" spans="2:24" ht="16.5">
      <c r="B5" s="125"/>
      <c r="X5" s="240"/>
    </row>
    <row r="6" spans="2:24" ht="16.5">
      <c r="B6" s="125"/>
      <c r="X6" s="240"/>
    </row>
    <row r="7" spans="2:24" ht="16.5">
      <c r="B7" s="125"/>
      <c r="X7" s="240"/>
    </row>
    <row r="8" spans="2:24" ht="16.5">
      <c r="B8" s="125"/>
      <c r="X8" s="240"/>
    </row>
    <row r="9" spans="1:37" s="191" customFormat="1" ht="33" customHeight="1">
      <c r="A9" s="256" t="s">
        <v>545</v>
      </c>
      <c r="B9" s="256"/>
      <c r="C9" s="256"/>
      <c r="D9" s="256"/>
      <c r="E9" s="256"/>
      <c r="F9" s="256"/>
      <c r="G9" s="256"/>
      <c r="H9" s="256"/>
      <c r="I9" s="256"/>
      <c r="J9" s="256"/>
      <c r="K9" s="256"/>
      <c r="L9" s="256"/>
      <c r="M9" s="256"/>
      <c r="N9" s="256"/>
      <c r="O9" s="256"/>
      <c r="P9" s="256"/>
      <c r="Q9" s="256"/>
      <c r="R9" s="256"/>
      <c r="S9" s="256"/>
      <c r="T9" s="256"/>
      <c r="U9" s="256"/>
      <c r="V9" s="256"/>
      <c r="W9" s="189"/>
      <c r="X9" s="240"/>
      <c r="Y9" s="150"/>
      <c r="Z9" s="150"/>
      <c r="AA9" s="150"/>
      <c r="AB9" s="150"/>
      <c r="AC9" s="150"/>
      <c r="AD9" s="150"/>
      <c r="AE9" s="150"/>
      <c r="AF9" s="150"/>
      <c r="AG9" s="150"/>
      <c r="AH9" s="150"/>
      <c r="AI9" s="150"/>
      <c r="AJ9" s="150"/>
      <c r="AK9" s="150"/>
    </row>
    <row r="10" spans="1:37" s="191" customFormat="1" ht="46.5" customHeight="1">
      <c r="A10" s="256" t="s">
        <v>582</v>
      </c>
      <c r="B10" s="256"/>
      <c r="C10" s="256"/>
      <c r="D10" s="256"/>
      <c r="E10" s="256"/>
      <c r="F10" s="256"/>
      <c r="G10" s="256"/>
      <c r="H10" s="256"/>
      <c r="I10" s="256"/>
      <c r="J10" s="256"/>
      <c r="K10" s="256"/>
      <c r="L10" s="256"/>
      <c r="M10" s="256"/>
      <c r="N10" s="256"/>
      <c r="O10" s="256"/>
      <c r="P10" s="256"/>
      <c r="Q10" s="256"/>
      <c r="R10" s="256"/>
      <c r="S10" s="256"/>
      <c r="T10" s="256"/>
      <c r="U10" s="256"/>
      <c r="V10" s="256"/>
      <c r="W10" s="192" t="s">
        <v>9</v>
      </c>
      <c r="X10" s="240"/>
      <c r="Y10" s="150"/>
      <c r="Z10" s="150"/>
      <c r="AA10" s="150"/>
      <c r="AB10" s="150"/>
      <c r="AC10" s="150"/>
      <c r="AD10" s="150"/>
      <c r="AE10" s="150"/>
      <c r="AF10" s="150"/>
      <c r="AG10" s="150"/>
      <c r="AH10" s="150"/>
      <c r="AI10" s="150"/>
      <c r="AJ10" s="150"/>
      <c r="AK10" s="150"/>
    </row>
    <row r="11" spans="1:37" s="76" customFormat="1" ht="22.5" customHeight="1">
      <c r="A11" s="244" t="s">
        <v>415</v>
      </c>
      <c r="B11" s="244" t="s">
        <v>421</v>
      </c>
      <c r="C11" s="244" t="s">
        <v>247</v>
      </c>
      <c r="D11" s="244" t="s">
        <v>514</v>
      </c>
      <c r="E11" s="260" t="s">
        <v>536</v>
      </c>
      <c r="F11" s="260"/>
      <c r="G11" s="260"/>
      <c r="H11" s="260"/>
      <c r="I11" s="260"/>
      <c r="J11" s="260"/>
      <c r="K11" s="257" t="s">
        <v>538</v>
      </c>
      <c r="L11" s="260" t="s">
        <v>537</v>
      </c>
      <c r="M11" s="260"/>
      <c r="N11" s="260"/>
      <c r="O11" s="260"/>
      <c r="P11" s="260"/>
      <c r="Q11" s="260"/>
      <c r="R11" s="260"/>
      <c r="S11" s="260"/>
      <c r="T11" s="260"/>
      <c r="U11" s="260"/>
      <c r="V11" s="250" t="s">
        <v>538</v>
      </c>
      <c r="W11" s="249" t="s">
        <v>2</v>
      </c>
      <c r="X11" s="240"/>
      <c r="Y11" s="75"/>
      <c r="Z11" s="75"/>
      <c r="AA11" s="75"/>
      <c r="AB11" s="75"/>
      <c r="AC11" s="75"/>
      <c r="AD11" s="75"/>
      <c r="AE11" s="75"/>
      <c r="AF11" s="75"/>
      <c r="AG11" s="75"/>
      <c r="AH11" s="75"/>
      <c r="AI11" s="75"/>
      <c r="AJ11" s="75"/>
      <c r="AK11" s="75"/>
    </row>
    <row r="12" spans="1:37" s="76" customFormat="1" ht="42.75" customHeight="1">
      <c r="A12" s="245"/>
      <c r="B12" s="245"/>
      <c r="C12" s="245"/>
      <c r="D12" s="245"/>
      <c r="E12" s="241" t="s">
        <v>535</v>
      </c>
      <c r="F12" s="242"/>
      <c r="G12" s="243"/>
      <c r="H12" s="249" t="s">
        <v>534</v>
      </c>
      <c r="I12" s="249"/>
      <c r="J12" s="249"/>
      <c r="K12" s="258"/>
      <c r="L12" s="249" t="s">
        <v>535</v>
      </c>
      <c r="M12" s="249"/>
      <c r="N12" s="249"/>
      <c r="O12" s="249"/>
      <c r="P12" s="249"/>
      <c r="Q12" s="241" t="s">
        <v>534</v>
      </c>
      <c r="R12" s="242"/>
      <c r="S12" s="242"/>
      <c r="T12" s="242"/>
      <c r="U12" s="243"/>
      <c r="V12" s="251"/>
      <c r="W12" s="249"/>
      <c r="X12" s="240"/>
      <c r="Y12" s="75"/>
      <c r="Z12" s="75"/>
      <c r="AA12" s="75"/>
      <c r="AB12" s="75"/>
      <c r="AC12" s="75"/>
      <c r="AD12" s="75"/>
      <c r="AE12" s="75"/>
      <c r="AF12" s="75"/>
      <c r="AG12" s="75"/>
      <c r="AH12" s="75"/>
      <c r="AI12" s="75"/>
      <c r="AJ12" s="75"/>
      <c r="AK12" s="75"/>
    </row>
    <row r="13" spans="1:37" s="76" customFormat="1" ht="26.25" customHeight="1">
      <c r="A13" s="245"/>
      <c r="B13" s="245"/>
      <c r="C13" s="245"/>
      <c r="D13" s="245"/>
      <c r="E13" s="249" t="s">
        <v>3</v>
      </c>
      <c r="F13" s="249" t="s">
        <v>5</v>
      </c>
      <c r="G13" s="249"/>
      <c r="H13" s="249" t="s">
        <v>3</v>
      </c>
      <c r="I13" s="249" t="s">
        <v>5</v>
      </c>
      <c r="J13" s="249"/>
      <c r="K13" s="258"/>
      <c r="L13" s="249" t="s">
        <v>3</v>
      </c>
      <c r="M13" s="261" t="s">
        <v>4</v>
      </c>
      <c r="N13" s="249" t="s">
        <v>5</v>
      </c>
      <c r="O13" s="249"/>
      <c r="P13" s="261" t="s">
        <v>6</v>
      </c>
      <c r="Q13" s="244" t="s">
        <v>3</v>
      </c>
      <c r="R13" s="253" t="s">
        <v>4</v>
      </c>
      <c r="S13" s="241" t="s">
        <v>5</v>
      </c>
      <c r="T13" s="243"/>
      <c r="U13" s="253" t="s">
        <v>6</v>
      </c>
      <c r="V13" s="251"/>
      <c r="W13" s="249"/>
      <c r="X13" s="240"/>
      <c r="Y13" s="75"/>
      <c r="Z13" s="75"/>
      <c r="AA13" s="75"/>
      <c r="AB13" s="75"/>
      <c r="AC13" s="75"/>
      <c r="AD13" s="75"/>
      <c r="AE13" s="75"/>
      <c r="AF13" s="75"/>
      <c r="AG13" s="75"/>
      <c r="AH13" s="75"/>
      <c r="AI13" s="75"/>
      <c r="AJ13" s="75"/>
      <c r="AK13" s="75"/>
    </row>
    <row r="14" spans="1:37" s="76" customFormat="1" ht="20.25" customHeight="1">
      <c r="A14" s="245"/>
      <c r="B14" s="245"/>
      <c r="C14" s="245"/>
      <c r="D14" s="245"/>
      <c r="E14" s="249"/>
      <c r="F14" s="249" t="s">
        <v>7</v>
      </c>
      <c r="G14" s="249" t="s">
        <v>8</v>
      </c>
      <c r="H14" s="249"/>
      <c r="I14" s="249" t="s">
        <v>7</v>
      </c>
      <c r="J14" s="249" t="s">
        <v>8</v>
      </c>
      <c r="K14" s="258"/>
      <c r="L14" s="249"/>
      <c r="M14" s="261"/>
      <c r="N14" s="249" t="s">
        <v>7</v>
      </c>
      <c r="O14" s="249" t="s">
        <v>8</v>
      </c>
      <c r="P14" s="261"/>
      <c r="Q14" s="245"/>
      <c r="R14" s="254"/>
      <c r="S14" s="244" t="s">
        <v>7</v>
      </c>
      <c r="T14" s="244" t="s">
        <v>8</v>
      </c>
      <c r="U14" s="254"/>
      <c r="V14" s="251"/>
      <c r="W14" s="249"/>
      <c r="X14" s="240"/>
      <c r="Y14" s="75"/>
      <c r="Z14" s="75"/>
      <c r="AA14" s="75"/>
      <c r="AB14" s="75"/>
      <c r="AC14" s="75"/>
      <c r="AD14" s="75"/>
      <c r="AE14" s="75"/>
      <c r="AF14" s="75"/>
      <c r="AG14" s="75"/>
      <c r="AH14" s="75"/>
      <c r="AI14" s="75"/>
      <c r="AJ14" s="75"/>
      <c r="AK14" s="75"/>
    </row>
    <row r="15" spans="1:37" s="76" customFormat="1" ht="48" customHeight="1">
      <c r="A15" s="246"/>
      <c r="B15" s="246"/>
      <c r="C15" s="246"/>
      <c r="D15" s="246"/>
      <c r="E15" s="249"/>
      <c r="F15" s="249"/>
      <c r="G15" s="249"/>
      <c r="H15" s="249"/>
      <c r="I15" s="249"/>
      <c r="J15" s="249"/>
      <c r="K15" s="259"/>
      <c r="L15" s="249"/>
      <c r="M15" s="261"/>
      <c r="N15" s="249"/>
      <c r="O15" s="249"/>
      <c r="P15" s="261"/>
      <c r="Q15" s="246"/>
      <c r="R15" s="255"/>
      <c r="S15" s="246"/>
      <c r="T15" s="246"/>
      <c r="U15" s="255"/>
      <c r="V15" s="252"/>
      <c r="W15" s="249"/>
      <c r="X15" s="240"/>
      <c r="Y15" s="75"/>
      <c r="Z15" s="75"/>
      <c r="AA15" s="75"/>
      <c r="AB15" s="75"/>
      <c r="AC15" s="75"/>
      <c r="AD15" s="75"/>
      <c r="AE15" s="75"/>
      <c r="AF15" s="75"/>
      <c r="AG15" s="75"/>
      <c r="AH15" s="75"/>
      <c r="AI15" s="75"/>
      <c r="AJ15" s="75"/>
      <c r="AK15" s="75"/>
    </row>
    <row r="16" spans="1:37" s="81" customFormat="1" ht="33" customHeight="1">
      <c r="A16" s="78" t="s">
        <v>27</v>
      </c>
      <c r="B16" s="78"/>
      <c r="C16" s="78"/>
      <c r="D16" s="79" t="s">
        <v>183</v>
      </c>
      <c r="E16" s="126">
        <f>E17</f>
        <v>100883380</v>
      </c>
      <c r="F16" s="126">
        <f aca="true" t="shared" si="0" ref="F16:U16">F17</f>
        <v>43879193</v>
      </c>
      <c r="G16" s="126">
        <f t="shared" si="0"/>
        <v>3926428</v>
      </c>
      <c r="H16" s="126">
        <f t="shared" si="0"/>
        <v>69696802.07000001</v>
      </c>
      <c r="I16" s="126">
        <f>I17</f>
        <v>32021820.929999996</v>
      </c>
      <c r="J16" s="126">
        <f t="shared" si="0"/>
        <v>2026252.37</v>
      </c>
      <c r="K16" s="168">
        <f>H16/E16*100</f>
        <v>69.08650569598284</v>
      </c>
      <c r="L16" s="126">
        <f t="shared" si="0"/>
        <v>66252388</v>
      </c>
      <c r="M16" s="126">
        <f t="shared" si="0"/>
        <v>547577</v>
      </c>
      <c r="N16" s="126">
        <f t="shared" si="0"/>
        <v>242690</v>
      </c>
      <c r="O16" s="126">
        <f t="shared" si="0"/>
        <v>100128</v>
      </c>
      <c r="P16" s="126">
        <f t="shared" si="0"/>
        <v>65704811</v>
      </c>
      <c r="Q16" s="126">
        <f t="shared" si="0"/>
        <v>31306367.48</v>
      </c>
      <c r="R16" s="126">
        <f t="shared" si="0"/>
        <v>271855.27</v>
      </c>
      <c r="S16" s="126">
        <f t="shared" si="0"/>
        <v>98524.36</v>
      </c>
      <c r="T16" s="126">
        <f t="shared" si="0"/>
        <v>46580.25</v>
      </c>
      <c r="U16" s="126">
        <f t="shared" si="0"/>
        <v>31034512.21</v>
      </c>
      <c r="V16" s="168">
        <f>Q16/L16*100</f>
        <v>47.25319105478885</v>
      </c>
      <c r="W16" s="126">
        <f>H16+Q16</f>
        <v>101003169.55000001</v>
      </c>
      <c r="X16" s="240"/>
      <c r="Y16" s="175"/>
      <c r="Z16" s="80"/>
      <c r="AA16" s="80"/>
      <c r="AB16" s="80"/>
      <c r="AC16" s="80"/>
      <c r="AD16" s="80"/>
      <c r="AE16" s="80"/>
      <c r="AF16" s="80"/>
      <c r="AG16" s="80"/>
      <c r="AH16" s="80"/>
      <c r="AI16" s="80"/>
      <c r="AJ16" s="80"/>
      <c r="AK16" s="80"/>
    </row>
    <row r="17" spans="1:37" s="83" customFormat="1" ht="29.25" customHeight="1">
      <c r="A17" s="224" t="s">
        <v>28</v>
      </c>
      <c r="B17" s="224"/>
      <c r="C17" s="224"/>
      <c r="D17" s="225" t="s">
        <v>183</v>
      </c>
      <c r="E17" s="131">
        <f aca="true" t="shared" si="1" ref="E17:T17">E18+E19+E21+E24+E26+E27+E30+E32+E35+E38+E41+E44+E45+E47+E48+E50+E52+E53+E54+E56+E57+E58+E59+E60+E73+E72+E69</f>
        <v>100883380</v>
      </c>
      <c r="F17" s="131">
        <f t="shared" si="1"/>
        <v>43879193</v>
      </c>
      <c r="G17" s="131">
        <f t="shared" si="1"/>
        <v>3926428</v>
      </c>
      <c r="H17" s="131">
        <f t="shared" si="1"/>
        <v>69696802.07000001</v>
      </c>
      <c r="I17" s="131">
        <f t="shared" si="1"/>
        <v>32021820.929999996</v>
      </c>
      <c r="J17" s="131">
        <f t="shared" si="1"/>
        <v>2026252.37</v>
      </c>
      <c r="K17" s="223">
        <f aca="true" t="shared" si="2" ref="K17:K80">H17/E17*100</f>
        <v>69.08650569598284</v>
      </c>
      <c r="L17" s="131">
        <f t="shared" si="1"/>
        <v>66252388</v>
      </c>
      <c r="M17" s="131">
        <f t="shared" si="1"/>
        <v>547577</v>
      </c>
      <c r="N17" s="131">
        <f t="shared" si="1"/>
        <v>242690</v>
      </c>
      <c r="O17" s="131">
        <f t="shared" si="1"/>
        <v>100128</v>
      </c>
      <c r="P17" s="131">
        <f t="shared" si="1"/>
        <v>65704811</v>
      </c>
      <c r="Q17" s="131">
        <f t="shared" si="1"/>
        <v>31306367.48</v>
      </c>
      <c r="R17" s="131">
        <f t="shared" si="1"/>
        <v>271855.27</v>
      </c>
      <c r="S17" s="131">
        <f t="shared" si="1"/>
        <v>98524.36</v>
      </c>
      <c r="T17" s="131">
        <f t="shared" si="1"/>
        <v>46580.25</v>
      </c>
      <c r="U17" s="131">
        <f>U18+U19+U21+U24+U26+U27+U30+U32+U35+U38+U41+U44+U45+U47+U48+U50+U52+U53+U54+U56+U57+U58+U59+U60+U73+U72+U69</f>
        <v>31034512.21</v>
      </c>
      <c r="V17" s="223">
        <f>Q17/L17*100</f>
        <v>47.25319105478885</v>
      </c>
      <c r="W17" s="131">
        <f aca="true" t="shared" si="3" ref="W17:W80">H17+Q17</f>
        <v>101003169.55000001</v>
      </c>
      <c r="X17" s="240"/>
      <c r="Y17" s="176"/>
      <c r="Z17" s="82"/>
      <c r="AA17" s="82"/>
      <c r="AB17" s="82"/>
      <c r="AC17" s="82"/>
      <c r="AD17" s="82"/>
      <c r="AE17" s="82"/>
      <c r="AF17" s="82"/>
      <c r="AG17" s="82"/>
      <c r="AH17" s="82"/>
      <c r="AI17" s="82"/>
      <c r="AJ17" s="82"/>
      <c r="AK17" s="82"/>
    </row>
    <row r="18" spans="1:37" s="87" customFormat="1" ht="42" customHeight="1">
      <c r="A18" s="84" t="s">
        <v>29</v>
      </c>
      <c r="B18" s="84" t="s">
        <v>245</v>
      </c>
      <c r="C18" s="84" t="s">
        <v>246</v>
      </c>
      <c r="D18" s="85" t="s">
        <v>515</v>
      </c>
      <c r="E18" s="128">
        <v>49987231</v>
      </c>
      <c r="F18" s="128">
        <v>33441145</v>
      </c>
      <c r="G18" s="128">
        <v>2170300</v>
      </c>
      <c r="H18" s="128">
        <v>34828143.2</v>
      </c>
      <c r="I18" s="128">
        <v>24215734.87</v>
      </c>
      <c r="J18" s="128">
        <v>1095267.32</v>
      </c>
      <c r="K18" s="169">
        <f t="shared" si="2"/>
        <v>69.67407976649078</v>
      </c>
      <c r="L18" s="128">
        <f>M18+P18</f>
        <v>4770530</v>
      </c>
      <c r="M18" s="128"/>
      <c r="N18" s="128"/>
      <c r="O18" s="128"/>
      <c r="P18" s="128">
        <v>4770530</v>
      </c>
      <c r="Q18" s="128">
        <f>R18+U18</f>
        <v>1813864.57</v>
      </c>
      <c r="R18" s="128">
        <v>1689.08</v>
      </c>
      <c r="S18" s="128"/>
      <c r="T18" s="128"/>
      <c r="U18" s="128">
        <v>1812175.49</v>
      </c>
      <c r="V18" s="169">
        <f>Q18/L18*100</f>
        <v>38.022286203000505</v>
      </c>
      <c r="W18" s="128">
        <f t="shared" si="3"/>
        <v>36642007.77</v>
      </c>
      <c r="X18" s="240"/>
      <c r="Y18" s="175"/>
      <c r="Z18" s="86"/>
      <c r="AA18" s="86"/>
      <c r="AB18" s="86"/>
      <c r="AC18" s="86"/>
      <c r="AD18" s="86"/>
      <c r="AE18" s="86"/>
      <c r="AF18" s="86"/>
      <c r="AG18" s="86"/>
      <c r="AH18" s="86"/>
      <c r="AI18" s="86"/>
      <c r="AJ18" s="86"/>
      <c r="AK18" s="86"/>
    </row>
    <row r="19" spans="1:37" s="87" customFormat="1" ht="183" customHeight="1">
      <c r="A19" s="84" t="s">
        <v>198</v>
      </c>
      <c r="B19" s="84" t="s">
        <v>381</v>
      </c>
      <c r="C19" s="84"/>
      <c r="D19" s="85" t="s">
        <v>107</v>
      </c>
      <c r="E19" s="128">
        <f>E20</f>
        <v>33000</v>
      </c>
      <c r="F19" s="128">
        <f aca="true" t="shared" si="4" ref="F19:U19">F20</f>
        <v>0</v>
      </c>
      <c r="G19" s="128">
        <f t="shared" si="4"/>
        <v>0</v>
      </c>
      <c r="H19" s="128">
        <f t="shared" si="4"/>
        <v>3360.5</v>
      </c>
      <c r="I19" s="128">
        <f t="shared" si="4"/>
        <v>0</v>
      </c>
      <c r="J19" s="128">
        <f t="shared" si="4"/>
        <v>0</v>
      </c>
      <c r="K19" s="169">
        <f t="shared" si="2"/>
        <v>10.183333333333334</v>
      </c>
      <c r="L19" s="128">
        <f t="shared" si="4"/>
        <v>0</v>
      </c>
      <c r="M19" s="128">
        <f t="shared" si="4"/>
        <v>0</v>
      </c>
      <c r="N19" s="128">
        <f t="shared" si="4"/>
        <v>0</v>
      </c>
      <c r="O19" s="128">
        <f t="shared" si="4"/>
        <v>0</v>
      </c>
      <c r="P19" s="128">
        <f t="shared" si="4"/>
        <v>0</v>
      </c>
      <c r="Q19" s="128">
        <f t="shared" si="4"/>
        <v>0</v>
      </c>
      <c r="R19" s="128">
        <f t="shared" si="4"/>
        <v>0</v>
      </c>
      <c r="S19" s="128">
        <f t="shared" si="4"/>
        <v>0</v>
      </c>
      <c r="T19" s="128">
        <f t="shared" si="4"/>
        <v>0</v>
      </c>
      <c r="U19" s="128">
        <f t="shared" si="4"/>
        <v>0</v>
      </c>
      <c r="V19" s="169"/>
      <c r="W19" s="128">
        <f t="shared" si="3"/>
        <v>3360.5</v>
      </c>
      <c r="X19" s="240"/>
      <c r="Y19" s="175"/>
      <c r="Z19" s="86"/>
      <c r="AA19" s="86"/>
      <c r="AB19" s="86"/>
      <c r="AC19" s="86"/>
      <c r="AD19" s="86"/>
      <c r="AE19" s="86"/>
      <c r="AF19" s="86"/>
      <c r="AG19" s="86"/>
      <c r="AH19" s="86"/>
      <c r="AI19" s="86"/>
      <c r="AJ19" s="86"/>
      <c r="AK19" s="86"/>
    </row>
    <row r="20" spans="1:37" s="91" customFormat="1" ht="52.5" customHeight="1">
      <c r="A20" s="88" t="s">
        <v>199</v>
      </c>
      <c r="B20" s="88" t="s">
        <v>334</v>
      </c>
      <c r="C20" s="88" t="s">
        <v>256</v>
      </c>
      <c r="D20" s="89" t="s">
        <v>22</v>
      </c>
      <c r="E20" s="127">
        <v>33000</v>
      </c>
      <c r="F20" s="127"/>
      <c r="G20" s="127"/>
      <c r="H20" s="127">
        <v>3360.5</v>
      </c>
      <c r="I20" s="127"/>
      <c r="J20" s="127"/>
      <c r="K20" s="170">
        <f t="shared" si="2"/>
        <v>10.183333333333334</v>
      </c>
      <c r="L20" s="127">
        <f>M20+P20</f>
        <v>0</v>
      </c>
      <c r="M20" s="127"/>
      <c r="N20" s="127"/>
      <c r="O20" s="127"/>
      <c r="P20" s="127"/>
      <c r="Q20" s="127">
        <f aca="true" t="shared" si="5" ref="Q20:Q87">R20+U20</f>
        <v>0</v>
      </c>
      <c r="R20" s="127"/>
      <c r="S20" s="127"/>
      <c r="T20" s="127"/>
      <c r="U20" s="127"/>
      <c r="V20" s="170"/>
      <c r="W20" s="127">
        <f t="shared" si="3"/>
        <v>3360.5</v>
      </c>
      <c r="X20" s="240"/>
      <c r="Y20" s="176"/>
      <c r="Z20" s="90"/>
      <c r="AA20" s="90"/>
      <c r="AB20" s="90"/>
      <c r="AC20" s="90"/>
      <c r="AD20" s="90"/>
      <c r="AE20" s="90"/>
      <c r="AF20" s="90"/>
      <c r="AG20" s="90"/>
      <c r="AH20" s="90"/>
      <c r="AI20" s="90"/>
      <c r="AJ20" s="90"/>
      <c r="AK20" s="90"/>
    </row>
    <row r="21" spans="1:37" s="87" customFormat="1" ht="36" customHeight="1">
      <c r="A21" s="84" t="s">
        <v>30</v>
      </c>
      <c r="B21" s="84" t="s">
        <v>401</v>
      </c>
      <c r="C21" s="84"/>
      <c r="D21" s="85" t="s">
        <v>31</v>
      </c>
      <c r="E21" s="128">
        <f>E22+E23</f>
        <v>1507800</v>
      </c>
      <c r="F21" s="128">
        <f aca="true" t="shared" si="6" ref="F21:U21">F22+F23</f>
        <v>1114600</v>
      </c>
      <c r="G21" s="128">
        <f t="shared" si="6"/>
        <v>62600</v>
      </c>
      <c r="H21" s="128">
        <f t="shared" si="6"/>
        <v>1104383.48</v>
      </c>
      <c r="I21" s="128">
        <f t="shared" si="6"/>
        <v>843658.56</v>
      </c>
      <c r="J21" s="128">
        <f t="shared" si="6"/>
        <v>33701.09</v>
      </c>
      <c r="K21" s="169">
        <f t="shared" si="2"/>
        <v>73.24469293009683</v>
      </c>
      <c r="L21" s="128">
        <f t="shared" si="6"/>
        <v>0</v>
      </c>
      <c r="M21" s="128">
        <f t="shared" si="6"/>
        <v>0</v>
      </c>
      <c r="N21" s="128">
        <f t="shared" si="6"/>
        <v>0</v>
      </c>
      <c r="O21" s="128">
        <f t="shared" si="6"/>
        <v>0</v>
      </c>
      <c r="P21" s="128">
        <f t="shared" si="6"/>
        <v>0</v>
      </c>
      <c r="Q21" s="128">
        <f t="shared" si="5"/>
        <v>0</v>
      </c>
      <c r="R21" s="128">
        <f t="shared" si="6"/>
        <v>0</v>
      </c>
      <c r="S21" s="128">
        <f t="shared" si="6"/>
        <v>0</v>
      </c>
      <c r="T21" s="128">
        <f t="shared" si="6"/>
        <v>0</v>
      </c>
      <c r="U21" s="128">
        <f t="shared" si="6"/>
        <v>0</v>
      </c>
      <c r="V21" s="169"/>
      <c r="W21" s="128">
        <f t="shared" si="3"/>
        <v>1104383.48</v>
      </c>
      <c r="X21" s="240"/>
      <c r="Y21" s="175"/>
      <c r="Z21" s="86"/>
      <c r="AA21" s="86"/>
      <c r="AB21" s="86"/>
      <c r="AC21" s="86"/>
      <c r="AD21" s="86"/>
      <c r="AE21" s="86"/>
      <c r="AF21" s="86"/>
      <c r="AG21" s="86"/>
      <c r="AH21" s="86"/>
      <c r="AI21" s="86"/>
      <c r="AJ21" s="86"/>
      <c r="AK21" s="86"/>
    </row>
    <row r="22" spans="1:37" s="91" customFormat="1" ht="33.75" customHeight="1">
      <c r="A22" s="88" t="s">
        <v>32</v>
      </c>
      <c r="B22" s="88" t="s">
        <v>402</v>
      </c>
      <c r="C22" s="88" t="s">
        <v>385</v>
      </c>
      <c r="D22" s="89" t="s">
        <v>35</v>
      </c>
      <c r="E22" s="127">
        <v>1459800</v>
      </c>
      <c r="F22" s="127">
        <v>1114600</v>
      </c>
      <c r="G22" s="127">
        <v>62600</v>
      </c>
      <c r="H22" s="127">
        <v>1075883.48</v>
      </c>
      <c r="I22" s="127">
        <v>843658.56</v>
      </c>
      <c r="J22" s="127">
        <v>33701.09</v>
      </c>
      <c r="K22" s="170">
        <f t="shared" si="2"/>
        <v>73.70074530757637</v>
      </c>
      <c r="L22" s="127">
        <f>M22+P22</f>
        <v>0</v>
      </c>
      <c r="M22" s="127"/>
      <c r="N22" s="127"/>
      <c r="O22" s="127"/>
      <c r="P22" s="127"/>
      <c r="Q22" s="127">
        <f t="shared" si="5"/>
        <v>0</v>
      </c>
      <c r="R22" s="127"/>
      <c r="S22" s="127"/>
      <c r="T22" s="127"/>
      <c r="U22" s="127"/>
      <c r="V22" s="170"/>
      <c r="W22" s="127">
        <f t="shared" si="3"/>
        <v>1075883.48</v>
      </c>
      <c r="X22" s="240"/>
      <c r="Y22" s="176"/>
      <c r="Z22" s="90"/>
      <c r="AA22" s="90"/>
      <c r="AB22" s="90"/>
      <c r="AC22" s="90"/>
      <c r="AD22" s="90"/>
      <c r="AE22" s="90"/>
      <c r="AF22" s="90"/>
      <c r="AG22" s="90"/>
      <c r="AH22" s="90"/>
      <c r="AI22" s="90"/>
      <c r="AJ22" s="90"/>
      <c r="AK22" s="90"/>
    </row>
    <row r="23" spans="1:37" s="91" customFormat="1" ht="33.75" customHeight="1">
      <c r="A23" s="88" t="s">
        <v>33</v>
      </c>
      <c r="B23" s="88" t="s">
        <v>403</v>
      </c>
      <c r="C23" s="88" t="s">
        <v>385</v>
      </c>
      <c r="D23" s="89" t="s">
        <v>36</v>
      </c>
      <c r="E23" s="127">
        <v>48000</v>
      </c>
      <c r="F23" s="127"/>
      <c r="G23" s="127"/>
      <c r="H23" s="127">
        <v>28500</v>
      </c>
      <c r="I23" s="127"/>
      <c r="J23" s="127"/>
      <c r="K23" s="170">
        <f t="shared" si="2"/>
        <v>59.375</v>
      </c>
      <c r="L23" s="127">
        <f>M23+P23</f>
        <v>0</v>
      </c>
      <c r="M23" s="127"/>
      <c r="N23" s="127"/>
      <c r="O23" s="127"/>
      <c r="P23" s="127"/>
      <c r="Q23" s="127">
        <f t="shared" si="5"/>
        <v>0</v>
      </c>
      <c r="R23" s="127"/>
      <c r="S23" s="127"/>
      <c r="T23" s="127"/>
      <c r="U23" s="127"/>
      <c r="V23" s="170"/>
      <c r="W23" s="127">
        <f t="shared" si="3"/>
        <v>28500</v>
      </c>
      <c r="X23" s="240"/>
      <c r="Y23" s="176"/>
      <c r="Z23" s="90"/>
      <c r="AA23" s="90"/>
      <c r="AB23" s="90"/>
      <c r="AC23" s="90"/>
      <c r="AD23" s="90"/>
      <c r="AE23" s="90"/>
      <c r="AF23" s="90"/>
      <c r="AG23" s="90"/>
      <c r="AH23" s="90"/>
      <c r="AI23" s="90"/>
      <c r="AJ23" s="90"/>
      <c r="AK23" s="90"/>
    </row>
    <row r="24" spans="1:37" s="91" customFormat="1" ht="34.5" customHeight="1">
      <c r="A24" s="84" t="s">
        <v>34</v>
      </c>
      <c r="B24" s="84" t="s">
        <v>404</v>
      </c>
      <c r="C24" s="84" t="s">
        <v>385</v>
      </c>
      <c r="D24" s="85" t="s">
        <v>482</v>
      </c>
      <c r="E24" s="128">
        <f>E25</f>
        <v>744135</v>
      </c>
      <c r="F24" s="128">
        <f aca="true" t="shared" si="7" ref="F24:U24">F25</f>
        <v>0</v>
      </c>
      <c r="G24" s="128">
        <f t="shared" si="7"/>
        <v>0</v>
      </c>
      <c r="H24" s="128">
        <f t="shared" si="7"/>
        <v>423934.81</v>
      </c>
      <c r="I24" s="128">
        <f t="shared" si="7"/>
        <v>0</v>
      </c>
      <c r="J24" s="128">
        <f t="shared" si="7"/>
        <v>0</v>
      </c>
      <c r="K24" s="169">
        <f t="shared" si="2"/>
        <v>56.970147889831814</v>
      </c>
      <c r="L24" s="128">
        <f t="shared" si="7"/>
        <v>0</v>
      </c>
      <c r="M24" s="128">
        <f t="shared" si="7"/>
        <v>0</v>
      </c>
      <c r="N24" s="128">
        <f t="shared" si="7"/>
        <v>0</v>
      </c>
      <c r="O24" s="128">
        <f t="shared" si="7"/>
        <v>0</v>
      </c>
      <c r="P24" s="128">
        <f t="shared" si="7"/>
        <v>0</v>
      </c>
      <c r="Q24" s="128">
        <f t="shared" si="5"/>
        <v>0</v>
      </c>
      <c r="R24" s="128">
        <f t="shared" si="7"/>
        <v>0</v>
      </c>
      <c r="S24" s="128">
        <f t="shared" si="7"/>
        <v>0</v>
      </c>
      <c r="T24" s="128">
        <f t="shared" si="7"/>
        <v>0</v>
      </c>
      <c r="U24" s="128">
        <f t="shared" si="7"/>
        <v>0</v>
      </c>
      <c r="V24" s="169"/>
      <c r="W24" s="128">
        <f t="shared" si="3"/>
        <v>423934.81</v>
      </c>
      <c r="X24" s="240"/>
      <c r="Y24" s="175"/>
      <c r="Z24" s="90"/>
      <c r="AA24" s="90"/>
      <c r="AB24" s="90"/>
      <c r="AC24" s="90"/>
      <c r="AD24" s="90"/>
      <c r="AE24" s="90"/>
      <c r="AF24" s="90"/>
      <c r="AG24" s="90"/>
      <c r="AH24" s="90"/>
      <c r="AI24" s="90"/>
      <c r="AJ24" s="90"/>
      <c r="AK24" s="90"/>
    </row>
    <row r="25" spans="1:37" s="91" customFormat="1" ht="52.5" customHeight="1">
      <c r="A25" s="88" t="s">
        <v>507</v>
      </c>
      <c r="B25" s="88" t="s">
        <v>508</v>
      </c>
      <c r="C25" s="88" t="s">
        <v>385</v>
      </c>
      <c r="D25" s="89" t="s">
        <v>513</v>
      </c>
      <c r="E25" s="127">
        <v>744135</v>
      </c>
      <c r="F25" s="127"/>
      <c r="G25" s="127">
        <v>0</v>
      </c>
      <c r="H25" s="127">
        <v>423934.81</v>
      </c>
      <c r="I25" s="127"/>
      <c r="J25" s="127"/>
      <c r="K25" s="170">
        <f t="shared" si="2"/>
        <v>56.970147889831814</v>
      </c>
      <c r="L25" s="127">
        <f>M25+P25</f>
        <v>0</v>
      </c>
      <c r="M25" s="127"/>
      <c r="N25" s="127"/>
      <c r="O25" s="127"/>
      <c r="P25" s="127"/>
      <c r="Q25" s="127">
        <f t="shared" si="5"/>
        <v>0</v>
      </c>
      <c r="R25" s="127"/>
      <c r="S25" s="127"/>
      <c r="T25" s="127"/>
      <c r="U25" s="127"/>
      <c r="V25" s="170"/>
      <c r="W25" s="127">
        <f t="shared" si="3"/>
        <v>423934.81</v>
      </c>
      <c r="X25" s="240"/>
      <c r="Y25" s="176"/>
      <c r="Z25" s="90"/>
      <c r="AA25" s="90"/>
      <c r="AB25" s="90"/>
      <c r="AC25" s="90"/>
      <c r="AD25" s="90"/>
      <c r="AE25" s="90"/>
      <c r="AF25" s="90"/>
      <c r="AG25" s="90"/>
      <c r="AH25" s="90"/>
      <c r="AI25" s="90"/>
      <c r="AJ25" s="90"/>
      <c r="AK25" s="90"/>
    </row>
    <row r="26" spans="1:37" s="91" customFormat="1" ht="79.5" customHeight="1">
      <c r="A26" s="84" t="s">
        <v>37</v>
      </c>
      <c r="B26" s="84" t="s">
        <v>406</v>
      </c>
      <c r="C26" s="84" t="s">
        <v>385</v>
      </c>
      <c r="D26" s="92" t="s">
        <v>38</v>
      </c>
      <c r="E26" s="128">
        <v>1571400</v>
      </c>
      <c r="F26" s="128"/>
      <c r="G26" s="128">
        <v>0</v>
      </c>
      <c r="H26" s="128">
        <v>1568305</v>
      </c>
      <c r="I26" s="128"/>
      <c r="J26" s="128"/>
      <c r="K26" s="169">
        <f t="shared" si="2"/>
        <v>99.80304187348861</v>
      </c>
      <c r="L26" s="127">
        <f>M26+P26</f>
        <v>0</v>
      </c>
      <c r="M26" s="128"/>
      <c r="N26" s="128"/>
      <c r="O26" s="128"/>
      <c r="P26" s="128"/>
      <c r="Q26" s="128">
        <f t="shared" si="5"/>
        <v>0</v>
      </c>
      <c r="R26" s="128"/>
      <c r="S26" s="128"/>
      <c r="T26" s="128"/>
      <c r="U26" s="128"/>
      <c r="V26" s="169"/>
      <c r="W26" s="128">
        <f t="shared" si="3"/>
        <v>1568305</v>
      </c>
      <c r="X26" s="240"/>
      <c r="Y26" s="175"/>
      <c r="Z26" s="90"/>
      <c r="AA26" s="90"/>
      <c r="AB26" s="90"/>
      <c r="AC26" s="90"/>
      <c r="AD26" s="90"/>
      <c r="AE26" s="90"/>
      <c r="AF26" s="90"/>
      <c r="AG26" s="90"/>
      <c r="AH26" s="90"/>
      <c r="AI26" s="90"/>
      <c r="AJ26" s="90"/>
      <c r="AK26" s="90"/>
    </row>
    <row r="27" spans="1:37" s="91" customFormat="1" ht="36" customHeight="1">
      <c r="A27" s="84" t="s">
        <v>39</v>
      </c>
      <c r="B27" s="84" t="s">
        <v>400</v>
      </c>
      <c r="C27" s="84" t="s">
        <v>258</v>
      </c>
      <c r="D27" s="85" t="s">
        <v>10</v>
      </c>
      <c r="E27" s="128">
        <f>E28+E29</f>
        <v>191854</v>
      </c>
      <c r="F27" s="128">
        <f aca="true" t="shared" si="8" ref="F27:U27">F28+F29</f>
        <v>0</v>
      </c>
      <c r="G27" s="128">
        <f t="shared" si="8"/>
        <v>0</v>
      </c>
      <c r="H27" s="128">
        <f t="shared" si="8"/>
        <v>105126.19</v>
      </c>
      <c r="I27" s="128">
        <f t="shared" si="8"/>
        <v>0</v>
      </c>
      <c r="J27" s="128">
        <f t="shared" si="8"/>
        <v>0</v>
      </c>
      <c r="K27" s="169">
        <f t="shared" si="2"/>
        <v>54.79489090662691</v>
      </c>
      <c r="L27" s="128">
        <f t="shared" si="8"/>
        <v>0</v>
      </c>
      <c r="M27" s="128">
        <f t="shared" si="8"/>
        <v>0</v>
      </c>
      <c r="N27" s="128">
        <f t="shared" si="8"/>
        <v>0</v>
      </c>
      <c r="O27" s="128">
        <f t="shared" si="8"/>
        <v>0</v>
      </c>
      <c r="P27" s="128">
        <f t="shared" si="8"/>
        <v>0</v>
      </c>
      <c r="Q27" s="128">
        <f t="shared" si="5"/>
        <v>0</v>
      </c>
      <c r="R27" s="128">
        <f t="shared" si="8"/>
        <v>0</v>
      </c>
      <c r="S27" s="128">
        <f t="shared" si="8"/>
        <v>0</v>
      </c>
      <c r="T27" s="128">
        <f t="shared" si="8"/>
        <v>0</v>
      </c>
      <c r="U27" s="128">
        <f t="shared" si="8"/>
        <v>0</v>
      </c>
      <c r="V27" s="169"/>
      <c r="W27" s="128">
        <f t="shared" si="3"/>
        <v>105126.19</v>
      </c>
      <c r="X27" s="240"/>
      <c r="Y27" s="175"/>
      <c r="Z27" s="90"/>
      <c r="AA27" s="90"/>
      <c r="AB27" s="90"/>
      <c r="AC27" s="90"/>
      <c r="AD27" s="90"/>
      <c r="AE27" s="90"/>
      <c r="AF27" s="90"/>
      <c r="AG27" s="90"/>
      <c r="AH27" s="90"/>
      <c r="AI27" s="90"/>
      <c r="AJ27" s="90"/>
      <c r="AK27" s="90"/>
    </row>
    <row r="28" spans="1:37" s="91" customFormat="1" ht="49.5">
      <c r="A28" s="88" t="s">
        <v>39</v>
      </c>
      <c r="B28" s="88" t="s">
        <v>400</v>
      </c>
      <c r="C28" s="88" t="s">
        <v>258</v>
      </c>
      <c r="D28" s="89" t="s">
        <v>412</v>
      </c>
      <c r="E28" s="127">
        <v>143854</v>
      </c>
      <c r="F28" s="127"/>
      <c r="G28" s="127"/>
      <c r="H28" s="127">
        <v>88973.7</v>
      </c>
      <c r="I28" s="127"/>
      <c r="J28" s="127"/>
      <c r="K28" s="170">
        <f t="shared" si="2"/>
        <v>61.85000069514924</v>
      </c>
      <c r="L28" s="127">
        <f>M28+P28</f>
        <v>0</v>
      </c>
      <c r="M28" s="127"/>
      <c r="N28" s="127"/>
      <c r="O28" s="127"/>
      <c r="P28" s="127"/>
      <c r="Q28" s="127">
        <f t="shared" si="5"/>
        <v>0</v>
      </c>
      <c r="R28" s="127"/>
      <c r="S28" s="127"/>
      <c r="T28" s="127"/>
      <c r="U28" s="127"/>
      <c r="V28" s="170"/>
      <c r="W28" s="127">
        <f t="shared" si="3"/>
        <v>88973.7</v>
      </c>
      <c r="X28" s="240"/>
      <c r="Y28" s="176"/>
      <c r="Z28" s="90"/>
      <c r="AA28" s="90"/>
      <c r="AB28" s="90"/>
      <c r="AC28" s="90"/>
      <c r="AD28" s="90"/>
      <c r="AE28" s="90"/>
      <c r="AF28" s="90"/>
      <c r="AG28" s="90"/>
      <c r="AH28" s="90"/>
      <c r="AI28" s="90"/>
      <c r="AJ28" s="90"/>
      <c r="AK28" s="90"/>
    </row>
    <row r="29" spans="1:37" s="91" customFormat="1" ht="57" customHeight="1">
      <c r="A29" s="88" t="s">
        <v>39</v>
      </c>
      <c r="B29" s="88" t="s">
        <v>400</v>
      </c>
      <c r="C29" s="88" t="s">
        <v>258</v>
      </c>
      <c r="D29" s="89" t="s">
        <v>413</v>
      </c>
      <c r="E29" s="127">
        <v>48000</v>
      </c>
      <c r="F29" s="127"/>
      <c r="G29" s="127"/>
      <c r="H29" s="127">
        <v>16152.49</v>
      </c>
      <c r="I29" s="127"/>
      <c r="J29" s="127"/>
      <c r="K29" s="170">
        <f t="shared" si="2"/>
        <v>33.651020833333334</v>
      </c>
      <c r="L29" s="127">
        <f>M29+P29</f>
        <v>0</v>
      </c>
      <c r="M29" s="127"/>
      <c r="N29" s="127"/>
      <c r="O29" s="127"/>
      <c r="P29" s="127"/>
      <c r="Q29" s="127">
        <f t="shared" si="5"/>
        <v>0</v>
      </c>
      <c r="R29" s="127"/>
      <c r="S29" s="127"/>
      <c r="T29" s="127"/>
      <c r="U29" s="127"/>
      <c r="V29" s="170"/>
      <c r="W29" s="127">
        <f t="shared" si="3"/>
        <v>16152.49</v>
      </c>
      <c r="X29" s="240"/>
      <c r="Y29" s="176"/>
      <c r="Z29" s="90"/>
      <c r="AA29" s="90"/>
      <c r="AB29" s="90"/>
      <c r="AC29" s="90"/>
      <c r="AD29" s="90"/>
      <c r="AE29" s="90"/>
      <c r="AF29" s="90"/>
      <c r="AG29" s="90"/>
      <c r="AH29" s="90"/>
      <c r="AI29" s="90"/>
      <c r="AJ29" s="90"/>
      <c r="AK29" s="90"/>
    </row>
    <row r="30" spans="1:37" s="87" customFormat="1" ht="24.75" customHeight="1">
      <c r="A30" s="84" t="s">
        <v>40</v>
      </c>
      <c r="B30" s="84" t="s">
        <v>405</v>
      </c>
      <c r="C30" s="84" t="s">
        <v>385</v>
      </c>
      <c r="D30" s="85" t="s">
        <v>11</v>
      </c>
      <c r="E30" s="128">
        <f>E31</f>
        <v>728605</v>
      </c>
      <c r="F30" s="128">
        <f aca="true" t="shared" si="9" ref="F30:U30">F31</f>
        <v>484206</v>
      </c>
      <c r="G30" s="128">
        <f t="shared" si="9"/>
        <v>109900</v>
      </c>
      <c r="H30" s="128">
        <f>H31</f>
        <v>510265.61</v>
      </c>
      <c r="I30" s="128">
        <f t="shared" si="9"/>
        <v>343700.79</v>
      </c>
      <c r="J30" s="128">
        <f t="shared" si="9"/>
        <v>67773.06</v>
      </c>
      <c r="K30" s="169">
        <f t="shared" si="2"/>
        <v>70.03322925316186</v>
      </c>
      <c r="L30" s="128">
        <f t="shared" si="9"/>
        <v>10000</v>
      </c>
      <c r="M30" s="128">
        <f t="shared" si="9"/>
        <v>0</v>
      </c>
      <c r="N30" s="128">
        <f t="shared" si="9"/>
        <v>0</v>
      </c>
      <c r="O30" s="128">
        <f t="shared" si="9"/>
        <v>0</v>
      </c>
      <c r="P30" s="128">
        <f t="shared" si="9"/>
        <v>10000</v>
      </c>
      <c r="Q30" s="128">
        <f t="shared" si="5"/>
        <v>9980</v>
      </c>
      <c r="R30" s="128">
        <f t="shared" si="9"/>
        <v>0</v>
      </c>
      <c r="S30" s="128">
        <f t="shared" si="9"/>
        <v>0</v>
      </c>
      <c r="T30" s="128">
        <f t="shared" si="9"/>
        <v>0</v>
      </c>
      <c r="U30" s="128">
        <f t="shared" si="9"/>
        <v>9980</v>
      </c>
      <c r="V30" s="169">
        <f>Q30/L30*100</f>
        <v>99.8</v>
      </c>
      <c r="W30" s="128">
        <f t="shared" si="3"/>
        <v>520245.61</v>
      </c>
      <c r="X30" s="240"/>
      <c r="Y30" s="175"/>
      <c r="Z30" s="86"/>
      <c r="AA30" s="86"/>
      <c r="AB30" s="86"/>
      <c r="AC30" s="86"/>
      <c r="AD30" s="86"/>
      <c r="AE30" s="86"/>
      <c r="AF30" s="86"/>
      <c r="AG30" s="86"/>
      <c r="AH30" s="86"/>
      <c r="AI30" s="86"/>
      <c r="AJ30" s="86"/>
      <c r="AK30" s="86"/>
    </row>
    <row r="31" spans="1:37" s="91" customFormat="1" ht="43.5" customHeight="1">
      <c r="A31" s="88" t="s">
        <v>40</v>
      </c>
      <c r="B31" s="88" t="s">
        <v>405</v>
      </c>
      <c r="C31" s="88" t="s">
        <v>385</v>
      </c>
      <c r="D31" s="89" t="s">
        <v>205</v>
      </c>
      <c r="E31" s="127">
        <v>728605</v>
      </c>
      <c r="F31" s="127">
        <v>484206</v>
      </c>
      <c r="G31" s="127">
        <v>109900</v>
      </c>
      <c r="H31" s="127">
        <v>510265.61</v>
      </c>
      <c r="I31" s="127">
        <v>343700.79</v>
      </c>
      <c r="J31" s="127">
        <v>67773.06</v>
      </c>
      <c r="K31" s="170">
        <f t="shared" si="2"/>
        <v>70.03322925316186</v>
      </c>
      <c r="L31" s="127">
        <f>M31+P31</f>
        <v>10000</v>
      </c>
      <c r="M31" s="127"/>
      <c r="N31" s="127"/>
      <c r="O31" s="127"/>
      <c r="P31" s="127">
        <v>10000</v>
      </c>
      <c r="Q31" s="127">
        <f>R31+U31</f>
        <v>9980</v>
      </c>
      <c r="R31" s="127"/>
      <c r="S31" s="127"/>
      <c r="T31" s="127"/>
      <c r="U31" s="127">
        <v>9980</v>
      </c>
      <c r="V31" s="170">
        <f>Q31/L31*100</f>
        <v>99.8</v>
      </c>
      <c r="W31" s="127">
        <f t="shared" si="3"/>
        <v>520245.61</v>
      </c>
      <c r="X31" s="240"/>
      <c r="Y31" s="176"/>
      <c r="Z31" s="90"/>
      <c r="AA31" s="90"/>
      <c r="AB31" s="90"/>
      <c r="AC31" s="90"/>
      <c r="AD31" s="90"/>
      <c r="AE31" s="90"/>
      <c r="AF31" s="90"/>
      <c r="AG31" s="90"/>
      <c r="AH31" s="90"/>
      <c r="AI31" s="90"/>
      <c r="AJ31" s="90"/>
      <c r="AK31" s="90"/>
    </row>
    <row r="32" spans="1:37" s="87" customFormat="1" ht="23.25" customHeight="1">
      <c r="A32" s="84" t="s">
        <v>42</v>
      </c>
      <c r="B32" s="84" t="s">
        <v>305</v>
      </c>
      <c r="C32" s="84" t="s">
        <v>306</v>
      </c>
      <c r="D32" s="85" t="s">
        <v>41</v>
      </c>
      <c r="E32" s="128">
        <f>E33+E34</f>
        <v>3048341</v>
      </c>
      <c r="F32" s="128">
        <f aca="true" t="shared" si="10" ref="F32:U32">F33+F34</f>
        <v>1456900</v>
      </c>
      <c r="G32" s="128">
        <f t="shared" si="10"/>
        <v>137310</v>
      </c>
      <c r="H32" s="128">
        <f t="shared" si="10"/>
        <v>2128182.4299999997</v>
      </c>
      <c r="I32" s="128">
        <f t="shared" si="10"/>
        <v>1066793.91</v>
      </c>
      <c r="J32" s="128">
        <f t="shared" si="10"/>
        <v>65201.51</v>
      </c>
      <c r="K32" s="169">
        <f t="shared" si="2"/>
        <v>69.81444759624989</v>
      </c>
      <c r="L32" s="128">
        <f t="shared" si="10"/>
        <v>122000</v>
      </c>
      <c r="M32" s="128">
        <f t="shared" si="10"/>
        <v>0</v>
      </c>
      <c r="N32" s="128">
        <f t="shared" si="10"/>
        <v>0</v>
      </c>
      <c r="O32" s="128">
        <f t="shared" si="10"/>
        <v>0</v>
      </c>
      <c r="P32" s="128">
        <f t="shared" si="10"/>
        <v>122000</v>
      </c>
      <c r="Q32" s="128">
        <f t="shared" si="5"/>
        <v>49950</v>
      </c>
      <c r="R32" s="128">
        <f t="shared" si="10"/>
        <v>0</v>
      </c>
      <c r="S32" s="128">
        <f t="shared" si="10"/>
        <v>0</v>
      </c>
      <c r="T32" s="128">
        <f t="shared" si="10"/>
        <v>0</v>
      </c>
      <c r="U32" s="128">
        <f t="shared" si="10"/>
        <v>49950</v>
      </c>
      <c r="V32" s="169">
        <f>Q32/L32*100</f>
        <v>40.942622950819676</v>
      </c>
      <c r="W32" s="128">
        <f t="shared" si="3"/>
        <v>2178132.4299999997</v>
      </c>
      <c r="X32" s="240"/>
      <c r="Y32" s="175"/>
      <c r="Z32" s="86"/>
      <c r="AA32" s="86"/>
      <c r="AB32" s="86"/>
      <c r="AC32" s="86"/>
      <c r="AD32" s="86"/>
      <c r="AE32" s="86"/>
      <c r="AF32" s="86"/>
      <c r="AG32" s="86"/>
      <c r="AH32" s="86"/>
      <c r="AI32" s="86"/>
      <c r="AJ32" s="86"/>
      <c r="AK32" s="86"/>
    </row>
    <row r="33" spans="1:37" s="91" customFormat="1" ht="40.5" customHeight="1">
      <c r="A33" s="88" t="s">
        <v>42</v>
      </c>
      <c r="B33" s="88" t="s">
        <v>305</v>
      </c>
      <c r="C33" s="93" t="s">
        <v>306</v>
      </c>
      <c r="D33" s="94" t="s">
        <v>242</v>
      </c>
      <c r="E33" s="127">
        <v>1420705</v>
      </c>
      <c r="F33" s="95">
        <v>580400</v>
      </c>
      <c r="G33" s="95">
        <v>44940</v>
      </c>
      <c r="H33" s="95">
        <v>1057423.27</v>
      </c>
      <c r="I33" s="95">
        <v>433092.18</v>
      </c>
      <c r="J33" s="95">
        <v>22822.07</v>
      </c>
      <c r="K33" s="170">
        <f t="shared" si="2"/>
        <v>74.42947480300273</v>
      </c>
      <c r="L33" s="127">
        <f>M33+P33</f>
        <v>102000</v>
      </c>
      <c r="M33" s="127"/>
      <c r="N33" s="127"/>
      <c r="O33" s="127"/>
      <c r="P33" s="127">
        <v>102000</v>
      </c>
      <c r="Q33" s="127">
        <f t="shared" si="5"/>
        <v>30000</v>
      </c>
      <c r="R33" s="127"/>
      <c r="S33" s="127"/>
      <c r="T33" s="127"/>
      <c r="U33" s="127">
        <v>30000</v>
      </c>
      <c r="V33" s="170">
        <f>Q33/L33*100</f>
        <v>29.411764705882355</v>
      </c>
      <c r="W33" s="127">
        <f t="shared" si="3"/>
        <v>1087423.27</v>
      </c>
      <c r="X33" s="240"/>
      <c r="Y33" s="176"/>
      <c r="Z33" s="90"/>
      <c r="AA33" s="90"/>
      <c r="AB33" s="90"/>
      <c r="AC33" s="90"/>
      <c r="AD33" s="90"/>
      <c r="AE33" s="90"/>
      <c r="AF33" s="90"/>
      <c r="AG33" s="90"/>
      <c r="AH33" s="90"/>
      <c r="AI33" s="90"/>
      <c r="AJ33" s="90"/>
      <c r="AK33" s="90"/>
    </row>
    <row r="34" spans="1:37" s="91" customFormat="1" ht="43.5" customHeight="1">
      <c r="A34" s="88" t="s">
        <v>42</v>
      </c>
      <c r="B34" s="88" t="s">
        <v>305</v>
      </c>
      <c r="C34" s="93" t="s">
        <v>306</v>
      </c>
      <c r="D34" s="94" t="s">
        <v>424</v>
      </c>
      <c r="E34" s="127">
        <v>1627636</v>
      </c>
      <c r="F34" s="95">
        <v>876500</v>
      </c>
      <c r="G34" s="95">
        <v>92370</v>
      </c>
      <c r="H34" s="95">
        <v>1070759.16</v>
      </c>
      <c r="I34" s="95">
        <v>633701.73</v>
      </c>
      <c r="J34" s="95">
        <v>42379.44</v>
      </c>
      <c r="K34" s="170">
        <f t="shared" si="2"/>
        <v>65.78615611844417</v>
      </c>
      <c r="L34" s="127">
        <f>M34+P34</f>
        <v>20000</v>
      </c>
      <c r="M34" s="95"/>
      <c r="N34" s="95"/>
      <c r="O34" s="95"/>
      <c r="P34" s="127">
        <v>20000</v>
      </c>
      <c r="Q34" s="127">
        <f t="shared" si="5"/>
        <v>19950</v>
      </c>
      <c r="R34" s="127"/>
      <c r="S34" s="127"/>
      <c r="T34" s="127"/>
      <c r="U34" s="127">
        <v>19950</v>
      </c>
      <c r="V34" s="170">
        <f>Q34/L34*100</f>
        <v>99.75</v>
      </c>
      <c r="W34" s="127">
        <f t="shared" si="3"/>
        <v>1090709.16</v>
      </c>
      <c r="X34" s="240"/>
      <c r="Y34" s="176"/>
      <c r="Z34" s="90"/>
      <c r="AA34" s="90"/>
      <c r="AB34" s="90"/>
      <c r="AC34" s="90"/>
      <c r="AD34" s="90"/>
      <c r="AE34" s="90"/>
      <c r="AF34" s="90"/>
      <c r="AG34" s="90"/>
      <c r="AH34" s="90"/>
      <c r="AI34" s="90"/>
      <c r="AJ34" s="90"/>
      <c r="AK34" s="90"/>
    </row>
    <row r="35" spans="1:37" s="87" customFormat="1" ht="23.25" customHeight="1">
      <c r="A35" s="96" t="s">
        <v>43</v>
      </c>
      <c r="B35" s="97" t="s">
        <v>314</v>
      </c>
      <c r="C35" s="97"/>
      <c r="D35" s="98" t="s">
        <v>44</v>
      </c>
      <c r="E35" s="129">
        <f>E36+E37</f>
        <v>2041600</v>
      </c>
      <c r="F35" s="129">
        <f aca="true" t="shared" si="11" ref="F35:U35">F36+F37</f>
        <v>0</v>
      </c>
      <c r="G35" s="129">
        <f t="shared" si="11"/>
        <v>0</v>
      </c>
      <c r="H35" s="129">
        <f t="shared" si="11"/>
        <v>1193027.49</v>
      </c>
      <c r="I35" s="129">
        <f t="shared" si="11"/>
        <v>0</v>
      </c>
      <c r="J35" s="129">
        <f t="shared" si="11"/>
        <v>0</v>
      </c>
      <c r="K35" s="169">
        <f t="shared" si="2"/>
        <v>58.43590762147335</v>
      </c>
      <c r="L35" s="129">
        <f>L36+L37</f>
        <v>0</v>
      </c>
      <c r="M35" s="129">
        <f t="shared" si="11"/>
        <v>0</v>
      </c>
      <c r="N35" s="129">
        <f t="shared" si="11"/>
        <v>0</v>
      </c>
      <c r="O35" s="129">
        <f t="shared" si="11"/>
        <v>0</v>
      </c>
      <c r="P35" s="129">
        <f t="shared" si="11"/>
        <v>0</v>
      </c>
      <c r="Q35" s="128">
        <f t="shared" si="5"/>
        <v>0</v>
      </c>
      <c r="R35" s="129">
        <f t="shared" si="11"/>
        <v>0</v>
      </c>
      <c r="S35" s="129">
        <f t="shared" si="11"/>
        <v>0</v>
      </c>
      <c r="T35" s="129">
        <f t="shared" si="11"/>
        <v>0</v>
      </c>
      <c r="U35" s="129">
        <f t="shared" si="11"/>
        <v>0</v>
      </c>
      <c r="V35" s="169"/>
      <c r="W35" s="128">
        <f t="shared" si="3"/>
        <v>1193027.49</v>
      </c>
      <c r="X35" s="240"/>
      <c r="Y35" s="175"/>
      <c r="Z35" s="86"/>
      <c r="AA35" s="86"/>
      <c r="AB35" s="86"/>
      <c r="AC35" s="86"/>
      <c r="AD35" s="86"/>
      <c r="AE35" s="86"/>
      <c r="AF35" s="86"/>
      <c r="AG35" s="86"/>
      <c r="AH35" s="86"/>
      <c r="AI35" s="86"/>
      <c r="AJ35" s="86"/>
      <c r="AK35" s="86"/>
    </row>
    <row r="36" spans="1:37" s="91" customFormat="1" ht="40.5" customHeight="1">
      <c r="A36" s="99" t="s">
        <v>45</v>
      </c>
      <c r="B36" s="100" t="s">
        <v>315</v>
      </c>
      <c r="C36" s="100" t="s">
        <v>316</v>
      </c>
      <c r="D36" s="101" t="s">
        <v>47</v>
      </c>
      <c r="E36" s="130">
        <v>1133600</v>
      </c>
      <c r="F36" s="130"/>
      <c r="G36" s="130"/>
      <c r="H36" s="130">
        <v>627067.33</v>
      </c>
      <c r="I36" s="130"/>
      <c r="J36" s="130"/>
      <c r="K36" s="170">
        <f t="shared" si="2"/>
        <v>55.31645465772759</v>
      </c>
      <c r="L36" s="130">
        <f>P36+M36</f>
        <v>0</v>
      </c>
      <c r="M36" s="130"/>
      <c r="N36" s="130"/>
      <c r="O36" s="130"/>
      <c r="P36" s="130"/>
      <c r="Q36" s="127">
        <f t="shared" si="5"/>
        <v>0</v>
      </c>
      <c r="R36" s="130"/>
      <c r="S36" s="130"/>
      <c r="T36" s="130"/>
      <c r="U36" s="130"/>
      <c r="V36" s="170"/>
      <c r="W36" s="127">
        <f t="shared" si="3"/>
        <v>627067.33</v>
      </c>
      <c r="X36" s="240"/>
      <c r="Y36" s="176"/>
      <c r="Z36" s="90"/>
      <c r="AA36" s="90"/>
      <c r="AB36" s="90"/>
      <c r="AC36" s="90"/>
      <c r="AD36" s="90"/>
      <c r="AE36" s="90"/>
      <c r="AF36" s="90"/>
      <c r="AG36" s="90"/>
      <c r="AH36" s="90"/>
      <c r="AI36" s="90"/>
      <c r="AJ36" s="90"/>
      <c r="AK36" s="90"/>
    </row>
    <row r="37" spans="1:37" s="91" customFormat="1" ht="44.25" customHeight="1">
      <c r="A37" s="99" t="s">
        <v>46</v>
      </c>
      <c r="B37" s="99" t="s">
        <v>317</v>
      </c>
      <c r="C37" s="99" t="s">
        <v>316</v>
      </c>
      <c r="D37" s="89" t="s">
        <v>13</v>
      </c>
      <c r="E37" s="127">
        <v>908000</v>
      </c>
      <c r="F37" s="127"/>
      <c r="G37" s="127"/>
      <c r="H37" s="127">
        <v>565960.16</v>
      </c>
      <c r="I37" s="127"/>
      <c r="J37" s="127"/>
      <c r="K37" s="170">
        <f t="shared" si="2"/>
        <v>62.3304140969163</v>
      </c>
      <c r="L37" s="130">
        <f>P37+M37</f>
        <v>0</v>
      </c>
      <c r="M37" s="127"/>
      <c r="N37" s="127"/>
      <c r="O37" s="127"/>
      <c r="P37" s="127"/>
      <c r="Q37" s="127">
        <f t="shared" si="5"/>
        <v>0</v>
      </c>
      <c r="R37" s="127"/>
      <c r="S37" s="127"/>
      <c r="T37" s="127"/>
      <c r="U37" s="127"/>
      <c r="V37" s="170"/>
      <c r="W37" s="127">
        <f t="shared" si="3"/>
        <v>565960.16</v>
      </c>
      <c r="X37" s="240"/>
      <c r="Y37" s="176"/>
      <c r="Z37" s="90"/>
      <c r="AA37" s="90"/>
      <c r="AB37" s="90"/>
      <c r="AC37" s="90"/>
      <c r="AD37" s="90"/>
      <c r="AE37" s="90"/>
      <c r="AF37" s="90"/>
      <c r="AG37" s="90"/>
      <c r="AH37" s="90"/>
      <c r="AI37" s="90"/>
      <c r="AJ37" s="90"/>
      <c r="AK37" s="90"/>
    </row>
    <row r="38" spans="1:37" s="87" customFormat="1" ht="28.5" customHeight="1">
      <c r="A38" s="96" t="s">
        <v>490</v>
      </c>
      <c r="B38" s="96" t="s">
        <v>489</v>
      </c>
      <c r="C38" s="96"/>
      <c r="D38" s="85" t="s">
        <v>497</v>
      </c>
      <c r="E38" s="128">
        <f>E39+E40</f>
        <v>13276660</v>
      </c>
      <c r="F38" s="128">
        <f aca="true" t="shared" si="12" ref="F38:U38">F39+F40</f>
        <v>5039983</v>
      </c>
      <c r="G38" s="128">
        <f t="shared" si="12"/>
        <v>618400</v>
      </c>
      <c r="H38" s="128">
        <f t="shared" si="12"/>
        <v>9755661.39</v>
      </c>
      <c r="I38" s="128">
        <f t="shared" si="12"/>
        <v>3806185.56</v>
      </c>
      <c r="J38" s="128">
        <f t="shared" si="12"/>
        <v>329712</v>
      </c>
      <c r="K38" s="169">
        <f t="shared" si="2"/>
        <v>73.47978625648318</v>
      </c>
      <c r="L38" s="128">
        <f t="shared" si="12"/>
        <v>249000</v>
      </c>
      <c r="M38" s="128">
        <f t="shared" si="12"/>
        <v>0</v>
      </c>
      <c r="N38" s="128">
        <f t="shared" si="12"/>
        <v>0</v>
      </c>
      <c r="O38" s="128">
        <f t="shared" si="12"/>
        <v>0</v>
      </c>
      <c r="P38" s="128">
        <f t="shared" si="12"/>
        <v>249000</v>
      </c>
      <c r="Q38" s="128">
        <f t="shared" si="5"/>
        <v>123556.96</v>
      </c>
      <c r="R38" s="128">
        <f t="shared" si="12"/>
        <v>0</v>
      </c>
      <c r="S38" s="128">
        <f t="shared" si="12"/>
        <v>0</v>
      </c>
      <c r="T38" s="128">
        <f t="shared" si="12"/>
        <v>0</v>
      </c>
      <c r="U38" s="128">
        <f t="shared" si="12"/>
        <v>123556.96</v>
      </c>
      <c r="V38" s="169">
        <f>Q38/L38*100</f>
        <v>49.621269076305225</v>
      </c>
      <c r="W38" s="128">
        <f t="shared" si="3"/>
        <v>9879218.350000001</v>
      </c>
      <c r="X38" s="240"/>
      <c r="Y38" s="175"/>
      <c r="Z38" s="86"/>
      <c r="AA38" s="86"/>
      <c r="AB38" s="86"/>
      <c r="AC38" s="86"/>
      <c r="AD38" s="86"/>
      <c r="AE38" s="86"/>
      <c r="AF38" s="86"/>
      <c r="AG38" s="86"/>
      <c r="AH38" s="86"/>
      <c r="AI38" s="86"/>
      <c r="AJ38" s="86"/>
      <c r="AK38" s="86"/>
    </row>
    <row r="39" spans="1:37" s="91" customFormat="1" ht="39" customHeight="1">
      <c r="A39" s="99" t="s">
        <v>493</v>
      </c>
      <c r="B39" s="99" t="s">
        <v>491</v>
      </c>
      <c r="C39" s="99" t="s">
        <v>316</v>
      </c>
      <c r="D39" s="89" t="s">
        <v>48</v>
      </c>
      <c r="E39" s="127">
        <v>7338877</v>
      </c>
      <c r="F39" s="127">
        <v>5039983</v>
      </c>
      <c r="G39" s="127">
        <v>618400</v>
      </c>
      <c r="H39" s="127">
        <v>5324648.44</v>
      </c>
      <c r="I39" s="127">
        <v>3806185.56</v>
      </c>
      <c r="J39" s="127">
        <v>329712</v>
      </c>
      <c r="K39" s="170">
        <f t="shared" si="2"/>
        <v>72.55399484144509</v>
      </c>
      <c r="L39" s="130">
        <f>P39+M39</f>
        <v>249000</v>
      </c>
      <c r="M39" s="127"/>
      <c r="N39" s="127"/>
      <c r="O39" s="127"/>
      <c r="P39" s="127">
        <v>249000</v>
      </c>
      <c r="Q39" s="127">
        <f t="shared" si="5"/>
        <v>123556.96</v>
      </c>
      <c r="R39" s="127"/>
      <c r="S39" s="127"/>
      <c r="T39" s="127"/>
      <c r="U39" s="127">
        <v>123556.96</v>
      </c>
      <c r="V39" s="170">
        <f>Q39/L39*100</f>
        <v>49.621269076305225</v>
      </c>
      <c r="W39" s="127">
        <f t="shared" si="3"/>
        <v>5448205.4</v>
      </c>
      <c r="X39" s="240"/>
      <c r="Y39" s="176"/>
      <c r="Z39" s="90"/>
      <c r="AA39" s="90"/>
      <c r="AB39" s="90"/>
      <c r="AC39" s="90"/>
      <c r="AD39" s="90"/>
      <c r="AE39" s="90"/>
      <c r="AF39" s="90"/>
      <c r="AG39" s="90"/>
      <c r="AH39" s="90"/>
      <c r="AI39" s="90"/>
      <c r="AJ39" s="90"/>
      <c r="AK39" s="90"/>
    </row>
    <row r="40" spans="1:37" s="91" customFormat="1" ht="58.5" customHeight="1">
      <c r="A40" s="99" t="s">
        <v>494</v>
      </c>
      <c r="B40" s="99" t="s">
        <v>492</v>
      </c>
      <c r="C40" s="99" t="s">
        <v>316</v>
      </c>
      <c r="D40" s="89" t="s">
        <v>49</v>
      </c>
      <c r="E40" s="127">
        <v>5937783</v>
      </c>
      <c r="F40" s="127"/>
      <c r="G40" s="127"/>
      <c r="H40" s="127">
        <v>4431012.95</v>
      </c>
      <c r="I40" s="127"/>
      <c r="J40" s="127"/>
      <c r="K40" s="170">
        <f t="shared" si="2"/>
        <v>74.62402970940502</v>
      </c>
      <c r="L40" s="130">
        <f>P40+M40</f>
        <v>0</v>
      </c>
      <c r="M40" s="127"/>
      <c r="N40" s="127"/>
      <c r="O40" s="127"/>
      <c r="P40" s="127"/>
      <c r="Q40" s="127">
        <f t="shared" si="5"/>
        <v>0</v>
      </c>
      <c r="R40" s="127"/>
      <c r="S40" s="127"/>
      <c r="T40" s="127"/>
      <c r="U40" s="127"/>
      <c r="V40" s="170"/>
      <c r="W40" s="127">
        <f t="shared" si="3"/>
        <v>4431012.95</v>
      </c>
      <c r="X40" s="240"/>
      <c r="Y40" s="176"/>
      <c r="Z40" s="90"/>
      <c r="AA40" s="90"/>
      <c r="AB40" s="90"/>
      <c r="AC40" s="90"/>
      <c r="AD40" s="90"/>
      <c r="AE40" s="90"/>
      <c r="AF40" s="90"/>
      <c r="AG40" s="90"/>
      <c r="AH40" s="90"/>
      <c r="AI40" s="90"/>
      <c r="AJ40" s="90"/>
      <c r="AK40" s="90"/>
    </row>
    <row r="41" spans="1:37" s="91" customFormat="1" ht="26.25" customHeight="1">
      <c r="A41" s="96" t="s">
        <v>50</v>
      </c>
      <c r="B41" s="96" t="s">
        <v>318</v>
      </c>
      <c r="C41" s="96"/>
      <c r="D41" s="85" t="s">
        <v>483</v>
      </c>
      <c r="E41" s="128">
        <f>E42+E43</f>
        <v>5874437</v>
      </c>
      <c r="F41" s="128">
        <f aca="true" t="shared" si="13" ref="F41:U41">F42+F43</f>
        <v>1376959</v>
      </c>
      <c r="G41" s="128">
        <f t="shared" si="13"/>
        <v>512490</v>
      </c>
      <c r="H41" s="128">
        <f t="shared" si="13"/>
        <v>3920287.1100000003</v>
      </c>
      <c r="I41" s="128">
        <f t="shared" si="13"/>
        <v>1032232.66</v>
      </c>
      <c r="J41" s="128">
        <f t="shared" si="13"/>
        <v>266452.58</v>
      </c>
      <c r="K41" s="169">
        <f t="shared" si="2"/>
        <v>66.73468640484187</v>
      </c>
      <c r="L41" s="128">
        <f t="shared" si="13"/>
        <v>454700</v>
      </c>
      <c r="M41" s="128">
        <f t="shared" si="13"/>
        <v>415700</v>
      </c>
      <c r="N41" s="128">
        <f t="shared" si="13"/>
        <v>242690</v>
      </c>
      <c r="O41" s="128">
        <f t="shared" si="13"/>
        <v>99128</v>
      </c>
      <c r="P41" s="128">
        <f t="shared" si="13"/>
        <v>39000</v>
      </c>
      <c r="Q41" s="128">
        <f t="shared" si="5"/>
        <v>207255.79</v>
      </c>
      <c r="R41" s="128">
        <f t="shared" si="13"/>
        <v>169694.53</v>
      </c>
      <c r="S41" s="128">
        <f t="shared" si="13"/>
        <v>98524.36</v>
      </c>
      <c r="T41" s="128">
        <f t="shared" si="13"/>
        <v>46580.25</v>
      </c>
      <c r="U41" s="128">
        <f t="shared" si="13"/>
        <v>37561.26</v>
      </c>
      <c r="V41" s="169">
        <f>Q41/L41*100</f>
        <v>45.580776336045744</v>
      </c>
      <c r="W41" s="128">
        <f t="shared" si="3"/>
        <v>4127542.9000000004</v>
      </c>
      <c r="X41" s="240"/>
      <c r="Y41" s="175"/>
      <c r="Z41" s="90"/>
      <c r="AA41" s="90"/>
      <c r="AB41" s="90"/>
      <c r="AC41" s="90"/>
      <c r="AD41" s="90"/>
      <c r="AE41" s="90"/>
      <c r="AF41" s="90"/>
      <c r="AG41" s="90"/>
      <c r="AH41" s="90"/>
      <c r="AI41" s="90"/>
      <c r="AJ41" s="90"/>
      <c r="AK41" s="90"/>
    </row>
    <row r="42" spans="1:37" s="91" customFormat="1" ht="72.75" customHeight="1">
      <c r="A42" s="99" t="s">
        <v>484</v>
      </c>
      <c r="B42" s="99" t="s">
        <v>485</v>
      </c>
      <c r="C42" s="99" t="s">
        <v>316</v>
      </c>
      <c r="D42" s="89" t="s">
        <v>486</v>
      </c>
      <c r="E42" s="127">
        <v>2724290</v>
      </c>
      <c r="F42" s="127">
        <v>1376959</v>
      </c>
      <c r="G42" s="127">
        <v>512490</v>
      </c>
      <c r="H42" s="127">
        <v>1741371.36</v>
      </c>
      <c r="I42" s="127">
        <v>1032232.66</v>
      </c>
      <c r="J42" s="127">
        <v>266452.58</v>
      </c>
      <c r="K42" s="170">
        <f t="shared" si="2"/>
        <v>63.92019058176627</v>
      </c>
      <c r="L42" s="127">
        <f>M42+P42</f>
        <v>454700</v>
      </c>
      <c r="M42" s="127">
        <v>415700</v>
      </c>
      <c r="N42" s="127">
        <v>242690</v>
      </c>
      <c r="O42" s="127">
        <v>99128</v>
      </c>
      <c r="P42" s="127">
        <v>39000</v>
      </c>
      <c r="Q42" s="127">
        <f t="shared" si="5"/>
        <v>207255.79</v>
      </c>
      <c r="R42" s="127">
        <v>169694.53</v>
      </c>
      <c r="S42" s="127">
        <v>98524.36</v>
      </c>
      <c r="T42" s="127">
        <v>46580.25</v>
      </c>
      <c r="U42" s="127">
        <v>37561.26</v>
      </c>
      <c r="V42" s="170">
        <f>Q42/L42*100</f>
        <v>45.580776336045744</v>
      </c>
      <c r="W42" s="127">
        <f t="shared" si="3"/>
        <v>1948627.1500000001</v>
      </c>
      <c r="X42" s="240"/>
      <c r="Y42" s="176"/>
      <c r="Z42" s="90"/>
      <c r="AA42" s="90"/>
      <c r="AB42" s="90"/>
      <c r="AC42" s="90"/>
      <c r="AD42" s="90"/>
      <c r="AE42" s="90"/>
      <c r="AF42" s="90"/>
      <c r="AG42" s="90"/>
      <c r="AH42" s="90"/>
      <c r="AI42" s="90"/>
      <c r="AJ42" s="90"/>
      <c r="AK42" s="90"/>
    </row>
    <row r="43" spans="1:37" s="91" customFormat="1" ht="54" customHeight="1">
      <c r="A43" s="93" t="s">
        <v>511</v>
      </c>
      <c r="B43" s="93" t="s">
        <v>488</v>
      </c>
      <c r="C43" s="93" t="s">
        <v>316</v>
      </c>
      <c r="D43" s="94" t="s">
        <v>487</v>
      </c>
      <c r="E43" s="127">
        <v>3150147</v>
      </c>
      <c r="F43" s="127"/>
      <c r="G43" s="127"/>
      <c r="H43" s="127">
        <v>2178915.75</v>
      </c>
      <c r="I43" s="127"/>
      <c r="J43" s="127"/>
      <c r="K43" s="170">
        <f t="shared" si="2"/>
        <v>69.1687006987293</v>
      </c>
      <c r="L43" s="127">
        <f>M43+P43</f>
        <v>0</v>
      </c>
      <c r="M43" s="127"/>
      <c r="N43" s="127"/>
      <c r="O43" s="127"/>
      <c r="P43" s="127"/>
      <c r="Q43" s="127">
        <f t="shared" si="5"/>
        <v>0</v>
      </c>
      <c r="R43" s="127"/>
      <c r="S43" s="127"/>
      <c r="T43" s="127"/>
      <c r="U43" s="127"/>
      <c r="V43" s="170"/>
      <c r="W43" s="127">
        <f t="shared" si="3"/>
        <v>2178915.75</v>
      </c>
      <c r="X43" s="240"/>
      <c r="Y43" s="176"/>
      <c r="Z43" s="90"/>
      <c r="AA43" s="90"/>
      <c r="AB43" s="90"/>
      <c r="AC43" s="90"/>
      <c r="AD43" s="90"/>
      <c r="AE43" s="90"/>
      <c r="AF43" s="90"/>
      <c r="AG43" s="90"/>
      <c r="AH43" s="90"/>
      <c r="AI43" s="90"/>
      <c r="AJ43" s="90"/>
      <c r="AK43" s="90"/>
    </row>
    <row r="44" spans="1:37" s="87" customFormat="1" ht="39.75" customHeight="1">
      <c r="A44" s="96" t="s">
        <v>193</v>
      </c>
      <c r="B44" s="96" t="s">
        <v>329</v>
      </c>
      <c r="C44" s="96" t="s">
        <v>330</v>
      </c>
      <c r="D44" s="85" t="s">
        <v>192</v>
      </c>
      <c r="E44" s="128">
        <v>2304000</v>
      </c>
      <c r="F44" s="128"/>
      <c r="G44" s="128"/>
      <c r="H44" s="128">
        <v>1720601.95</v>
      </c>
      <c r="I44" s="128"/>
      <c r="J44" s="128"/>
      <c r="K44" s="169">
        <f t="shared" si="2"/>
        <v>74.67890407986111</v>
      </c>
      <c r="L44" s="127">
        <f>M44+P44</f>
        <v>0</v>
      </c>
      <c r="M44" s="128"/>
      <c r="N44" s="128"/>
      <c r="O44" s="128"/>
      <c r="P44" s="128"/>
      <c r="Q44" s="128">
        <f t="shared" si="5"/>
        <v>0</v>
      </c>
      <c r="R44" s="128"/>
      <c r="S44" s="128"/>
      <c r="T44" s="128"/>
      <c r="U44" s="128"/>
      <c r="V44" s="169"/>
      <c r="W44" s="128">
        <f t="shared" si="3"/>
        <v>1720601.95</v>
      </c>
      <c r="X44" s="240"/>
      <c r="Y44" s="175"/>
      <c r="Z44" s="86"/>
      <c r="AA44" s="86"/>
      <c r="AB44" s="86"/>
      <c r="AC44" s="86"/>
      <c r="AD44" s="86"/>
      <c r="AE44" s="86"/>
      <c r="AF44" s="86"/>
      <c r="AG44" s="86"/>
      <c r="AH44" s="86"/>
      <c r="AI44" s="86"/>
      <c r="AJ44" s="86"/>
      <c r="AK44" s="86"/>
    </row>
    <row r="45" spans="1:37" s="87" customFormat="1" ht="41.25" customHeight="1">
      <c r="A45" s="96" t="s">
        <v>195</v>
      </c>
      <c r="B45" s="96" t="s">
        <v>410</v>
      </c>
      <c r="C45" s="96"/>
      <c r="D45" s="85" t="s">
        <v>194</v>
      </c>
      <c r="E45" s="128">
        <f>E46</f>
        <v>4844336</v>
      </c>
      <c r="F45" s="128">
        <f aca="true" t="shared" si="14" ref="F45:U45">F46</f>
        <v>0</v>
      </c>
      <c r="G45" s="128">
        <f t="shared" si="14"/>
        <v>0</v>
      </c>
      <c r="H45" s="128">
        <f t="shared" si="14"/>
        <v>3215354.4</v>
      </c>
      <c r="I45" s="128">
        <f t="shared" si="14"/>
        <v>0</v>
      </c>
      <c r="J45" s="128">
        <f t="shared" si="14"/>
        <v>0</v>
      </c>
      <c r="K45" s="169">
        <f t="shared" si="2"/>
        <v>66.37348028708165</v>
      </c>
      <c r="L45" s="128">
        <f t="shared" si="14"/>
        <v>0</v>
      </c>
      <c r="M45" s="128">
        <f t="shared" si="14"/>
        <v>0</v>
      </c>
      <c r="N45" s="128">
        <f t="shared" si="14"/>
        <v>0</v>
      </c>
      <c r="O45" s="128">
        <f t="shared" si="14"/>
        <v>0</v>
      </c>
      <c r="P45" s="128">
        <f t="shared" si="14"/>
        <v>0</v>
      </c>
      <c r="Q45" s="128">
        <f t="shared" si="5"/>
        <v>0</v>
      </c>
      <c r="R45" s="128">
        <f t="shared" si="14"/>
        <v>0</v>
      </c>
      <c r="S45" s="128">
        <f t="shared" si="14"/>
        <v>0</v>
      </c>
      <c r="T45" s="128">
        <f t="shared" si="14"/>
        <v>0</v>
      </c>
      <c r="U45" s="128">
        <f t="shared" si="14"/>
        <v>0</v>
      </c>
      <c r="V45" s="169"/>
      <c r="W45" s="128">
        <f t="shared" si="3"/>
        <v>3215354.4</v>
      </c>
      <c r="X45" s="240"/>
      <c r="Y45" s="175"/>
      <c r="Z45" s="86"/>
      <c r="AA45" s="86"/>
      <c r="AB45" s="86"/>
      <c r="AC45" s="86"/>
      <c r="AD45" s="86"/>
      <c r="AE45" s="86"/>
      <c r="AF45" s="86"/>
      <c r="AG45" s="86"/>
      <c r="AH45" s="86"/>
      <c r="AI45" s="86"/>
      <c r="AJ45" s="86"/>
      <c r="AK45" s="86"/>
    </row>
    <row r="46" spans="1:37" s="91" customFormat="1" ht="39.75" customHeight="1">
      <c r="A46" s="99" t="s">
        <v>196</v>
      </c>
      <c r="B46" s="99" t="s">
        <v>332</v>
      </c>
      <c r="C46" s="99" t="s">
        <v>333</v>
      </c>
      <c r="D46" s="89" t="s">
        <v>197</v>
      </c>
      <c r="E46" s="127">
        <v>4844336</v>
      </c>
      <c r="F46" s="127"/>
      <c r="G46" s="127"/>
      <c r="H46" s="127">
        <v>3215354.4</v>
      </c>
      <c r="I46" s="127"/>
      <c r="J46" s="127"/>
      <c r="K46" s="170">
        <f t="shared" si="2"/>
        <v>66.37348028708165</v>
      </c>
      <c r="L46" s="127">
        <f>M46+P46</f>
        <v>0</v>
      </c>
      <c r="M46" s="127"/>
      <c r="N46" s="127"/>
      <c r="O46" s="127"/>
      <c r="P46" s="127"/>
      <c r="Q46" s="127">
        <f t="shared" si="5"/>
        <v>0</v>
      </c>
      <c r="R46" s="127"/>
      <c r="S46" s="127"/>
      <c r="T46" s="127"/>
      <c r="U46" s="127"/>
      <c r="V46" s="170"/>
      <c r="W46" s="127">
        <f t="shared" si="3"/>
        <v>3215354.4</v>
      </c>
      <c r="X46" s="240"/>
      <c r="Y46" s="176"/>
      <c r="Z46" s="90"/>
      <c r="AA46" s="90"/>
      <c r="AB46" s="90"/>
      <c r="AC46" s="90"/>
      <c r="AD46" s="90"/>
      <c r="AE46" s="90"/>
      <c r="AF46" s="90"/>
      <c r="AG46" s="90"/>
      <c r="AH46" s="90"/>
      <c r="AI46" s="90"/>
      <c r="AJ46" s="90"/>
      <c r="AK46" s="90"/>
    </row>
    <row r="47" spans="1:37" s="87" customFormat="1" ht="26.25" customHeight="1">
      <c r="A47" s="96" t="s">
        <v>52</v>
      </c>
      <c r="B47" s="96" t="s">
        <v>335</v>
      </c>
      <c r="C47" s="96" t="s">
        <v>336</v>
      </c>
      <c r="D47" s="85" t="s">
        <v>14</v>
      </c>
      <c r="E47" s="128">
        <v>2710500</v>
      </c>
      <c r="F47" s="128"/>
      <c r="G47" s="128"/>
      <c r="H47" s="128">
        <v>2578500</v>
      </c>
      <c r="I47" s="128"/>
      <c r="J47" s="128"/>
      <c r="K47" s="169">
        <f t="shared" si="2"/>
        <v>95.1300498063088</v>
      </c>
      <c r="L47" s="127">
        <f>M47+P47</f>
        <v>1434400</v>
      </c>
      <c r="M47" s="128"/>
      <c r="N47" s="128"/>
      <c r="O47" s="128"/>
      <c r="P47" s="128">
        <v>1434400</v>
      </c>
      <c r="Q47" s="128">
        <f t="shared" si="5"/>
        <v>430320</v>
      </c>
      <c r="R47" s="128"/>
      <c r="S47" s="128"/>
      <c r="T47" s="128"/>
      <c r="U47" s="128">
        <v>430320</v>
      </c>
      <c r="V47" s="169">
        <f>Q47/L47*100</f>
        <v>30</v>
      </c>
      <c r="W47" s="128">
        <f t="shared" si="3"/>
        <v>3008820</v>
      </c>
      <c r="X47" s="240"/>
      <c r="Y47" s="175"/>
      <c r="Z47" s="86"/>
      <c r="AA47" s="86"/>
      <c r="AB47" s="86"/>
      <c r="AC47" s="86"/>
      <c r="AD47" s="86"/>
      <c r="AE47" s="86"/>
      <c r="AF47" s="86"/>
      <c r="AG47" s="86"/>
      <c r="AH47" s="86"/>
      <c r="AI47" s="86"/>
      <c r="AJ47" s="86"/>
      <c r="AK47" s="86"/>
    </row>
    <row r="48" spans="1:37" s="87" customFormat="1" ht="22.5" customHeight="1">
      <c r="A48" s="96" t="s">
        <v>560</v>
      </c>
      <c r="B48" s="96" t="s">
        <v>561</v>
      </c>
      <c r="C48" s="96" t="s">
        <v>330</v>
      </c>
      <c r="D48" s="85" t="s">
        <v>562</v>
      </c>
      <c r="E48" s="128">
        <f>E49</f>
        <v>33000</v>
      </c>
      <c r="F48" s="128"/>
      <c r="G48" s="128"/>
      <c r="H48" s="128">
        <f>H49</f>
        <v>0</v>
      </c>
      <c r="I48" s="128"/>
      <c r="J48" s="128"/>
      <c r="K48" s="169">
        <f t="shared" si="2"/>
        <v>0</v>
      </c>
      <c r="L48" s="128"/>
      <c r="M48" s="128"/>
      <c r="N48" s="128"/>
      <c r="O48" s="128"/>
      <c r="P48" s="128"/>
      <c r="Q48" s="128"/>
      <c r="R48" s="128"/>
      <c r="S48" s="128"/>
      <c r="T48" s="128"/>
      <c r="U48" s="128"/>
      <c r="V48" s="169"/>
      <c r="W48" s="128">
        <f t="shared" si="3"/>
        <v>0</v>
      </c>
      <c r="X48" s="240"/>
      <c r="Y48" s="175"/>
      <c r="Z48" s="86"/>
      <c r="AA48" s="86"/>
      <c r="AB48" s="86"/>
      <c r="AC48" s="86"/>
      <c r="AD48" s="86"/>
      <c r="AE48" s="86"/>
      <c r="AF48" s="86"/>
      <c r="AG48" s="86"/>
      <c r="AH48" s="86"/>
      <c r="AI48" s="86"/>
      <c r="AJ48" s="86"/>
      <c r="AK48" s="86"/>
    </row>
    <row r="49" spans="1:37" s="91" customFormat="1" ht="60.75" customHeight="1">
      <c r="A49" s="99" t="s">
        <v>560</v>
      </c>
      <c r="B49" s="99" t="s">
        <v>561</v>
      </c>
      <c r="C49" s="99" t="s">
        <v>330</v>
      </c>
      <c r="D49" s="89" t="s">
        <v>563</v>
      </c>
      <c r="E49" s="127">
        <v>33000</v>
      </c>
      <c r="F49" s="127"/>
      <c r="G49" s="127"/>
      <c r="H49" s="127">
        <v>0</v>
      </c>
      <c r="I49" s="127"/>
      <c r="J49" s="127"/>
      <c r="K49" s="170">
        <f t="shared" si="2"/>
        <v>0</v>
      </c>
      <c r="L49" s="127"/>
      <c r="M49" s="127"/>
      <c r="N49" s="127"/>
      <c r="O49" s="127"/>
      <c r="P49" s="127"/>
      <c r="Q49" s="127"/>
      <c r="R49" s="127"/>
      <c r="S49" s="127"/>
      <c r="T49" s="127"/>
      <c r="U49" s="127"/>
      <c r="V49" s="170"/>
      <c r="W49" s="127">
        <f t="shared" si="3"/>
        <v>0</v>
      </c>
      <c r="X49" s="240"/>
      <c r="Y49" s="176"/>
      <c r="Z49" s="90"/>
      <c r="AA49" s="90"/>
      <c r="AB49" s="90"/>
      <c r="AC49" s="90"/>
      <c r="AD49" s="90"/>
      <c r="AE49" s="90"/>
      <c r="AF49" s="90"/>
      <c r="AG49" s="90"/>
      <c r="AH49" s="90"/>
      <c r="AI49" s="90"/>
      <c r="AJ49" s="90"/>
      <c r="AK49" s="90"/>
    </row>
    <row r="50" spans="1:37" s="87" customFormat="1" ht="20.25" customHeight="1">
      <c r="A50" s="96" t="s">
        <v>187</v>
      </c>
      <c r="B50" s="96" t="s">
        <v>309</v>
      </c>
      <c r="C50" s="96"/>
      <c r="D50" s="85" t="s">
        <v>186</v>
      </c>
      <c r="E50" s="128">
        <f>E51</f>
        <v>256584</v>
      </c>
      <c r="F50" s="128">
        <f aca="true" t="shared" si="15" ref="F50:U50">F51</f>
        <v>0</v>
      </c>
      <c r="G50" s="128">
        <f t="shared" si="15"/>
        <v>0</v>
      </c>
      <c r="H50" s="128">
        <f t="shared" si="15"/>
        <v>29844</v>
      </c>
      <c r="I50" s="128">
        <f t="shared" si="15"/>
        <v>0</v>
      </c>
      <c r="J50" s="128">
        <f t="shared" si="15"/>
        <v>0</v>
      </c>
      <c r="K50" s="169">
        <f t="shared" si="2"/>
        <v>11.631278645589749</v>
      </c>
      <c r="L50" s="128">
        <f t="shared" si="15"/>
        <v>0</v>
      </c>
      <c r="M50" s="128">
        <f t="shared" si="15"/>
        <v>0</v>
      </c>
      <c r="N50" s="128">
        <f t="shared" si="15"/>
        <v>0</v>
      </c>
      <c r="O50" s="128">
        <f t="shared" si="15"/>
        <v>0</v>
      </c>
      <c r="P50" s="128">
        <f t="shared" si="15"/>
        <v>0</v>
      </c>
      <c r="Q50" s="128">
        <f t="shared" si="5"/>
        <v>0</v>
      </c>
      <c r="R50" s="128">
        <f t="shared" si="15"/>
        <v>0</v>
      </c>
      <c r="S50" s="128">
        <f t="shared" si="15"/>
        <v>0</v>
      </c>
      <c r="T50" s="128">
        <f t="shared" si="15"/>
        <v>0</v>
      </c>
      <c r="U50" s="128">
        <f t="shared" si="15"/>
        <v>0</v>
      </c>
      <c r="V50" s="169"/>
      <c r="W50" s="128">
        <f t="shared" si="3"/>
        <v>29844</v>
      </c>
      <c r="X50" s="239" t="s">
        <v>575</v>
      </c>
      <c r="Y50" s="175"/>
      <c r="Z50" s="86"/>
      <c r="AA50" s="86"/>
      <c r="AB50" s="86"/>
      <c r="AC50" s="86"/>
      <c r="AD50" s="86"/>
      <c r="AE50" s="86"/>
      <c r="AF50" s="86"/>
      <c r="AG50" s="86"/>
      <c r="AH50" s="86"/>
      <c r="AI50" s="86"/>
      <c r="AJ50" s="86"/>
      <c r="AK50" s="86"/>
    </row>
    <row r="51" spans="1:37" s="91" customFormat="1" ht="27.75" customHeight="1">
      <c r="A51" s="99" t="s">
        <v>189</v>
      </c>
      <c r="B51" s="99" t="s">
        <v>310</v>
      </c>
      <c r="C51" s="99" t="s">
        <v>311</v>
      </c>
      <c r="D51" s="89" t="s">
        <v>188</v>
      </c>
      <c r="E51" s="127">
        <v>256584</v>
      </c>
      <c r="F51" s="127"/>
      <c r="G51" s="127"/>
      <c r="H51" s="127">
        <v>29844</v>
      </c>
      <c r="I51" s="127"/>
      <c r="J51" s="127"/>
      <c r="K51" s="170">
        <f t="shared" si="2"/>
        <v>11.631278645589749</v>
      </c>
      <c r="L51" s="127"/>
      <c r="M51" s="127"/>
      <c r="N51" s="127"/>
      <c r="O51" s="127"/>
      <c r="P51" s="127"/>
      <c r="Q51" s="127">
        <f t="shared" si="5"/>
        <v>0</v>
      </c>
      <c r="R51" s="127"/>
      <c r="S51" s="127"/>
      <c r="T51" s="127"/>
      <c r="U51" s="127"/>
      <c r="V51" s="170"/>
      <c r="W51" s="127">
        <f t="shared" si="3"/>
        <v>29844</v>
      </c>
      <c r="X51" s="239"/>
      <c r="Y51" s="176"/>
      <c r="Z51" s="90"/>
      <c r="AA51" s="90"/>
      <c r="AB51" s="90"/>
      <c r="AC51" s="90"/>
      <c r="AD51" s="90"/>
      <c r="AE51" s="90"/>
      <c r="AF51" s="90"/>
      <c r="AG51" s="90"/>
      <c r="AH51" s="90"/>
      <c r="AI51" s="90"/>
      <c r="AJ51" s="90"/>
      <c r="AK51" s="90"/>
    </row>
    <row r="52" spans="1:37" s="87" customFormat="1" ht="33">
      <c r="A52" s="96" t="s">
        <v>54</v>
      </c>
      <c r="B52" s="96" t="s">
        <v>341</v>
      </c>
      <c r="C52" s="96" t="s">
        <v>342</v>
      </c>
      <c r="D52" s="85" t="s">
        <v>53</v>
      </c>
      <c r="E52" s="128">
        <v>82200</v>
      </c>
      <c r="F52" s="128"/>
      <c r="G52" s="128"/>
      <c r="H52" s="128">
        <v>76318.46</v>
      </c>
      <c r="I52" s="128"/>
      <c r="J52" s="128"/>
      <c r="K52" s="169">
        <f t="shared" si="2"/>
        <v>92.84484184914842</v>
      </c>
      <c r="L52" s="128">
        <f>M52+P52</f>
        <v>32000</v>
      </c>
      <c r="M52" s="128"/>
      <c r="N52" s="128"/>
      <c r="O52" s="128"/>
      <c r="P52" s="128">
        <v>32000</v>
      </c>
      <c r="Q52" s="128">
        <f t="shared" si="5"/>
        <v>32000</v>
      </c>
      <c r="R52" s="128"/>
      <c r="S52" s="128"/>
      <c r="T52" s="128"/>
      <c r="U52" s="128">
        <v>32000</v>
      </c>
      <c r="V52" s="169">
        <f>Q52/L52*100</f>
        <v>100</v>
      </c>
      <c r="W52" s="128">
        <f t="shared" si="3"/>
        <v>108318.46</v>
      </c>
      <c r="X52" s="239"/>
      <c r="Y52" s="175"/>
      <c r="Z52" s="86"/>
      <c r="AA52" s="86"/>
      <c r="AB52" s="86"/>
      <c r="AC52" s="86"/>
      <c r="AD52" s="86"/>
      <c r="AE52" s="86"/>
      <c r="AF52" s="86"/>
      <c r="AG52" s="86"/>
      <c r="AH52" s="86"/>
      <c r="AI52" s="86"/>
      <c r="AJ52" s="86"/>
      <c r="AK52" s="86"/>
    </row>
    <row r="53" spans="1:37" s="87" customFormat="1" ht="33">
      <c r="A53" s="96" t="s">
        <v>56</v>
      </c>
      <c r="B53" s="96" t="s">
        <v>343</v>
      </c>
      <c r="C53" s="96" t="s">
        <v>322</v>
      </c>
      <c r="D53" s="85" t="s">
        <v>55</v>
      </c>
      <c r="E53" s="128"/>
      <c r="F53" s="128"/>
      <c r="G53" s="128"/>
      <c r="H53" s="128"/>
      <c r="I53" s="128"/>
      <c r="J53" s="128"/>
      <c r="K53" s="169"/>
      <c r="L53" s="128">
        <f>M53+P53</f>
        <v>51315300</v>
      </c>
      <c r="M53" s="128"/>
      <c r="N53" s="128"/>
      <c r="O53" s="128"/>
      <c r="P53" s="128">
        <v>51315300</v>
      </c>
      <c r="Q53" s="128">
        <f t="shared" si="5"/>
        <v>25753308.5</v>
      </c>
      <c r="R53" s="128"/>
      <c r="S53" s="128"/>
      <c r="T53" s="128"/>
      <c r="U53" s="128">
        <v>25753308.5</v>
      </c>
      <c r="V53" s="169">
        <f>Q53/L53*100</f>
        <v>50.18641321399271</v>
      </c>
      <c r="W53" s="128">
        <f t="shared" si="3"/>
        <v>25753308.5</v>
      </c>
      <c r="X53" s="239"/>
      <c r="Y53" s="175"/>
      <c r="Z53" s="86"/>
      <c r="AA53" s="86"/>
      <c r="AB53" s="86"/>
      <c r="AC53" s="86"/>
      <c r="AD53" s="86"/>
      <c r="AE53" s="86"/>
      <c r="AF53" s="86"/>
      <c r="AG53" s="86"/>
      <c r="AH53" s="86"/>
      <c r="AI53" s="86"/>
      <c r="AJ53" s="86"/>
      <c r="AK53" s="86"/>
    </row>
    <row r="54" spans="1:37" s="87" customFormat="1" ht="27.75" customHeight="1">
      <c r="A54" s="96" t="s">
        <v>57</v>
      </c>
      <c r="B54" s="96" t="s">
        <v>344</v>
      </c>
      <c r="C54" s="96" t="s">
        <v>342</v>
      </c>
      <c r="D54" s="85" t="s">
        <v>15</v>
      </c>
      <c r="E54" s="128">
        <f>E55</f>
        <v>794800</v>
      </c>
      <c r="F54" s="128">
        <f aca="true" t="shared" si="16" ref="F54:U54">F55</f>
        <v>0</v>
      </c>
      <c r="G54" s="128">
        <f t="shared" si="16"/>
        <v>0</v>
      </c>
      <c r="H54" s="128">
        <f t="shared" si="16"/>
        <v>158566.97</v>
      </c>
      <c r="I54" s="128">
        <f t="shared" si="16"/>
        <v>0</v>
      </c>
      <c r="J54" s="128">
        <f t="shared" si="16"/>
        <v>0</v>
      </c>
      <c r="K54" s="169">
        <f t="shared" si="2"/>
        <v>19.950549823855056</v>
      </c>
      <c r="L54" s="128">
        <f t="shared" si="16"/>
        <v>0</v>
      </c>
      <c r="M54" s="128">
        <f t="shared" si="16"/>
        <v>0</v>
      </c>
      <c r="N54" s="128">
        <f t="shared" si="16"/>
        <v>0</v>
      </c>
      <c r="O54" s="128">
        <f t="shared" si="16"/>
        <v>0</v>
      </c>
      <c r="P54" s="128">
        <f t="shared" si="16"/>
        <v>0</v>
      </c>
      <c r="Q54" s="128">
        <f t="shared" si="5"/>
        <v>0</v>
      </c>
      <c r="R54" s="128">
        <f t="shared" si="16"/>
        <v>0</v>
      </c>
      <c r="S54" s="128">
        <f t="shared" si="16"/>
        <v>0</v>
      </c>
      <c r="T54" s="128">
        <f t="shared" si="16"/>
        <v>0</v>
      </c>
      <c r="U54" s="128">
        <f t="shared" si="16"/>
        <v>0</v>
      </c>
      <c r="V54" s="169"/>
      <c r="W54" s="128">
        <f t="shared" si="3"/>
        <v>158566.97</v>
      </c>
      <c r="X54" s="239"/>
      <c r="Y54" s="175"/>
      <c r="Z54" s="86"/>
      <c r="AA54" s="86"/>
      <c r="AB54" s="86"/>
      <c r="AC54" s="86"/>
      <c r="AD54" s="86"/>
      <c r="AE54" s="86"/>
      <c r="AF54" s="86"/>
      <c r="AG54" s="86"/>
      <c r="AH54" s="86"/>
      <c r="AI54" s="86"/>
      <c r="AJ54" s="86"/>
      <c r="AK54" s="86"/>
    </row>
    <row r="55" spans="1:37" s="91" customFormat="1" ht="48.75" customHeight="1">
      <c r="A55" s="99" t="s">
        <v>57</v>
      </c>
      <c r="B55" s="99" t="s">
        <v>344</v>
      </c>
      <c r="C55" s="99" t="s">
        <v>342</v>
      </c>
      <c r="D55" s="89" t="s">
        <v>200</v>
      </c>
      <c r="E55" s="127">
        <v>794800</v>
      </c>
      <c r="F55" s="127"/>
      <c r="G55" s="127"/>
      <c r="H55" s="127">
        <v>158566.97</v>
      </c>
      <c r="I55" s="127"/>
      <c r="J55" s="127"/>
      <c r="K55" s="170">
        <f t="shared" si="2"/>
        <v>19.950549823855056</v>
      </c>
      <c r="L55" s="127"/>
      <c r="M55" s="127"/>
      <c r="N55" s="127"/>
      <c r="O55" s="127"/>
      <c r="P55" s="127"/>
      <c r="Q55" s="127">
        <f t="shared" si="5"/>
        <v>0</v>
      </c>
      <c r="R55" s="127"/>
      <c r="S55" s="127"/>
      <c r="T55" s="127"/>
      <c r="U55" s="127"/>
      <c r="V55" s="170"/>
      <c r="W55" s="127">
        <f t="shared" si="3"/>
        <v>158566.97</v>
      </c>
      <c r="X55" s="239"/>
      <c r="Y55" s="176"/>
      <c r="Z55" s="90"/>
      <c r="AA55" s="90"/>
      <c r="AB55" s="90"/>
      <c r="AC55" s="90"/>
      <c r="AD55" s="90"/>
      <c r="AE55" s="90"/>
      <c r="AF55" s="90"/>
      <c r="AG55" s="90"/>
      <c r="AH55" s="90"/>
      <c r="AI55" s="90"/>
      <c r="AJ55" s="90"/>
      <c r="AK55" s="90"/>
    </row>
    <row r="56" spans="1:37" s="87" customFormat="1" ht="40.5" customHeight="1">
      <c r="A56" s="96" t="s">
        <v>531</v>
      </c>
      <c r="B56" s="96" t="s">
        <v>527</v>
      </c>
      <c r="C56" s="96" t="s">
        <v>354</v>
      </c>
      <c r="D56" s="85" t="s">
        <v>528</v>
      </c>
      <c r="E56" s="128">
        <v>22200</v>
      </c>
      <c r="F56" s="128"/>
      <c r="G56" s="128"/>
      <c r="H56" s="128">
        <v>22200</v>
      </c>
      <c r="I56" s="128"/>
      <c r="J56" s="128"/>
      <c r="K56" s="169">
        <f t="shared" si="2"/>
        <v>100</v>
      </c>
      <c r="L56" s="128"/>
      <c r="M56" s="128"/>
      <c r="N56" s="128"/>
      <c r="O56" s="128"/>
      <c r="P56" s="128"/>
      <c r="Q56" s="128">
        <f t="shared" si="5"/>
        <v>0</v>
      </c>
      <c r="R56" s="128"/>
      <c r="S56" s="128"/>
      <c r="T56" s="128"/>
      <c r="U56" s="128"/>
      <c r="V56" s="169"/>
      <c r="W56" s="128">
        <f t="shared" si="3"/>
        <v>22200</v>
      </c>
      <c r="X56" s="239"/>
      <c r="Y56" s="175"/>
      <c r="Z56" s="86"/>
      <c r="AA56" s="86"/>
      <c r="AB56" s="86"/>
      <c r="AC56" s="86"/>
      <c r="AD56" s="86"/>
      <c r="AE56" s="86"/>
      <c r="AF56" s="86"/>
      <c r="AG56" s="86"/>
      <c r="AH56" s="86"/>
      <c r="AI56" s="86"/>
      <c r="AJ56" s="86"/>
      <c r="AK56" s="86"/>
    </row>
    <row r="57" spans="1:37" s="87" customFormat="1" ht="53.25" customHeight="1">
      <c r="A57" s="96" t="s">
        <v>61</v>
      </c>
      <c r="B57" s="96" t="s">
        <v>351</v>
      </c>
      <c r="C57" s="96" t="s">
        <v>352</v>
      </c>
      <c r="D57" s="85" t="s">
        <v>60</v>
      </c>
      <c r="E57" s="128">
        <v>345692</v>
      </c>
      <c r="F57" s="128"/>
      <c r="G57" s="128">
        <v>5300</v>
      </c>
      <c r="H57" s="128">
        <v>128480.63</v>
      </c>
      <c r="I57" s="128"/>
      <c r="J57" s="128">
        <v>1593.19</v>
      </c>
      <c r="K57" s="169">
        <f t="shared" si="2"/>
        <v>37.16621443365771</v>
      </c>
      <c r="L57" s="128">
        <f>M57+P57</f>
        <v>385000</v>
      </c>
      <c r="M57" s="128"/>
      <c r="N57" s="128"/>
      <c r="O57" s="128"/>
      <c r="P57" s="128">
        <v>385000</v>
      </c>
      <c r="Q57" s="128">
        <f t="shared" si="5"/>
        <v>170408</v>
      </c>
      <c r="R57" s="128"/>
      <c r="S57" s="128"/>
      <c r="T57" s="128"/>
      <c r="U57" s="128">
        <v>170408</v>
      </c>
      <c r="V57" s="169">
        <f>Q57/L57*100</f>
        <v>44.26181818181818</v>
      </c>
      <c r="W57" s="128">
        <f t="shared" si="3"/>
        <v>298888.63</v>
      </c>
      <c r="X57" s="239"/>
      <c r="Y57" s="175"/>
      <c r="Z57" s="86"/>
      <c r="AA57" s="86"/>
      <c r="AB57" s="86"/>
      <c r="AC57" s="86"/>
      <c r="AD57" s="86"/>
      <c r="AE57" s="86"/>
      <c r="AF57" s="86"/>
      <c r="AG57" s="86"/>
      <c r="AH57" s="86"/>
      <c r="AI57" s="86"/>
      <c r="AJ57" s="86"/>
      <c r="AK57" s="86"/>
    </row>
    <row r="58" spans="1:37" s="87" customFormat="1" ht="24" customHeight="1">
      <c r="A58" s="96" t="s">
        <v>59</v>
      </c>
      <c r="B58" s="96" t="s">
        <v>353</v>
      </c>
      <c r="C58" s="96" t="s">
        <v>354</v>
      </c>
      <c r="D58" s="85" t="s">
        <v>58</v>
      </c>
      <c r="E58" s="128">
        <v>1271578</v>
      </c>
      <c r="F58" s="128">
        <v>965400</v>
      </c>
      <c r="G58" s="128">
        <v>48598</v>
      </c>
      <c r="H58" s="128">
        <v>938745.08</v>
      </c>
      <c r="I58" s="128">
        <v>713514.58</v>
      </c>
      <c r="J58" s="128">
        <v>36009.92</v>
      </c>
      <c r="K58" s="169">
        <f t="shared" si="2"/>
        <v>73.82520616116352</v>
      </c>
      <c r="L58" s="128">
        <f>M58+P58</f>
        <v>4900</v>
      </c>
      <c r="M58" s="128">
        <v>4900</v>
      </c>
      <c r="N58" s="128"/>
      <c r="O58" s="128">
        <v>1000</v>
      </c>
      <c r="P58" s="128"/>
      <c r="Q58" s="128">
        <f t="shared" si="5"/>
        <v>0</v>
      </c>
      <c r="R58" s="128"/>
      <c r="S58" s="128"/>
      <c r="T58" s="128"/>
      <c r="U58" s="128"/>
      <c r="V58" s="169">
        <f>Q58/L58*100</f>
        <v>0</v>
      </c>
      <c r="W58" s="128">
        <f t="shared" si="3"/>
        <v>938745.08</v>
      </c>
      <c r="X58" s="239"/>
      <c r="Y58" s="175"/>
      <c r="Z58" s="86"/>
      <c r="AA58" s="86"/>
      <c r="AB58" s="86"/>
      <c r="AC58" s="86"/>
      <c r="AD58" s="86"/>
      <c r="AE58" s="86"/>
      <c r="AF58" s="86"/>
      <c r="AG58" s="86"/>
      <c r="AH58" s="86"/>
      <c r="AI58" s="86"/>
      <c r="AJ58" s="86"/>
      <c r="AK58" s="86"/>
    </row>
    <row r="59" spans="1:37" s="87" customFormat="1" ht="55.5" customHeight="1">
      <c r="A59" s="96" t="s">
        <v>548</v>
      </c>
      <c r="B59" s="96" t="s">
        <v>549</v>
      </c>
      <c r="C59" s="96" t="s">
        <v>245</v>
      </c>
      <c r="D59" s="85" t="s">
        <v>550</v>
      </c>
      <c r="E59" s="128">
        <v>1098942</v>
      </c>
      <c r="F59" s="128"/>
      <c r="G59" s="128"/>
      <c r="H59" s="128">
        <v>1028940.46</v>
      </c>
      <c r="I59" s="128"/>
      <c r="J59" s="128"/>
      <c r="K59" s="169">
        <f t="shared" si="2"/>
        <v>93.6300969477916</v>
      </c>
      <c r="L59" s="128">
        <f>M59+P59</f>
        <v>4076070</v>
      </c>
      <c r="M59" s="128"/>
      <c r="N59" s="128"/>
      <c r="O59" s="128"/>
      <c r="P59" s="128">
        <v>4076070</v>
      </c>
      <c r="Q59" s="128">
        <f t="shared" si="5"/>
        <v>2256070</v>
      </c>
      <c r="R59" s="128"/>
      <c r="S59" s="128"/>
      <c r="T59" s="128"/>
      <c r="U59" s="128">
        <v>2256070</v>
      </c>
      <c r="V59" s="169">
        <f>Q59/L59*100</f>
        <v>55.34914758578729</v>
      </c>
      <c r="W59" s="128">
        <f t="shared" si="3"/>
        <v>3285010.46</v>
      </c>
      <c r="X59" s="239"/>
      <c r="Y59" s="175"/>
      <c r="Z59" s="86"/>
      <c r="AA59" s="86"/>
      <c r="AB59" s="86"/>
      <c r="AC59" s="86"/>
      <c r="AD59" s="86"/>
      <c r="AE59" s="86"/>
      <c r="AF59" s="86"/>
      <c r="AG59" s="86"/>
      <c r="AH59" s="86"/>
      <c r="AI59" s="86"/>
      <c r="AJ59" s="86"/>
      <c r="AK59" s="86"/>
    </row>
    <row r="60" spans="1:37" s="87" customFormat="1" ht="21.75" customHeight="1">
      <c r="A60" s="96" t="s">
        <v>62</v>
      </c>
      <c r="B60" s="96" t="s">
        <v>371</v>
      </c>
      <c r="C60" s="96" t="s">
        <v>367</v>
      </c>
      <c r="D60" s="85" t="s">
        <v>11</v>
      </c>
      <c r="E60" s="128">
        <f>E61+E62+E63+E64+E65+E66+E67+E68</f>
        <v>7910763</v>
      </c>
      <c r="F60" s="128">
        <f aca="true" t="shared" si="17" ref="F60:U60">F61+F62+F63+F64+F65+F66+F67+F68</f>
        <v>0</v>
      </c>
      <c r="G60" s="128">
        <f t="shared" si="17"/>
        <v>261530</v>
      </c>
      <c r="H60" s="128">
        <f t="shared" si="17"/>
        <v>4054850.9099999997</v>
      </c>
      <c r="I60" s="128">
        <f t="shared" si="17"/>
        <v>0</v>
      </c>
      <c r="J60" s="128">
        <f t="shared" si="17"/>
        <v>130541.7</v>
      </c>
      <c r="K60" s="169">
        <f t="shared" si="2"/>
        <v>51.25739337659338</v>
      </c>
      <c r="L60" s="128">
        <f>L61+L62+L63+L64+L65+L66+L67+L68</f>
        <v>3217311</v>
      </c>
      <c r="M60" s="128">
        <f t="shared" si="17"/>
        <v>0</v>
      </c>
      <c r="N60" s="128">
        <f t="shared" si="17"/>
        <v>0</v>
      </c>
      <c r="O60" s="128">
        <f t="shared" si="17"/>
        <v>0</v>
      </c>
      <c r="P60" s="128">
        <f t="shared" si="17"/>
        <v>3217311</v>
      </c>
      <c r="Q60" s="128">
        <f t="shared" si="5"/>
        <v>304982</v>
      </c>
      <c r="R60" s="128">
        <f t="shared" si="17"/>
        <v>0</v>
      </c>
      <c r="S60" s="128">
        <f t="shared" si="17"/>
        <v>0</v>
      </c>
      <c r="T60" s="128">
        <f t="shared" si="17"/>
        <v>0</v>
      </c>
      <c r="U60" s="128">
        <f t="shared" si="17"/>
        <v>304982</v>
      </c>
      <c r="V60" s="169">
        <f>Q60/L60*100</f>
        <v>9.47940687114177</v>
      </c>
      <c r="W60" s="128">
        <f t="shared" si="3"/>
        <v>4359832.91</v>
      </c>
      <c r="X60" s="239"/>
      <c r="Y60" s="175"/>
      <c r="Z60" s="86"/>
      <c r="AA60" s="86"/>
      <c r="AB60" s="86"/>
      <c r="AC60" s="86"/>
      <c r="AD60" s="86"/>
      <c r="AE60" s="86"/>
      <c r="AF60" s="86"/>
      <c r="AG60" s="86"/>
      <c r="AH60" s="86"/>
      <c r="AI60" s="86"/>
      <c r="AJ60" s="86"/>
      <c r="AK60" s="86"/>
    </row>
    <row r="61" spans="1:37" s="91" customFormat="1" ht="39.75" customHeight="1">
      <c r="A61" s="99" t="s">
        <v>62</v>
      </c>
      <c r="B61" s="99" t="s">
        <v>371</v>
      </c>
      <c r="C61" s="93" t="s">
        <v>367</v>
      </c>
      <c r="D61" s="102" t="s">
        <v>241</v>
      </c>
      <c r="E61" s="127">
        <v>692310</v>
      </c>
      <c r="F61" s="127"/>
      <c r="G61" s="127">
        <v>261530</v>
      </c>
      <c r="H61" s="127">
        <v>474523.98</v>
      </c>
      <c r="I61" s="159"/>
      <c r="J61" s="127">
        <v>130541.7</v>
      </c>
      <c r="K61" s="170">
        <f t="shared" si="2"/>
        <v>68.54212419291935</v>
      </c>
      <c r="L61" s="127">
        <f>M61+P61</f>
        <v>0</v>
      </c>
      <c r="M61" s="127"/>
      <c r="N61" s="127"/>
      <c r="O61" s="127"/>
      <c r="P61" s="127"/>
      <c r="Q61" s="127">
        <f t="shared" si="5"/>
        <v>0</v>
      </c>
      <c r="R61" s="127"/>
      <c r="S61" s="127"/>
      <c r="T61" s="127"/>
      <c r="U61" s="127"/>
      <c r="V61" s="169"/>
      <c r="W61" s="127">
        <f t="shared" si="3"/>
        <v>474523.98</v>
      </c>
      <c r="X61" s="239"/>
      <c r="Y61" s="176"/>
      <c r="Z61" s="90"/>
      <c r="AA61" s="90"/>
      <c r="AB61" s="90"/>
      <c r="AC61" s="90"/>
      <c r="AD61" s="90"/>
      <c r="AE61" s="90"/>
      <c r="AF61" s="90"/>
      <c r="AG61" s="90"/>
      <c r="AH61" s="90"/>
      <c r="AI61" s="90"/>
      <c r="AJ61" s="90"/>
      <c r="AK61" s="90"/>
    </row>
    <row r="62" spans="1:37" s="91" customFormat="1" ht="39.75" customHeight="1">
      <c r="A62" s="99" t="s">
        <v>62</v>
      </c>
      <c r="B62" s="99" t="s">
        <v>371</v>
      </c>
      <c r="C62" s="93" t="s">
        <v>367</v>
      </c>
      <c r="D62" s="102" t="s">
        <v>420</v>
      </c>
      <c r="E62" s="127">
        <v>160580</v>
      </c>
      <c r="F62" s="127"/>
      <c r="G62" s="127"/>
      <c r="H62" s="127">
        <v>120435</v>
      </c>
      <c r="I62" s="127"/>
      <c r="J62" s="127"/>
      <c r="K62" s="170">
        <f t="shared" si="2"/>
        <v>75</v>
      </c>
      <c r="L62" s="127">
        <f aca="true" t="shared" si="18" ref="L62:L68">M62+P62</f>
        <v>0</v>
      </c>
      <c r="M62" s="127"/>
      <c r="N62" s="127"/>
      <c r="O62" s="127"/>
      <c r="P62" s="127"/>
      <c r="Q62" s="127">
        <f t="shared" si="5"/>
        <v>0</v>
      </c>
      <c r="R62" s="127"/>
      <c r="S62" s="127"/>
      <c r="T62" s="127"/>
      <c r="U62" s="127"/>
      <c r="V62" s="169"/>
      <c r="W62" s="127">
        <f t="shared" si="3"/>
        <v>120435</v>
      </c>
      <c r="X62" s="239"/>
      <c r="Y62" s="176"/>
      <c r="Z62" s="90"/>
      <c r="AA62" s="90"/>
      <c r="AB62" s="90"/>
      <c r="AC62" s="90"/>
      <c r="AD62" s="90"/>
      <c r="AE62" s="90"/>
      <c r="AF62" s="90"/>
      <c r="AG62" s="90"/>
      <c r="AH62" s="90"/>
      <c r="AI62" s="90"/>
      <c r="AJ62" s="90"/>
      <c r="AK62" s="90"/>
    </row>
    <row r="63" spans="1:37" s="91" customFormat="1" ht="49.5">
      <c r="A63" s="99" t="s">
        <v>62</v>
      </c>
      <c r="B63" s="99" t="s">
        <v>371</v>
      </c>
      <c r="C63" s="93" t="s">
        <v>367</v>
      </c>
      <c r="D63" s="102" t="s">
        <v>501</v>
      </c>
      <c r="E63" s="127">
        <v>3975600</v>
      </c>
      <c r="F63" s="127"/>
      <c r="G63" s="127"/>
      <c r="H63" s="127">
        <v>1578282.82</v>
      </c>
      <c r="I63" s="127"/>
      <c r="J63" s="127"/>
      <c r="K63" s="170">
        <f t="shared" si="2"/>
        <v>39.69923583861556</v>
      </c>
      <c r="L63" s="127">
        <f t="shared" si="18"/>
        <v>3083718</v>
      </c>
      <c r="M63" s="127"/>
      <c r="N63" s="127"/>
      <c r="O63" s="127"/>
      <c r="P63" s="127">
        <v>3083718</v>
      </c>
      <c r="Q63" s="127">
        <f t="shared" si="5"/>
        <v>304982</v>
      </c>
      <c r="R63" s="127"/>
      <c r="S63" s="127"/>
      <c r="T63" s="127"/>
      <c r="U63" s="127">
        <v>304982</v>
      </c>
      <c r="V63" s="169">
        <f>Q63/L63*100</f>
        <v>9.89007425452003</v>
      </c>
      <c r="W63" s="127">
        <f t="shared" si="3"/>
        <v>1883264.82</v>
      </c>
      <c r="X63" s="239"/>
      <c r="Y63" s="176"/>
      <c r="Z63" s="90"/>
      <c r="AA63" s="90"/>
      <c r="AB63" s="90"/>
      <c r="AC63" s="90"/>
      <c r="AD63" s="90"/>
      <c r="AE63" s="90"/>
      <c r="AF63" s="90"/>
      <c r="AG63" s="90"/>
      <c r="AH63" s="90"/>
      <c r="AI63" s="90"/>
      <c r="AJ63" s="90"/>
      <c r="AK63" s="90"/>
    </row>
    <row r="64" spans="1:37" s="91" customFormat="1" ht="58.5" customHeight="1">
      <c r="A64" s="99" t="s">
        <v>62</v>
      </c>
      <c r="B64" s="99" t="s">
        <v>371</v>
      </c>
      <c r="C64" s="93" t="s">
        <v>367</v>
      </c>
      <c r="D64" s="102" t="s">
        <v>200</v>
      </c>
      <c r="E64" s="127">
        <v>1291350</v>
      </c>
      <c r="F64" s="127"/>
      <c r="G64" s="127"/>
      <c r="H64" s="127">
        <v>671070.88</v>
      </c>
      <c r="I64" s="127"/>
      <c r="J64" s="127"/>
      <c r="K64" s="170">
        <f t="shared" si="2"/>
        <v>51.96661478297905</v>
      </c>
      <c r="L64" s="127">
        <f t="shared" si="18"/>
        <v>26000</v>
      </c>
      <c r="M64" s="127"/>
      <c r="N64" s="127"/>
      <c r="O64" s="127"/>
      <c r="P64" s="127">
        <v>26000</v>
      </c>
      <c r="Q64" s="127">
        <f t="shared" si="5"/>
        <v>0</v>
      </c>
      <c r="R64" s="127"/>
      <c r="S64" s="127"/>
      <c r="T64" s="127"/>
      <c r="U64" s="127"/>
      <c r="V64" s="170">
        <f>Q64/L64*100</f>
        <v>0</v>
      </c>
      <c r="W64" s="127">
        <f t="shared" si="3"/>
        <v>671070.88</v>
      </c>
      <c r="X64" s="239"/>
      <c r="Y64" s="176"/>
      <c r="Z64" s="90"/>
      <c r="AA64" s="90"/>
      <c r="AB64" s="90"/>
      <c r="AC64" s="90"/>
      <c r="AD64" s="90"/>
      <c r="AE64" s="90"/>
      <c r="AF64" s="90"/>
      <c r="AG64" s="90"/>
      <c r="AH64" s="90"/>
      <c r="AI64" s="90"/>
      <c r="AJ64" s="90"/>
      <c r="AK64" s="90"/>
    </row>
    <row r="65" spans="1:37" s="91" customFormat="1" ht="36.75" customHeight="1">
      <c r="A65" s="99" t="s">
        <v>62</v>
      </c>
      <c r="B65" s="99" t="s">
        <v>371</v>
      </c>
      <c r="C65" s="93" t="s">
        <v>367</v>
      </c>
      <c r="D65" s="102" t="s">
        <v>201</v>
      </c>
      <c r="E65" s="127">
        <v>1515923</v>
      </c>
      <c r="F65" s="127"/>
      <c r="G65" s="127"/>
      <c r="H65" s="127">
        <v>1004573.37</v>
      </c>
      <c r="I65" s="127"/>
      <c r="J65" s="127"/>
      <c r="K65" s="170">
        <f t="shared" si="2"/>
        <v>66.26810002882732</v>
      </c>
      <c r="L65" s="127">
        <f t="shared" si="18"/>
        <v>107593</v>
      </c>
      <c r="M65" s="127"/>
      <c r="N65" s="127"/>
      <c r="O65" s="127"/>
      <c r="P65" s="127">
        <v>107593</v>
      </c>
      <c r="Q65" s="127">
        <f t="shared" si="5"/>
        <v>0</v>
      </c>
      <c r="R65" s="127"/>
      <c r="S65" s="127"/>
      <c r="T65" s="127"/>
      <c r="U65" s="127"/>
      <c r="V65" s="170">
        <f>Q65/L65*100</f>
        <v>0</v>
      </c>
      <c r="W65" s="127">
        <f t="shared" si="3"/>
        <v>1004573.37</v>
      </c>
      <c r="X65" s="239"/>
      <c r="Y65" s="176"/>
      <c r="Z65" s="90"/>
      <c r="AA65" s="90"/>
      <c r="AB65" s="90"/>
      <c r="AC65" s="90"/>
      <c r="AD65" s="90"/>
      <c r="AE65" s="90"/>
      <c r="AF65" s="90"/>
      <c r="AG65" s="90"/>
      <c r="AH65" s="90"/>
      <c r="AI65" s="90"/>
      <c r="AJ65" s="90"/>
      <c r="AK65" s="90"/>
    </row>
    <row r="66" spans="1:37" s="91" customFormat="1" ht="51.75" customHeight="1">
      <c r="A66" s="99" t="s">
        <v>62</v>
      </c>
      <c r="B66" s="99" t="s">
        <v>371</v>
      </c>
      <c r="C66" s="93" t="s">
        <v>367</v>
      </c>
      <c r="D66" s="102" t="s">
        <v>524</v>
      </c>
      <c r="E66" s="127">
        <v>125000</v>
      </c>
      <c r="F66" s="127"/>
      <c r="G66" s="127"/>
      <c r="H66" s="127">
        <v>109148</v>
      </c>
      <c r="I66" s="127"/>
      <c r="J66" s="127"/>
      <c r="K66" s="170">
        <f t="shared" si="2"/>
        <v>87.3184</v>
      </c>
      <c r="L66" s="127">
        <f t="shared" si="18"/>
        <v>0</v>
      </c>
      <c r="M66" s="127"/>
      <c r="N66" s="127"/>
      <c r="O66" s="127"/>
      <c r="P66" s="127"/>
      <c r="Q66" s="127">
        <f t="shared" si="5"/>
        <v>0</v>
      </c>
      <c r="R66" s="127"/>
      <c r="S66" s="127"/>
      <c r="T66" s="127"/>
      <c r="U66" s="127"/>
      <c r="V66" s="170"/>
      <c r="W66" s="127">
        <f t="shared" si="3"/>
        <v>109148</v>
      </c>
      <c r="X66" s="239"/>
      <c r="Y66" s="176"/>
      <c r="Z66" s="90"/>
      <c r="AA66" s="90"/>
      <c r="AB66" s="90"/>
      <c r="AC66" s="90"/>
      <c r="AD66" s="90"/>
      <c r="AE66" s="90"/>
      <c r="AF66" s="90"/>
      <c r="AG66" s="90"/>
      <c r="AH66" s="90"/>
      <c r="AI66" s="90"/>
      <c r="AJ66" s="90"/>
      <c r="AK66" s="90"/>
    </row>
    <row r="67" spans="1:37" s="91" customFormat="1" ht="64.5" customHeight="1">
      <c r="A67" s="99" t="s">
        <v>62</v>
      </c>
      <c r="B67" s="99" t="s">
        <v>371</v>
      </c>
      <c r="C67" s="93" t="s">
        <v>367</v>
      </c>
      <c r="D67" s="102" t="s">
        <v>525</v>
      </c>
      <c r="E67" s="127">
        <v>100000</v>
      </c>
      <c r="F67" s="127"/>
      <c r="G67" s="127"/>
      <c r="H67" s="127">
        <v>70922.81</v>
      </c>
      <c r="I67" s="127"/>
      <c r="J67" s="127"/>
      <c r="K67" s="170">
        <f t="shared" si="2"/>
        <v>70.92281</v>
      </c>
      <c r="L67" s="127">
        <f t="shared" si="18"/>
        <v>0</v>
      </c>
      <c r="M67" s="127"/>
      <c r="N67" s="127"/>
      <c r="O67" s="127"/>
      <c r="P67" s="127"/>
      <c r="Q67" s="127">
        <f t="shared" si="5"/>
        <v>0</v>
      </c>
      <c r="R67" s="127"/>
      <c r="S67" s="127"/>
      <c r="T67" s="127"/>
      <c r="U67" s="127"/>
      <c r="V67" s="170"/>
      <c r="W67" s="127">
        <f t="shared" si="3"/>
        <v>70922.81</v>
      </c>
      <c r="X67" s="239"/>
      <c r="Y67" s="176"/>
      <c r="Z67" s="90"/>
      <c r="AA67" s="90"/>
      <c r="AB67" s="90"/>
      <c r="AC67" s="90"/>
      <c r="AD67" s="90"/>
      <c r="AE67" s="90"/>
      <c r="AF67" s="90"/>
      <c r="AG67" s="90"/>
      <c r="AH67" s="90"/>
      <c r="AI67" s="90"/>
      <c r="AJ67" s="90"/>
      <c r="AK67" s="90"/>
    </row>
    <row r="68" spans="1:37" s="91" customFormat="1" ht="73.5" customHeight="1">
      <c r="A68" s="99" t="s">
        <v>62</v>
      </c>
      <c r="B68" s="99" t="s">
        <v>371</v>
      </c>
      <c r="C68" s="93" t="s">
        <v>367</v>
      </c>
      <c r="D68" s="102" t="s">
        <v>526</v>
      </c>
      <c r="E68" s="127">
        <v>50000</v>
      </c>
      <c r="F68" s="127"/>
      <c r="G68" s="127"/>
      <c r="H68" s="127">
        <v>25894.05</v>
      </c>
      <c r="I68" s="127"/>
      <c r="J68" s="127"/>
      <c r="K68" s="170">
        <f t="shared" si="2"/>
        <v>51.7881</v>
      </c>
      <c r="L68" s="127">
        <f t="shared" si="18"/>
        <v>0</v>
      </c>
      <c r="M68" s="127"/>
      <c r="N68" s="127"/>
      <c r="O68" s="127"/>
      <c r="P68" s="127"/>
      <c r="Q68" s="127">
        <f t="shared" si="5"/>
        <v>0</v>
      </c>
      <c r="R68" s="127"/>
      <c r="S68" s="127"/>
      <c r="T68" s="127"/>
      <c r="U68" s="127"/>
      <c r="V68" s="170"/>
      <c r="W68" s="127">
        <f t="shared" si="3"/>
        <v>25894.05</v>
      </c>
      <c r="X68" s="239"/>
      <c r="Y68" s="176"/>
      <c r="Z68" s="90"/>
      <c r="AA68" s="90"/>
      <c r="AB68" s="90"/>
      <c r="AC68" s="90"/>
      <c r="AD68" s="90"/>
      <c r="AE68" s="90"/>
      <c r="AF68" s="90"/>
      <c r="AG68" s="90"/>
      <c r="AH68" s="90"/>
      <c r="AI68" s="90"/>
      <c r="AJ68" s="90"/>
      <c r="AK68" s="90"/>
    </row>
    <row r="69" spans="1:37" s="87" customFormat="1" ht="24" customHeight="1">
      <c r="A69" s="96" t="s">
        <v>547</v>
      </c>
      <c r="B69" s="96" t="s">
        <v>375</v>
      </c>
      <c r="C69" s="97" t="s">
        <v>245</v>
      </c>
      <c r="D69" s="85" t="s">
        <v>25</v>
      </c>
      <c r="E69" s="128">
        <f aca="true" t="shared" si="19" ref="E69:J69">E70+E71</f>
        <v>203722</v>
      </c>
      <c r="F69" s="128">
        <f t="shared" si="19"/>
        <v>0</v>
      </c>
      <c r="G69" s="128">
        <f t="shared" si="19"/>
        <v>0</v>
      </c>
      <c r="H69" s="128">
        <f>H70+H71</f>
        <v>203722</v>
      </c>
      <c r="I69" s="128">
        <f t="shared" si="19"/>
        <v>0</v>
      </c>
      <c r="J69" s="128">
        <f t="shared" si="19"/>
        <v>0</v>
      </c>
      <c r="K69" s="169">
        <f t="shared" si="2"/>
        <v>100</v>
      </c>
      <c r="L69" s="128">
        <f>L71+L70</f>
        <v>54200</v>
      </c>
      <c r="M69" s="128"/>
      <c r="N69" s="128"/>
      <c r="O69" s="128"/>
      <c r="P69" s="128">
        <f>P70+P71</f>
        <v>54200</v>
      </c>
      <c r="Q69" s="128">
        <f>R69+U69</f>
        <v>54200</v>
      </c>
      <c r="R69" s="128">
        <f>R70+R71</f>
        <v>0</v>
      </c>
      <c r="S69" s="128">
        <f>S70+S71</f>
        <v>0</v>
      </c>
      <c r="T69" s="128">
        <f>T70+T71</f>
        <v>0</v>
      </c>
      <c r="U69" s="128">
        <f>U70+U71</f>
        <v>54200</v>
      </c>
      <c r="V69" s="169">
        <f>Q69/L69*100</f>
        <v>100</v>
      </c>
      <c r="W69" s="128">
        <f t="shared" si="3"/>
        <v>257922</v>
      </c>
      <c r="X69" s="239"/>
      <c r="Y69" s="175"/>
      <c r="Z69" s="86"/>
      <c r="AA69" s="86"/>
      <c r="AB69" s="86"/>
      <c r="AC69" s="86"/>
      <c r="AD69" s="86"/>
      <c r="AE69" s="86"/>
      <c r="AF69" s="86"/>
      <c r="AG69" s="86"/>
      <c r="AH69" s="86"/>
      <c r="AI69" s="86"/>
      <c r="AJ69" s="86"/>
      <c r="AK69" s="86"/>
    </row>
    <row r="70" spans="1:37" s="91" customFormat="1" ht="40.5" customHeight="1">
      <c r="A70" s="99" t="s">
        <v>547</v>
      </c>
      <c r="B70" s="121">
        <v>8800</v>
      </c>
      <c r="C70" s="99" t="s">
        <v>245</v>
      </c>
      <c r="D70" s="102" t="s">
        <v>564</v>
      </c>
      <c r="E70" s="127">
        <v>119492</v>
      </c>
      <c r="F70" s="163"/>
      <c r="G70" s="127"/>
      <c r="H70" s="127">
        <v>119492</v>
      </c>
      <c r="I70" s="127"/>
      <c r="J70" s="127"/>
      <c r="K70" s="170">
        <f t="shared" si="2"/>
        <v>100</v>
      </c>
      <c r="L70" s="127">
        <f>M70+P70</f>
        <v>0</v>
      </c>
      <c r="M70" s="127"/>
      <c r="N70" s="127"/>
      <c r="O70" s="127"/>
      <c r="P70" s="127"/>
      <c r="Q70" s="128">
        <f>R70+U70</f>
        <v>0</v>
      </c>
      <c r="R70" s="127"/>
      <c r="S70" s="127"/>
      <c r="T70" s="127"/>
      <c r="U70" s="127"/>
      <c r="V70" s="170"/>
      <c r="W70" s="127">
        <f t="shared" si="3"/>
        <v>119492</v>
      </c>
      <c r="X70" s="239"/>
      <c r="Y70" s="176"/>
      <c r="Z70" s="90"/>
      <c r="AA70" s="90"/>
      <c r="AB70" s="90"/>
      <c r="AC70" s="90"/>
      <c r="AD70" s="90"/>
      <c r="AE70" s="90"/>
      <c r="AF70" s="90"/>
      <c r="AG70" s="90"/>
      <c r="AH70" s="90"/>
      <c r="AI70" s="90"/>
      <c r="AJ70" s="90"/>
      <c r="AK70" s="90"/>
    </row>
    <row r="71" spans="1:37" s="91" customFormat="1" ht="36.75" customHeight="1">
      <c r="A71" s="99" t="s">
        <v>547</v>
      </c>
      <c r="B71" s="121">
        <v>8800</v>
      </c>
      <c r="C71" s="99" t="s">
        <v>245</v>
      </c>
      <c r="D71" s="102" t="s">
        <v>565</v>
      </c>
      <c r="E71" s="127">
        <v>84230</v>
      </c>
      <c r="F71" s="163"/>
      <c r="G71" s="127"/>
      <c r="H71" s="127">
        <v>84230</v>
      </c>
      <c r="I71" s="127"/>
      <c r="J71" s="127"/>
      <c r="K71" s="170">
        <f t="shared" si="2"/>
        <v>100</v>
      </c>
      <c r="L71" s="127">
        <f>M71+P71</f>
        <v>54200</v>
      </c>
      <c r="M71" s="127"/>
      <c r="N71" s="127"/>
      <c r="O71" s="127"/>
      <c r="P71" s="127">
        <v>54200</v>
      </c>
      <c r="Q71" s="127">
        <f>R71+U71</f>
        <v>54200</v>
      </c>
      <c r="R71" s="127"/>
      <c r="S71" s="127"/>
      <c r="T71" s="127"/>
      <c r="U71" s="127">
        <v>54200</v>
      </c>
      <c r="V71" s="170">
        <f aca="true" t="shared" si="20" ref="V71:V78">Q71/L71*100</f>
        <v>100</v>
      </c>
      <c r="W71" s="127">
        <f t="shared" si="3"/>
        <v>138430</v>
      </c>
      <c r="X71" s="239"/>
      <c r="Y71" s="176"/>
      <c r="Z71" s="90"/>
      <c r="AA71" s="90"/>
      <c r="AB71" s="90"/>
      <c r="AC71" s="90"/>
      <c r="AD71" s="90"/>
      <c r="AE71" s="90"/>
      <c r="AF71" s="90"/>
      <c r="AG71" s="90"/>
      <c r="AH71" s="90"/>
      <c r="AI71" s="90"/>
      <c r="AJ71" s="90"/>
      <c r="AK71" s="90"/>
    </row>
    <row r="72" spans="1:37" s="87" customFormat="1" ht="34.5" customHeight="1">
      <c r="A72" s="96" t="s">
        <v>552</v>
      </c>
      <c r="B72" s="96" t="s">
        <v>363</v>
      </c>
      <c r="C72" s="84" t="s">
        <v>364</v>
      </c>
      <c r="D72" s="85" t="s">
        <v>214</v>
      </c>
      <c r="E72" s="128"/>
      <c r="F72" s="128"/>
      <c r="G72" s="128"/>
      <c r="H72" s="128"/>
      <c r="I72" s="128"/>
      <c r="J72" s="128"/>
      <c r="K72" s="169"/>
      <c r="L72" s="128">
        <f>M72+P72</f>
        <v>58563</v>
      </c>
      <c r="M72" s="128">
        <v>58563</v>
      </c>
      <c r="N72" s="128"/>
      <c r="O72" s="128"/>
      <c r="P72" s="128"/>
      <c r="Q72" s="128">
        <f t="shared" si="5"/>
        <v>52844</v>
      </c>
      <c r="R72" s="128">
        <v>52844</v>
      </c>
      <c r="S72" s="128"/>
      <c r="T72" s="128"/>
      <c r="U72" s="128"/>
      <c r="V72" s="169">
        <f t="shared" si="20"/>
        <v>90.23444837183887</v>
      </c>
      <c r="W72" s="128">
        <f t="shared" si="3"/>
        <v>52844</v>
      </c>
      <c r="X72" s="239"/>
      <c r="Y72" s="175"/>
      <c r="Z72" s="86"/>
      <c r="AA72" s="86"/>
      <c r="AB72" s="86"/>
      <c r="AC72" s="86"/>
      <c r="AD72" s="86"/>
      <c r="AE72" s="86"/>
      <c r="AF72" s="86"/>
      <c r="AG72" s="86"/>
      <c r="AH72" s="86"/>
      <c r="AI72" s="86"/>
      <c r="AJ72" s="86"/>
      <c r="AK72" s="86"/>
    </row>
    <row r="73" spans="1:37" s="87" customFormat="1" ht="77.25" customHeight="1">
      <c r="A73" s="96" t="s">
        <v>506</v>
      </c>
      <c r="B73" s="96" t="s">
        <v>366</v>
      </c>
      <c r="C73" s="96" t="s">
        <v>367</v>
      </c>
      <c r="D73" s="85" t="s">
        <v>16</v>
      </c>
      <c r="E73" s="128"/>
      <c r="F73" s="128"/>
      <c r="G73" s="128"/>
      <c r="H73" s="128"/>
      <c r="I73" s="128"/>
      <c r="J73" s="128"/>
      <c r="K73" s="169"/>
      <c r="L73" s="128">
        <f>M73+P73</f>
        <v>68414</v>
      </c>
      <c r="M73" s="128">
        <v>68414</v>
      </c>
      <c r="N73" s="128"/>
      <c r="O73" s="128"/>
      <c r="P73" s="128"/>
      <c r="Q73" s="128">
        <f t="shared" si="5"/>
        <v>47627.66</v>
      </c>
      <c r="R73" s="128">
        <v>47627.66</v>
      </c>
      <c r="S73" s="128"/>
      <c r="T73" s="128"/>
      <c r="U73" s="128"/>
      <c r="V73" s="169">
        <f t="shared" si="20"/>
        <v>69.61683281199755</v>
      </c>
      <c r="W73" s="128">
        <f t="shared" si="3"/>
        <v>47627.66</v>
      </c>
      <c r="X73" s="239"/>
      <c r="Y73" s="175"/>
      <c r="Z73" s="86"/>
      <c r="AA73" s="86"/>
      <c r="AB73" s="86"/>
      <c r="AC73" s="86"/>
      <c r="AD73" s="86"/>
      <c r="AE73" s="86"/>
      <c r="AF73" s="86"/>
      <c r="AG73" s="86"/>
      <c r="AH73" s="86"/>
      <c r="AI73" s="86"/>
      <c r="AJ73" s="86"/>
      <c r="AK73" s="86"/>
    </row>
    <row r="74" spans="1:37" s="106" customFormat="1" ht="37.5" customHeight="1">
      <c r="A74" s="103" t="s">
        <v>73</v>
      </c>
      <c r="B74" s="103"/>
      <c r="C74" s="103"/>
      <c r="D74" s="104" t="s">
        <v>63</v>
      </c>
      <c r="E74" s="126">
        <f>E75</f>
        <v>668489762.98</v>
      </c>
      <c r="F74" s="126">
        <f aca="true" t="shared" si="21" ref="F74:U74">F75</f>
        <v>415685765</v>
      </c>
      <c r="G74" s="126">
        <f t="shared" si="21"/>
        <v>82254330</v>
      </c>
      <c r="H74" s="126">
        <f t="shared" si="21"/>
        <v>467657118.85</v>
      </c>
      <c r="I74" s="126">
        <f t="shared" si="21"/>
        <v>303648676.60999995</v>
      </c>
      <c r="J74" s="126">
        <f t="shared" si="21"/>
        <v>44741834.7</v>
      </c>
      <c r="K74" s="168">
        <f t="shared" si="2"/>
        <v>69.95725959441378</v>
      </c>
      <c r="L74" s="126">
        <f t="shared" si="21"/>
        <v>76850990</v>
      </c>
      <c r="M74" s="126">
        <f t="shared" si="21"/>
        <v>39504566</v>
      </c>
      <c r="N74" s="126">
        <f t="shared" si="21"/>
        <v>2314390</v>
      </c>
      <c r="O74" s="126">
        <f t="shared" si="21"/>
        <v>2237685</v>
      </c>
      <c r="P74" s="126">
        <f t="shared" si="21"/>
        <v>37346424</v>
      </c>
      <c r="Q74" s="126">
        <f t="shared" si="5"/>
        <v>44310342.92</v>
      </c>
      <c r="R74" s="126">
        <f t="shared" si="21"/>
        <v>21915502.130000003</v>
      </c>
      <c r="S74" s="126">
        <f t="shared" si="21"/>
        <v>1353699.6400000001</v>
      </c>
      <c r="T74" s="126">
        <f t="shared" si="21"/>
        <v>1172259.69</v>
      </c>
      <c r="U74" s="126">
        <f t="shared" si="21"/>
        <v>22394840.789999995</v>
      </c>
      <c r="V74" s="168">
        <f t="shared" si="20"/>
        <v>57.65747834868491</v>
      </c>
      <c r="W74" s="126">
        <f t="shared" si="3"/>
        <v>511967461.77000004</v>
      </c>
      <c r="X74" s="239"/>
      <c r="Y74" s="175"/>
      <c r="Z74" s="105"/>
      <c r="AA74" s="105"/>
      <c r="AB74" s="105"/>
      <c r="AC74" s="105"/>
      <c r="AD74" s="105"/>
      <c r="AE74" s="105"/>
      <c r="AF74" s="105"/>
      <c r="AG74" s="105"/>
      <c r="AH74" s="105"/>
      <c r="AI74" s="105"/>
      <c r="AJ74" s="105"/>
      <c r="AK74" s="105"/>
    </row>
    <row r="75" spans="1:37" s="227" customFormat="1" ht="37.5" customHeight="1">
      <c r="A75" s="107" t="s">
        <v>587</v>
      </c>
      <c r="B75" s="107"/>
      <c r="C75" s="107"/>
      <c r="D75" s="108" t="s">
        <v>63</v>
      </c>
      <c r="E75" s="131">
        <f>E76+E77+E78+E79+E80+E81+E82+E83+E84+E85+E86+E87+E89+E90+E91+E93+E94+E95</f>
        <v>668489762.98</v>
      </c>
      <c r="F75" s="131">
        <f aca="true" t="shared" si="22" ref="F75:T75">F76+F77+F78+F79+F80+F81+F82+F83+F84+F85+F86+F87+F89+F90+F91+F93+F94+F95</f>
        <v>415685765</v>
      </c>
      <c r="G75" s="131">
        <f t="shared" si="22"/>
        <v>82254330</v>
      </c>
      <c r="H75" s="131">
        <f t="shared" si="22"/>
        <v>467657118.85</v>
      </c>
      <c r="I75" s="131">
        <f t="shared" si="22"/>
        <v>303648676.60999995</v>
      </c>
      <c r="J75" s="131">
        <f t="shared" si="22"/>
        <v>44741834.7</v>
      </c>
      <c r="K75" s="223">
        <f t="shared" si="2"/>
        <v>69.95725959441378</v>
      </c>
      <c r="L75" s="131">
        <f t="shared" si="22"/>
        <v>76850990</v>
      </c>
      <c r="M75" s="131">
        <f t="shared" si="22"/>
        <v>39504566</v>
      </c>
      <c r="N75" s="131">
        <f t="shared" si="22"/>
        <v>2314390</v>
      </c>
      <c r="O75" s="131">
        <f t="shared" si="22"/>
        <v>2237685</v>
      </c>
      <c r="P75" s="131">
        <f t="shared" si="22"/>
        <v>37346424</v>
      </c>
      <c r="Q75" s="131">
        <f t="shared" si="5"/>
        <v>44310342.92</v>
      </c>
      <c r="R75" s="131">
        <f t="shared" si="22"/>
        <v>21915502.130000003</v>
      </c>
      <c r="S75" s="131">
        <f t="shared" si="22"/>
        <v>1353699.6400000001</v>
      </c>
      <c r="T75" s="131">
        <f t="shared" si="22"/>
        <v>1172259.69</v>
      </c>
      <c r="U75" s="131">
        <f>U76+U77+U78+U79+U80+U81+U82+U83+U84+U85+U86+U87+U89+U90+U91+U93+U94+U95</f>
        <v>22394840.789999995</v>
      </c>
      <c r="V75" s="223">
        <f t="shared" si="20"/>
        <v>57.65747834868491</v>
      </c>
      <c r="W75" s="131">
        <f t="shared" si="3"/>
        <v>511967461.77000004</v>
      </c>
      <c r="X75" s="239"/>
      <c r="Y75" s="176"/>
      <c r="Z75" s="226"/>
      <c r="AA75" s="226"/>
      <c r="AB75" s="226"/>
      <c r="AC75" s="226"/>
      <c r="AD75" s="226"/>
      <c r="AE75" s="226"/>
      <c r="AF75" s="226"/>
      <c r="AG75" s="226"/>
      <c r="AH75" s="226"/>
      <c r="AI75" s="226"/>
      <c r="AJ75" s="226"/>
      <c r="AK75" s="226"/>
    </row>
    <row r="76" spans="1:37" s="87" customFormat="1" ht="45" customHeight="1">
      <c r="A76" s="84" t="s">
        <v>74</v>
      </c>
      <c r="B76" s="84" t="s">
        <v>245</v>
      </c>
      <c r="C76" s="84" t="s">
        <v>246</v>
      </c>
      <c r="D76" s="85" t="s">
        <v>515</v>
      </c>
      <c r="E76" s="128">
        <v>1757266</v>
      </c>
      <c r="F76" s="128">
        <v>1327404</v>
      </c>
      <c r="G76" s="128">
        <v>31600</v>
      </c>
      <c r="H76" s="128">
        <v>1303755.66</v>
      </c>
      <c r="I76" s="128">
        <v>997560.94</v>
      </c>
      <c r="J76" s="128">
        <v>19234.98</v>
      </c>
      <c r="K76" s="169">
        <f t="shared" si="2"/>
        <v>74.19227709407681</v>
      </c>
      <c r="L76" s="128">
        <f>M76+P76</f>
        <v>16000</v>
      </c>
      <c r="M76" s="128"/>
      <c r="N76" s="128"/>
      <c r="O76" s="128"/>
      <c r="P76" s="128">
        <v>16000</v>
      </c>
      <c r="Q76" s="128">
        <f t="shared" si="5"/>
        <v>12780</v>
      </c>
      <c r="R76" s="128"/>
      <c r="S76" s="128"/>
      <c r="T76" s="128"/>
      <c r="U76" s="128">
        <v>12780</v>
      </c>
      <c r="V76" s="169">
        <f t="shared" si="20"/>
        <v>79.875</v>
      </c>
      <c r="W76" s="128">
        <f t="shared" si="3"/>
        <v>1316535.66</v>
      </c>
      <c r="X76" s="239"/>
      <c r="Y76" s="175"/>
      <c r="Z76" s="86"/>
      <c r="AA76" s="86"/>
      <c r="AB76" s="86"/>
      <c r="AC76" s="86"/>
      <c r="AD76" s="86"/>
      <c r="AE76" s="86"/>
      <c r="AF76" s="86"/>
      <c r="AG76" s="86"/>
      <c r="AH76" s="86"/>
      <c r="AI76" s="86"/>
      <c r="AJ76" s="86"/>
      <c r="AK76" s="86"/>
    </row>
    <row r="77" spans="1:37" s="87" customFormat="1" ht="29.25" customHeight="1">
      <c r="A77" s="84" t="s">
        <v>75</v>
      </c>
      <c r="B77" s="84" t="s">
        <v>250</v>
      </c>
      <c r="C77" s="84" t="s">
        <v>251</v>
      </c>
      <c r="D77" s="85" t="s">
        <v>64</v>
      </c>
      <c r="E77" s="128">
        <v>173719462</v>
      </c>
      <c r="F77" s="128">
        <v>104365910</v>
      </c>
      <c r="G77" s="128">
        <v>26498635</v>
      </c>
      <c r="H77" s="128">
        <v>120600322.59</v>
      </c>
      <c r="I77" s="128">
        <v>76092934.12</v>
      </c>
      <c r="J77" s="128">
        <v>14615828.06</v>
      </c>
      <c r="K77" s="169">
        <f t="shared" si="2"/>
        <v>69.4224591773143</v>
      </c>
      <c r="L77" s="128">
        <f>M77+P77</f>
        <v>20130827</v>
      </c>
      <c r="M77" s="128">
        <v>12650071</v>
      </c>
      <c r="N77" s="128"/>
      <c r="O77" s="128"/>
      <c r="P77" s="128">
        <v>7480756</v>
      </c>
      <c r="Q77" s="128">
        <f t="shared" si="5"/>
        <v>12450868.15</v>
      </c>
      <c r="R77" s="128">
        <v>7257354.78</v>
      </c>
      <c r="S77" s="128"/>
      <c r="T77" s="128"/>
      <c r="U77" s="128">
        <v>5193513.37</v>
      </c>
      <c r="V77" s="169">
        <f t="shared" si="20"/>
        <v>61.84975982357804</v>
      </c>
      <c r="W77" s="128">
        <f t="shared" si="3"/>
        <v>133051190.74000001</v>
      </c>
      <c r="X77" s="239"/>
      <c r="Y77" s="175"/>
      <c r="Z77" s="86"/>
      <c r="AA77" s="86"/>
      <c r="AB77" s="86"/>
      <c r="AC77" s="86"/>
      <c r="AD77" s="86"/>
      <c r="AE77" s="86"/>
      <c r="AF77" s="86"/>
      <c r="AG77" s="86"/>
      <c r="AH77" s="86"/>
      <c r="AI77" s="86"/>
      <c r="AJ77" s="86"/>
      <c r="AK77" s="86"/>
    </row>
    <row r="78" spans="1:37" s="87" customFormat="1" ht="88.5" customHeight="1">
      <c r="A78" s="84" t="s">
        <v>76</v>
      </c>
      <c r="B78" s="84" t="s">
        <v>252</v>
      </c>
      <c r="C78" s="84" t="s">
        <v>253</v>
      </c>
      <c r="D78" s="85" t="s">
        <v>65</v>
      </c>
      <c r="E78" s="128">
        <f>366017903.98+141374-87354</f>
        <v>366071923.98</v>
      </c>
      <c r="F78" s="128">
        <f>238050280+92704-57281</f>
        <v>238085703</v>
      </c>
      <c r="G78" s="128">
        <v>42548737</v>
      </c>
      <c r="H78" s="128">
        <v>256663063.93</v>
      </c>
      <c r="I78" s="128">
        <v>174762179.75</v>
      </c>
      <c r="J78" s="128">
        <v>22842521.07</v>
      </c>
      <c r="K78" s="169">
        <f t="shared" si="2"/>
        <v>70.11274209163949</v>
      </c>
      <c r="L78" s="128">
        <f>M78+P78</f>
        <v>38122025</v>
      </c>
      <c r="M78" s="128">
        <v>20411137</v>
      </c>
      <c r="N78" s="128">
        <v>519938</v>
      </c>
      <c r="O78" s="128">
        <v>41716</v>
      </c>
      <c r="P78" s="128">
        <v>17710888</v>
      </c>
      <c r="Q78" s="128">
        <f t="shared" si="5"/>
        <v>20623873.119999997</v>
      </c>
      <c r="R78" s="128">
        <v>9504357</v>
      </c>
      <c r="S78" s="128">
        <v>429489.04</v>
      </c>
      <c r="T78" s="128">
        <v>24943.04</v>
      </c>
      <c r="U78" s="128">
        <v>11119516.12</v>
      </c>
      <c r="V78" s="169">
        <f t="shared" si="20"/>
        <v>54.09962644953933</v>
      </c>
      <c r="W78" s="128">
        <f t="shared" si="3"/>
        <v>277286937.05</v>
      </c>
      <c r="X78" s="239"/>
      <c r="Y78" s="175"/>
      <c r="Z78" s="86"/>
      <c r="AA78" s="86"/>
      <c r="AB78" s="86"/>
      <c r="AC78" s="86"/>
      <c r="AD78" s="86"/>
      <c r="AE78" s="86"/>
      <c r="AF78" s="86"/>
      <c r="AG78" s="86"/>
      <c r="AH78" s="86"/>
      <c r="AI78" s="86"/>
      <c r="AJ78" s="86"/>
      <c r="AK78" s="86"/>
    </row>
    <row r="79" spans="1:37" s="87" customFormat="1" ht="38.25" customHeight="1">
      <c r="A79" s="84" t="s">
        <v>77</v>
      </c>
      <c r="B79" s="84" t="s">
        <v>254</v>
      </c>
      <c r="C79" s="84" t="s">
        <v>253</v>
      </c>
      <c r="D79" s="85" t="s">
        <v>66</v>
      </c>
      <c r="E79" s="128">
        <v>638957</v>
      </c>
      <c r="F79" s="128">
        <v>523390</v>
      </c>
      <c r="G79" s="128"/>
      <c r="H79" s="128">
        <v>454593.93</v>
      </c>
      <c r="I79" s="128">
        <v>371635.29</v>
      </c>
      <c r="J79" s="128"/>
      <c r="K79" s="169">
        <f t="shared" si="2"/>
        <v>71.14624771306988</v>
      </c>
      <c r="L79" s="128"/>
      <c r="M79" s="128"/>
      <c r="N79" s="128"/>
      <c r="O79" s="128"/>
      <c r="P79" s="128"/>
      <c r="Q79" s="128">
        <f t="shared" si="5"/>
        <v>0</v>
      </c>
      <c r="R79" s="128"/>
      <c r="S79" s="128"/>
      <c r="T79" s="128"/>
      <c r="U79" s="128"/>
      <c r="V79" s="169"/>
      <c r="W79" s="128">
        <f t="shared" si="3"/>
        <v>454593.93</v>
      </c>
      <c r="X79" s="239"/>
      <c r="Y79" s="175"/>
      <c r="Z79" s="86"/>
      <c r="AA79" s="86"/>
      <c r="AB79" s="86"/>
      <c r="AC79" s="86"/>
      <c r="AD79" s="86"/>
      <c r="AE79" s="86"/>
      <c r="AF79" s="86"/>
      <c r="AG79" s="86"/>
      <c r="AH79" s="86"/>
      <c r="AI79" s="86"/>
      <c r="AJ79" s="86"/>
      <c r="AK79" s="86"/>
    </row>
    <row r="80" spans="1:37" s="87" customFormat="1" ht="81.75" customHeight="1">
      <c r="A80" s="84" t="s">
        <v>78</v>
      </c>
      <c r="B80" s="84" t="s">
        <v>256</v>
      </c>
      <c r="C80" s="84" t="s">
        <v>257</v>
      </c>
      <c r="D80" s="85" t="s">
        <v>67</v>
      </c>
      <c r="E80" s="128">
        <v>6896064</v>
      </c>
      <c r="F80" s="128">
        <v>4667160</v>
      </c>
      <c r="G80" s="128">
        <v>757636</v>
      </c>
      <c r="H80" s="128">
        <v>4861086.01</v>
      </c>
      <c r="I80" s="128">
        <v>3495397.82</v>
      </c>
      <c r="J80" s="128">
        <v>422901.93</v>
      </c>
      <c r="K80" s="169">
        <f t="shared" si="2"/>
        <v>70.49073224958468</v>
      </c>
      <c r="L80" s="128">
        <f aca="true" t="shared" si="23" ref="L80:L86">M80+P80</f>
        <v>150000</v>
      </c>
      <c r="M80" s="128"/>
      <c r="N80" s="128"/>
      <c r="O80" s="128"/>
      <c r="P80" s="128">
        <v>150000</v>
      </c>
      <c r="Q80" s="128">
        <f t="shared" si="5"/>
        <v>80471.08</v>
      </c>
      <c r="R80" s="128">
        <v>11262.49</v>
      </c>
      <c r="S80" s="128"/>
      <c r="T80" s="128"/>
      <c r="U80" s="128">
        <v>69208.59</v>
      </c>
      <c r="V80" s="169">
        <f>Q80/L80*100</f>
        <v>53.64738666666666</v>
      </c>
      <c r="W80" s="128">
        <f t="shared" si="3"/>
        <v>4941557.09</v>
      </c>
      <c r="X80" s="239"/>
      <c r="Y80" s="175"/>
      <c r="Z80" s="86"/>
      <c r="AA80" s="86"/>
      <c r="AB80" s="86"/>
      <c r="AC80" s="86"/>
      <c r="AD80" s="86"/>
      <c r="AE80" s="86"/>
      <c r="AF80" s="86"/>
      <c r="AG80" s="86"/>
      <c r="AH80" s="86"/>
      <c r="AI80" s="86"/>
      <c r="AJ80" s="86"/>
      <c r="AK80" s="86"/>
    </row>
    <row r="81" spans="1:37" s="87" customFormat="1" ht="57" customHeight="1">
      <c r="A81" s="84" t="s">
        <v>79</v>
      </c>
      <c r="B81" s="84" t="s">
        <v>258</v>
      </c>
      <c r="C81" s="84" t="s">
        <v>259</v>
      </c>
      <c r="D81" s="85" t="s">
        <v>68</v>
      </c>
      <c r="E81" s="128">
        <v>20062351</v>
      </c>
      <c r="F81" s="128">
        <v>13744120</v>
      </c>
      <c r="G81" s="128">
        <v>2853508</v>
      </c>
      <c r="H81" s="128">
        <v>13784764.16</v>
      </c>
      <c r="I81" s="128">
        <v>9885583.45</v>
      </c>
      <c r="J81" s="128">
        <v>1503891.16</v>
      </c>
      <c r="K81" s="169">
        <f aca="true" t="shared" si="24" ref="K81:K144">H81/E81*100</f>
        <v>68.70961513932241</v>
      </c>
      <c r="L81" s="128">
        <f t="shared" si="23"/>
        <v>627090</v>
      </c>
      <c r="M81" s="128">
        <v>27090</v>
      </c>
      <c r="N81" s="128">
        <v>21312</v>
      </c>
      <c r="O81" s="128">
        <v>1090</v>
      </c>
      <c r="P81" s="128">
        <v>600000</v>
      </c>
      <c r="Q81" s="128">
        <f t="shared" si="5"/>
        <v>539629.6799999999</v>
      </c>
      <c r="R81" s="128">
        <v>113320.02</v>
      </c>
      <c r="S81" s="128">
        <v>18519.83</v>
      </c>
      <c r="T81" s="128">
        <v>2505.39</v>
      </c>
      <c r="U81" s="128">
        <v>426309.66</v>
      </c>
      <c r="V81" s="169">
        <f aca="true" t="shared" si="25" ref="V81:V103">Q81/L81*100</f>
        <v>86.05298760943404</v>
      </c>
      <c r="W81" s="128">
        <f aca="true" t="shared" si="26" ref="W81:W128">H81+Q81</f>
        <v>14324393.84</v>
      </c>
      <c r="X81" s="239"/>
      <c r="Y81" s="175"/>
      <c r="Z81" s="86"/>
      <c r="AA81" s="86"/>
      <c r="AB81" s="86"/>
      <c r="AC81" s="86"/>
      <c r="AD81" s="86"/>
      <c r="AE81" s="86"/>
      <c r="AF81" s="86"/>
      <c r="AG81" s="86"/>
      <c r="AH81" s="86"/>
      <c r="AI81" s="86"/>
      <c r="AJ81" s="86"/>
      <c r="AK81" s="86"/>
    </row>
    <row r="82" spans="1:37" s="87" customFormat="1" ht="42" customHeight="1">
      <c r="A82" s="84" t="s">
        <v>213</v>
      </c>
      <c r="B82" s="84" t="s">
        <v>260</v>
      </c>
      <c r="C82" s="84" t="s">
        <v>261</v>
      </c>
      <c r="D82" s="85" t="s">
        <v>481</v>
      </c>
      <c r="E82" s="128">
        <v>79691130</v>
      </c>
      <c r="F82" s="128">
        <v>43885100</v>
      </c>
      <c r="G82" s="128">
        <v>8718372</v>
      </c>
      <c r="H82" s="128">
        <v>55021801.63</v>
      </c>
      <c r="I82" s="128">
        <v>31545032.15</v>
      </c>
      <c r="J82" s="128">
        <v>4896897.47</v>
      </c>
      <c r="K82" s="169">
        <f t="shared" si="24"/>
        <v>69.0438216022285</v>
      </c>
      <c r="L82" s="128">
        <f t="shared" si="23"/>
        <v>6645288</v>
      </c>
      <c r="M82" s="128">
        <v>6147168</v>
      </c>
      <c r="N82" s="128">
        <v>1773140</v>
      </c>
      <c r="O82" s="128">
        <v>2194879</v>
      </c>
      <c r="P82" s="128">
        <v>498120</v>
      </c>
      <c r="Q82" s="128">
        <f t="shared" si="5"/>
        <v>4129056.16</v>
      </c>
      <c r="R82" s="128">
        <v>3671588.21</v>
      </c>
      <c r="S82" s="128">
        <v>905690.77</v>
      </c>
      <c r="T82" s="128">
        <v>1144811.26</v>
      </c>
      <c r="U82" s="128">
        <v>457467.95</v>
      </c>
      <c r="V82" s="169">
        <f t="shared" si="25"/>
        <v>62.13509722979651</v>
      </c>
      <c r="W82" s="128">
        <f t="shared" si="26"/>
        <v>59150857.79000001</v>
      </c>
      <c r="X82" s="239"/>
      <c r="Y82" s="175"/>
      <c r="Z82" s="86"/>
      <c r="AA82" s="86"/>
      <c r="AB82" s="86"/>
      <c r="AC82" s="86"/>
      <c r="AD82" s="86"/>
      <c r="AE82" s="86"/>
      <c r="AF82" s="86"/>
      <c r="AG82" s="86"/>
      <c r="AH82" s="86"/>
      <c r="AI82" s="86"/>
      <c r="AJ82" s="86"/>
      <c r="AK82" s="86"/>
    </row>
    <row r="83" spans="1:37" s="87" customFormat="1" ht="39" customHeight="1">
      <c r="A83" s="84" t="s">
        <v>80</v>
      </c>
      <c r="B83" s="84" t="s">
        <v>262</v>
      </c>
      <c r="C83" s="84" t="s">
        <v>263</v>
      </c>
      <c r="D83" s="85" t="s">
        <v>69</v>
      </c>
      <c r="E83" s="128">
        <v>2817071</v>
      </c>
      <c r="F83" s="128">
        <v>2148850</v>
      </c>
      <c r="G83" s="128">
        <v>126740</v>
      </c>
      <c r="H83" s="128">
        <v>1953360.85</v>
      </c>
      <c r="I83" s="128">
        <v>1501513.44</v>
      </c>
      <c r="J83" s="128">
        <v>71990.53</v>
      </c>
      <c r="K83" s="169">
        <f t="shared" si="24"/>
        <v>69.34013555213909</v>
      </c>
      <c r="L83" s="128">
        <f t="shared" si="23"/>
        <v>11200</v>
      </c>
      <c r="M83" s="128"/>
      <c r="N83" s="128"/>
      <c r="O83" s="128"/>
      <c r="P83" s="128">
        <v>11200</v>
      </c>
      <c r="Q83" s="128">
        <f t="shared" si="5"/>
        <v>23110.27</v>
      </c>
      <c r="R83" s="128">
        <v>1878.48</v>
      </c>
      <c r="S83" s="128"/>
      <c r="T83" s="128"/>
      <c r="U83" s="128">
        <v>21231.79</v>
      </c>
      <c r="V83" s="169">
        <f t="shared" si="25"/>
        <v>206.34169642857145</v>
      </c>
      <c r="W83" s="128">
        <f t="shared" si="26"/>
        <v>1976471.12</v>
      </c>
      <c r="X83" s="239"/>
      <c r="Y83" s="175"/>
      <c r="Z83" s="86"/>
      <c r="AA83" s="86"/>
      <c r="AB83" s="86"/>
      <c r="AC83" s="86"/>
      <c r="AD83" s="86"/>
      <c r="AE83" s="86"/>
      <c r="AF83" s="86"/>
      <c r="AG83" s="86"/>
      <c r="AH83" s="86"/>
      <c r="AI83" s="86"/>
      <c r="AJ83" s="86"/>
      <c r="AK83" s="86"/>
    </row>
    <row r="84" spans="1:37" s="87" customFormat="1" ht="24" customHeight="1">
      <c r="A84" s="84" t="s">
        <v>81</v>
      </c>
      <c r="B84" s="84" t="s">
        <v>264</v>
      </c>
      <c r="C84" s="84" t="s">
        <v>263</v>
      </c>
      <c r="D84" s="85" t="s">
        <v>70</v>
      </c>
      <c r="E84" s="128">
        <v>2314961</v>
      </c>
      <c r="F84" s="128">
        <v>1658980</v>
      </c>
      <c r="G84" s="128">
        <v>115910</v>
      </c>
      <c r="H84" s="128">
        <v>1681414.78</v>
      </c>
      <c r="I84" s="128">
        <v>1221034.24</v>
      </c>
      <c r="J84" s="128">
        <v>65236.06</v>
      </c>
      <c r="K84" s="169">
        <f t="shared" si="24"/>
        <v>72.632531606364</v>
      </c>
      <c r="L84" s="128">
        <f t="shared" si="23"/>
        <v>50000</v>
      </c>
      <c r="M84" s="128"/>
      <c r="N84" s="128"/>
      <c r="O84" s="128"/>
      <c r="P84" s="128">
        <v>50000</v>
      </c>
      <c r="Q84" s="128">
        <f t="shared" si="5"/>
        <v>48700</v>
      </c>
      <c r="R84" s="128"/>
      <c r="S84" s="128"/>
      <c r="T84" s="128"/>
      <c r="U84" s="128">
        <v>48700</v>
      </c>
      <c r="V84" s="169">
        <f t="shared" si="25"/>
        <v>97.39999999999999</v>
      </c>
      <c r="W84" s="128">
        <f t="shared" si="26"/>
        <v>1730114.78</v>
      </c>
      <c r="X84" s="239"/>
      <c r="Y84" s="175"/>
      <c r="Z84" s="86"/>
      <c r="AA84" s="86"/>
      <c r="AB84" s="86"/>
      <c r="AC84" s="86"/>
      <c r="AD84" s="86"/>
      <c r="AE84" s="86"/>
      <c r="AF84" s="86"/>
      <c r="AG84" s="86"/>
      <c r="AH84" s="86"/>
      <c r="AI84" s="86"/>
      <c r="AJ84" s="86"/>
      <c r="AK84" s="86"/>
    </row>
    <row r="85" spans="1:37" s="87" customFormat="1" ht="34.5" customHeight="1">
      <c r="A85" s="84" t="s">
        <v>82</v>
      </c>
      <c r="B85" s="84" t="s">
        <v>265</v>
      </c>
      <c r="C85" s="84" t="s">
        <v>263</v>
      </c>
      <c r="D85" s="85" t="s">
        <v>71</v>
      </c>
      <c r="E85" s="128">
        <v>220658</v>
      </c>
      <c r="F85" s="128">
        <v>172840</v>
      </c>
      <c r="G85" s="128">
        <v>5897</v>
      </c>
      <c r="H85" s="128">
        <v>137913.96</v>
      </c>
      <c r="I85" s="128">
        <v>105835.21</v>
      </c>
      <c r="J85" s="128">
        <v>3973.32</v>
      </c>
      <c r="K85" s="169">
        <f t="shared" si="24"/>
        <v>62.501228144912034</v>
      </c>
      <c r="L85" s="128">
        <f t="shared" si="23"/>
        <v>0</v>
      </c>
      <c r="M85" s="128"/>
      <c r="N85" s="128"/>
      <c r="O85" s="128"/>
      <c r="P85" s="128"/>
      <c r="Q85" s="128">
        <f t="shared" si="5"/>
        <v>0</v>
      </c>
      <c r="R85" s="128"/>
      <c r="S85" s="128">
        <f>S86+S87+S89</f>
        <v>0</v>
      </c>
      <c r="T85" s="128">
        <f>T86+T87+T89</f>
        <v>0</v>
      </c>
      <c r="U85" s="128"/>
      <c r="V85" s="169"/>
      <c r="W85" s="128">
        <f t="shared" si="26"/>
        <v>137913.96</v>
      </c>
      <c r="X85" s="239"/>
      <c r="Y85" s="175"/>
      <c r="Z85" s="86"/>
      <c r="AA85" s="86"/>
      <c r="AB85" s="86"/>
      <c r="AC85" s="86"/>
      <c r="AD85" s="86"/>
      <c r="AE85" s="86"/>
      <c r="AF85" s="86"/>
      <c r="AG85" s="86"/>
      <c r="AH85" s="86"/>
      <c r="AI85" s="86"/>
      <c r="AJ85" s="86"/>
      <c r="AK85" s="86"/>
    </row>
    <row r="86" spans="1:37" s="87" customFormat="1" ht="22.5" customHeight="1">
      <c r="A86" s="84" t="s">
        <v>83</v>
      </c>
      <c r="B86" s="84" t="s">
        <v>266</v>
      </c>
      <c r="C86" s="84" t="s">
        <v>263</v>
      </c>
      <c r="D86" s="85" t="s">
        <v>72</v>
      </c>
      <c r="E86" s="128">
        <v>3623633</v>
      </c>
      <c r="F86" s="128">
        <v>2451420</v>
      </c>
      <c r="G86" s="128">
        <v>356035</v>
      </c>
      <c r="H86" s="128">
        <v>2537015.73</v>
      </c>
      <c r="I86" s="128">
        <v>1804983.3</v>
      </c>
      <c r="J86" s="128">
        <v>178607.27</v>
      </c>
      <c r="K86" s="169">
        <f t="shared" si="24"/>
        <v>70.01304298752109</v>
      </c>
      <c r="L86" s="128">
        <f t="shared" si="23"/>
        <v>167500</v>
      </c>
      <c r="M86" s="128"/>
      <c r="N86" s="128"/>
      <c r="O86" s="128"/>
      <c r="P86" s="128">
        <v>167500</v>
      </c>
      <c r="Q86" s="128">
        <f t="shared" si="5"/>
        <v>233880.4</v>
      </c>
      <c r="R86" s="128">
        <v>117949.97</v>
      </c>
      <c r="S86" s="128"/>
      <c r="T86" s="128"/>
      <c r="U86" s="128">
        <v>115930.43</v>
      </c>
      <c r="V86" s="169">
        <f t="shared" si="25"/>
        <v>139.63008955223881</v>
      </c>
      <c r="W86" s="128">
        <f t="shared" si="26"/>
        <v>2770896.13</v>
      </c>
      <c r="X86" s="239"/>
      <c r="Y86" s="175"/>
      <c r="Z86" s="86"/>
      <c r="AA86" s="86"/>
      <c r="AB86" s="86"/>
      <c r="AC86" s="86"/>
      <c r="AD86" s="86"/>
      <c r="AE86" s="86"/>
      <c r="AF86" s="86"/>
      <c r="AG86" s="86"/>
      <c r="AH86" s="86"/>
      <c r="AI86" s="86"/>
      <c r="AJ86" s="86"/>
      <c r="AK86" s="86"/>
    </row>
    <row r="87" spans="1:37" s="87" customFormat="1" ht="22.5" customHeight="1">
      <c r="A87" s="84" t="s">
        <v>84</v>
      </c>
      <c r="B87" s="84" t="s">
        <v>267</v>
      </c>
      <c r="C87" s="84" t="s">
        <v>263</v>
      </c>
      <c r="D87" s="85" t="s">
        <v>17</v>
      </c>
      <c r="E87" s="128">
        <f>E88</f>
        <v>73780</v>
      </c>
      <c r="F87" s="128">
        <f aca="true" t="shared" si="27" ref="F87:U87">F88</f>
        <v>0</v>
      </c>
      <c r="G87" s="128">
        <f t="shared" si="27"/>
        <v>0</v>
      </c>
      <c r="H87" s="128">
        <f t="shared" si="27"/>
        <v>40600</v>
      </c>
      <c r="I87" s="128">
        <f t="shared" si="27"/>
        <v>0</v>
      </c>
      <c r="J87" s="128">
        <f t="shared" si="27"/>
        <v>0</v>
      </c>
      <c r="K87" s="169">
        <f t="shared" si="24"/>
        <v>55.02846299810247</v>
      </c>
      <c r="L87" s="128">
        <f t="shared" si="27"/>
        <v>0</v>
      </c>
      <c r="M87" s="128">
        <f t="shared" si="27"/>
        <v>0</v>
      </c>
      <c r="N87" s="128">
        <f t="shared" si="27"/>
        <v>0</v>
      </c>
      <c r="O87" s="128">
        <f t="shared" si="27"/>
        <v>0</v>
      </c>
      <c r="P87" s="128">
        <f t="shared" si="27"/>
        <v>0</v>
      </c>
      <c r="Q87" s="128">
        <f t="shared" si="5"/>
        <v>0</v>
      </c>
      <c r="R87" s="128">
        <f t="shared" si="27"/>
        <v>0</v>
      </c>
      <c r="S87" s="128">
        <f t="shared" si="27"/>
        <v>0</v>
      </c>
      <c r="T87" s="128">
        <f t="shared" si="27"/>
        <v>0</v>
      </c>
      <c r="U87" s="128">
        <f t="shared" si="27"/>
        <v>0</v>
      </c>
      <c r="V87" s="169"/>
      <c r="W87" s="128">
        <f t="shared" si="26"/>
        <v>40600</v>
      </c>
      <c r="X87" s="239"/>
      <c r="Y87" s="175"/>
      <c r="Z87" s="86"/>
      <c r="AA87" s="86"/>
      <c r="AB87" s="86"/>
      <c r="AC87" s="86"/>
      <c r="AD87" s="86"/>
      <c r="AE87" s="86"/>
      <c r="AF87" s="86"/>
      <c r="AG87" s="86"/>
      <c r="AH87" s="86"/>
      <c r="AI87" s="86"/>
      <c r="AJ87" s="86"/>
      <c r="AK87" s="86"/>
    </row>
    <row r="88" spans="1:37" s="91" customFormat="1" ht="38.25" customHeight="1">
      <c r="A88" s="88" t="s">
        <v>84</v>
      </c>
      <c r="B88" s="88" t="s">
        <v>267</v>
      </c>
      <c r="C88" s="88" t="s">
        <v>263</v>
      </c>
      <c r="D88" s="94" t="s">
        <v>207</v>
      </c>
      <c r="E88" s="127">
        <v>73780</v>
      </c>
      <c r="F88" s="127"/>
      <c r="G88" s="127"/>
      <c r="H88" s="127">
        <v>40600</v>
      </c>
      <c r="I88" s="127"/>
      <c r="J88" s="127"/>
      <c r="K88" s="170">
        <f t="shared" si="24"/>
        <v>55.02846299810247</v>
      </c>
      <c r="L88" s="127">
        <f aca="true" t="shared" si="28" ref="L88:L95">M88+P88</f>
        <v>0</v>
      </c>
      <c r="M88" s="127"/>
      <c r="N88" s="127"/>
      <c r="O88" s="127"/>
      <c r="P88" s="127"/>
      <c r="Q88" s="127">
        <f aca="true" t="shared" si="29" ref="Q88:Q112">R88+U88</f>
        <v>0</v>
      </c>
      <c r="R88" s="127"/>
      <c r="S88" s="127"/>
      <c r="T88" s="127"/>
      <c r="U88" s="127"/>
      <c r="V88" s="170"/>
      <c r="W88" s="127">
        <f t="shared" si="26"/>
        <v>40600</v>
      </c>
      <c r="X88" s="239"/>
      <c r="Y88" s="176"/>
      <c r="Z88" s="90"/>
      <c r="AA88" s="90"/>
      <c r="AB88" s="90"/>
      <c r="AC88" s="90"/>
      <c r="AD88" s="90"/>
      <c r="AE88" s="90"/>
      <c r="AF88" s="90"/>
      <c r="AG88" s="90"/>
      <c r="AH88" s="90"/>
      <c r="AI88" s="90"/>
      <c r="AJ88" s="90"/>
      <c r="AK88" s="90"/>
    </row>
    <row r="89" spans="1:37" s="87" customFormat="1" ht="54.75" customHeight="1">
      <c r="A89" s="84" t="s">
        <v>86</v>
      </c>
      <c r="B89" s="84" t="s">
        <v>268</v>
      </c>
      <c r="C89" s="84" t="s">
        <v>263</v>
      </c>
      <c r="D89" s="85" t="s">
        <v>85</v>
      </c>
      <c r="E89" s="128">
        <v>57920</v>
      </c>
      <c r="F89" s="128"/>
      <c r="G89" s="128"/>
      <c r="H89" s="128">
        <v>36200</v>
      </c>
      <c r="I89" s="128"/>
      <c r="J89" s="128"/>
      <c r="K89" s="169">
        <f t="shared" si="24"/>
        <v>62.5</v>
      </c>
      <c r="L89" s="127">
        <f t="shared" si="28"/>
        <v>0</v>
      </c>
      <c r="M89" s="128"/>
      <c r="N89" s="128"/>
      <c r="O89" s="128"/>
      <c r="P89" s="128"/>
      <c r="Q89" s="128">
        <f t="shared" si="29"/>
        <v>0</v>
      </c>
      <c r="R89" s="128"/>
      <c r="S89" s="128"/>
      <c r="T89" s="128"/>
      <c r="U89" s="128"/>
      <c r="V89" s="169"/>
      <c r="W89" s="128">
        <f t="shared" si="26"/>
        <v>36200</v>
      </c>
      <c r="X89" s="239"/>
      <c r="Y89" s="175"/>
      <c r="Z89" s="86"/>
      <c r="AA89" s="86"/>
      <c r="AB89" s="86"/>
      <c r="AC89" s="86"/>
      <c r="AD89" s="86"/>
      <c r="AE89" s="86"/>
      <c r="AF89" s="86"/>
      <c r="AG89" s="86"/>
      <c r="AH89" s="86"/>
      <c r="AI89" s="86"/>
      <c r="AJ89" s="86"/>
      <c r="AK89" s="86"/>
    </row>
    <row r="90" spans="1:37" s="87" customFormat="1" ht="74.25" customHeight="1">
      <c r="A90" s="84" t="s">
        <v>87</v>
      </c>
      <c r="B90" s="84" t="s">
        <v>406</v>
      </c>
      <c r="C90" s="84" t="s">
        <v>385</v>
      </c>
      <c r="D90" s="109" t="s">
        <v>38</v>
      </c>
      <c r="E90" s="128">
        <v>5866880</v>
      </c>
      <c r="F90" s="128"/>
      <c r="G90" s="128"/>
      <c r="H90" s="128">
        <v>5332550.55</v>
      </c>
      <c r="I90" s="128"/>
      <c r="J90" s="128"/>
      <c r="K90" s="169">
        <f t="shared" si="24"/>
        <v>90.8924428316243</v>
      </c>
      <c r="L90" s="127">
        <f t="shared" si="28"/>
        <v>0</v>
      </c>
      <c r="M90" s="128"/>
      <c r="N90" s="128"/>
      <c r="O90" s="128"/>
      <c r="P90" s="128"/>
      <c r="Q90" s="128">
        <f t="shared" si="29"/>
        <v>1018320.32</v>
      </c>
      <c r="R90" s="128">
        <v>1018320.32</v>
      </c>
      <c r="S90" s="128"/>
      <c r="T90" s="128"/>
      <c r="U90" s="128"/>
      <c r="V90" s="169"/>
      <c r="W90" s="128">
        <f t="shared" si="26"/>
        <v>6350870.87</v>
      </c>
      <c r="X90" s="239"/>
      <c r="Y90" s="175"/>
      <c r="Z90" s="86"/>
      <c r="AA90" s="86"/>
      <c r="AB90" s="86"/>
      <c r="AC90" s="86"/>
      <c r="AD90" s="86"/>
      <c r="AE90" s="86"/>
      <c r="AF90" s="86"/>
      <c r="AG90" s="86"/>
      <c r="AH90" s="86"/>
      <c r="AI90" s="86"/>
      <c r="AJ90" s="86"/>
      <c r="AK90" s="86"/>
    </row>
    <row r="91" spans="1:37" s="87" customFormat="1" ht="21.75" customHeight="1">
      <c r="A91" s="84" t="s">
        <v>498</v>
      </c>
      <c r="B91" s="84" t="s">
        <v>489</v>
      </c>
      <c r="C91" s="84"/>
      <c r="D91" s="109" t="s">
        <v>497</v>
      </c>
      <c r="E91" s="128">
        <f>E92</f>
        <v>3784618</v>
      </c>
      <c r="F91" s="128">
        <f aca="true" t="shared" si="30" ref="F91:U91">F92</f>
        <v>2654888</v>
      </c>
      <c r="G91" s="128">
        <f t="shared" si="30"/>
        <v>241260</v>
      </c>
      <c r="H91" s="128">
        <f t="shared" si="30"/>
        <v>2572647.28</v>
      </c>
      <c r="I91" s="128">
        <f t="shared" si="30"/>
        <v>1864986.9</v>
      </c>
      <c r="J91" s="128">
        <f t="shared" si="30"/>
        <v>120752.85</v>
      </c>
      <c r="K91" s="169">
        <f t="shared" si="24"/>
        <v>67.97640554476038</v>
      </c>
      <c r="L91" s="127">
        <f t="shared" si="28"/>
        <v>0</v>
      </c>
      <c r="M91" s="128">
        <f t="shared" si="30"/>
        <v>0</v>
      </c>
      <c r="N91" s="128">
        <f t="shared" si="30"/>
        <v>0</v>
      </c>
      <c r="O91" s="128">
        <f t="shared" si="30"/>
        <v>0</v>
      </c>
      <c r="P91" s="128">
        <f t="shared" si="30"/>
        <v>0</v>
      </c>
      <c r="Q91" s="128">
        <f t="shared" si="29"/>
        <v>100</v>
      </c>
      <c r="R91" s="128">
        <f t="shared" si="30"/>
        <v>100</v>
      </c>
      <c r="S91" s="128">
        <f t="shared" si="30"/>
        <v>0</v>
      </c>
      <c r="T91" s="128">
        <f t="shared" si="30"/>
        <v>0</v>
      </c>
      <c r="U91" s="128">
        <f t="shared" si="30"/>
        <v>0</v>
      </c>
      <c r="V91" s="169"/>
      <c r="W91" s="128">
        <f t="shared" si="26"/>
        <v>2572747.28</v>
      </c>
      <c r="X91" s="239" t="s">
        <v>576</v>
      </c>
      <c r="Y91" s="175"/>
      <c r="Z91" s="86"/>
      <c r="AA91" s="86"/>
      <c r="AB91" s="86"/>
      <c r="AC91" s="86"/>
      <c r="AD91" s="86"/>
      <c r="AE91" s="86"/>
      <c r="AF91" s="86"/>
      <c r="AG91" s="86"/>
      <c r="AH91" s="86"/>
      <c r="AI91" s="86"/>
      <c r="AJ91" s="86"/>
      <c r="AK91" s="86"/>
    </row>
    <row r="92" spans="1:37" s="91" customFormat="1" ht="39" customHeight="1">
      <c r="A92" s="88" t="s">
        <v>499</v>
      </c>
      <c r="B92" s="88" t="s">
        <v>491</v>
      </c>
      <c r="C92" s="88" t="s">
        <v>316</v>
      </c>
      <c r="D92" s="110" t="s">
        <v>48</v>
      </c>
      <c r="E92" s="127">
        <v>3784618</v>
      </c>
      <c r="F92" s="127">
        <v>2654888</v>
      </c>
      <c r="G92" s="127">
        <v>241260</v>
      </c>
      <c r="H92" s="127">
        <v>2572647.28</v>
      </c>
      <c r="I92" s="127">
        <v>1864986.9</v>
      </c>
      <c r="J92" s="127">
        <v>120752.85</v>
      </c>
      <c r="K92" s="170">
        <f t="shared" si="24"/>
        <v>67.97640554476038</v>
      </c>
      <c r="L92" s="127">
        <f t="shared" si="28"/>
        <v>0</v>
      </c>
      <c r="M92" s="127"/>
      <c r="N92" s="127"/>
      <c r="O92" s="127"/>
      <c r="P92" s="127"/>
      <c r="Q92" s="127">
        <f t="shared" si="29"/>
        <v>100</v>
      </c>
      <c r="R92" s="127">
        <v>100</v>
      </c>
      <c r="S92" s="127"/>
      <c r="T92" s="127"/>
      <c r="U92" s="127"/>
      <c r="V92" s="170"/>
      <c r="W92" s="127">
        <f t="shared" si="26"/>
        <v>2572747.28</v>
      </c>
      <c r="X92" s="239"/>
      <c r="Y92" s="176"/>
      <c r="Z92" s="90"/>
      <c r="AA92" s="90"/>
      <c r="AB92" s="90"/>
      <c r="AC92" s="90"/>
      <c r="AD92" s="90"/>
      <c r="AE92" s="90"/>
      <c r="AF92" s="90"/>
      <c r="AG92" s="90"/>
      <c r="AH92" s="90"/>
      <c r="AI92" s="90"/>
      <c r="AJ92" s="90"/>
      <c r="AK92" s="90"/>
    </row>
    <row r="93" spans="1:37" s="91" customFormat="1" ht="23.25" customHeight="1">
      <c r="A93" s="84" t="s">
        <v>380</v>
      </c>
      <c r="B93" s="84" t="s">
        <v>339</v>
      </c>
      <c r="C93" s="84" t="s">
        <v>340</v>
      </c>
      <c r="D93" s="85" t="s">
        <v>153</v>
      </c>
      <c r="E93" s="128">
        <v>893088</v>
      </c>
      <c r="F93" s="128"/>
      <c r="G93" s="128"/>
      <c r="H93" s="128">
        <v>676027.79</v>
      </c>
      <c r="I93" s="128"/>
      <c r="J93" s="128"/>
      <c r="K93" s="169">
        <f t="shared" si="24"/>
        <v>75.69554064101186</v>
      </c>
      <c r="L93" s="127">
        <f t="shared" si="28"/>
        <v>10621460</v>
      </c>
      <c r="M93" s="128"/>
      <c r="N93" s="128"/>
      <c r="O93" s="128"/>
      <c r="P93" s="128">
        <v>10621460</v>
      </c>
      <c r="Q93" s="128">
        <f t="shared" si="29"/>
        <v>4891059.16</v>
      </c>
      <c r="R93" s="128"/>
      <c r="S93" s="128"/>
      <c r="T93" s="128"/>
      <c r="U93" s="128">
        <v>4891059.16</v>
      </c>
      <c r="V93" s="169">
        <f t="shared" si="25"/>
        <v>46.04884036657861</v>
      </c>
      <c r="W93" s="128">
        <f t="shared" si="26"/>
        <v>5567086.95</v>
      </c>
      <c r="X93" s="239"/>
      <c r="Y93" s="175"/>
      <c r="Z93" s="90"/>
      <c r="AA93" s="90"/>
      <c r="AB93" s="90"/>
      <c r="AC93" s="90"/>
      <c r="AD93" s="90"/>
      <c r="AE93" s="90"/>
      <c r="AF93" s="90"/>
      <c r="AG93" s="90"/>
      <c r="AH93" s="90"/>
      <c r="AI93" s="90"/>
      <c r="AJ93" s="90"/>
      <c r="AK93" s="90"/>
    </row>
    <row r="94" spans="1:37" s="91" customFormat="1" ht="45" customHeight="1">
      <c r="A94" s="84" t="s">
        <v>216</v>
      </c>
      <c r="B94" s="84" t="s">
        <v>363</v>
      </c>
      <c r="C94" s="84" t="s">
        <v>364</v>
      </c>
      <c r="D94" s="85" t="s">
        <v>214</v>
      </c>
      <c r="E94" s="128"/>
      <c r="F94" s="128"/>
      <c r="G94" s="128"/>
      <c r="H94" s="128"/>
      <c r="I94" s="128"/>
      <c r="J94" s="128"/>
      <c r="K94" s="169"/>
      <c r="L94" s="127">
        <f t="shared" si="28"/>
        <v>44600</v>
      </c>
      <c r="M94" s="128">
        <v>44600</v>
      </c>
      <c r="N94" s="128"/>
      <c r="O94" s="128"/>
      <c r="P94" s="128"/>
      <c r="Q94" s="128">
        <f t="shared" si="29"/>
        <v>28390</v>
      </c>
      <c r="R94" s="128">
        <v>28390</v>
      </c>
      <c r="S94" s="128"/>
      <c r="T94" s="128"/>
      <c r="U94" s="128"/>
      <c r="V94" s="169">
        <f t="shared" si="25"/>
        <v>63.65470852017937</v>
      </c>
      <c r="W94" s="128">
        <f t="shared" si="26"/>
        <v>28390</v>
      </c>
      <c r="X94" s="239"/>
      <c r="Y94" s="175"/>
      <c r="Z94" s="90"/>
      <c r="AA94" s="90"/>
      <c r="AB94" s="90"/>
      <c r="AC94" s="90"/>
      <c r="AD94" s="90"/>
      <c r="AE94" s="90"/>
      <c r="AF94" s="90"/>
      <c r="AG94" s="90"/>
      <c r="AH94" s="90"/>
      <c r="AI94" s="90"/>
      <c r="AJ94" s="90"/>
      <c r="AK94" s="90"/>
    </row>
    <row r="95" spans="1:37" s="91" customFormat="1" ht="27.75" customHeight="1">
      <c r="A95" s="84" t="s">
        <v>217</v>
      </c>
      <c r="B95" s="84" t="s">
        <v>365</v>
      </c>
      <c r="C95" s="84" t="s">
        <v>348</v>
      </c>
      <c r="D95" s="85" t="s">
        <v>18</v>
      </c>
      <c r="E95" s="128"/>
      <c r="F95" s="128"/>
      <c r="G95" s="128"/>
      <c r="H95" s="128"/>
      <c r="I95" s="128"/>
      <c r="J95" s="128"/>
      <c r="K95" s="169"/>
      <c r="L95" s="127">
        <f t="shared" si="28"/>
        <v>265000</v>
      </c>
      <c r="M95" s="128">
        <v>224500</v>
      </c>
      <c r="N95" s="128"/>
      <c r="O95" s="128"/>
      <c r="P95" s="128">
        <v>40500</v>
      </c>
      <c r="Q95" s="128">
        <f t="shared" si="29"/>
        <v>230104.58</v>
      </c>
      <c r="R95" s="128">
        <v>190980.86</v>
      </c>
      <c r="S95" s="128"/>
      <c r="T95" s="128"/>
      <c r="U95" s="128">
        <v>39123.72</v>
      </c>
      <c r="V95" s="169">
        <f t="shared" si="25"/>
        <v>86.83191698113207</v>
      </c>
      <c r="W95" s="128">
        <f t="shared" si="26"/>
        <v>230104.58</v>
      </c>
      <c r="X95" s="239"/>
      <c r="Y95" s="175"/>
      <c r="Z95" s="90"/>
      <c r="AA95" s="90"/>
      <c r="AB95" s="90"/>
      <c r="AC95" s="90"/>
      <c r="AD95" s="90"/>
      <c r="AE95" s="90"/>
      <c r="AF95" s="90"/>
      <c r="AG95" s="90"/>
      <c r="AH95" s="90"/>
      <c r="AI95" s="90"/>
      <c r="AJ95" s="90"/>
      <c r="AK95" s="90"/>
    </row>
    <row r="96" spans="1:37" s="81" customFormat="1" ht="27" customHeight="1">
      <c r="A96" s="78" t="s">
        <v>89</v>
      </c>
      <c r="B96" s="78"/>
      <c r="C96" s="78"/>
      <c r="D96" s="104" t="s">
        <v>88</v>
      </c>
      <c r="E96" s="126">
        <f>E97</f>
        <v>336930113.45</v>
      </c>
      <c r="F96" s="126">
        <f aca="true" t="shared" si="31" ref="F96:U96">F97</f>
        <v>578275</v>
      </c>
      <c r="G96" s="126">
        <f t="shared" si="31"/>
        <v>27400</v>
      </c>
      <c r="H96" s="126">
        <f t="shared" si="31"/>
        <v>241065555.98999998</v>
      </c>
      <c r="I96" s="126">
        <f t="shared" si="31"/>
        <v>408907.22</v>
      </c>
      <c r="J96" s="126">
        <f t="shared" si="31"/>
        <v>16328.83</v>
      </c>
      <c r="K96" s="168">
        <f t="shared" si="24"/>
        <v>71.54764337375674</v>
      </c>
      <c r="L96" s="126">
        <f t="shared" si="31"/>
        <v>65609841</v>
      </c>
      <c r="M96" s="126">
        <f t="shared" si="31"/>
        <v>12622623</v>
      </c>
      <c r="N96" s="126">
        <f t="shared" si="31"/>
        <v>0</v>
      </c>
      <c r="O96" s="126">
        <f t="shared" si="31"/>
        <v>0</v>
      </c>
      <c r="P96" s="126">
        <f t="shared" si="31"/>
        <v>52987218</v>
      </c>
      <c r="Q96" s="126">
        <f t="shared" si="29"/>
        <v>47748128.05000001</v>
      </c>
      <c r="R96" s="126">
        <f t="shared" si="31"/>
        <v>13435196.98</v>
      </c>
      <c r="S96" s="126">
        <f t="shared" si="31"/>
        <v>0</v>
      </c>
      <c r="T96" s="126">
        <f t="shared" si="31"/>
        <v>0</v>
      </c>
      <c r="U96" s="126">
        <f t="shared" si="31"/>
        <v>34312931.07000001</v>
      </c>
      <c r="V96" s="168">
        <f t="shared" si="25"/>
        <v>72.77586307517497</v>
      </c>
      <c r="W96" s="126">
        <f t="shared" si="26"/>
        <v>288813684.03999996</v>
      </c>
      <c r="X96" s="239"/>
      <c r="Y96" s="175"/>
      <c r="Z96" s="80"/>
      <c r="AA96" s="80"/>
      <c r="AB96" s="80"/>
      <c r="AC96" s="80"/>
      <c r="AD96" s="80"/>
      <c r="AE96" s="80"/>
      <c r="AF96" s="80"/>
      <c r="AG96" s="80"/>
      <c r="AH96" s="80"/>
      <c r="AI96" s="80"/>
      <c r="AJ96" s="80"/>
      <c r="AK96" s="80"/>
    </row>
    <row r="97" spans="1:37" s="83" customFormat="1" ht="27.75" customHeight="1">
      <c r="A97" s="224" t="s">
        <v>586</v>
      </c>
      <c r="B97" s="224"/>
      <c r="C97" s="224"/>
      <c r="D97" s="108" t="s">
        <v>88</v>
      </c>
      <c r="E97" s="131">
        <f aca="true" t="shared" si="32" ref="E97:J97">E98+E99+E100+E101+E102+E103+E104+E105+E107+E110+E112</f>
        <v>336930113.45</v>
      </c>
      <c r="F97" s="131">
        <f t="shared" si="32"/>
        <v>578275</v>
      </c>
      <c r="G97" s="131">
        <f t="shared" si="32"/>
        <v>27400</v>
      </c>
      <c r="H97" s="131">
        <f t="shared" si="32"/>
        <v>241065555.98999998</v>
      </c>
      <c r="I97" s="131">
        <f t="shared" si="32"/>
        <v>408907.22</v>
      </c>
      <c r="J97" s="131">
        <f t="shared" si="32"/>
        <v>16328.83</v>
      </c>
      <c r="K97" s="223">
        <f t="shared" si="24"/>
        <v>71.54764337375674</v>
      </c>
      <c r="L97" s="131">
        <f aca="true" t="shared" si="33" ref="L97:U97">L98+L99+L100+L101+L102+L103+L104+L105+L107+L110+L112</f>
        <v>65609841</v>
      </c>
      <c r="M97" s="131">
        <f t="shared" si="33"/>
        <v>12622623</v>
      </c>
      <c r="N97" s="131">
        <f t="shared" si="33"/>
        <v>0</v>
      </c>
      <c r="O97" s="131">
        <f t="shared" si="33"/>
        <v>0</v>
      </c>
      <c r="P97" s="131">
        <f t="shared" si="33"/>
        <v>52987218</v>
      </c>
      <c r="Q97" s="131">
        <f t="shared" si="33"/>
        <v>47748128.05</v>
      </c>
      <c r="R97" s="131">
        <f t="shared" si="33"/>
        <v>13435196.98</v>
      </c>
      <c r="S97" s="131">
        <f t="shared" si="33"/>
        <v>0</v>
      </c>
      <c r="T97" s="131">
        <f t="shared" si="33"/>
        <v>0</v>
      </c>
      <c r="U97" s="131">
        <f t="shared" si="33"/>
        <v>34312931.07000001</v>
      </c>
      <c r="V97" s="223">
        <f t="shared" si="25"/>
        <v>72.77586307517495</v>
      </c>
      <c r="W97" s="131">
        <f t="shared" si="26"/>
        <v>288813684.03999996</v>
      </c>
      <c r="X97" s="239"/>
      <c r="Y97" s="176"/>
      <c r="Z97" s="82"/>
      <c r="AA97" s="82"/>
      <c r="AB97" s="82"/>
      <c r="AC97" s="82"/>
      <c r="AD97" s="82"/>
      <c r="AE97" s="82"/>
      <c r="AF97" s="82"/>
      <c r="AG97" s="82"/>
      <c r="AH97" s="82"/>
      <c r="AI97" s="82"/>
      <c r="AJ97" s="82"/>
      <c r="AK97" s="82"/>
    </row>
    <row r="98" spans="1:37" s="87" customFormat="1" ht="36.75" customHeight="1">
      <c r="A98" s="84" t="s">
        <v>90</v>
      </c>
      <c r="B98" s="84" t="s">
        <v>245</v>
      </c>
      <c r="C98" s="84" t="s">
        <v>246</v>
      </c>
      <c r="D98" s="85" t="s">
        <v>515</v>
      </c>
      <c r="E98" s="128">
        <v>852745</v>
      </c>
      <c r="F98" s="128">
        <v>578275</v>
      </c>
      <c r="G98" s="128">
        <v>27400</v>
      </c>
      <c r="H98" s="128">
        <v>610653.2</v>
      </c>
      <c r="I98" s="128">
        <v>408907.22</v>
      </c>
      <c r="J98" s="128">
        <v>16328.83</v>
      </c>
      <c r="K98" s="169">
        <f t="shared" si="24"/>
        <v>71.6102938158535</v>
      </c>
      <c r="L98" s="128">
        <f>M98+P98</f>
        <v>13000</v>
      </c>
      <c r="M98" s="128"/>
      <c r="N98" s="128"/>
      <c r="O98" s="128"/>
      <c r="P98" s="128">
        <v>13000</v>
      </c>
      <c r="Q98" s="128">
        <f t="shared" si="29"/>
        <v>13000</v>
      </c>
      <c r="R98" s="128"/>
      <c r="S98" s="128"/>
      <c r="T98" s="128"/>
      <c r="U98" s="128">
        <v>13000</v>
      </c>
      <c r="V98" s="169">
        <f t="shared" si="25"/>
        <v>100</v>
      </c>
      <c r="W98" s="128">
        <f t="shared" si="26"/>
        <v>623653.2</v>
      </c>
      <c r="X98" s="239"/>
      <c r="Y98" s="175"/>
      <c r="Z98" s="86"/>
      <c r="AA98" s="86"/>
      <c r="AB98" s="86"/>
      <c r="AC98" s="86"/>
      <c r="AD98" s="86"/>
      <c r="AE98" s="86"/>
      <c r="AF98" s="86"/>
      <c r="AG98" s="86"/>
      <c r="AH98" s="86"/>
      <c r="AI98" s="86"/>
      <c r="AJ98" s="86"/>
      <c r="AK98" s="86"/>
    </row>
    <row r="99" spans="1:37" s="87" customFormat="1" ht="32.25" customHeight="1">
      <c r="A99" s="84" t="s">
        <v>92</v>
      </c>
      <c r="B99" s="84" t="s">
        <v>271</v>
      </c>
      <c r="C99" s="84" t="s">
        <v>272</v>
      </c>
      <c r="D99" s="85" t="s">
        <v>91</v>
      </c>
      <c r="E99" s="128">
        <v>267182974.45</v>
      </c>
      <c r="F99" s="128"/>
      <c r="G99" s="128"/>
      <c r="H99" s="128">
        <v>192627537.9</v>
      </c>
      <c r="I99" s="128"/>
      <c r="J99" s="128"/>
      <c r="K99" s="169">
        <f t="shared" si="24"/>
        <v>72.0957382469922</v>
      </c>
      <c r="L99" s="128">
        <f aca="true" t="shared" si="34" ref="L99:L104">M99+P99</f>
        <v>49747933</v>
      </c>
      <c r="M99" s="128">
        <v>8677823</v>
      </c>
      <c r="N99" s="128"/>
      <c r="O99" s="128"/>
      <c r="P99" s="128">
        <v>41070110</v>
      </c>
      <c r="Q99" s="128">
        <f t="shared" si="29"/>
        <v>36423530.47</v>
      </c>
      <c r="R99" s="128">
        <v>9444514.3</v>
      </c>
      <c r="S99" s="128"/>
      <c r="T99" s="128"/>
      <c r="U99" s="128">
        <v>26979016.17</v>
      </c>
      <c r="V99" s="169">
        <f t="shared" si="25"/>
        <v>73.21616853910292</v>
      </c>
      <c r="W99" s="128">
        <f t="shared" si="26"/>
        <v>229051068.37</v>
      </c>
      <c r="X99" s="239"/>
      <c r="Y99" s="175"/>
      <c r="Z99" s="86"/>
      <c r="AA99" s="86"/>
      <c r="AB99" s="86"/>
      <c r="AC99" s="86"/>
      <c r="AD99" s="86"/>
      <c r="AE99" s="86"/>
      <c r="AF99" s="86"/>
      <c r="AG99" s="86"/>
      <c r="AH99" s="86"/>
      <c r="AI99" s="86"/>
      <c r="AJ99" s="86"/>
      <c r="AK99" s="86"/>
    </row>
    <row r="100" spans="1:37" s="87" customFormat="1" ht="37.5" customHeight="1">
      <c r="A100" s="84" t="s">
        <v>94</v>
      </c>
      <c r="B100" s="84" t="s">
        <v>273</v>
      </c>
      <c r="C100" s="84" t="s">
        <v>274</v>
      </c>
      <c r="D100" s="85" t="s">
        <v>93</v>
      </c>
      <c r="E100" s="128">
        <v>29992760</v>
      </c>
      <c r="F100" s="128"/>
      <c r="G100" s="128"/>
      <c r="H100" s="128">
        <v>21114128.3</v>
      </c>
      <c r="I100" s="128"/>
      <c r="J100" s="128"/>
      <c r="K100" s="169">
        <f t="shared" si="24"/>
        <v>70.39741690994761</v>
      </c>
      <c r="L100" s="128">
        <f t="shared" si="34"/>
        <v>3524000</v>
      </c>
      <c r="M100" s="128">
        <v>24000</v>
      </c>
      <c r="N100" s="128"/>
      <c r="O100" s="128"/>
      <c r="P100" s="128">
        <v>3500000</v>
      </c>
      <c r="Q100" s="128">
        <f t="shared" si="29"/>
        <v>2297210.73</v>
      </c>
      <c r="R100" s="128">
        <v>32114.31</v>
      </c>
      <c r="S100" s="128"/>
      <c r="T100" s="128"/>
      <c r="U100" s="128">
        <v>2265096.42</v>
      </c>
      <c r="V100" s="169">
        <f t="shared" si="25"/>
        <v>65.18759165720772</v>
      </c>
      <c r="W100" s="128">
        <f t="shared" si="26"/>
        <v>23411339.03</v>
      </c>
      <c r="X100" s="239"/>
      <c r="Y100" s="175"/>
      <c r="Z100" s="86"/>
      <c r="AA100" s="86"/>
      <c r="AB100" s="86"/>
      <c r="AC100" s="86"/>
      <c r="AD100" s="86"/>
      <c r="AE100" s="86"/>
      <c r="AF100" s="86"/>
      <c r="AG100" s="86"/>
      <c r="AH100" s="86"/>
      <c r="AI100" s="86"/>
      <c r="AJ100" s="86"/>
      <c r="AK100" s="86"/>
    </row>
    <row r="101" spans="1:37" s="87" customFormat="1" ht="28.5" customHeight="1">
      <c r="A101" s="97" t="s">
        <v>185</v>
      </c>
      <c r="B101" s="97" t="s">
        <v>275</v>
      </c>
      <c r="C101" s="97" t="s">
        <v>276</v>
      </c>
      <c r="D101" s="85" t="s">
        <v>407</v>
      </c>
      <c r="E101" s="128">
        <v>2282045</v>
      </c>
      <c r="F101" s="128"/>
      <c r="G101" s="128"/>
      <c r="H101" s="128">
        <v>1695659.81</v>
      </c>
      <c r="I101" s="128"/>
      <c r="J101" s="128"/>
      <c r="K101" s="169">
        <f t="shared" si="24"/>
        <v>74.30439846716432</v>
      </c>
      <c r="L101" s="128">
        <f t="shared" si="34"/>
        <v>412100</v>
      </c>
      <c r="M101" s="128">
        <v>412100</v>
      </c>
      <c r="N101" s="128"/>
      <c r="O101" s="128"/>
      <c r="P101" s="128"/>
      <c r="Q101" s="128">
        <f t="shared" si="29"/>
        <v>598639.7</v>
      </c>
      <c r="R101" s="128">
        <v>598639.7</v>
      </c>
      <c r="S101" s="128"/>
      <c r="T101" s="128"/>
      <c r="U101" s="128"/>
      <c r="V101" s="169">
        <f t="shared" si="25"/>
        <v>145.2656394079107</v>
      </c>
      <c r="W101" s="128">
        <f t="shared" si="26"/>
        <v>2294299.51</v>
      </c>
      <c r="X101" s="239"/>
      <c r="Y101" s="175"/>
      <c r="Z101" s="86"/>
      <c r="AA101" s="86"/>
      <c r="AB101" s="86"/>
      <c r="AC101" s="86"/>
      <c r="AD101" s="86"/>
      <c r="AE101" s="86"/>
      <c r="AF101" s="86"/>
      <c r="AG101" s="86"/>
      <c r="AH101" s="86"/>
      <c r="AI101" s="86"/>
      <c r="AJ101" s="86"/>
      <c r="AK101" s="86"/>
    </row>
    <row r="102" spans="1:37" s="87" customFormat="1" ht="28.5" customHeight="1">
      <c r="A102" s="84" t="s">
        <v>96</v>
      </c>
      <c r="B102" s="84" t="s">
        <v>277</v>
      </c>
      <c r="C102" s="84" t="s">
        <v>278</v>
      </c>
      <c r="D102" s="85" t="s">
        <v>95</v>
      </c>
      <c r="E102" s="128">
        <v>7238632</v>
      </c>
      <c r="F102" s="128"/>
      <c r="G102" s="128"/>
      <c r="H102" s="128">
        <v>5207079.64</v>
      </c>
      <c r="I102" s="128"/>
      <c r="J102" s="128"/>
      <c r="K102" s="169">
        <f t="shared" si="24"/>
        <v>71.93458156181997</v>
      </c>
      <c r="L102" s="128">
        <f t="shared" si="34"/>
        <v>4352000</v>
      </c>
      <c r="M102" s="128">
        <v>3352000</v>
      </c>
      <c r="N102" s="128"/>
      <c r="O102" s="128"/>
      <c r="P102" s="128">
        <v>1000000</v>
      </c>
      <c r="Q102" s="128">
        <f t="shared" si="29"/>
        <v>3898608.6799999997</v>
      </c>
      <c r="R102" s="128">
        <v>3282405.38</v>
      </c>
      <c r="S102" s="128"/>
      <c r="T102" s="128"/>
      <c r="U102" s="128">
        <v>616203.3</v>
      </c>
      <c r="V102" s="169">
        <f t="shared" si="25"/>
        <v>89.58200091911765</v>
      </c>
      <c r="W102" s="128">
        <f t="shared" si="26"/>
        <v>9105688.32</v>
      </c>
      <c r="X102" s="239"/>
      <c r="Y102" s="175"/>
      <c r="Z102" s="86"/>
      <c r="AA102" s="86"/>
      <c r="AB102" s="86"/>
      <c r="AC102" s="86"/>
      <c r="AD102" s="86"/>
      <c r="AE102" s="86"/>
      <c r="AF102" s="86"/>
      <c r="AG102" s="86"/>
      <c r="AH102" s="86"/>
      <c r="AI102" s="86"/>
      <c r="AJ102" s="86"/>
      <c r="AK102" s="86"/>
    </row>
    <row r="103" spans="1:37" s="87" customFormat="1" ht="23.25" customHeight="1">
      <c r="A103" s="84" t="s">
        <v>98</v>
      </c>
      <c r="B103" s="84" t="s">
        <v>279</v>
      </c>
      <c r="C103" s="84" t="s">
        <v>280</v>
      </c>
      <c r="D103" s="85" t="s">
        <v>97</v>
      </c>
      <c r="E103" s="128">
        <v>14884811</v>
      </c>
      <c r="F103" s="128"/>
      <c r="G103" s="128"/>
      <c r="H103" s="128">
        <v>10486561.65</v>
      </c>
      <c r="I103" s="128"/>
      <c r="J103" s="128"/>
      <c r="K103" s="169">
        <f t="shared" si="24"/>
        <v>70.45142628952426</v>
      </c>
      <c r="L103" s="128">
        <f t="shared" si="34"/>
        <v>2018808</v>
      </c>
      <c r="M103" s="128">
        <v>156700</v>
      </c>
      <c r="N103" s="128"/>
      <c r="O103" s="128"/>
      <c r="P103" s="128">
        <v>1862108</v>
      </c>
      <c r="Q103" s="128">
        <f t="shared" si="29"/>
        <v>1535251.85</v>
      </c>
      <c r="R103" s="128">
        <v>77467.29</v>
      </c>
      <c r="S103" s="128"/>
      <c r="T103" s="128"/>
      <c r="U103" s="128">
        <v>1457784.56</v>
      </c>
      <c r="V103" s="169">
        <f t="shared" si="25"/>
        <v>76.04744235212067</v>
      </c>
      <c r="W103" s="128">
        <f t="shared" si="26"/>
        <v>12021813.5</v>
      </c>
      <c r="X103" s="239"/>
      <c r="Y103" s="175"/>
      <c r="Z103" s="86"/>
      <c r="AA103" s="86"/>
      <c r="AB103" s="86"/>
      <c r="AC103" s="86"/>
      <c r="AD103" s="86"/>
      <c r="AE103" s="86"/>
      <c r="AF103" s="86"/>
      <c r="AG103" s="86"/>
      <c r="AH103" s="86"/>
      <c r="AI103" s="86"/>
      <c r="AJ103" s="86"/>
      <c r="AK103" s="86"/>
    </row>
    <row r="104" spans="1:37" s="87" customFormat="1" ht="70.5" customHeight="1">
      <c r="A104" s="97" t="s">
        <v>103</v>
      </c>
      <c r="B104" s="97" t="s">
        <v>281</v>
      </c>
      <c r="C104" s="97" t="s">
        <v>282</v>
      </c>
      <c r="D104" s="85" t="s">
        <v>19</v>
      </c>
      <c r="E104" s="128">
        <v>898410</v>
      </c>
      <c r="F104" s="128"/>
      <c r="G104" s="128"/>
      <c r="H104" s="128">
        <v>593838.48</v>
      </c>
      <c r="I104" s="128"/>
      <c r="J104" s="128"/>
      <c r="K104" s="169">
        <f t="shared" si="24"/>
        <v>66.09882792934184</v>
      </c>
      <c r="L104" s="128">
        <f t="shared" si="34"/>
        <v>0</v>
      </c>
      <c r="M104" s="128"/>
      <c r="N104" s="128"/>
      <c r="O104" s="128"/>
      <c r="P104" s="128"/>
      <c r="Q104" s="128">
        <f t="shared" si="29"/>
        <v>56</v>
      </c>
      <c r="R104" s="128">
        <v>56</v>
      </c>
      <c r="S104" s="128"/>
      <c r="T104" s="128"/>
      <c r="U104" s="128"/>
      <c r="V104" s="169"/>
      <c r="W104" s="128">
        <f t="shared" si="26"/>
        <v>593894.48</v>
      </c>
      <c r="X104" s="239"/>
      <c r="Y104" s="175"/>
      <c r="Z104" s="86"/>
      <c r="AA104" s="86"/>
      <c r="AB104" s="86"/>
      <c r="AC104" s="86"/>
      <c r="AD104" s="86"/>
      <c r="AE104" s="86"/>
      <c r="AF104" s="86"/>
      <c r="AG104" s="86"/>
      <c r="AH104" s="86"/>
      <c r="AI104" s="86"/>
      <c r="AJ104" s="86"/>
      <c r="AK104" s="86"/>
    </row>
    <row r="105" spans="1:37" s="87" customFormat="1" ht="38.25" customHeight="1">
      <c r="A105" s="111">
        <v>1412210</v>
      </c>
      <c r="B105" s="111">
        <v>2210</v>
      </c>
      <c r="C105" s="111"/>
      <c r="D105" s="85" t="s">
        <v>432</v>
      </c>
      <c r="E105" s="128">
        <f>E106</f>
        <v>5312308</v>
      </c>
      <c r="F105" s="128">
        <f aca="true" t="shared" si="35" ref="F105:U105">F106</f>
        <v>0</v>
      </c>
      <c r="G105" s="128">
        <f t="shared" si="35"/>
        <v>0</v>
      </c>
      <c r="H105" s="128">
        <f t="shared" si="35"/>
        <v>4168731.42</v>
      </c>
      <c r="I105" s="128">
        <f t="shared" si="35"/>
        <v>0</v>
      </c>
      <c r="J105" s="128">
        <f t="shared" si="35"/>
        <v>0</v>
      </c>
      <c r="K105" s="169">
        <f t="shared" si="24"/>
        <v>78.47307460335507</v>
      </c>
      <c r="L105" s="128">
        <f t="shared" si="35"/>
        <v>0</v>
      </c>
      <c r="M105" s="128">
        <f t="shared" si="35"/>
        <v>0</v>
      </c>
      <c r="N105" s="128">
        <f t="shared" si="35"/>
        <v>0</v>
      </c>
      <c r="O105" s="128">
        <f t="shared" si="35"/>
        <v>0</v>
      </c>
      <c r="P105" s="128">
        <f t="shared" si="35"/>
        <v>0</v>
      </c>
      <c r="Q105" s="128">
        <f t="shared" si="29"/>
        <v>0</v>
      </c>
      <c r="R105" s="128">
        <f t="shared" si="35"/>
        <v>0</v>
      </c>
      <c r="S105" s="128">
        <f t="shared" si="35"/>
        <v>0</v>
      </c>
      <c r="T105" s="128">
        <f t="shared" si="35"/>
        <v>0</v>
      </c>
      <c r="U105" s="128">
        <f t="shared" si="35"/>
        <v>0</v>
      </c>
      <c r="V105" s="169"/>
      <c r="W105" s="128">
        <f t="shared" si="26"/>
        <v>4168731.42</v>
      </c>
      <c r="X105" s="239"/>
      <c r="Y105" s="175"/>
      <c r="Z105" s="86"/>
      <c r="AA105" s="86"/>
      <c r="AB105" s="86"/>
      <c r="AC105" s="86"/>
      <c r="AD105" s="86"/>
      <c r="AE105" s="86"/>
      <c r="AF105" s="86"/>
      <c r="AG105" s="86"/>
      <c r="AH105" s="86"/>
      <c r="AI105" s="86"/>
      <c r="AJ105" s="86"/>
      <c r="AK105" s="86"/>
    </row>
    <row r="106" spans="1:37" s="91" customFormat="1" ht="39.75" customHeight="1">
      <c r="A106" s="112">
        <v>1412214</v>
      </c>
      <c r="B106" s="112">
        <v>2214</v>
      </c>
      <c r="C106" s="93" t="s">
        <v>282</v>
      </c>
      <c r="D106" s="89" t="s">
        <v>433</v>
      </c>
      <c r="E106" s="127">
        <v>5312308</v>
      </c>
      <c r="F106" s="127"/>
      <c r="G106" s="127"/>
      <c r="H106" s="127">
        <v>4168731.42</v>
      </c>
      <c r="I106" s="127"/>
      <c r="J106" s="127"/>
      <c r="K106" s="170">
        <f t="shared" si="24"/>
        <v>78.47307460335507</v>
      </c>
      <c r="L106" s="127"/>
      <c r="M106" s="127"/>
      <c r="N106" s="127"/>
      <c r="O106" s="127"/>
      <c r="P106" s="127"/>
      <c r="Q106" s="127">
        <f t="shared" si="29"/>
        <v>0</v>
      </c>
      <c r="R106" s="127"/>
      <c r="S106" s="127"/>
      <c r="T106" s="127"/>
      <c r="U106" s="127"/>
      <c r="V106" s="170"/>
      <c r="W106" s="127">
        <f t="shared" si="26"/>
        <v>4168731.42</v>
      </c>
      <c r="X106" s="239"/>
      <c r="Y106" s="176"/>
      <c r="Z106" s="90"/>
      <c r="AA106" s="90"/>
      <c r="AB106" s="90"/>
      <c r="AC106" s="90"/>
      <c r="AD106" s="90"/>
      <c r="AE106" s="90"/>
      <c r="AF106" s="90"/>
      <c r="AG106" s="90"/>
      <c r="AH106" s="90"/>
      <c r="AI106" s="90"/>
      <c r="AJ106" s="90"/>
      <c r="AK106" s="90"/>
    </row>
    <row r="107" spans="1:37" s="87" customFormat="1" ht="24" customHeight="1">
      <c r="A107" s="84" t="s">
        <v>100</v>
      </c>
      <c r="B107" s="84" t="s">
        <v>283</v>
      </c>
      <c r="C107" s="84" t="s">
        <v>282</v>
      </c>
      <c r="D107" s="85" t="s">
        <v>99</v>
      </c>
      <c r="E107" s="128">
        <f>E108+E109</f>
        <v>7361358</v>
      </c>
      <c r="F107" s="128">
        <f aca="true" t="shared" si="36" ref="F107:U107">F108+F109</f>
        <v>0</v>
      </c>
      <c r="G107" s="128">
        <f t="shared" si="36"/>
        <v>0</v>
      </c>
      <c r="H107" s="128">
        <f t="shared" si="36"/>
        <v>3683159.49</v>
      </c>
      <c r="I107" s="128">
        <f t="shared" si="36"/>
        <v>0</v>
      </c>
      <c r="J107" s="128">
        <f t="shared" si="36"/>
        <v>0</v>
      </c>
      <c r="K107" s="169">
        <f t="shared" si="24"/>
        <v>50.03369609248729</v>
      </c>
      <c r="L107" s="128">
        <f t="shared" si="36"/>
        <v>0</v>
      </c>
      <c r="M107" s="128">
        <f t="shared" si="36"/>
        <v>0</v>
      </c>
      <c r="N107" s="128">
        <f t="shared" si="36"/>
        <v>0</v>
      </c>
      <c r="O107" s="128">
        <f t="shared" si="36"/>
        <v>0</v>
      </c>
      <c r="P107" s="128">
        <f t="shared" si="36"/>
        <v>0</v>
      </c>
      <c r="Q107" s="127">
        <f t="shared" si="29"/>
        <v>0</v>
      </c>
      <c r="R107" s="128">
        <f t="shared" si="36"/>
        <v>0</v>
      </c>
      <c r="S107" s="128">
        <f t="shared" si="36"/>
        <v>0</v>
      </c>
      <c r="T107" s="128">
        <f t="shared" si="36"/>
        <v>0</v>
      </c>
      <c r="U107" s="128">
        <f t="shared" si="36"/>
        <v>0</v>
      </c>
      <c r="V107" s="169"/>
      <c r="W107" s="128">
        <f t="shared" si="26"/>
        <v>3683159.49</v>
      </c>
      <c r="X107" s="239"/>
      <c r="Y107" s="175"/>
      <c r="Z107" s="86"/>
      <c r="AA107" s="86"/>
      <c r="AB107" s="86"/>
      <c r="AC107" s="86"/>
      <c r="AD107" s="86"/>
      <c r="AE107" s="86"/>
      <c r="AF107" s="86"/>
      <c r="AG107" s="86"/>
      <c r="AH107" s="86"/>
      <c r="AI107" s="86"/>
      <c r="AJ107" s="86"/>
      <c r="AK107" s="86"/>
    </row>
    <row r="108" spans="1:37" s="91" customFormat="1" ht="34.5" customHeight="1">
      <c r="A108" s="88" t="s">
        <v>100</v>
      </c>
      <c r="B108" s="88" t="s">
        <v>283</v>
      </c>
      <c r="C108" s="93" t="s">
        <v>282</v>
      </c>
      <c r="D108" s="89" t="s">
        <v>101</v>
      </c>
      <c r="E108" s="127">
        <v>826395</v>
      </c>
      <c r="F108" s="127"/>
      <c r="G108" s="127"/>
      <c r="H108" s="127">
        <v>571131.66</v>
      </c>
      <c r="I108" s="127"/>
      <c r="J108" s="127"/>
      <c r="K108" s="170">
        <f t="shared" si="24"/>
        <v>69.11121921115205</v>
      </c>
      <c r="L108" s="127">
        <f>M108+P108</f>
        <v>0</v>
      </c>
      <c r="M108" s="127"/>
      <c r="N108" s="127"/>
      <c r="O108" s="127"/>
      <c r="P108" s="127"/>
      <c r="Q108" s="127">
        <f t="shared" si="29"/>
        <v>0</v>
      </c>
      <c r="R108" s="127"/>
      <c r="S108" s="127"/>
      <c r="T108" s="127"/>
      <c r="U108" s="127"/>
      <c r="V108" s="170"/>
      <c r="W108" s="127">
        <f t="shared" si="26"/>
        <v>571131.66</v>
      </c>
      <c r="X108" s="239"/>
      <c r="Y108" s="176"/>
      <c r="Z108" s="90"/>
      <c r="AA108" s="90"/>
      <c r="AB108" s="90"/>
      <c r="AC108" s="90"/>
      <c r="AD108" s="90"/>
      <c r="AE108" s="90"/>
      <c r="AF108" s="90"/>
      <c r="AG108" s="90"/>
      <c r="AH108" s="90"/>
      <c r="AI108" s="90"/>
      <c r="AJ108" s="90"/>
      <c r="AK108" s="90"/>
    </row>
    <row r="109" spans="1:37" s="91" customFormat="1" ht="24.75" customHeight="1">
      <c r="A109" s="88" t="s">
        <v>100</v>
      </c>
      <c r="B109" s="88" t="s">
        <v>283</v>
      </c>
      <c r="C109" s="93" t="s">
        <v>282</v>
      </c>
      <c r="D109" s="89" t="s">
        <v>102</v>
      </c>
      <c r="E109" s="127">
        <f>5190763+1344200</f>
        <v>6534963</v>
      </c>
      <c r="F109" s="127"/>
      <c r="G109" s="127"/>
      <c r="H109" s="127">
        <v>3112027.83</v>
      </c>
      <c r="I109" s="127"/>
      <c r="J109" s="127"/>
      <c r="K109" s="170">
        <f t="shared" si="24"/>
        <v>47.621200456682004</v>
      </c>
      <c r="L109" s="127">
        <f>M109+P109</f>
        <v>0</v>
      </c>
      <c r="M109" s="127"/>
      <c r="N109" s="127"/>
      <c r="O109" s="127"/>
      <c r="P109" s="127"/>
      <c r="Q109" s="127">
        <f t="shared" si="29"/>
        <v>0</v>
      </c>
      <c r="R109" s="127"/>
      <c r="S109" s="127"/>
      <c r="T109" s="127"/>
      <c r="U109" s="127"/>
      <c r="V109" s="170"/>
      <c r="W109" s="127">
        <f t="shared" si="26"/>
        <v>3112027.83</v>
      </c>
      <c r="X109" s="239"/>
      <c r="Y109" s="176"/>
      <c r="Z109" s="90"/>
      <c r="AA109" s="90"/>
      <c r="AB109" s="90"/>
      <c r="AC109" s="90"/>
      <c r="AD109" s="90"/>
      <c r="AE109" s="90"/>
      <c r="AF109" s="90"/>
      <c r="AG109" s="90"/>
      <c r="AH109" s="90"/>
      <c r="AI109" s="90"/>
      <c r="AJ109" s="90"/>
      <c r="AK109" s="90"/>
    </row>
    <row r="110" spans="1:37" s="91" customFormat="1" ht="27" customHeight="1">
      <c r="A110" s="84" t="s">
        <v>379</v>
      </c>
      <c r="B110" s="84" t="s">
        <v>339</v>
      </c>
      <c r="C110" s="84" t="s">
        <v>340</v>
      </c>
      <c r="D110" s="85" t="s">
        <v>153</v>
      </c>
      <c r="E110" s="128">
        <v>264070</v>
      </c>
      <c r="F110" s="128"/>
      <c r="G110" s="128"/>
      <c r="H110" s="128">
        <v>218206.1</v>
      </c>
      <c r="I110" s="128"/>
      <c r="J110" s="128"/>
      <c r="K110" s="169">
        <f t="shared" si="24"/>
        <v>82.63191577990685</v>
      </c>
      <c r="L110" s="128">
        <f>M110+P110</f>
        <v>2642000</v>
      </c>
      <c r="M110" s="128"/>
      <c r="N110" s="128"/>
      <c r="O110" s="128"/>
      <c r="P110" s="128">
        <v>2642000</v>
      </c>
      <c r="Q110" s="127">
        <f t="shared" si="29"/>
        <v>1581830.62</v>
      </c>
      <c r="R110" s="127"/>
      <c r="S110" s="127"/>
      <c r="T110" s="127"/>
      <c r="U110" s="127">
        <v>1581830.62</v>
      </c>
      <c r="V110" s="169">
        <f aca="true" t="shared" si="37" ref="V110:V115">Q110/L110*100</f>
        <v>59.87246858440576</v>
      </c>
      <c r="W110" s="128">
        <f t="shared" si="26"/>
        <v>1800036.7200000002</v>
      </c>
      <c r="X110" s="239"/>
      <c r="Y110" s="175"/>
      <c r="Z110" s="90"/>
      <c r="AA110" s="90"/>
      <c r="AB110" s="90"/>
      <c r="AC110" s="90"/>
      <c r="AD110" s="90"/>
      <c r="AE110" s="90"/>
      <c r="AF110" s="90"/>
      <c r="AG110" s="90"/>
      <c r="AH110" s="90"/>
      <c r="AI110" s="90"/>
      <c r="AJ110" s="90"/>
      <c r="AK110" s="90"/>
    </row>
    <row r="111" spans="1:37" s="91" customFormat="1" ht="27" customHeight="1">
      <c r="A111" s="84" t="s">
        <v>583</v>
      </c>
      <c r="B111" s="194" t="s">
        <v>375</v>
      </c>
      <c r="C111" s="194" t="s">
        <v>245</v>
      </c>
      <c r="D111" s="85" t="s">
        <v>25</v>
      </c>
      <c r="E111" s="128">
        <f aca="true" t="shared" si="38" ref="E111:J111">E112</f>
        <v>660000</v>
      </c>
      <c r="F111" s="128">
        <f t="shared" si="38"/>
        <v>0</v>
      </c>
      <c r="G111" s="128">
        <f t="shared" si="38"/>
        <v>0</v>
      </c>
      <c r="H111" s="128">
        <f t="shared" si="38"/>
        <v>660000</v>
      </c>
      <c r="I111" s="128">
        <f t="shared" si="38"/>
        <v>0</v>
      </c>
      <c r="J111" s="128">
        <f t="shared" si="38"/>
        <v>0</v>
      </c>
      <c r="K111" s="169">
        <f t="shared" si="24"/>
        <v>100</v>
      </c>
      <c r="L111" s="127">
        <f aca="true" t="shared" si="39" ref="L111:U111">L112</f>
        <v>2900000</v>
      </c>
      <c r="M111" s="127">
        <f t="shared" si="39"/>
        <v>0</v>
      </c>
      <c r="N111" s="127">
        <f t="shared" si="39"/>
        <v>0</v>
      </c>
      <c r="O111" s="127">
        <f t="shared" si="39"/>
        <v>0</v>
      </c>
      <c r="P111" s="127">
        <f t="shared" si="39"/>
        <v>2900000</v>
      </c>
      <c r="Q111" s="127">
        <f t="shared" si="39"/>
        <v>1400000</v>
      </c>
      <c r="R111" s="127">
        <f t="shared" si="39"/>
        <v>0</v>
      </c>
      <c r="S111" s="127">
        <f t="shared" si="39"/>
        <v>0</v>
      </c>
      <c r="T111" s="127">
        <f t="shared" si="39"/>
        <v>0</v>
      </c>
      <c r="U111" s="127">
        <f t="shared" si="39"/>
        <v>1400000</v>
      </c>
      <c r="V111" s="169">
        <f t="shared" si="37"/>
        <v>48.275862068965516</v>
      </c>
      <c r="W111" s="128">
        <f t="shared" si="26"/>
        <v>2060000</v>
      </c>
      <c r="X111" s="239"/>
      <c r="Y111" s="175"/>
      <c r="Z111" s="90"/>
      <c r="AA111" s="90"/>
      <c r="AB111" s="90"/>
      <c r="AC111" s="90"/>
      <c r="AD111" s="90"/>
      <c r="AE111" s="90"/>
      <c r="AF111" s="90"/>
      <c r="AG111" s="90"/>
      <c r="AH111" s="90"/>
      <c r="AI111" s="90"/>
      <c r="AJ111" s="90"/>
      <c r="AK111" s="90"/>
    </row>
    <row r="112" spans="1:37" s="91" customFormat="1" ht="53.25" customHeight="1">
      <c r="A112" s="88" t="s">
        <v>583</v>
      </c>
      <c r="B112" s="195" t="s">
        <v>375</v>
      </c>
      <c r="C112" s="195" t="s">
        <v>245</v>
      </c>
      <c r="D112" s="89" t="s">
        <v>584</v>
      </c>
      <c r="E112" s="127">
        <v>660000</v>
      </c>
      <c r="F112" s="127"/>
      <c r="G112" s="127"/>
      <c r="H112" s="127">
        <v>660000</v>
      </c>
      <c r="I112" s="127"/>
      <c r="J112" s="127"/>
      <c r="K112" s="170">
        <f t="shared" si="24"/>
        <v>100</v>
      </c>
      <c r="L112" s="127">
        <f>M112+P112</f>
        <v>2900000</v>
      </c>
      <c r="M112" s="127"/>
      <c r="N112" s="127"/>
      <c r="O112" s="127"/>
      <c r="P112" s="127">
        <f>1500000+1400000</f>
        <v>2900000</v>
      </c>
      <c r="Q112" s="127">
        <f t="shared" si="29"/>
        <v>1400000</v>
      </c>
      <c r="R112" s="127"/>
      <c r="S112" s="127"/>
      <c r="T112" s="127"/>
      <c r="U112" s="127">
        <v>1400000</v>
      </c>
      <c r="V112" s="170">
        <f t="shared" si="37"/>
        <v>48.275862068965516</v>
      </c>
      <c r="W112" s="127">
        <f t="shared" si="26"/>
        <v>2060000</v>
      </c>
      <c r="X112" s="239"/>
      <c r="Y112" s="176"/>
      <c r="Z112" s="90"/>
      <c r="AA112" s="90"/>
      <c r="AB112" s="90"/>
      <c r="AC112" s="90"/>
      <c r="AD112" s="90"/>
      <c r="AE112" s="90"/>
      <c r="AF112" s="90"/>
      <c r="AG112" s="90"/>
      <c r="AH112" s="90"/>
      <c r="AI112" s="90"/>
      <c r="AJ112" s="90"/>
      <c r="AK112" s="90"/>
    </row>
    <row r="113" spans="1:37" s="81" customFormat="1" ht="42" customHeight="1">
      <c r="A113" s="78" t="s">
        <v>104</v>
      </c>
      <c r="B113" s="78"/>
      <c r="C113" s="78"/>
      <c r="D113" s="104" t="s">
        <v>222</v>
      </c>
      <c r="E113" s="126">
        <f>E114</f>
        <v>967226302.73</v>
      </c>
      <c r="F113" s="126">
        <f aca="true" t="shared" si="40" ref="F113:U113">F114</f>
        <v>27691213</v>
      </c>
      <c r="G113" s="126">
        <f t="shared" si="40"/>
        <v>1635700</v>
      </c>
      <c r="H113" s="126">
        <f t="shared" si="40"/>
        <v>815439719.3599998</v>
      </c>
      <c r="I113" s="126">
        <f t="shared" si="40"/>
        <v>18388599.89</v>
      </c>
      <c r="J113" s="126">
        <f t="shared" si="40"/>
        <v>798196.48</v>
      </c>
      <c r="K113" s="168">
        <f t="shared" si="24"/>
        <v>84.3070248460384</v>
      </c>
      <c r="L113" s="126">
        <f t="shared" si="40"/>
        <v>2645685</v>
      </c>
      <c r="M113" s="126">
        <f t="shared" si="40"/>
        <v>48900</v>
      </c>
      <c r="N113" s="126">
        <f t="shared" si="40"/>
        <v>39000</v>
      </c>
      <c r="O113" s="126">
        <f t="shared" si="40"/>
        <v>0</v>
      </c>
      <c r="P113" s="126">
        <f t="shared" si="40"/>
        <v>2596785</v>
      </c>
      <c r="Q113" s="126">
        <f t="shared" si="40"/>
        <v>1710611.64</v>
      </c>
      <c r="R113" s="126">
        <f t="shared" si="40"/>
        <v>448350.61</v>
      </c>
      <c r="S113" s="126">
        <f t="shared" si="40"/>
        <v>248268.64</v>
      </c>
      <c r="T113" s="126">
        <f t="shared" si="40"/>
        <v>0</v>
      </c>
      <c r="U113" s="126">
        <f t="shared" si="40"/>
        <v>1262261.0299999998</v>
      </c>
      <c r="V113" s="168">
        <f t="shared" si="37"/>
        <v>64.65666320820506</v>
      </c>
      <c r="W113" s="126">
        <f t="shared" si="26"/>
        <v>817150330.9999998</v>
      </c>
      <c r="X113" s="239"/>
      <c r="Y113" s="175"/>
      <c r="Z113" s="80"/>
      <c r="AA113" s="80"/>
      <c r="AB113" s="80"/>
      <c r="AC113" s="80"/>
      <c r="AD113" s="80"/>
      <c r="AE113" s="80"/>
      <c r="AF113" s="80"/>
      <c r="AG113" s="80"/>
      <c r="AH113" s="80"/>
      <c r="AI113" s="80"/>
      <c r="AJ113" s="80"/>
      <c r="AK113" s="80"/>
    </row>
    <row r="114" spans="1:37" s="83" customFormat="1" ht="45" customHeight="1">
      <c r="A114" s="224" t="s">
        <v>105</v>
      </c>
      <c r="B114" s="224"/>
      <c r="C114" s="224"/>
      <c r="D114" s="108" t="s">
        <v>222</v>
      </c>
      <c r="E114" s="131">
        <f>E115+E116+E117+E125+E129+E136+E146+E147+E148+E149+E151+E155+E156+E159+E160+E161+E164+E168+E169</f>
        <v>967226302.73</v>
      </c>
      <c r="F114" s="131">
        <f aca="true" t="shared" si="41" ref="F114:T114">F115+F116+F117+F125+F129+F136+F146+F147+F148+F149+F151+F155+F156+F159+F160+F161+F164+F168+F169</f>
        <v>27691213</v>
      </c>
      <c r="G114" s="131">
        <f t="shared" si="41"/>
        <v>1635700</v>
      </c>
      <c r="H114" s="131">
        <f t="shared" si="41"/>
        <v>815439719.3599998</v>
      </c>
      <c r="I114" s="131">
        <f t="shared" si="41"/>
        <v>18388599.89</v>
      </c>
      <c r="J114" s="131">
        <f t="shared" si="41"/>
        <v>798196.48</v>
      </c>
      <c r="K114" s="223">
        <f t="shared" si="24"/>
        <v>84.3070248460384</v>
      </c>
      <c r="L114" s="131">
        <f t="shared" si="41"/>
        <v>2645685</v>
      </c>
      <c r="M114" s="131">
        <f t="shared" si="41"/>
        <v>48900</v>
      </c>
      <c r="N114" s="131">
        <f t="shared" si="41"/>
        <v>39000</v>
      </c>
      <c r="O114" s="131">
        <f t="shared" si="41"/>
        <v>0</v>
      </c>
      <c r="P114" s="131">
        <f t="shared" si="41"/>
        <v>2596785</v>
      </c>
      <c r="Q114" s="131">
        <f t="shared" si="41"/>
        <v>1710611.64</v>
      </c>
      <c r="R114" s="131">
        <f t="shared" si="41"/>
        <v>448350.61</v>
      </c>
      <c r="S114" s="131">
        <f t="shared" si="41"/>
        <v>248268.64</v>
      </c>
      <c r="T114" s="131">
        <f t="shared" si="41"/>
        <v>0</v>
      </c>
      <c r="U114" s="131">
        <f>U115+U116+U117+U125+U129+U136+U146+U147+U148+U149+U151+U155+U156+U159+U160+U161+U164+U168+U169</f>
        <v>1262261.0299999998</v>
      </c>
      <c r="V114" s="223">
        <f t="shared" si="37"/>
        <v>64.65666320820506</v>
      </c>
      <c r="W114" s="131">
        <f t="shared" si="26"/>
        <v>817150330.9999998</v>
      </c>
      <c r="X114" s="239"/>
      <c r="Y114" s="176"/>
      <c r="Z114" s="82"/>
      <c r="AA114" s="82"/>
      <c r="AB114" s="82"/>
      <c r="AC114" s="82"/>
      <c r="AD114" s="82"/>
      <c r="AE114" s="82"/>
      <c r="AF114" s="82"/>
      <c r="AG114" s="82"/>
      <c r="AH114" s="82"/>
      <c r="AI114" s="82"/>
      <c r="AJ114" s="82"/>
      <c r="AK114" s="82"/>
    </row>
    <row r="115" spans="1:37" s="87" customFormat="1" ht="35.25" customHeight="1">
      <c r="A115" s="84" t="s">
        <v>106</v>
      </c>
      <c r="B115" s="84" t="s">
        <v>245</v>
      </c>
      <c r="C115" s="84" t="s">
        <v>246</v>
      </c>
      <c r="D115" s="85" t="s">
        <v>515</v>
      </c>
      <c r="E115" s="128">
        <v>24515688</v>
      </c>
      <c r="F115" s="128">
        <v>18747256</v>
      </c>
      <c r="G115" s="128">
        <v>680600</v>
      </c>
      <c r="H115" s="128">
        <v>15699148.58</v>
      </c>
      <c r="I115" s="128">
        <v>12023446.45</v>
      </c>
      <c r="J115" s="128">
        <v>443266.72</v>
      </c>
      <c r="K115" s="169">
        <f t="shared" si="24"/>
        <v>64.03715278151688</v>
      </c>
      <c r="L115" s="127">
        <f>M115+P115</f>
        <v>654770</v>
      </c>
      <c r="M115" s="128"/>
      <c r="N115" s="128"/>
      <c r="O115" s="128"/>
      <c r="P115" s="128">
        <v>654770</v>
      </c>
      <c r="Q115" s="128">
        <f>R115+U115</f>
        <v>509282.71</v>
      </c>
      <c r="R115" s="128">
        <v>278874.71</v>
      </c>
      <c r="S115" s="128">
        <v>227892.51</v>
      </c>
      <c r="T115" s="128"/>
      <c r="U115" s="128">
        <v>230408</v>
      </c>
      <c r="V115" s="169">
        <f t="shared" si="37"/>
        <v>77.7803976969012</v>
      </c>
      <c r="W115" s="128">
        <f t="shared" si="26"/>
        <v>16208431.290000001</v>
      </c>
      <c r="X115" s="239"/>
      <c r="Y115" s="175"/>
      <c r="Z115" s="86"/>
      <c r="AA115" s="86"/>
      <c r="AB115" s="86"/>
      <c r="AC115" s="86"/>
      <c r="AD115" s="86"/>
      <c r="AE115" s="86"/>
      <c r="AF115" s="86"/>
      <c r="AG115" s="86"/>
      <c r="AH115" s="86"/>
      <c r="AI115" s="86"/>
      <c r="AJ115" s="86"/>
      <c r="AK115" s="86"/>
    </row>
    <row r="116" spans="1:37" s="87" customFormat="1" ht="95.25" customHeight="1">
      <c r="A116" s="84" t="s">
        <v>434</v>
      </c>
      <c r="B116" s="84" t="s">
        <v>255</v>
      </c>
      <c r="C116" s="84" t="s">
        <v>251</v>
      </c>
      <c r="D116" s="85" t="s">
        <v>496</v>
      </c>
      <c r="E116" s="128">
        <v>2415100</v>
      </c>
      <c r="F116" s="128"/>
      <c r="G116" s="128"/>
      <c r="H116" s="128">
        <v>1293518.29</v>
      </c>
      <c r="I116" s="128"/>
      <c r="J116" s="128"/>
      <c r="K116" s="169">
        <f t="shared" si="24"/>
        <v>53.55961616496211</v>
      </c>
      <c r="L116" s="128">
        <f>M116+P116</f>
        <v>0</v>
      </c>
      <c r="M116" s="128"/>
      <c r="N116" s="128"/>
      <c r="O116" s="128"/>
      <c r="P116" s="128"/>
      <c r="Q116" s="128">
        <f>R116+U116</f>
        <v>0</v>
      </c>
      <c r="R116" s="128"/>
      <c r="S116" s="128"/>
      <c r="T116" s="128"/>
      <c r="U116" s="128"/>
      <c r="V116" s="169"/>
      <c r="W116" s="128">
        <f t="shared" si="26"/>
        <v>1293518.29</v>
      </c>
      <c r="X116" s="239"/>
      <c r="Y116" s="175"/>
      <c r="Z116" s="86"/>
      <c r="AA116" s="86"/>
      <c r="AB116" s="86"/>
      <c r="AC116" s="86"/>
      <c r="AD116" s="86"/>
      <c r="AE116" s="86"/>
      <c r="AF116" s="86"/>
      <c r="AG116" s="86"/>
      <c r="AH116" s="86"/>
      <c r="AI116" s="86"/>
      <c r="AJ116" s="86"/>
      <c r="AK116" s="86"/>
    </row>
    <row r="117" spans="1:37" s="87" customFormat="1" ht="88.5" customHeight="1">
      <c r="A117" s="84" t="s">
        <v>435</v>
      </c>
      <c r="B117" s="84" t="s">
        <v>436</v>
      </c>
      <c r="C117" s="84"/>
      <c r="D117" s="85" t="s">
        <v>437</v>
      </c>
      <c r="E117" s="128">
        <f>E118+E119+E120+E121+E122+E123+E124</f>
        <v>532728400</v>
      </c>
      <c r="F117" s="128">
        <f aca="true" t="shared" si="42" ref="F117:U117">F118+F119+F120+F121+F122+F123+F124</f>
        <v>0</v>
      </c>
      <c r="G117" s="128">
        <f t="shared" si="42"/>
        <v>0</v>
      </c>
      <c r="H117" s="128">
        <f>H118+H119+H120+H121+H122+H123+H124</f>
        <v>530015709.17</v>
      </c>
      <c r="I117" s="128">
        <f t="shared" si="42"/>
        <v>0</v>
      </c>
      <c r="J117" s="128">
        <f t="shared" si="42"/>
        <v>0</v>
      </c>
      <c r="K117" s="169">
        <f t="shared" si="24"/>
        <v>99.49079290122322</v>
      </c>
      <c r="L117" s="128">
        <f t="shared" si="42"/>
        <v>0</v>
      </c>
      <c r="M117" s="128">
        <f t="shared" si="42"/>
        <v>0</v>
      </c>
      <c r="N117" s="128">
        <f t="shared" si="42"/>
        <v>0</v>
      </c>
      <c r="O117" s="128">
        <f t="shared" si="42"/>
        <v>0</v>
      </c>
      <c r="P117" s="128">
        <f t="shared" si="42"/>
        <v>0</v>
      </c>
      <c r="Q117" s="128">
        <f aca="true" t="shared" si="43" ref="Q117:Q180">R117+U117</f>
        <v>0</v>
      </c>
      <c r="R117" s="128">
        <f t="shared" si="42"/>
        <v>0</v>
      </c>
      <c r="S117" s="128">
        <f t="shared" si="42"/>
        <v>0</v>
      </c>
      <c r="T117" s="128">
        <f t="shared" si="42"/>
        <v>0</v>
      </c>
      <c r="U117" s="128">
        <f t="shared" si="42"/>
        <v>0</v>
      </c>
      <c r="V117" s="169"/>
      <c r="W117" s="128">
        <f t="shared" si="26"/>
        <v>530015709.17</v>
      </c>
      <c r="X117" s="239"/>
      <c r="Y117" s="175"/>
      <c r="Z117" s="86"/>
      <c r="AA117" s="86"/>
      <c r="AB117" s="86"/>
      <c r="AC117" s="86"/>
      <c r="AD117" s="86"/>
      <c r="AE117" s="86"/>
      <c r="AF117" s="86"/>
      <c r="AG117" s="86"/>
      <c r="AH117" s="86"/>
      <c r="AI117" s="86"/>
      <c r="AJ117" s="86"/>
      <c r="AK117" s="86"/>
    </row>
    <row r="118" spans="1:37" s="91" customFormat="1" ht="258" customHeight="1">
      <c r="A118" s="88" t="s">
        <v>438</v>
      </c>
      <c r="B118" s="88" t="s">
        <v>439</v>
      </c>
      <c r="C118" s="88" t="s">
        <v>254</v>
      </c>
      <c r="D118" s="89" t="s">
        <v>440</v>
      </c>
      <c r="E118" s="127">
        <f>18254500+6170000-2200000</f>
        <v>22224500</v>
      </c>
      <c r="F118" s="127"/>
      <c r="G118" s="127"/>
      <c r="H118" s="127">
        <v>21374486.83</v>
      </c>
      <c r="I118" s="127"/>
      <c r="J118" s="127"/>
      <c r="K118" s="170">
        <f t="shared" si="24"/>
        <v>96.17533276339174</v>
      </c>
      <c r="L118" s="127"/>
      <c r="M118" s="127"/>
      <c r="N118" s="127"/>
      <c r="O118" s="127"/>
      <c r="P118" s="127"/>
      <c r="Q118" s="172">
        <f t="shared" si="43"/>
        <v>0</v>
      </c>
      <c r="R118" s="127"/>
      <c r="S118" s="127"/>
      <c r="T118" s="127"/>
      <c r="U118" s="127"/>
      <c r="V118" s="170"/>
      <c r="W118" s="127">
        <f t="shared" si="26"/>
        <v>21374486.83</v>
      </c>
      <c r="X118" s="239"/>
      <c r="Y118" s="176"/>
      <c r="Z118" s="90"/>
      <c r="AA118" s="90"/>
      <c r="AB118" s="90"/>
      <c r="AC118" s="90"/>
      <c r="AD118" s="90"/>
      <c r="AE118" s="90"/>
      <c r="AF118" s="90"/>
      <c r="AG118" s="90"/>
      <c r="AH118" s="90"/>
      <c r="AI118" s="90"/>
      <c r="AJ118" s="90"/>
      <c r="AK118" s="90"/>
    </row>
    <row r="119" spans="1:37" s="91" customFormat="1" ht="357.75" customHeight="1">
      <c r="A119" s="262" t="s">
        <v>441</v>
      </c>
      <c r="B119" s="262" t="s">
        <v>442</v>
      </c>
      <c r="C119" s="267" t="s">
        <v>254</v>
      </c>
      <c r="D119" s="113" t="s">
        <v>0</v>
      </c>
      <c r="E119" s="132">
        <f>2803400+70000+758000</f>
        <v>3631400</v>
      </c>
      <c r="F119" s="132"/>
      <c r="G119" s="132"/>
      <c r="H119" s="132">
        <v>3353986.61</v>
      </c>
      <c r="I119" s="132"/>
      <c r="J119" s="160"/>
      <c r="K119" s="170">
        <f t="shared" si="24"/>
        <v>92.36070413614583</v>
      </c>
      <c r="L119" s="157"/>
      <c r="M119" s="132"/>
      <c r="N119" s="132"/>
      <c r="O119" s="132"/>
      <c r="P119" s="160"/>
      <c r="Q119" s="172">
        <f t="shared" si="43"/>
        <v>0</v>
      </c>
      <c r="R119" s="157"/>
      <c r="S119" s="132"/>
      <c r="T119" s="132"/>
      <c r="U119" s="132"/>
      <c r="V119" s="236"/>
      <c r="W119" s="127">
        <f t="shared" si="26"/>
        <v>3353986.61</v>
      </c>
      <c r="X119" s="239"/>
      <c r="Y119" s="176"/>
      <c r="Z119" s="90"/>
      <c r="AA119" s="90"/>
      <c r="AB119" s="90"/>
      <c r="AC119" s="90"/>
      <c r="AD119" s="90"/>
      <c r="AE119" s="90"/>
      <c r="AF119" s="90"/>
      <c r="AG119" s="90"/>
      <c r="AH119" s="90"/>
      <c r="AI119" s="90"/>
      <c r="AJ119" s="90"/>
      <c r="AK119" s="90"/>
    </row>
    <row r="120" spans="1:37" s="91" customFormat="1" ht="254.25" customHeight="1">
      <c r="A120" s="263"/>
      <c r="B120" s="263"/>
      <c r="C120" s="268"/>
      <c r="D120" s="114" t="s">
        <v>1</v>
      </c>
      <c r="E120" s="130"/>
      <c r="F120" s="130"/>
      <c r="G120" s="130"/>
      <c r="H120" s="130"/>
      <c r="I120" s="130"/>
      <c r="J120" s="161"/>
      <c r="K120" s="170" t="e">
        <f t="shared" si="24"/>
        <v>#DIV/0!</v>
      </c>
      <c r="L120" s="158"/>
      <c r="M120" s="130"/>
      <c r="N120" s="130"/>
      <c r="O120" s="130"/>
      <c r="P120" s="161"/>
      <c r="Q120" s="173">
        <f t="shared" si="43"/>
        <v>0</v>
      </c>
      <c r="R120" s="158"/>
      <c r="S120" s="130"/>
      <c r="T120" s="130"/>
      <c r="U120" s="130"/>
      <c r="V120" s="237"/>
      <c r="W120" s="127">
        <f t="shared" si="26"/>
        <v>0</v>
      </c>
      <c r="X120" s="239" t="s">
        <v>577</v>
      </c>
      <c r="Y120" s="176"/>
      <c r="Z120" s="90"/>
      <c r="AA120" s="90"/>
      <c r="AB120" s="90"/>
      <c r="AC120" s="90"/>
      <c r="AD120" s="90"/>
      <c r="AE120" s="90"/>
      <c r="AF120" s="90"/>
      <c r="AG120" s="90"/>
      <c r="AH120" s="90"/>
      <c r="AI120" s="90"/>
      <c r="AJ120" s="90"/>
      <c r="AK120" s="90"/>
    </row>
    <row r="121" spans="1:37" s="91" customFormat="1" ht="109.5" customHeight="1">
      <c r="A121" s="88" t="s">
        <v>444</v>
      </c>
      <c r="B121" s="88" t="s">
        <v>445</v>
      </c>
      <c r="C121" s="88" t="s">
        <v>256</v>
      </c>
      <c r="D121" s="89" t="s">
        <v>446</v>
      </c>
      <c r="E121" s="127">
        <f>1834400+550000</f>
        <v>2384400</v>
      </c>
      <c r="F121" s="127"/>
      <c r="G121" s="127"/>
      <c r="H121" s="127">
        <v>2188348</v>
      </c>
      <c r="I121" s="127"/>
      <c r="J121" s="127"/>
      <c r="K121" s="170">
        <f t="shared" si="24"/>
        <v>91.77772185874854</v>
      </c>
      <c r="L121" s="127"/>
      <c r="M121" s="127"/>
      <c r="N121" s="127"/>
      <c r="O121" s="127"/>
      <c r="P121" s="127"/>
      <c r="Q121" s="173">
        <f t="shared" si="43"/>
        <v>0</v>
      </c>
      <c r="R121" s="127"/>
      <c r="S121" s="127"/>
      <c r="T121" s="127"/>
      <c r="U121" s="127"/>
      <c r="V121" s="170"/>
      <c r="W121" s="127">
        <f t="shared" si="26"/>
        <v>2188348</v>
      </c>
      <c r="X121" s="239"/>
      <c r="Y121" s="176"/>
      <c r="Z121" s="90"/>
      <c r="AA121" s="90"/>
      <c r="AB121" s="90"/>
      <c r="AC121" s="90"/>
      <c r="AD121" s="90"/>
      <c r="AE121" s="90"/>
      <c r="AF121" s="90"/>
      <c r="AG121" s="90"/>
      <c r="AH121" s="90"/>
      <c r="AI121" s="90"/>
      <c r="AJ121" s="90"/>
      <c r="AK121" s="90"/>
    </row>
    <row r="122" spans="1:37" s="91" customFormat="1" ht="197.25" customHeight="1">
      <c r="A122" s="88" t="s">
        <v>447</v>
      </c>
      <c r="B122" s="88" t="s">
        <v>448</v>
      </c>
      <c r="C122" s="88" t="s">
        <v>256</v>
      </c>
      <c r="D122" s="89" t="s">
        <v>449</v>
      </c>
      <c r="E122" s="127">
        <v>64700</v>
      </c>
      <c r="F122" s="127"/>
      <c r="G122" s="127"/>
      <c r="H122" s="127">
        <v>34902.82</v>
      </c>
      <c r="I122" s="127"/>
      <c r="J122" s="127"/>
      <c r="K122" s="170">
        <f t="shared" si="24"/>
        <v>53.94562596599691</v>
      </c>
      <c r="L122" s="127"/>
      <c r="M122" s="127"/>
      <c r="N122" s="127"/>
      <c r="O122" s="127"/>
      <c r="P122" s="127"/>
      <c r="Q122" s="127">
        <f t="shared" si="43"/>
        <v>0</v>
      </c>
      <c r="R122" s="127"/>
      <c r="S122" s="127"/>
      <c r="T122" s="127"/>
      <c r="U122" s="127"/>
      <c r="V122" s="170"/>
      <c r="W122" s="127">
        <f t="shared" si="26"/>
        <v>34902.82</v>
      </c>
      <c r="X122" s="239"/>
      <c r="Y122" s="176"/>
      <c r="Z122" s="90"/>
      <c r="AA122" s="90"/>
      <c r="AB122" s="90"/>
      <c r="AC122" s="90"/>
      <c r="AD122" s="90"/>
      <c r="AE122" s="90"/>
      <c r="AF122" s="90"/>
      <c r="AG122" s="90"/>
      <c r="AH122" s="90"/>
      <c r="AI122" s="90"/>
      <c r="AJ122" s="90"/>
      <c r="AK122" s="90"/>
    </row>
    <row r="123" spans="1:37" s="91" customFormat="1" ht="36.75" customHeight="1">
      <c r="A123" s="88" t="s">
        <v>450</v>
      </c>
      <c r="B123" s="88" t="s">
        <v>451</v>
      </c>
      <c r="C123" s="88" t="s">
        <v>256</v>
      </c>
      <c r="D123" s="89" t="s">
        <v>452</v>
      </c>
      <c r="E123" s="127">
        <f>819400+370000-34800</f>
        <v>1154600</v>
      </c>
      <c r="F123" s="127"/>
      <c r="G123" s="127"/>
      <c r="H123" s="127">
        <v>901505.73</v>
      </c>
      <c r="I123" s="127"/>
      <c r="J123" s="127"/>
      <c r="K123" s="170">
        <f t="shared" si="24"/>
        <v>78.07948467001559</v>
      </c>
      <c r="L123" s="127"/>
      <c r="M123" s="127"/>
      <c r="N123" s="127"/>
      <c r="O123" s="127"/>
      <c r="P123" s="127"/>
      <c r="Q123" s="127">
        <f t="shared" si="43"/>
        <v>0</v>
      </c>
      <c r="R123" s="127"/>
      <c r="S123" s="127"/>
      <c r="T123" s="127"/>
      <c r="U123" s="127"/>
      <c r="V123" s="170"/>
      <c r="W123" s="127">
        <f t="shared" si="26"/>
        <v>901505.73</v>
      </c>
      <c r="X123" s="239"/>
      <c r="Y123" s="176"/>
      <c r="Z123" s="90"/>
      <c r="AA123" s="90"/>
      <c r="AB123" s="90"/>
      <c r="AC123" s="90"/>
      <c r="AD123" s="90"/>
      <c r="AE123" s="90"/>
      <c r="AF123" s="90"/>
      <c r="AG123" s="90"/>
      <c r="AH123" s="90"/>
      <c r="AI123" s="90"/>
      <c r="AJ123" s="90"/>
      <c r="AK123" s="90"/>
    </row>
    <row r="124" spans="1:37" s="91" customFormat="1" ht="33.75" customHeight="1">
      <c r="A124" s="88" t="s">
        <v>453</v>
      </c>
      <c r="B124" s="88" t="s">
        <v>454</v>
      </c>
      <c r="C124" s="88" t="s">
        <v>255</v>
      </c>
      <c r="D124" s="89" t="s">
        <v>455</v>
      </c>
      <c r="E124" s="127">
        <f>463124500-70000+42214300-2000000</f>
        <v>503268800</v>
      </c>
      <c r="F124" s="127"/>
      <c r="G124" s="127"/>
      <c r="H124" s="127">
        <v>502162479.18</v>
      </c>
      <c r="I124" s="127"/>
      <c r="J124" s="127"/>
      <c r="K124" s="170">
        <f t="shared" si="24"/>
        <v>99.78017297714462</v>
      </c>
      <c r="L124" s="127"/>
      <c r="M124" s="127"/>
      <c r="N124" s="127"/>
      <c r="O124" s="127"/>
      <c r="P124" s="127"/>
      <c r="Q124" s="127">
        <f t="shared" si="43"/>
        <v>0</v>
      </c>
      <c r="R124" s="127"/>
      <c r="S124" s="127"/>
      <c r="T124" s="127"/>
      <c r="U124" s="127"/>
      <c r="V124" s="170"/>
      <c r="W124" s="127">
        <f t="shared" si="26"/>
        <v>502162479.18</v>
      </c>
      <c r="X124" s="239"/>
      <c r="Y124" s="176"/>
      <c r="Z124" s="90"/>
      <c r="AA124" s="90"/>
      <c r="AB124" s="90"/>
      <c r="AC124" s="90"/>
      <c r="AD124" s="90"/>
      <c r="AE124" s="90"/>
      <c r="AF124" s="90"/>
      <c r="AG124" s="90"/>
      <c r="AH124" s="90"/>
      <c r="AI124" s="90"/>
      <c r="AJ124" s="90"/>
      <c r="AK124" s="90"/>
    </row>
    <row r="125" spans="1:37" s="87" customFormat="1" ht="60" customHeight="1">
      <c r="A125" s="84" t="s">
        <v>456</v>
      </c>
      <c r="B125" s="84" t="s">
        <v>457</v>
      </c>
      <c r="C125" s="84"/>
      <c r="D125" s="85" t="s">
        <v>458</v>
      </c>
      <c r="E125" s="127">
        <f aca="true" t="shared" si="44" ref="E125:J125">E126+E127+E128</f>
        <v>313500</v>
      </c>
      <c r="F125" s="127">
        <f t="shared" si="44"/>
        <v>0</v>
      </c>
      <c r="G125" s="127">
        <f t="shared" si="44"/>
        <v>0</v>
      </c>
      <c r="H125" s="127">
        <f t="shared" si="44"/>
        <v>201786.15999999997</v>
      </c>
      <c r="I125" s="127">
        <f t="shared" si="44"/>
        <v>0</v>
      </c>
      <c r="J125" s="127">
        <f t="shared" si="44"/>
        <v>0</v>
      </c>
      <c r="K125" s="169">
        <f t="shared" si="24"/>
        <v>64.36560127591706</v>
      </c>
      <c r="L125" s="127">
        <f>L126+L127+L128</f>
        <v>0</v>
      </c>
      <c r="M125" s="127">
        <f>M126+M127+M128</f>
        <v>0</v>
      </c>
      <c r="N125" s="127">
        <f>N126+N127+N128</f>
        <v>0</v>
      </c>
      <c r="O125" s="127">
        <f>O126+O127+O128</f>
        <v>0</v>
      </c>
      <c r="P125" s="127">
        <f>P126+P127+P128</f>
        <v>0</v>
      </c>
      <c r="Q125" s="128">
        <f t="shared" si="43"/>
        <v>0</v>
      </c>
      <c r="R125" s="127"/>
      <c r="S125" s="127"/>
      <c r="T125" s="127"/>
      <c r="U125" s="127"/>
      <c r="V125" s="169"/>
      <c r="W125" s="128">
        <f t="shared" si="26"/>
        <v>201786.15999999997</v>
      </c>
      <c r="X125" s="239"/>
      <c r="Y125" s="175"/>
      <c r="Z125" s="86"/>
      <c r="AA125" s="86"/>
      <c r="AB125" s="86"/>
      <c r="AC125" s="86"/>
      <c r="AD125" s="86"/>
      <c r="AE125" s="86"/>
      <c r="AF125" s="86"/>
      <c r="AG125" s="86"/>
      <c r="AH125" s="86"/>
      <c r="AI125" s="86"/>
      <c r="AJ125" s="86"/>
      <c r="AK125" s="86"/>
    </row>
    <row r="126" spans="1:37" s="91" customFormat="1" ht="211.5" customHeight="1">
      <c r="A126" s="88" t="s">
        <v>459</v>
      </c>
      <c r="B126" s="88" t="s">
        <v>460</v>
      </c>
      <c r="C126" s="88" t="s">
        <v>254</v>
      </c>
      <c r="D126" s="89" t="s">
        <v>461</v>
      </c>
      <c r="E126" s="127">
        <v>36189.02</v>
      </c>
      <c r="F126" s="127"/>
      <c r="G126" s="127"/>
      <c r="H126" s="127">
        <v>33178.69</v>
      </c>
      <c r="I126" s="127"/>
      <c r="J126" s="127"/>
      <c r="K126" s="170">
        <f t="shared" si="24"/>
        <v>91.68164819052852</v>
      </c>
      <c r="L126" s="127"/>
      <c r="M126" s="127"/>
      <c r="N126" s="127"/>
      <c r="O126" s="127"/>
      <c r="P126" s="127"/>
      <c r="Q126" s="127">
        <f t="shared" si="43"/>
        <v>0</v>
      </c>
      <c r="R126" s="127"/>
      <c r="S126" s="127"/>
      <c r="T126" s="127"/>
      <c r="U126" s="127"/>
      <c r="V126" s="170"/>
      <c r="W126" s="127">
        <f t="shared" si="26"/>
        <v>33178.69</v>
      </c>
      <c r="X126" s="239"/>
      <c r="Y126" s="176"/>
      <c r="Z126" s="90"/>
      <c r="AA126" s="90"/>
      <c r="AB126" s="90"/>
      <c r="AC126" s="90"/>
      <c r="AD126" s="90"/>
      <c r="AE126" s="90"/>
      <c r="AF126" s="90"/>
      <c r="AG126" s="90"/>
      <c r="AH126" s="90"/>
      <c r="AI126" s="90"/>
      <c r="AJ126" s="90"/>
      <c r="AK126" s="90"/>
    </row>
    <row r="127" spans="1:37" s="91" customFormat="1" ht="43.5" customHeight="1">
      <c r="A127" s="88" t="s">
        <v>462</v>
      </c>
      <c r="B127" s="88" t="s">
        <v>463</v>
      </c>
      <c r="C127" s="88" t="s">
        <v>256</v>
      </c>
      <c r="D127" s="115" t="s">
        <v>464</v>
      </c>
      <c r="E127" s="127">
        <v>8035.26</v>
      </c>
      <c r="F127" s="127"/>
      <c r="G127" s="127"/>
      <c r="H127" s="127">
        <v>5647.67</v>
      </c>
      <c r="I127" s="127"/>
      <c r="J127" s="127"/>
      <c r="K127" s="170">
        <f t="shared" si="24"/>
        <v>70.28608906245722</v>
      </c>
      <c r="L127" s="127"/>
      <c r="M127" s="127"/>
      <c r="N127" s="127"/>
      <c r="O127" s="127"/>
      <c r="P127" s="127"/>
      <c r="Q127" s="127">
        <f t="shared" si="43"/>
        <v>0</v>
      </c>
      <c r="R127" s="127"/>
      <c r="S127" s="127"/>
      <c r="T127" s="127"/>
      <c r="U127" s="127"/>
      <c r="V127" s="170"/>
      <c r="W127" s="127">
        <f t="shared" si="26"/>
        <v>5647.67</v>
      </c>
      <c r="X127" s="239"/>
      <c r="Y127" s="176"/>
      <c r="Z127" s="90"/>
      <c r="AA127" s="90"/>
      <c r="AB127" s="90"/>
      <c r="AC127" s="90"/>
      <c r="AD127" s="90"/>
      <c r="AE127" s="90"/>
      <c r="AF127" s="90"/>
      <c r="AG127" s="90"/>
      <c r="AH127" s="90"/>
      <c r="AI127" s="90"/>
      <c r="AJ127" s="90"/>
      <c r="AK127" s="90"/>
    </row>
    <row r="128" spans="1:37" s="91" customFormat="1" ht="69.75" customHeight="1">
      <c r="A128" s="88" t="s">
        <v>465</v>
      </c>
      <c r="B128" s="88" t="s">
        <v>466</v>
      </c>
      <c r="C128" s="88" t="s">
        <v>255</v>
      </c>
      <c r="D128" s="89" t="s">
        <v>467</v>
      </c>
      <c r="E128" s="127">
        <v>269275.72</v>
      </c>
      <c r="F128" s="127"/>
      <c r="G128" s="127"/>
      <c r="H128" s="127">
        <v>162959.8</v>
      </c>
      <c r="I128" s="127"/>
      <c r="J128" s="127"/>
      <c r="K128" s="170">
        <f t="shared" si="24"/>
        <v>60.51782165878157</v>
      </c>
      <c r="L128" s="127"/>
      <c r="M128" s="127"/>
      <c r="N128" s="127"/>
      <c r="O128" s="127"/>
      <c r="P128" s="127"/>
      <c r="Q128" s="127">
        <f t="shared" si="43"/>
        <v>0</v>
      </c>
      <c r="R128" s="127"/>
      <c r="S128" s="127"/>
      <c r="T128" s="127"/>
      <c r="U128" s="127"/>
      <c r="V128" s="170"/>
      <c r="W128" s="127">
        <f t="shared" si="26"/>
        <v>162959.8</v>
      </c>
      <c r="X128" s="239"/>
      <c r="Y128" s="176"/>
      <c r="Z128" s="90"/>
      <c r="AA128" s="90"/>
      <c r="AB128" s="90"/>
      <c r="AC128" s="90"/>
      <c r="AD128" s="90"/>
      <c r="AE128" s="90"/>
      <c r="AF128" s="90"/>
      <c r="AG128" s="90"/>
      <c r="AH128" s="90"/>
      <c r="AI128" s="90"/>
      <c r="AJ128" s="90"/>
      <c r="AK128" s="90"/>
    </row>
    <row r="129" spans="1:38" s="117" customFormat="1" ht="195" customHeight="1">
      <c r="A129" s="111">
        <v>1513030</v>
      </c>
      <c r="B129" s="111">
        <v>3030</v>
      </c>
      <c r="C129" s="111">
        <v>1030</v>
      </c>
      <c r="D129" s="85" t="s">
        <v>107</v>
      </c>
      <c r="E129" s="129">
        <f>E130+E131+E132+E133+E134+E135</f>
        <v>38779595.2</v>
      </c>
      <c r="F129" s="129">
        <f aca="true" t="shared" si="45" ref="F129:U129">F130+F131+F132+F133+F134+F135</f>
        <v>0</v>
      </c>
      <c r="G129" s="129">
        <f t="shared" si="45"/>
        <v>0</v>
      </c>
      <c r="H129" s="129">
        <f t="shared" si="45"/>
        <v>29445901.92</v>
      </c>
      <c r="I129" s="129">
        <f t="shared" si="45"/>
        <v>0</v>
      </c>
      <c r="J129" s="129">
        <f t="shared" si="45"/>
        <v>0</v>
      </c>
      <c r="K129" s="169">
        <f t="shared" si="24"/>
        <v>75.93143189901063</v>
      </c>
      <c r="L129" s="129">
        <f t="shared" si="45"/>
        <v>154612</v>
      </c>
      <c r="M129" s="129">
        <f t="shared" si="45"/>
        <v>0</v>
      </c>
      <c r="N129" s="129">
        <f t="shared" si="45"/>
        <v>0</v>
      </c>
      <c r="O129" s="129">
        <f t="shared" si="45"/>
        <v>0</v>
      </c>
      <c r="P129" s="129">
        <f t="shared" si="45"/>
        <v>154612</v>
      </c>
      <c r="Q129" s="128">
        <f t="shared" si="43"/>
        <v>4611.69</v>
      </c>
      <c r="R129" s="129">
        <f t="shared" si="45"/>
        <v>0</v>
      </c>
      <c r="S129" s="129">
        <f t="shared" si="45"/>
        <v>0</v>
      </c>
      <c r="T129" s="129">
        <f t="shared" si="45"/>
        <v>0</v>
      </c>
      <c r="U129" s="129">
        <f t="shared" si="45"/>
        <v>4611.69</v>
      </c>
      <c r="V129" s="169">
        <f>Q129/L129*100</f>
        <v>2.9827503686647865</v>
      </c>
      <c r="W129" s="128">
        <f>H129+Q129</f>
        <v>29450513.610000003</v>
      </c>
      <c r="X129" s="239"/>
      <c r="Y129" s="175"/>
      <c r="Z129" s="86"/>
      <c r="AA129" s="86"/>
      <c r="AB129" s="86"/>
      <c r="AC129" s="86"/>
      <c r="AD129" s="86"/>
      <c r="AE129" s="86"/>
      <c r="AF129" s="86"/>
      <c r="AG129" s="86"/>
      <c r="AH129" s="86"/>
      <c r="AI129" s="86"/>
      <c r="AJ129" s="86"/>
      <c r="AK129" s="86"/>
      <c r="AL129" s="116"/>
    </row>
    <row r="130" spans="1:25" s="90" customFormat="1" ht="290.25" customHeight="1">
      <c r="A130" s="112">
        <v>1513031</v>
      </c>
      <c r="B130" s="112">
        <v>3031</v>
      </c>
      <c r="C130" s="112">
        <v>1030</v>
      </c>
      <c r="D130" s="89" t="s">
        <v>234</v>
      </c>
      <c r="E130" s="127">
        <v>270200</v>
      </c>
      <c r="F130" s="95"/>
      <c r="G130" s="95"/>
      <c r="H130" s="95">
        <v>201796.81</v>
      </c>
      <c r="I130" s="95"/>
      <c r="J130" s="95"/>
      <c r="K130" s="170">
        <f t="shared" si="24"/>
        <v>74.68423760177646</v>
      </c>
      <c r="L130" s="95">
        <f>M130+P130</f>
        <v>154612</v>
      </c>
      <c r="M130" s="95"/>
      <c r="N130" s="95"/>
      <c r="O130" s="95"/>
      <c r="P130" s="95">
        <v>154612</v>
      </c>
      <c r="Q130" s="127">
        <f t="shared" si="43"/>
        <v>4611.69</v>
      </c>
      <c r="R130" s="95"/>
      <c r="S130" s="95"/>
      <c r="T130" s="95"/>
      <c r="U130" s="95">
        <v>4611.69</v>
      </c>
      <c r="V130" s="170">
        <f>Q130/L130*100</f>
        <v>2.9827503686647865</v>
      </c>
      <c r="W130" s="127">
        <f aca="true" t="shared" si="46" ref="W130:W170">H130+Q130</f>
        <v>206408.5</v>
      </c>
      <c r="X130" s="239"/>
      <c r="Y130" s="176"/>
    </row>
    <row r="131" spans="1:25" s="90" customFormat="1" ht="102" customHeight="1">
      <c r="A131" s="112">
        <v>1513033</v>
      </c>
      <c r="B131" s="112">
        <v>3033</v>
      </c>
      <c r="C131" s="112">
        <v>1070</v>
      </c>
      <c r="D131" s="89" t="s">
        <v>235</v>
      </c>
      <c r="E131" s="127">
        <v>74666</v>
      </c>
      <c r="F131" s="95"/>
      <c r="G131" s="95"/>
      <c r="H131" s="95">
        <v>56642.94</v>
      </c>
      <c r="I131" s="95"/>
      <c r="J131" s="95"/>
      <c r="K131" s="170">
        <f t="shared" si="24"/>
        <v>75.86175769426514</v>
      </c>
      <c r="L131" s="95"/>
      <c r="M131" s="95"/>
      <c r="N131" s="95"/>
      <c r="O131" s="95"/>
      <c r="P131" s="95"/>
      <c r="Q131" s="127">
        <f t="shared" si="43"/>
        <v>0</v>
      </c>
      <c r="R131" s="95"/>
      <c r="S131" s="95"/>
      <c r="T131" s="95"/>
      <c r="U131" s="95"/>
      <c r="V131" s="170"/>
      <c r="W131" s="127">
        <f t="shared" si="46"/>
        <v>56642.94</v>
      </c>
      <c r="X131" s="239"/>
      <c r="Y131" s="176"/>
    </row>
    <row r="132" spans="1:25" s="90" customFormat="1" ht="40.5" customHeight="1">
      <c r="A132" s="112">
        <v>1513034</v>
      </c>
      <c r="B132" s="112">
        <v>3034</v>
      </c>
      <c r="C132" s="112">
        <v>1070</v>
      </c>
      <c r="D132" s="89" t="s">
        <v>539</v>
      </c>
      <c r="E132" s="127">
        <v>1577457</v>
      </c>
      <c r="F132" s="95"/>
      <c r="G132" s="95"/>
      <c r="H132" s="95">
        <v>1152307.45</v>
      </c>
      <c r="I132" s="95"/>
      <c r="J132" s="95"/>
      <c r="K132" s="170">
        <f t="shared" si="24"/>
        <v>73.0484222390848</v>
      </c>
      <c r="L132" s="95"/>
      <c r="M132" s="95"/>
      <c r="N132" s="95"/>
      <c r="O132" s="95"/>
      <c r="P132" s="95"/>
      <c r="Q132" s="127">
        <f t="shared" si="43"/>
        <v>0</v>
      </c>
      <c r="R132" s="95"/>
      <c r="S132" s="95"/>
      <c r="T132" s="95"/>
      <c r="U132" s="95"/>
      <c r="V132" s="170"/>
      <c r="W132" s="127">
        <f t="shared" si="46"/>
        <v>1152307.45</v>
      </c>
      <c r="X132" s="239"/>
      <c r="Y132" s="176"/>
    </row>
    <row r="133" spans="1:25" s="90" customFormat="1" ht="57.75" customHeight="1">
      <c r="A133" s="112">
        <v>1513035</v>
      </c>
      <c r="B133" s="112">
        <v>3035</v>
      </c>
      <c r="C133" s="112">
        <v>1070</v>
      </c>
      <c r="D133" s="89" t="s">
        <v>236</v>
      </c>
      <c r="E133" s="127">
        <f>10065884.2+91875</f>
        <v>10157759.2</v>
      </c>
      <c r="F133" s="95"/>
      <c r="G133" s="95"/>
      <c r="H133" s="95">
        <v>8275002.22</v>
      </c>
      <c r="I133" s="95"/>
      <c r="J133" s="95"/>
      <c r="K133" s="170">
        <f t="shared" si="24"/>
        <v>81.46483941064481</v>
      </c>
      <c r="L133" s="95"/>
      <c r="M133" s="95"/>
      <c r="N133" s="95"/>
      <c r="O133" s="95"/>
      <c r="P133" s="95"/>
      <c r="Q133" s="127">
        <f t="shared" si="43"/>
        <v>0</v>
      </c>
      <c r="R133" s="95"/>
      <c r="S133" s="95"/>
      <c r="T133" s="95"/>
      <c r="U133" s="95"/>
      <c r="V133" s="170"/>
      <c r="W133" s="127">
        <f t="shared" si="46"/>
        <v>8275002.22</v>
      </c>
      <c r="X133" s="239"/>
      <c r="Y133" s="176"/>
    </row>
    <row r="134" spans="1:25" s="90" customFormat="1" ht="57" customHeight="1">
      <c r="A134" s="112">
        <v>1513037</v>
      </c>
      <c r="B134" s="112">
        <v>3037</v>
      </c>
      <c r="C134" s="112">
        <v>1070</v>
      </c>
      <c r="D134" s="89" t="s">
        <v>520</v>
      </c>
      <c r="E134" s="127">
        <v>1500000</v>
      </c>
      <c r="F134" s="95"/>
      <c r="G134" s="95"/>
      <c r="H134" s="95">
        <v>1000000</v>
      </c>
      <c r="I134" s="95"/>
      <c r="J134" s="95"/>
      <c r="K134" s="170">
        <f t="shared" si="24"/>
        <v>66.66666666666666</v>
      </c>
      <c r="L134" s="95"/>
      <c r="M134" s="95"/>
      <c r="N134" s="95"/>
      <c r="O134" s="95"/>
      <c r="P134" s="95"/>
      <c r="Q134" s="127">
        <f t="shared" si="43"/>
        <v>0</v>
      </c>
      <c r="R134" s="95"/>
      <c r="S134" s="95"/>
      <c r="T134" s="95"/>
      <c r="U134" s="95"/>
      <c r="V134" s="170"/>
      <c r="W134" s="127">
        <f t="shared" si="46"/>
        <v>1000000</v>
      </c>
      <c r="X134" s="239"/>
      <c r="Y134" s="176"/>
    </row>
    <row r="135" spans="1:25" s="90" customFormat="1" ht="51" customHeight="1">
      <c r="A135" s="112">
        <v>1513038</v>
      </c>
      <c r="B135" s="112">
        <v>3038</v>
      </c>
      <c r="C135" s="112">
        <v>1070</v>
      </c>
      <c r="D135" s="89" t="s">
        <v>22</v>
      </c>
      <c r="E135" s="127">
        <v>25199513</v>
      </c>
      <c r="F135" s="127"/>
      <c r="G135" s="127"/>
      <c r="H135" s="127">
        <v>18760152.5</v>
      </c>
      <c r="I135" s="127"/>
      <c r="J135" s="127"/>
      <c r="K135" s="170">
        <f t="shared" si="24"/>
        <v>74.44648831110348</v>
      </c>
      <c r="L135" s="95"/>
      <c r="M135" s="127"/>
      <c r="N135" s="127"/>
      <c r="O135" s="127"/>
      <c r="P135" s="127"/>
      <c r="Q135" s="127">
        <f t="shared" si="43"/>
        <v>0</v>
      </c>
      <c r="R135" s="127"/>
      <c r="S135" s="127"/>
      <c r="T135" s="127"/>
      <c r="U135" s="127"/>
      <c r="V135" s="170"/>
      <c r="W135" s="127">
        <f t="shared" si="46"/>
        <v>18760152.5</v>
      </c>
      <c r="X135" s="239" t="s">
        <v>578</v>
      </c>
      <c r="Y135" s="176"/>
    </row>
    <row r="136" spans="1:25" s="86" customFormat="1" ht="57.75" customHeight="1">
      <c r="A136" s="111">
        <v>1513040</v>
      </c>
      <c r="B136" s="111">
        <v>3040</v>
      </c>
      <c r="C136" s="111"/>
      <c r="D136" s="85" t="s">
        <v>468</v>
      </c>
      <c r="E136" s="128">
        <f>E137+E138+E139+E140+E141+E142+E143+E144+E145</f>
        <v>307126600</v>
      </c>
      <c r="F136" s="128">
        <f aca="true" t="shared" si="47" ref="F136:U136">F137+F138+F139+F140+F141+F142+F143+F144+F145</f>
        <v>0</v>
      </c>
      <c r="G136" s="128">
        <f t="shared" si="47"/>
        <v>0</v>
      </c>
      <c r="H136" s="128">
        <f t="shared" si="47"/>
        <v>210760675.32</v>
      </c>
      <c r="I136" s="128">
        <f t="shared" si="47"/>
        <v>0</v>
      </c>
      <c r="J136" s="128">
        <f t="shared" si="47"/>
        <v>0</v>
      </c>
      <c r="K136" s="169">
        <f t="shared" si="24"/>
        <v>68.62338700718206</v>
      </c>
      <c r="L136" s="128">
        <f t="shared" si="47"/>
        <v>0</v>
      </c>
      <c r="M136" s="128">
        <f t="shared" si="47"/>
        <v>0</v>
      </c>
      <c r="N136" s="128">
        <f t="shared" si="47"/>
        <v>0</v>
      </c>
      <c r="O136" s="128">
        <f t="shared" si="47"/>
        <v>0</v>
      </c>
      <c r="P136" s="128">
        <f t="shared" si="47"/>
        <v>0</v>
      </c>
      <c r="Q136" s="128">
        <f t="shared" si="43"/>
        <v>0</v>
      </c>
      <c r="R136" s="128">
        <f t="shared" si="47"/>
        <v>0</v>
      </c>
      <c r="S136" s="128">
        <f t="shared" si="47"/>
        <v>0</v>
      </c>
      <c r="T136" s="128">
        <f t="shared" si="47"/>
        <v>0</v>
      </c>
      <c r="U136" s="128">
        <f t="shared" si="47"/>
        <v>0</v>
      </c>
      <c r="V136" s="169"/>
      <c r="W136" s="128">
        <f t="shared" si="46"/>
        <v>210760675.32</v>
      </c>
      <c r="X136" s="239"/>
      <c r="Y136" s="175"/>
    </row>
    <row r="137" spans="1:25" s="90" customFormat="1" ht="30" customHeight="1">
      <c r="A137" s="112">
        <v>1513041</v>
      </c>
      <c r="B137" s="112">
        <v>3041</v>
      </c>
      <c r="C137" s="112">
        <v>1040</v>
      </c>
      <c r="D137" s="89" t="s">
        <v>469</v>
      </c>
      <c r="E137" s="127">
        <v>3435800</v>
      </c>
      <c r="F137" s="127"/>
      <c r="G137" s="127"/>
      <c r="H137" s="127">
        <v>1616537.79</v>
      </c>
      <c r="I137" s="127"/>
      <c r="J137" s="127"/>
      <c r="K137" s="170">
        <f t="shared" si="24"/>
        <v>47.04982216659875</v>
      </c>
      <c r="L137" s="95"/>
      <c r="M137" s="127"/>
      <c r="N137" s="127"/>
      <c r="O137" s="127"/>
      <c r="P137" s="127"/>
      <c r="Q137" s="127">
        <f t="shared" si="43"/>
        <v>0</v>
      </c>
      <c r="R137" s="127"/>
      <c r="S137" s="127"/>
      <c r="T137" s="127"/>
      <c r="U137" s="127"/>
      <c r="V137" s="170"/>
      <c r="W137" s="127">
        <f t="shared" si="46"/>
        <v>1616537.79</v>
      </c>
      <c r="X137" s="239"/>
      <c r="Y137" s="176"/>
    </row>
    <row r="138" spans="1:25" s="90" customFormat="1" ht="36.75" customHeight="1">
      <c r="A138" s="112">
        <v>1513042</v>
      </c>
      <c r="B138" s="112">
        <v>3042</v>
      </c>
      <c r="C138" s="112">
        <v>1040</v>
      </c>
      <c r="D138" s="89" t="s">
        <v>516</v>
      </c>
      <c r="E138" s="127">
        <v>468000</v>
      </c>
      <c r="F138" s="127"/>
      <c r="G138" s="127"/>
      <c r="H138" s="127">
        <v>267576.78</v>
      </c>
      <c r="I138" s="127"/>
      <c r="J138" s="127"/>
      <c r="K138" s="170">
        <f t="shared" si="24"/>
        <v>57.17452564102564</v>
      </c>
      <c r="L138" s="95"/>
      <c r="M138" s="127"/>
      <c r="N138" s="127"/>
      <c r="O138" s="127"/>
      <c r="P138" s="127"/>
      <c r="Q138" s="127">
        <f t="shared" si="43"/>
        <v>0</v>
      </c>
      <c r="R138" s="127"/>
      <c r="S138" s="127"/>
      <c r="T138" s="127"/>
      <c r="U138" s="127"/>
      <c r="V138" s="170"/>
      <c r="W138" s="127">
        <f t="shared" si="46"/>
        <v>267576.78</v>
      </c>
      <c r="X138" s="239"/>
      <c r="Y138" s="176"/>
    </row>
    <row r="139" spans="1:25" s="90" customFormat="1" ht="24" customHeight="1">
      <c r="A139" s="112">
        <v>1513043</v>
      </c>
      <c r="B139" s="112">
        <v>3043</v>
      </c>
      <c r="C139" s="112">
        <v>1040</v>
      </c>
      <c r="D139" s="89" t="s">
        <v>470</v>
      </c>
      <c r="E139" s="127">
        <v>144214000</v>
      </c>
      <c r="F139" s="127"/>
      <c r="G139" s="127"/>
      <c r="H139" s="127">
        <v>106295088.81</v>
      </c>
      <c r="I139" s="127"/>
      <c r="J139" s="127"/>
      <c r="K139" s="170">
        <f t="shared" si="24"/>
        <v>73.70649785041674</v>
      </c>
      <c r="L139" s="95"/>
      <c r="M139" s="127"/>
      <c r="N139" s="127"/>
      <c r="O139" s="127"/>
      <c r="P139" s="127"/>
      <c r="Q139" s="127">
        <f t="shared" si="43"/>
        <v>0</v>
      </c>
      <c r="R139" s="127"/>
      <c r="S139" s="127"/>
      <c r="T139" s="127"/>
      <c r="U139" s="127"/>
      <c r="V139" s="170"/>
      <c r="W139" s="127">
        <f t="shared" si="46"/>
        <v>106295088.81</v>
      </c>
      <c r="X139" s="239"/>
      <c r="Y139" s="176"/>
    </row>
    <row r="140" spans="1:25" s="90" customFormat="1" ht="36.75" customHeight="1">
      <c r="A140" s="112">
        <v>1513044</v>
      </c>
      <c r="B140" s="112">
        <v>3044</v>
      </c>
      <c r="C140" s="112">
        <v>1040</v>
      </c>
      <c r="D140" s="89" t="s">
        <v>471</v>
      </c>
      <c r="E140" s="127">
        <v>9856700</v>
      </c>
      <c r="F140" s="127"/>
      <c r="G140" s="127"/>
      <c r="H140" s="127">
        <v>5455559.33</v>
      </c>
      <c r="I140" s="127"/>
      <c r="J140" s="127"/>
      <c r="K140" s="170">
        <f t="shared" si="24"/>
        <v>55.348740755019435</v>
      </c>
      <c r="L140" s="95"/>
      <c r="M140" s="127"/>
      <c r="N140" s="127"/>
      <c r="O140" s="127"/>
      <c r="P140" s="127"/>
      <c r="Q140" s="127">
        <f t="shared" si="43"/>
        <v>0</v>
      </c>
      <c r="R140" s="127"/>
      <c r="S140" s="127"/>
      <c r="T140" s="127"/>
      <c r="U140" s="127"/>
      <c r="V140" s="170"/>
      <c r="W140" s="127">
        <f t="shared" si="46"/>
        <v>5455559.33</v>
      </c>
      <c r="X140" s="239"/>
      <c r="Y140" s="176"/>
    </row>
    <row r="141" spans="1:25" s="90" customFormat="1" ht="28.5" customHeight="1">
      <c r="A141" s="112">
        <v>1513045</v>
      </c>
      <c r="B141" s="112">
        <v>3045</v>
      </c>
      <c r="C141" s="112">
        <v>1040</v>
      </c>
      <c r="D141" s="89" t="s">
        <v>472</v>
      </c>
      <c r="E141" s="127">
        <v>47203000</v>
      </c>
      <c r="F141" s="127"/>
      <c r="G141" s="127"/>
      <c r="H141" s="127">
        <v>24243259.03</v>
      </c>
      <c r="I141" s="127"/>
      <c r="J141" s="127"/>
      <c r="K141" s="170">
        <f t="shared" si="24"/>
        <v>51.35957254835498</v>
      </c>
      <c r="L141" s="95"/>
      <c r="M141" s="127"/>
      <c r="N141" s="127"/>
      <c r="O141" s="127"/>
      <c r="P141" s="127"/>
      <c r="Q141" s="127">
        <f t="shared" si="43"/>
        <v>0</v>
      </c>
      <c r="R141" s="127"/>
      <c r="S141" s="127"/>
      <c r="T141" s="127"/>
      <c r="U141" s="127"/>
      <c r="V141" s="170"/>
      <c r="W141" s="127">
        <f t="shared" si="46"/>
        <v>24243259.03</v>
      </c>
      <c r="X141" s="239"/>
      <c r="Y141" s="176"/>
    </row>
    <row r="142" spans="1:25" s="90" customFormat="1" ht="28.5" customHeight="1">
      <c r="A142" s="112">
        <v>1513046</v>
      </c>
      <c r="B142" s="112">
        <v>3046</v>
      </c>
      <c r="C142" s="112">
        <v>1040</v>
      </c>
      <c r="D142" s="89" t="s">
        <v>473</v>
      </c>
      <c r="E142" s="127">
        <v>2590200</v>
      </c>
      <c r="F142" s="127"/>
      <c r="G142" s="127"/>
      <c r="H142" s="127">
        <v>875830.28</v>
      </c>
      <c r="I142" s="127"/>
      <c r="J142" s="127"/>
      <c r="K142" s="170">
        <f t="shared" si="24"/>
        <v>33.81322986641958</v>
      </c>
      <c r="L142" s="95"/>
      <c r="M142" s="127"/>
      <c r="N142" s="127"/>
      <c r="O142" s="127"/>
      <c r="P142" s="127"/>
      <c r="Q142" s="127">
        <f t="shared" si="43"/>
        <v>0</v>
      </c>
      <c r="R142" s="127"/>
      <c r="S142" s="127"/>
      <c r="T142" s="127"/>
      <c r="U142" s="127"/>
      <c r="V142" s="170"/>
      <c r="W142" s="127">
        <f t="shared" si="46"/>
        <v>875830.28</v>
      </c>
      <c r="X142" s="239"/>
      <c r="Y142" s="176"/>
    </row>
    <row r="143" spans="1:25" s="90" customFormat="1" ht="28.5" customHeight="1">
      <c r="A143" s="112">
        <v>1513047</v>
      </c>
      <c r="B143" s="112">
        <v>3047</v>
      </c>
      <c r="C143" s="112">
        <v>1040</v>
      </c>
      <c r="D143" s="89" t="s">
        <v>474</v>
      </c>
      <c r="E143" s="127">
        <v>354300</v>
      </c>
      <c r="F143" s="127"/>
      <c r="G143" s="127"/>
      <c r="H143" s="127">
        <v>264020</v>
      </c>
      <c r="I143" s="127"/>
      <c r="J143" s="127"/>
      <c r="K143" s="170">
        <f t="shared" si="24"/>
        <v>74.51876940445949</v>
      </c>
      <c r="L143" s="95"/>
      <c r="M143" s="127"/>
      <c r="N143" s="127"/>
      <c r="O143" s="127"/>
      <c r="P143" s="127"/>
      <c r="Q143" s="127">
        <f t="shared" si="43"/>
        <v>0</v>
      </c>
      <c r="R143" s="127"/>
      <c r="S143" s="127"/>
      <c r="T143" s="127"/>
      <c r="U143" s="127"/>
      <c r="V143" s="170"/>
      <c r="W143" s="127">
        <f t="shared" si="46"/>
        <v>264020</v>
      </c>
      <c r="X143" s="239"/>
      <c r="Y143" s="176"/>
    </row>
    <row r="144" spans="1:25" s="90" customFormat="1" ht="33">
      <c r="A144" s="112">
        <v>1513048</v>
      </c>
      <c r="B144" s="112">
        <v>3048</v>
      </c>
      <c r="C144" s="112">
        <v>1040</v>
      </c>
      <c r="D144" s="89" t="s">
        <v>475</v>
      </c>
      <c r="E144" s="127">
        <v>48309400</v>
      </c>
      <c r="F144" s="127"/>
      <c r="G144" s="127"/>
      <c r="H144" s="127">
        <v>34327594.6</v>
      </c>
      <c r="I144" s="127"/>
      <c r="J144" s="127"/>
      <c r="K144" s="170">
        <f t="shared" si="24"/>
        <v>71.05779537729717</v>
      </c>
      <c r="L144" s="95"/>
      <c r="M144" s="127"/>
      <c r="N144" s="127"/>
      <c r="O144" s="127"/>
      <c r="P144" s="127"/>
      <c r="Q144" s="127">
        <f t="shared" si="43"/>
        <v>0</v>
      </c>
      <c r="R144" s="127"/>
      <c r="S144" s="127"/>
      <c r="T144" s="127"/>
      <c r="U144" s="127"/>
      <c r="V144" s="170"/>
      <c r="W144" s="127">
        <f t="shared" si="46"/>
        <v>34327594.6</v>
      </c>
      <c r="X144" s="239"/>
      <c r="Y144" s="176"/>
    </row>
    <row r="145" spans="1:25" s="90" customFormat="1" ht="44.25" customHeight="1">
      <c r="A145" s="112">
        <v>1513049</v>
      </c>
      <c r="B145" s="112">
        <v>3049</v>
      </c>
      <c r="C145" s="112">
        <v>1010</v>
      </c>
      <c r="D145" s="89" t="s">
        <v>476</v>
      </c>
      <c r="E145" s="127">
        <v>50695200</v>
      </c>
      <c r="F145" s="127"/>
      <c r="G145" s="127"/>
      <c r="H145" s="127">
        <v>37415208.7</v>
      </c>
      <c r="I145" s="127"/>
      <c r="J145" s="127"/>
      <c r="K145" s="170">
        <f aca="true" t="shared" si="48" ref="K145:K208">H145/E145*100</f>
        <v>73.80424320251228</v>
      </c>
      <c r="L145" s="95"/>
      <c r="M145" s="127"/>
      <c r="N145" s="127"/>
      <c r="O145" s="127"/>
      <c r="P145" s="127"/>
      <c r="Q145" s="127">
        <f t="shared" si="43"/>
        <v>0</v>
      </c>
      <c r="R145" s="127"/>
      <c r="S145" s="127"/>
      <c r="T145" s="127"/>
      <c r="U145" s="127"/>
      <c r="V145" s="170"/>
      <c r="W145" s="127">
        <f t="shared" si="46"/>
        <v>37415208.7</v>
      </c>
      <c r="X145" s="239"/>
      <c r="Y145" s="176"/>
    </row>
    <row r="146" spans="1:37" s="87" customFormat="1" ht="42" customHeight="1">
      <c r="A146" s="111">
        <v>1513050</v>
      </c>
      <c r="B146" s="111">
        <v>3050</v>
      </c>
      <c r="C146" s="111">
        <v>1070</v>
      </c>
      <c r="D146" s="85" t="s">
        <v>108</v>
      </c>
      <c r="E146" s="128">
        <v>930500</v>
      </c>
      <c r="F146" s="128"/>
      <c r="G146" s="128"/>
      <c r="H146" s="128">
        <v>606935.39</v>
      </c>
      <c r="I146" s="128"/>
      <c r="J146" s="128"/>
      <c r="K146" s="169">
        <f t="shared" si="48"/>
        <v>65.22680171950564</v>
      </c>
      <c r="L146" s="129"/>
      <c r="M146" s="128"/>
      <c r="N146" s="128"/>
      <c r="O146" s="128"/>
      <c r="P146" s="128"/>
      <c r="Q146" s="128">
        <f t="shared" si="43"/>
        <v>0</v>
      </c>
      <c r="R146" s="128"/>
      <c r="S146" s="128"/>
      <c r="T146" s="128"/>
      <c r="U146" s="128"/>
      <c r="V146" s="169"/>
      <c r="W146" s="128">
        <f t="shared" si="46"/>
        <v>606935.39</v>
      </c>
      <c r="X146" s="239"/>
      <c r="Y146" s="175"/>
      <c r="Z146" s="86"/>
      <c r="AA146" s="86"/>
      <c r="AB146" s="86"/>
      <c r="AC146" s="86"/>
      <c r="AD146" s="86"/>
      <c r="AE146" s="86"/>
      <c r="AF146" s="86"/>
      <c r="AG146" s="86"/>
      <c r="AH146" s="86"/>
      <c r="AI146" s="86"/>
      <c r="AJ146" s="86"/>
      <c r="AK146" s="86"/>
    </row>
    <row r="147" spans="1:37" s="87" customFormat="1" ht="45.75" customHeight="1">
      <c r="A147" s="111">
        <v>1513080</v>
      </c>
      <c r="B147" s="111">
        <v>3080</v>
      </c>
      <c r="C147" s="111">
        <v>1010</v>
      </c>
      <c r="D147" s="85" t="s">
        <v>517</v>
      </c>
      <c r="E147" s="128">
        <v>9577500</v>
      </c>
      <c r="F147" s="128"/>
      <c r="G147" s="128"/>
      <c r="H147" s="128">
        <v>7190386.03</v>
      </c>
      <c r="I147" s="128"/>
      <c r="J147" s="128"/>
      <c r="K147" s="169">
        <f t="shared" si="48"/>
        <v>75.07581341686243</v>
      </c>
      <c r="L147" s="129"/>
      <c r="M147" s="128"/>
      <c r="N147" s="128"/>
      <c r="O147" s="128"/>
      <c r="P147" s="128"/>
      <c r="Q147" s="128">
        <f t="shared" si="43"/>
        <v>0</v>
      </c>
      <c r="R147" s="128"/>
      <c r="S147" s="128"/>
      <c r="T147" s="128"/>
      <c r="U147" s="128"/>
      <c r="V147" s="169"/>
      <c r="W147" s="128">
        <f t="shared" si="46"/>
        <v>7190386.03</v>
      </c>
      <c r="X147" s="239"/>
      <c r="Y147" s="175"/>
      <c r="Z147" s="86"/>
      <c r="AA147" s="86"/>
      <c r="AB147" s="86"/>
      <c r="AC147" s="86"/>
      <c r="AD147" s="86"/>
      <c r="AE147" s="86"/>
      <c r="AF147" s="86"/>
      <c r="AG147" s="86"/>
      <c r="AH147" s="86"/>
      <c r="AI147" s="86"/>
      <c r="AJ147" s="86"/>
      <c r="AK147" s="86"/>
    </row>
    <row r="148" spans="1:37" s="87" customFormat="1" ht="34.5" customHeight="1">
      <c r="A148" s="111">
        <v>1513090</v>
      </c>
      <c r="B148" s="111">
        <v>3090</v>
      </c>
      <c r="C148" s="111">
        <v>1030</v>
      </c>
      <c r="D148" s="118" t="s">
        <v>477</v>
      </c>
      <c r="E148" s="128">
        <v>196100</v>
      </c>
      <c r="F148" s="128"/>
      <c r="G148" s="128"/>
      <c r="H148" s="128">
        <v>123827.85</v>
      </c>
      <c r="I148" s="128"/>
      <c r="J148" s="128"/>
      <c r="K148" s="169">
        <f t="shared" si="48"/>
        <v>63.14525752167262</v>
      </c>
      <c r="L148" s="129"/>
      <c r="M148" s="128"/>
      <c r="N148" s="128"/>
      <c r="O148" s="128"/>
      <c r="P148" s="128"/>
      <c r="Q148" s="128">
        <f t="shared" si="43"/>
        <v>0</v>
      </c>
      <c r="R148" s="128"/>
      <c r="S148" s="128"/>
      <c r="T148" s="128"/>
      <c r="U148" s="128"/>
      <c r="V148" s="169"/>
      <c r="W148" s="128">
        <f t="shared" si="46"/>
        <v>123827.85</v>
      </c>
      <c r="X148" s="239"/>
      <c r="Y148" s="175"/>
      <c r="Z148" s="86"/>
      <c r="AA148" s="86"/>
      <c r="AB148" s="86"/>
      <c r="AC148" s="86"/>
      <c r="AD148" s="86"/>
      <c r="AE148" s="86"/>
      <c r="AF148" s="86"/>
      <c r="AG148" s="86"/>
      <c r="AH148" s="86"/>
      <c r="AI148" s="86"/>
      <c r="AJ148" s="86"/>
      <c r="AK148" s="86"/>
    </row>
    <row r="149" spans="1:37" s="87" customFormat="1" ht="60" customHeight="1">
      <c r="A149" s="111">
        <v>1513100</v>
      </c>
      <c r="B149" s="111">
        <v>3100</v>
      </c>
      <c r="C149" s="111"/>
      <c r="D149" s="85" t="s">
        <v>109</v>
      </c>
      <c r="E149" s="129">
        <f>E150</f>
        <v>8342482</v>
      </c>
      <c r="F149" s="129">
        <f aca="true" t="shared" si="49" ref="F149:U149">F150</f>
        <v>6253700</v>
      </c>
      <c r="G149" s="129">
        <f t="shared" si="49"/>
        <v>195000</v>
      </c>
      <c r="H149" s="129">
        <f t="shared" si="49"/>
        <v>6147950.9</v>
      </c>
      <c r="I149" s="129">
        <f t="shared" si="49"/>
        <v>4637748.33</v>
      </c>
      <c r="J149" s="129">
        <f t="shared" si="49"/>
        <v>119270.88</v>
      </c>
      <c r="K149" s="169">
        <f t="shared" si="48"/>
        <v>73.69450602350716</v>
      </c>
      <c r="L149" s="129">
        <f t="shared" si="49"/>
        <v>66803</v>
      </c>
      <c r="M149" s="129">
        <f t="shared" si="49"/>
        <v>48900</v>
      </c>
      <c r="N149" s="129">
        <f t="shared" si="49"/>
        <v>39000</v>
      </c>
      <c r="O149" s="129">
        <f t="shared" si="49"/>
        <v>0</v>
      </c>
      <c r="P149" s="129">
        <f t="shared" si="49"/>
        <v>17903</v>
      </c>
      <c r="Q149" s="128">
        <f t="shared" si="43"/>
        <v>208436.55</v>
      </c>
      <c r="R149" s="129">
        <f t="shared" si="49"/>
        <v>142230.15</v>
      </c>
      <c r="S149" s="129">
        <f t="shared" si="49"/>
        <v>20376.13</v>
      </c>
      <c r="T149" s="129">
        <f t="shared" si="49"/>
        <v>0</v>
      </c>
      <c r="U149" s="129">
        <f t="shared" si="49"/>
        <v>66206.4</v>
      </c>
      <c r="V149" s="169">
        <f>Q149/L149*100</f>
        <v>312.016750744727</v>
      </c>
      <c r="W149" s="128">
        <f t="shared" si="46"/>
        <v>6356387.45</v>
      </c>
      <c r="X149" s="239"/>
      <c r="Y149" s="175"/>
      <c r="Z149" s="86"/>
      <c r="AA149" s="86"/>
      <c r="AB149" s="86"/>
      <c r="AC149" s="86"/>
      <c r="AD149" s="86"/>
      <c r="AE149" s="86"/>
      <c r="AF149" s="86"/>
      <c r="AG149" s="86"/>
      <c r="AH149" s="86"/>
      <c r="AI149" s="86"/>
      <c r="AJ149" s="86"/>
      <c r="AK149" s="86"/>
    </row>
    <row r="150" spans="1:37" s="91" customFormat="1" ht="68.25" customHeight="1">
      <c r="A150" s="112">
        <v>1513104</v>
      </c>
      <c r="B150" s="112">
        <v>3104</v>
      </c>
      <c r="C150" s="112">
        <v>1020</v>
      </c>
      <c r="D150" s="89" t="s">
        <v>110</v>
      </c>
      <c r="E150" s="127">
        <v>8342482</v>
      </c>
      <c r="F150" s="127">
        <v>6253700</v>
      </c>
      <c r="G150" s="127">
        <v>195000</v>
      </c>
      <c r="H150" s="127">
        <v>6147950.9</v>
      </c>
      <c r="I150" s="127">
        <v>4637748.33</v>
      </c>
      <c r="J150" s="127">
        <v>119270.88</v>
      </c>
      <c r="K150" s="170">
        <f t="shared" si="48"/>
        <v>73.69450602350716</v>
      </c>
      <c r="L150" s="127">
        <f>M150+P150</f>
        <v>66803</v>
      </c>
      <c r="M150" s="127">
        <v>48900</v>
      </c>
      <c r="N150" s="127">
        <v>39000</v>
      </c>
      <c r="O150" s="127"/>
      <c r="P150" s="127">
        <v>17903</v>
      </c>
      <c r="Q150" s="127">
        <f t="shared" si="43"/>
        <v>208436.55</v>
      </c>
      <c r="R150" s="127">
        <v>142230.15</v>
      </c>
      <c r="S150" s="127">
        <v>20376.13</v>
      </c>
      <c r="T150" s="127"/>
      <c r="U150" s="127">
        <v>66206.4</v>
      </c>
      <c r="V150" s="170">
        <f>Q150/L150*100</f>
        <v>312.016750744727</v>
      </c>
      <c r="W150" s="127">
        <f t="shared" si="46"/>
        <v>6356387.45</v>
      </c>
      <c r="X150" s="239"/>
      <c r="Y150" s="176"/>
      <c r="Z150" s="90"/>
      <c r="AA150" s="90"/>
      <c r="AB150" s="90"/>
      <c r="AC150" s="90"/>
      <c r="AD150" s="90"/>
      <c r="AE150" s="90"/>
      <c r="AF150" s="90"/>
      <c r="AG150" s="90"/>
      <c r="AH150" s="90"/>
      <c r="AI150" s="90"/>
      <c r="AJ150" s="90"/>
      <c r="AK150" s="90"/>
    </row>
    <row r="151" spans="1:37" s="87" customFormat="1" ht="84" customHeight="1">
      <c r="A151" s="111">
        <v>1513180</v>
      </c>
      <c r="B151" s="111">
        <v>3180</v>
      </c>
      <c r="C151" s="111"/>
      <c r="D151" s="85" t="s">
        <v>111</v>
      </c>
      <c r="E151" s="129">
        <f>E152+E153+E154</f>
        <v>1715937</v>
      </c>
      <c r="F151" s="129">
        <f aca="true" t="shared" si="50" ref="F151:U151">F152+F153+F154</f>
        <v>0</v>
      </c>
      <c r="G151" s="129">
        <f t="shared" si="50"/>
        <v>0</v>
      </c>
      <c r="H151" s="129">
        <f t="shared" si="50"/>
        <v>1124368.42</v>
      </c>
      <c r="I151" s="129">
        <f t="shared" si="50"/>
        <v>0</v>
      </c>
      <c r="J151" s="129">
        <f t="shared" si="50"/>
        <v>0</v>
      </c>
      <c r="K151" s="169">
        <f t="shared" si="48"/>
        <v>65.52504083774637</v>
      </c>
      <c r="L151" s="129">
        <f t="shared" si="50"/>
        <v>0</v>
      </c>
      <c r="M151" s="129">
        <f t="shared" si="50"/>
        <v>0</v>
      </c>
      <c r="N151" s="129">
        <f t="shared" si="50"/>
        <v>0</v>
      </c>
      <c r="O151" s="129">
        <f t="shared" si="50"/>
        <v>0</v>
      </c>
      <c r="P151" s="129">
        <f t="shared" si="50"/>
        <v>0</v>
      </c>
      <c r="Q151" s="128">
        <f t="shared" si="43"/>
        <v>0</v>
      </c>
      <c r="R151" s="129">
        <f t="shared" si="50"/>
        <v>0</v>
      </c>
      <c r="S151" s="129">
        <f t="shared" si="50"/>
        <v>0</v>
      </c>
      <c r="T151" s="129">
        <f t="shared" si="50"/>
        <v>0</v>
      </c>
      <c r="U151" s="129">
        <f t="shared" si="50"/>
        <v>0</v>
      </c>
      <c r="V151" s="169"/>
      <c r="W151" s="128">
        <f t="shared" si="46"/>
        <v>1124368.42</v>
      </c>
      <c r="X151" s="239"/>
      <c r="Y151" s="175"/>
      <c r="Z151" s="86"/>
      <c r="AA151" s="86"/>
      <c r="AB151" s="86"/>
      <c r="AC151" s="86"/>
      <c r="AD151" s="86"/>
      <c r="AE151" s="86"/>
      <c r="AF151" s="86"/>
      <c r="AG151" s="86"/>
      <c r="AH151" s="86"/>
      <c r="AI151" s="86"/>
      <c r="AJ151" s="86"/>
      <c r="AK151" s="86"/>
    </row>
    <row r="152" spans="1:37" s="91" customFormat="1" ht="69.75" customHeight="1">
      <c r="A152" s="112">
        <v>1513181</v>
      </c>
      <c r="B152" s="112">
        <v>3181</v>
      </c>
      <c r="C152" s="112">
        <v>1010</v>
      </c>
      <c r="D152" s="89" t="s">
        <v>112</v>
      </c>
      <c r="E152" s="127">
        <v>1534100</v>
      </c>
      <c r="F152" s="127"/>
      <c r="G152" s="127"/>
      <c r="H152" s="127">
        <v>957731.18</v>
      </c>
      <c r="I152" s="127"/>
      <c r="J152" s="127"/>
      <c r="K152" s="170">
        <f t="shared" si="48"/>
        <v>62.42951437324816</v>
      </c>
      <c r="L152" s="127"/>
      <c r="M152" s="127"/>
      <c r="N152" s="127"/>
      <c r="O152" s="127"/>
      <c r="P152" s="127"/>
      <c r="Q152" s="127">
        <f t="shared" si="43"/>
        <v>0</v>
      </c>
      <c r="R152" s="127"/>
      <c r="S152" s="127"/>
      <c r="T152" s="127"/>
      <c r="U152" s="127"/>
      <c r="V152" s="170"/>
      <c r="W152" s="127">
        <f t="shared" si="46"/>
        <v>957731.18</v>
      </c>
      <c r="X152" s="239"/>
      <c r="Y152" s="176"/>
      <c r="Z152" s="90"/>
      <c r="AA152" s="90"/>
      <c r="AB152" s="90"/>
      <c r="AC152" s="90"/>
      <c r="AD152" s="90"/>
      <c r="AE152" s="90"/>
      <c r="AF152" s="90"/>
      <c r="AG152" s="90"/>
      <c r="AH152" s="90"/>
      <c r="AI152" s="90"/>
      <c r="AJ152" s="90"/>
      <c r="AK152" s="90"/>
    </row>
    <row r="153" spans="1:37" s="91" customFormat="1" ht="54.75" customHeight="1">
      <c r="A153" s="112">
        <v>1513182</v>
      </c>
      <c r="B153" s="112">
        <v>3182</v>
      </c>
      <c r="C153" s="112">
        <v>1010</v>
      </c>
      <c r="D153" s="89" t="s">
        <v>478</v>
      </c>
      <c r="E153" s="127">
        <v>176637</v>
      </c>
      <c r="F153" s="127"/>
      <c r="G153" s="127"/>
      <c r="H153" s="127">
        <v>166385.24</v>
      </c>
      <c r="I153" s="127"/>
      <c r="J153" s="127"/>
      <c r="K153" s="170">
        <f t="shared" si="48"/>
        <v>94.1961423710774</v>
      </c>
      <c r="L153" s="127"/>
      <c r="M153" s="127"/>
      <c r="N153" s="127"/>
      <c r="O153" s="127"/>
      <c r="P153" s="127"/>
      <c r="Q153" s="127">
        <f t="shared" si="43"/>
        <v>0</v>
      </c>
      <c r="R153" s="127"/>
      <c r="S153" s="127"/>
      <c r="T153" s="127"/>
      <c r="U153" s="127"/>
      <c r="V153" s="170"/>
      <c r="W153" s="127">
        <f t="shared" si="46"/>
        <v>166385.24</v>
      </c>
      <c r="X153" s="239"/>
      <c r="Y153" s="176"/>
      <c r="Z153" s="90"/>
      <c r="AA153" s="90"/>
      <c r="AB153" s="90"/>
      <c r="AC153" s="90"/>
      <c r="AD153" s="90"/>
      <c r="AE153" s="90"/>
      <c r="AF153" s="90"/>
      <c r="AG153" s="90"/>
      <c r="AH153" s="90"/>
      <c r="AI153" s="90"/>
      <c r="AJ153" s="90"/>
      <c r="AK153" s="90"/>
    </row>
    <row r="154" spans="1:37" s="91" customFormat="1" ht="28.5" customHeight="1">
      <c r="A154" s="112">
        <v>1513183</v>
      </c>
      <c r="B154" s="112">
        <v>3183</v>
      </c>
      <c r="C154" s="112">
        <v>1010</v>
      </c>
      <c r="D154" s="89" t="s">
        <v>479</v>
      </c>
      <c r="E154" s="127">
        <v>5200</v>
      </c>
      <c r="F154" s="127"/>
      <c r="G154" s="127"/>
      <c r="H154" s="127">
        <v>252</v>
      </c>
      <c r="I154" s="127"/>
      <c r="J154" s="127"/>
      <c r="K154" s="170">
        <f t="shared" si="48"/>
        <v>4.846153846153846</v>
      </c>
      <c r="L154" s="127"/>
      <c r="M154" s="127"/>
      <c r="N154" s="127"/>
      <c r="O154" s="127"/>
      <c r="P154" s="127"/>
      <c r="Q154" s="127">
        <f t="shared" si="43"/>
        <v>0</v>
      </c>
      <c r="R154" s="127"/>
      <c r="S154" s="127"/>
      <c r="T154" s="127"/>
      <c r="U154" s="127"/>
      <c r="V154" s="170"/>
      <c r="W154" s="127">
        <f t="shared" si="46"/>
        <v>252</v>
      </c>
      <c r="X154" s="239"/>
      <c r="Y154" s="176"/>
      <c r="Z154" s="90"/>
      <c r="AA154" s="90"/>
      <c r="AB154" s="90"/>
      <c r="AC154" s="90"/>
      <c r="AD154" s="90"/>
      <c r="AE154" s="90"/>
      <c r="AF154" s="90"/>
      <c r="AG154" s="90"/>
      <c r="AH154" s="90"/>
      <c r="AI154" s="90"/>
      <c r="AJ154" s="90"/>
      <c r="AK154" s="90"/>
    </row>
    <row r="155" spans="1:37" s="87" customFormat="1" ht="91.5" customHeight="1">
      <c r="A155" s="111">
        <v>1513190</v>
      </c>
      <c r="B155" s="111">
        <v>3190</v>
      </c>
      <c r="C155" s="111">
        <v>1060</v>
      </c>
      <c r="D155" s="85" t="s">
        <v>113</v>
      </c>
      <c r="E155" s="128">
        <v>1832454</v>
      </c>
      <c r="F155" s="128"/>
      <c r="G155" s="128"/>
      <c r="H155" s="128">
        <v>547933.58</v>
      </c>
      <c r="I155" s="128"/>
      <c r="J155" s="128"/>
      <c r="K155" s="169">
        <f t="shared" si="48"/>
        <v>29.90162808998206</v>
      </c>
      <c r="L155" s="128"/>
      <c r="M155" s="128"/>
      <c r="N155" s="128"/>
      <c r="O155" s="128"/>
      <c r="P155" s="128"/>
      <c r="Q155" s="128">
        <f t="shared" si="43"/>
        <v>0</v>
      </c>
      <c r="R155" s="128"/>
      <c r="S155" s="128"/>
      <c r="T155" s="128"/>
      <c r="U155" s="128"/>
      <c r="V155" s="169"/>
      <c r="W155" s="128">
        <f t="shared" si="46"/>
        <v>547933.58</v>
      </c>
      <c r="X155" s="239"/>
      <c r="Y155" s="175"/>
      <c r="Z155" s="86"/>
      <c r="AA155" s="86"/>
      <c r="AB155" s="86"/>
      <c r="AC155" s="86"/>
      <c r="AD155" s="86"/>
      <c r="AE155" s="86"/>
      <c r="AF155" s="86"/>
      <c r="AG155" s="86"/>
      <c r="AH155" s="86"/>
      <c r="AI155" s="86"/>
      <c r="AJ155" s="86"/>
      <c r="AK155" s="86"/>
    </row>
    <row r="156" spans="1:37" s="87" customFormat="1" ht="28.5" customHeight="1">
      <c r="A156" s="111">
        <v>1513200</v>
      </c>
      <c r="B156" s="111">
        <v>3200</v>
      </c>
      <c r="C156" s="111"/>
      <c r="D156" s="85" t="s">
        <v>114</v>
      </c>
      <c r="E156" s="129">
        <f>E157+E158</f>
        <v>2493045</v>
      </c>
      <c r="F156" s="129">
        <f aca="true" t="shared" si="51" ref="F156:U156">F157+F158</f>
        <v>0</v>
      </c>
      <c r="G156" s="129">
        <f t="shared" si="51"/>
        <v>0</v>
      </c>
      <c r="H156" s="129">
        <f t="shared" si="51"/>
        <v>1635611.87</v>
      </c>
      <c r="I156" s="129">
        <f t="shared" si="51"/>
        <v>0</v>
      </c>
      <c r="J156" s="129">
        <f t="shared" si="51"/>
        <v>0</v>
      </c>
      <c r="K156" s="169">
        <f t="shared" si="48"/>
        <v>65.60699345579403</v>
      </c>
      <c r="L156" s="129">
        <f t="shared" si="51"/>
        <v>0</v>
      </c>
      <c r="M156" s="129">
        <f t="shared" si="51"/>
        <v>0</v>
      </c>
      <c r="N156" s="129">
        <f t="shared" si="51"/>
        <v>0</v>
      </c>
      <c r="O156" s="129">
        <f t="shared" si="51"/>
        <v>0</v>
      </c>
      <c r="P156" s="129">
        <f t="shared" si="51"/>
        <v>0</v>
      </c>
      <c r="Q156" s="128">
        <f t="shared" si="43"/>
        <v>0</v>
      </c>
      <c r="R156" s="129">
        <f t="shared" si="51"/>
        <v>0</v>
      </c>
      <c r="S156" s="129">
        <f t="shared" si="51"/>
        <v>0</v>
      </c>
      <c r="T156" s="129">
        <f t="shared" si="51"/>
        <v>0</v>
      </c>
      <c r="U156" s="129">
        <f t="shared" si="51"/>
        <v>0</v>
      </c>
      <c r="V156" s="169"/>
      <c r="W156" s="128">
        <f t="shared" si="46"/>
        <v>1635611.87</v>
      </c>
      <c r="X156" s="239"/>
      <c r="Y156" s="175"/>
      <c r="Z156" s="86"/>
      <c r="AA156" s="86"/>
      <c r="AB156" s="86"/>
      <c r="AC156" s="86"/>
      <c r="AD156" s="86"/>
      <c r="AE156" s="86"/>
      <c r="AF156" s="86"/>
      <c r="AG156" s="86"/>
      <c r="AH156" s="86"/>
      <c r="AI156" s="86"/>
      <c r="AJ156" s="86"/>
      <c r="AK156" s="86"/>
    </row>
    <row r="157" spans="1:37" s="91" customFormat="1" ht="38.25" customHeight="1">
      <c r="A157" s="112">
        <v>1513201</v>
      </c>
      <c r="B157" s="112">
        <v>3201</v>
      </c>
      <c r="C157" s="112">
        <v>1030</v>
      </c>
      <c r="D157" s="89" t="s">
        <v>20</v>
      </c>
      <c r="E157" s="127">
        <v>1379035</v>
      </c>
      <c r="F157" s="127"/>
      <c r="G157" s="127"/>
      <c r="H157" s="127">
        <v>818232.04</v>
      </c>
      <c r="I157" s="127"/>
      <c r="J157" s="127"/>
      <c r="K157" s="170">
        <f t="shared" si="48"/>
        <v>59.333667383351404</v>
      </c>
      <c r="L157" s="127"/>
      <c r="M157" s="127"/>
      <c r="N157" s="127"/>
      <c r="O157" s="127"/>
      <c r="P157" s="127"/>
      <c r="Q157" s="127">
        <f t="shared" si="43"/>
        <v>0</v>
      </c>
      <c r="R157" s="127"/>
      <c r="S157" s="127"/>
      <c r="T157" s="127"/>
      <c r="U157" s="127"/>
      <c r="V157" s="170"/>
      <c r="W157" s="127">
        <f t="shared" si="46"/>
        <v>818232.04</v>
      </c>
      <c r="X157" s="239"/>
      <c r="Y157" s="176"/>
      <c r="Z157" s="90"/>
      <c r="AA157" s="90"/>
      <c r="AB157" s="90"/>
      <c r="AC157" s="90"/>
      <c r="AD157" s="90"/>
      <c r="AE157" s="90"/>
      <c r="AF157" s="90"/>
      <c r="AG157" s="90"/>
      <c r="AH157" s="90"/>
      <c r="AI157" s="90"/>
      <c r="AJ157" s="90"/>
      <c r="AK157" s="90"/>
    </row>
    <row r="158" spans="1:37" s="91" customFormat="1" ht="49.5">
      <c r="A158" s="112">
        <v>1513202</v>
      </c>
      <c r="B158" s="112">
        <v>3202</v>
      </c>
      <c r="C158" s="112">
        <v>1030</v>
      </c>
      <c r="D158" s="89" t="s">
        <v>115</v>
      </c>
      <c r="E158" s="127">
        <v>1114010</v>
      </c>
      <c r="F158" s="127"/>
      <c r="G158" s="127"/>
      <c r="H158" s="127">
        <v>817379.83</v>
      </c>
      <c r="I158" s="127"/>
      <c r="J158" s="127"/>
      <c r="K158" s="170">
        <f t="shared" si="48"/>
        <v>73.37275518173087</v>
      </c>
      <c r="L158" s="127"/>
      <c r="M158" s="127"/>
      <c r="N158" s="127"/>
      <c r="O158" s="127"/>
      <c r="P158" s="127"/>
      <c r="Q158" s="127">
        <f t="shared" si="43"/>
        <v>0</v>
      </c>
      <c r="R158" s="127"/>
      <c r="S158" s="127"/>
      <c r="T158" s="127"/>
      <c r="U158" s="127"/>
      <c r="V158" s="170"/>
      <c r="W158" s="127">
        <f t="shared" si="46"/>
        <v>817379.83</v>
      </c>
      <c r="X158" s="239"/>
      <c r="Y158" s="176"/>
      <c r="Z158" s="90"/>
      <c r="AA158" s="90"/>
      <c r="AB158" s="90"/>
      <c r="AC158" s="90"/>
      <c r="AD158" s="90"/>
      <c r="AE158" s="90"/>
      <c r="AF158" s="90"/>
      <c r="AG158" s="90"/>
      <c r="AH158" s="90"/>
      <c r="AI158" s="90"/>
      <c r="AJ158" s="90"/>
      <c r="AK158" s="90"/>
    </row>
    <row r="159" spans="1:37" s="87" customFormat="1" ht="42.75" customHeight="1">
      <c r="A159" s="111">
        <v>1513220</v>
      </c>
      <c r="B159" s="111">
        <v>3220</v>
      </c>
      <c r="C159" s="111">
        <v>1090</v>
      </c>
      <c r="D159" s="85" t="s">
        <v>211</v>
      </c>
      <c r="E159" s="128">
        <v>160000</v>
      </c>
      <c r="F159" s="128"/>
      <c r="G159" s="128"/>
      <c r="H159" s="128">
        <v>30552.25</v>
      </c>
      <c r="I159" s="128"/>
      <c r="J159" s="128"/>
      <c r="K159" s="169">
        <f t="shared" si="48"/>
        <v>19.095156250000002</v>
      </c>
      <c r="L159" s="128"/>
      <c r="M159" s="128"/>
      <c r="N159" s="128"/>
      <c r="O159" s="128"/>
      <c r="P159" s="128"/>
      <c r="Q159" s="128">
        <f t="shared" si="43"/>
        <v>0</v>
      </c>
      <c r="R159" s="128"/>
      <c r="S159" s="128"/>
      <c r="T159" s="128"/>
      <c r="U159" s="128"/>
      <c r="V159" s="169"/>
      <c r="W159" s="128">
        <f t="shared" si="46"/>
        <v>30552.25</v>
      </c>
      <c r="X159" s="239"/>
      <c r="Y159" s="175"/>
      <c r="Z159" s="86"/>
      <c r="AA159" s="86"/>
      <c r="AB159" s="86"/>
      <c r="AC159" s="86"/>
      <c r="AD159" s="86"/>
      <c r="AE159" s="86"/>
      <c r="AF159" s="86"/>
      <c r="AG159" s="86"/>
      <c r="AH159" s="86"/>
      <c r="AI159" s="86"/>
      <c r="AJ159" s="86"/>
      <c r="AK159" s="86"/>
    </row>
    <row r="160" spans="1:37" s="87" customFormat="1" ht="28.5" customHeight="1">
      <c r="A160" s="97" t="s">
        <v>238</v>
      </c>
      <c r="B160" s="97" t="s">
        <v>397</v>
      </c>
      <c r="C160" s="97" t="s">
        <v>398</v>
      </c>
      <c r="D160" s="85" t="s">
        <v>206</v>
      </c>
      <c r="E160" s="128">
        <v>385600</v>
      </c>
      <c r="F160" s="129">
        <v>316157</v>
      </c>
      <c r="G160" s="129"/>
      <c r="H160" s="129">
        <v>278354.86</v>
      </c>
      <c r="I160" s="129">
        <v>227892.5</v>
      </c>
      <c r="J160" s="129"/>
      <c r="K160" s="169">
        <f t="shared" si="48"/>
        <v>72.18746369294605</v>
      </c>
      <c r="L160" s="129"/>
      <c r="M160" s="129"/>
      <c r="N160" s="129"/>
      <c r="O160" s="129"/>
      <c r="P160" s="129"/>
      <c r="Q160" s="128">
        <f t="shared" si="43"/>
        <v>0</v>
      </c>
      <c r="R160" s="129"/>
      <c r="S160" s="129"/>
      <c r="T160" s="129"/>
      <c r="U160" s="129"/>
      <c r="V160" s="169"/>
      <c r="W160" s="128">
        <f t="shared" si="46"/>
        <v>278354.86</v>
      </c>
      <c r="X160" s="239"/>
      <c r="Y160" s="175"/>
      <c r="Z160" s="86"/>
      <c r="AA160" s="86"/>
      <c r="AB160" s="86"/>
      <c r="AC160" s="86"/>
      <c r="AD160" s="86"/>
      <c r="AE160" s="86"/>
      <c r="AF160" s="86"/>
      <c r="AG160" s="86"/>
      <c r="AH160" s="86"/>
      <c r="AI160" s="86"/>
      <c r="AJ160" s="86"/>
      <c r="AK160" s="86"/>
    </row>
    <row r="161" spans="1:37" s="91" customFormat="1" ht="22.5" customHeight="1">
      <c r="A161" s="112">
        <v>1513300</v>
      </c>
      <c r="B161" s="112">
        <v>3300</v>
      </c>
      <c r="C161" s="112">
        <v>1090</v>
      </c>
      <c r="D161" s="89" t="s">
        <v>21</v>
      </c>
      <c r="E161" s="127">
        <f>E162+E163</f>
        <v>4072100</v>
      </c>
      <c r="F161" s="127">
        <f aca="true" t="shared" si="52" ref="F161:U161">F162+F163</f>
        <v>2374100</v>
      </c>
      <c r="G161" s="127">
        <f t="shared" si="52"/>
        <v>760100</v>
      </c>
      <c r="H161" s="127">
        <f t="shared" si="52"/>
        <v>2373823.3</v>
      </c>
      <c r="I161" s="127">
        <f>I162+I163</f>
        <v>1499512.6099999999</v>
      </c>
      <c r="J161" s="127">
        <f>J162+J163</f>
        <v>235658.88</v>
      </c>
      <c r="K161" s="170">
        <f t="shared" si="48"/>
        <v>58.29481839836939</v>
      </c>
      <c r="L161" s="127">
        <f t="shared" si="52"/>
        <v>1469500</v>
      </c>
      <c r="M161" s="127">
        <f t="shared" si="52"/>
        <v>0</v>
      </c>
      <c r="N161" s="127">
        <f t="shared" si="52"/>
        <v>0</v>
      </c>
      <c r="O161" s="127">
        <f t="shared" si="52"/>
        <v>0</v>
      </c>
      <c r="P161" s="127">
        <f>P162+P163</f>
        <v>1469500</v>
      </c>
      <c r="Q161" s="127">
        <f t="shared" si="43"/>
        <v>688291.69</v>
      </c>
      <c r="R161" s="127">
        <f t="shared" si="52"/>
        <v>27245.75</v>
      </c>
      <c r="S161" s="127">
        <f t="shared" si="52"/>
        <v>0</v>
      </c>
      <c r="T161" s="127">
        <f t="shared" si="52"/>
        <v>0</v>
      </c>
      <c r="U161" s="127">
        <f t="shared" si="52"/>
        <v>661045.94</v>
      </c>
      <c r="V161" s="170">
        <f>Q161/L161*100</f>
        <v>46.838495406600885</v>
      </c>
      <c r="W161" s="127">
        <f t="shared" si="46"/>
        <v>3062114.9899999998</v>
      </c>
      <c r="X161" s="239"/>
      <c r="Y161" s="176"/>
      <c r="Z161" s="90"/>
      <c r="AA161" s="90"/>
      <c r="AB161" s="90"/>
      <c r="AC161" s="90"/>
      <c r="AD161" s="90"/>
      <c r="AE161" s="90"/>
      <c r="AF161" s="90"/>
      <c r="AG161" s="90"/>
      <c r="AH161" s="90"/>
      <c r="AI161" s="90"/>
      <c r="AJ161" s="90"/>
      <c r="AK161" s="90"/>
    </row>
    <row r="162" spans="1:37" s="91" customFormat="1" ht="37.5" customHeight="1">
      <c r="A162" s="112">
        <v>1513300</v>
      </c>
      <c r="B162" s="112">
        <v>3300</v>
      </c>
      <c r="C162" s="93" t="s">
        <v>258</v>
      </c>
      <c r="D162" s="89" t="s">
        <v>212</v>
      </c>
      <c r="E162" s="127">
        <v>1610100</v>
      </c>
      <c r="F162" s="127">
        <v>992200</v>
      </c>
      <c r="G162" s="127">
        <v>178100</v>
      </c>
      <c r="H162" s="127">
        <v>1146890.38</v>
      </c>
      <c r="I162" s="127">
        <v>735608.21</v>
      </c>
      <c r="J162" s="127">
        <v>89077.91</v>
      </c>
      <c r="K162" s="170">
        <f t="shared" si="48"/>
        <v>71.23100304328923</v>
      </c>
      <c r="L162" s="95">
        <f>M162+P162</f>
        <v>251500</v>
      </c>
      <c r="M162" s="95"/>
      <c r="N162" s="95"/>
      <c r="O162" s="95"/>
      <c r="P162" s="127">
        <v>251500</v>
      </c>
      <c r="Q162" s="127">
        <f t="shared" si="43"/>
        <v>97981.69</v>
      </c>
      <c r="R162" s="127">
        <v>21793.75</v>
      </c>
      <c r="S162" s="127"/>
      <c r="T162" s="127"/>
      <c r="U162" s="127">
        <v>76187.94</v>
      </c>
      <c r="V162" s="170">
        <f>Q162/L162*100</f>
        <v>38.95892246520875</v>
      </c>
      <c r="W162" s="127">
        <f t="shared" si="46"/>
        <v>1244872.0699999998</v>
      </c>
      <c r="X162" s="239"/>
      <c r="Y162" s="176"/>
      <c r="Z162" s="90"/>
      <c r="AA162" s="90"/>
      <c r="AB162" s="90"/>
      <c r="AC162" s="90"/>
      <c r="AD162" s="90"/>
      <c r="AE162" s="90"/>
      <c r="AF162" s="90"/>
      <c r="AG162" s="90"/>
      <c r="AH162" s="90"/>
      <c r="AI162" s="90"/>
      <c r="AJ162" s="90"/>
      <c r="AK162" s="90"/>
    </row>
    <row r="163" spans="1:37" s="91" customFormat="1" ht="74.25" customHeight="1">
      <c r="A163" s="112">
        <v>1513300</v>
      </c>
      <c r="B163" s="112">
        <v>3300</v>
      </c>
      <c r="C163" s="93" t="s">
        <v>258</v>
      </c>
      <c r="D163" s="89" t="s">
        <v>239</v>
      </c>
      <c r="E163" s="127">
        <v>2462000</v>
      </c>
      <c r="F163" s="127">
        <v>1381900</v>
      </c>
      <c r="G163" s="127">
        <v>582000</v>
      </c>
      <c r="H163" s="127">
        <v>1226932.92</v>
      </c>
      <c r="I163" s="127">
        <v>763904.4</v>
      </c>
      <c r="J163" s="127">
        <v>146580.97</v>
      </c>
      <c r="K163" s="170">
        <f t="shared" si="48"/>
        <v>49.83480584890333</v>
      </c>
      <c r="L163" s="95">
        <f>M163+P163</f>
        <v>1218000</v>
      </c>
      <c r="M163" s="95"/>
      <c r="N163" s="95"/>
      <c r="O163" s="95"/>
      <c r="P163" s="127">
        <v>1218000</v>
      </c>
      <c r="Q163" s="127">
        <f t="shared" si="43"/>
        <v>590310</v>
      </c>
      <c r="R163" s="127">
        <v>5452</v>
      </c>
      <c r="S163" s="127"/>
      <c r="T163" s="127"/>
      <c r="U163" s="127">
        <v>584858</v>
      </c>
      <c r="V163" s="170">
        <f>Q163/L163*100</f>
        <v>48.46551724137931</v>
      </c>
      <c r="W163" s="127">
        <f t="shared" si="46"/>
        <v>1817242.92</v>
      </c>
      <c r="X163" s="239"/>
      <c r="Y163" s="176"/>
      <c r="Z163" s="90"/>
      <c r="AA163" s="90"/>
      <c r="AB163" s="90"/>
      <c r="AC163" s="90"/>
      <c r="AD163" s="90"/>
      <c r="AE163" s="90"/>
      <c r="AF163" s="90"/>
      <c r="AG163" s="90"/>
      <c r="AH163" s="90"/>
      <c r="AI163" s="90"/>
      <c r="AJ163" s="90"/>
      <c r="AK163" s="90"/>
    </row>
    <row r="164" spans="1:37" s="87" customFormat="1" ht="33" customHeight="1">
      <c r="A164" s="97" t="s">
        <v>116</v>
      </c>
      <c r="B164" s="97" t="s">
        <v>400</v>
      </c>
      <c r="C164" s="97" t="s">
        <v>258</v>
      </c>
      <c r="D164" s="85" t="s">
        <v>10</v>
      </c>
      <c r="E164" s="128">
        <f>E165+E166+E167</f>
        <v>30674440</v>
      </c>
      <c r="F164" s="128">
        <f aca="true" t="shared" si="53" ref="F164:U164">F165+F166+F167</f>
        <v>0</v>
      </c>
      <c r="G164" s="128">
        <f t="shared" si="53"/>
        <v>0</v>
      </c>
      <c r="H164" s="128">
        <f t="shared" si="53"/>
        <v>6995973.94</v>
      </c>
      <c r="I164" s="128">
        <f t="shared" si="53"/>
        <v>0</v>
      </c>
      <c r="J164" s="128">
        <f t="shared" si="53"/>
        <v>0</v>
      </c>
      <c r="K164" s="169">
        <f t="shared" si="48"/>
        <v>22.8071773763433</v>
      </c>
      <c r="L164" s="128">
        <f t="shared" si="53"/>
        <v>0</v>
      </c>
      <c r="M164" s="128">
        <f t="shared" si="53"/>
        <v>0</v>
      </c>
      <c r="N164" s="128">
        <f t="shared" si="53"/>
        <v>0</v>
      </c>
      <c r="O164" s="128">
        <f t="shared" si="53"/>
        <v>0</v>
      </c>
      <c r="P164" s="128">
        <f t="shared" si="53"/>
        <v>0</v>
      </c>
      <c r="Q164" s="128">
        <f t="shared" si="43"/>
        <v>0</v>
      </c>
      <c r="R164" s="128">
        <f t="shared" si="53"/>
        <v>0</v>
      </c>
      <c r="S164" s="128">
        <f t="shared" si="53"/>
        <v>0</v>
      </c>
      <c r="T164" s="128">
        <f t="shared" si="53"/>
        <v>0</v>
      </c>
      <c r="U164" s="128">
        <f t="shared" si="53"/>
        <v>0</v>
      </c>
      <c r="V164" s="169"/>
      <c r="W164" s="128">
        <f t="shared" si="46"/>
        <v>6995973.94</v>
      </c>
      <c r="X164" s="239"/>
      <c r="Y164" s="175"/>
      <c r="Z164" s="86"/>
      <c r="AA164" s="86"/>
      <c r="AB164" s="86"/>
      <c r="AC164" s="86"/>
      <c r="AD164" s="86"/>
      <c r="AE164" s="86"/>
      <c r="AF164" s="86"/>
      <c r="AG164" s="86"/>
      <c r="AH164" s="86"/>
      <c r="AI164" s="86"/>
      <c r="AJ164" s="86"/>
      <c r="AK164" s="86"/>
    </row>
    <row r="165" spans="1:37" s="91" customFormat="1" ht="56.25" customHeight="1">
      <c r="A165" s="93" t="s">
        <v>116</v>
      </c>
      <c r="B165" s="93" t="s">
        <v>400</v>
      </c>
      <c r="C165" s="93" t="s">
        <v>258</v>
      </c>
      <c r="D165" s="89" t="s">
        <v>414</v>
      </c>
      <c r="E165" s="127">
        <v>5585736</v>
      </c>
      <c r="F165" s="127"/>
      <c r="G165" s="127"/>
      <c r="H165" s="127">
        <v>4521937.19</v>
      </c>
      <c r="I165" s="127"/>
      <c r="J165" s="127"/>
      <c r="K165" s="170">
        <f t="shared" si="48"/>
        <v>80.95508255313177</v>
      </c>
      <c r="L165" s="127"/>
      <c r="M165" s="127"/>
      <c r="N165" s="127"/>
      <c r="O165" s="127"/>
      <c r="P165" s="127"/>
      <c r="Q165" s="127">
        <f t="shared" si="43"/>
        <v>0</v>
      </c>
      <c r="R165" s="127"/>
      <c r="S165" s="127"/>
      <c r="T165" s="127"/>
      <c r="U165" s="127"/>
      <c r="V165" s="170"/>
      <c r="W165" s="127">
        <f t="shared" si="46"/>
        <v>4521937.19</v>
      </c>
      <c r="X165" s="239"/>
      <c r="Y165" s="176"/>
      <c r="Z165" s="90"/>
      <c r="AA165" s="90"/>
      <c r="AB165" s="90"/>
      <c r="AC165" s="90"/>
      <c r="AD165" s="90"/>
      <c r="AE165" s="90"/>
      <c r="AF165" s="90"/>
      <c r="AG165" s="90"/>
      <c r="AH165" s="90"/>
      <c r="AI165" s="90"/>
      <c r="AJ165" s="90"/>
      <c r="AK165" s="90"/>
    </row>
    <row r="166" spans="1:37" s="91" customFormat="1" ht="54" customHeight="1">
      <c r="A166" s="93" t="s">
        <v>116</v>
      </c>
      <c r="B166" s="93" t="s">
        <v>400</v>
      </c>
      <c r="C166" s="93" t="s">
        <v>258</v>
      </c>
      <c r="D166" s="89" t="s">
        <v>423</v>
      </c>
      <c r="E166" s="127">
        <v>24750704</v>
      </c>
      <c r="F166" s="127"/>
      <c r="G166" s="127"/>
      <c r="H166" s="127">
        <v>2217036.96</v>
      </c>
      <c r="I166" s="127"/>
      <c r="J166" s="127"/>
      <c r="K166" s="170">
        <f t="shared" si="48"/>
        <v>8.957470300642761</v>
      </c>
      <c r="L166" s="127"/>
      <c r="M166" s="127"/>
      <c r="N166" s="127"/>
      <c r="O166" s="127"/>
      <c r="P166" s="127"/>
      <c r="Q166" s="127">
        <f t="shared" si="43"/>
        <v>0</v>
      </c>
      <c r="R166" s="127"/>
      <c r="S166" s="127"/>
      <c r="T166" s="127"/>
      <c r="U166" s="127"/>
      <c r="V166" s="170"/>
      <c r="W166" s="127">
        <f t="shared" si="46"/>
        <v>2217036.96</v>
      </c>
      <c r="X166" s="239"/>
      <c r="Y166" s="176"/>
      <c r="Z166" s="90"/>
      <c r="AA166" s="90"/>
      <c r="AB166" s="90"/>
      <c r="AC166" s="90"/>
      <c r="AD166" s="90"/>
      <c r="AE166" s="90"/>
      <c r="AF166" s="90"/>
      <c r="AG166" s="90"/>
      <c r="AH166" s="90"/>
      <c r="AI166" s="90"/>
      <c r="AJ166" s="90"/>
      <c r="AK166" s="90"/>
    </row>
    <row r="167" spans="1:37" s="91" customFormat="1" ht="35.25" customHeight="1">
      <c r="A167" s="93" t="s">
        <v>116</v>
      </c>
      <c r="B167" s="93" t="s">
        <v>400</v>
      </c>
      <c r="C167" s="93" t="s">
        <v>258</v>
      </c>
      <c r="D167" s="89" t="s">
        <v>480</v>
      </c>
      <c r="E167" s="127">
        <v>338000</v>
      </c>
      <c r="F167" s="127"/>
      <c r="G167" s="127"/>
      <c r="H167" s="127">
        <v>256999.79</v>
      </c>
      <c r="I167" s="127"/>
      <c r="J167" s="127"/>
      <c r="K167" s="170">
        <f t="shared" si="48"/>
        <v>76.03544082840237</v>
      </c>
      <c r="L167" s="127"/>
      <c r="M167" s="127"/>
      <c r="N167" s="127"/>
      <c r="O167" s="127"/>
      <c r="P167" s="127"/>
      <c r="Q167" s="127">
        <f t="shared" si="43"/>
        <v>0</v>
      </c>
      <c r="R167" s="127"/>
      <c r="S167" s="127"/>
      <c r="T167" s="127"/>
      <c r="U167" s="127"/>
      <c r="V167" s="170"/>
      <c r="W167" s="127">
        <f t="shared" si="46"/>
        <v>256999.79</v>
      </c>
      <c r="X167" s="239"/>
      <c r="Y167" s="176"/>
      <c r="Z167" s="90"/>
      <c r="AA167" s="90"/>
      <c r="AB167" s="90"/>
      <c r="AC167" s="90"/>
      <c r="AD167" s="90"/>
      <c r="AE167" s="90"/>
      <c r="AF167" s="90"/>
      <c r="AG167" s="90"/>
      <c r="AH167" s="90"/>
      <c r="AI167" s="90"/>
      <c r="AJ167" s="90"/>
      <c r="AK167" s="90"/>
    </row>
    <row r="168" spans="1:37" s="91" customFormat="1" ht="23.25" customHeight="1">
      <c r="A168" s="84" t="s">
        <v>378</v>
      </c>
      <c r="B168" s="84" t="s">
        <v>339</v>
      </c>
      <c r="C168" s="84" t="s">
        <v>340</v>
      </c>
      <c r="D168" s="85" t="s">
        <v>153</v>
      </c>
      <c r="E168" s="127"/>
      <c r="F168" s="128"/>
      <c r="G168" s="128"/>
      <c r="H168" s="128"/>
      <c r="I168" s="128"/>
      <c r="J168" s="128"/>
      <c r="K168" s="169"/>
      <c r="L168" s="128">
        <f>M168+P168</f>
        <v>300000</v>
      </c>
      <c r="M168" s="128"/>
      <c r="N168" s="128"/>
      <c r="O168" s="127"/>
      <c r="P168" s="128">
        <v>300000</v>
      </c>
      <c r="Q168" s="128">
        <f t="shared" si="43"/>
        <v>299989</v>
      </c>
      <c r="R168" s="128"/>
      <c r="S168" s="128"/>
      <c r="T168" s="128"/>
      <c r="U168" s="128">
        <v>299989</v>
      </c>
      <c r="V168" s="169">
        <f>Q168/L168*100</f>
        <v>99.99633333333333</v>
      </c>
      <c r="W168" s="128">
        <f t="shared" si="46"/>
        <v>299989</v>
      </c>
      <c r="X168" s="239"/>
      <c r="Y168" s="175"/>
      <c r="Z168" s="90"/>
      <c r="AA168" s="90"/>
      <c r="AB168" s="90"/>
      <c r="AC168" s="90"/>
      <c r="AD168" s="90"/>
      <c r="AE168" s="90"/>
      <c r="AF168" s="90"/>
      <c r="AG168" s="90"/>
      <c r="AH168" s="90"/>
      <c r="AI168" s="90"/>
      <c r="AJ168" s="90"/>
      <c r="AK168" s="90"/>
    </row>
    <row r="169" spans="1:37" s="91" customFormat="1" ht="41.25" customHeight="1">
      <c r="A169" s="84" t="s">
        <v>532</v>
      </c>
      <c r="B169" s="84" t="s">
        <v>527</v>
      </c>
      <c r="C169" s="84" t="s">
        <v>354</v>
      </c>
      <c r="D169" s="85" t="s">
        <v>528</v>
      </c>
      <c r="E169" s="128">
        <f>885261.53+82000</f>
        <v>967261.53</v>
      </c>
      <c r="F169" s="127"/>
      <c r="G169" s="127"/>
      <c r="H169" s="127">
        <v>967261.53</v>
      </c>
      <c r="I169" s="127"/>
      <c r="J169" s="127"/>
      <c r="K169" s="169">
        <f t="shared" si="48"/>
        <v>100</v>
      </c>
      <c r="L169" s="127"/>
      <c r="M169" s="127"/>
      <c r="N169" s="127"/>
      <c r="O169" s="127"/>
      <c r="P169" s="128"/>
      <c r="Q169" s="128">
        <f t="shared" si="43"/>
        <v>0</v>
      </c>
      <c r="R169" s="128"/>
      <c r="S169" s="128"/>
      <c r="T169" s="128"/>
      <c r="U169" s="128"/>
      <c r="V169" s="169"/>
      <c r="W169" s="128">
        <f t="shared" si="46"/>
        <v>967261.53</v>
      </c>
      <c r="X169" s="239"/>
      <c r="Y169" s="175"/>
      <c r="Z169" s="90"/>
      <c r="AA169" s="90"/>
      <c r="AB169" s="90"/>
      <c r="AC169" s="90"/>
      <c r="AD169" s="90"/>
      <c r="AE169" s="90"/>
      <c r="AF169" s="90"/>
      <c r="AG169" s="90"/>
      <c r="AH169" s="90"/>
      <c r="AI169" s="90"/>
      <c r="AJ169" s="90"/>
      <c r="AK169" s="90"/>
    </row>
    <row r="170" spans="1:37" s="81" customFormat="1" ht="25.5" customHeight="1">
      <c r="A170" s="103" t="s">
        <v>117</v>
      </c>
      <c r="B170" s="103"/>
      <c r="C170" s="103"/>
      <c r="D170" s="104" t="s">
        <v>119</v>
      </c>
      <c r="E170" s="126">
        <f>E171</f>
        <v>1864734</v>
      </c>
      <c r="F170" s="126">
        <f aca="true" t="shared" si="54" ref="F170:U170">F171</f>
        <v>1343109</v>
      </c>
      <c r="G170" s="126">
        <f t="shared" si="54"/>
        <v>35000</v>
      </c>
      <c r="H170" s="126">
        <f t="shared" si="54"/>
        <v>1333230.19</v>
      </c>
      <c r="I170" s="126">
        <f t="shared" si="54"/>
        <v>978005.63</v>
      </c>
      <c r="J170" s="126">
        <f t="shared" si="54"/>
        <v>22457.24</v>
      </c>
      <c r="K170" s="168">
        <f t="shared" si="48"/>
        <v>71.49707089590258</v>
      </c>
      <c r="L170" s="126">
        <f t="shared" si="54"/>
        <v>376000</v>
      </c>
      <c r="M170" s="126">
        <f t="shared" si="54"/>
        <v>0</v>
      </c>
      <c r="N170" s="126">
        <f t="shared" si="54"/>
        <v>0</v>
      </c>
      <c r="O170" s="126">
        <f t="shared" si="54"/>
        <v>0</v>
      </c>
      <c r="P170" s="126">
        <f t="shared" si="54"/>
        <v>376000</v>
      </c>
      <c r="Q170" s="126">
        <f t="shared" si="43"/>
        <v>348136.99</v>
      </c>
      <c r="R170" s="126">
        <f t="shared" si="54"/>
        <v>0</v>
      </c>
      <c r="S170" s="126">
        <f t="shared" si="54"/>
        <v>0</v>
      </c>
      <c r="T170" s="126">
        <f t="shared" si="54"/>
        <v>0</v>
      </c>
      <c r="U170" s="126">
        <f t="shared" si="54"/>
        <v>348136.99</v>
      </c>
      <c r="V170" s="168">
        <f>Q170/L170*100</f>
        <v>92.589625</v>
      </c>
      <c r="W170" s="126">
        <f t="shared" si="46"/>
        <v>1681367.18</v>
      </c>
      <c r="X170" s="239"/>
      <c r="Y170" s="175"/>
      <c r="Z170" s="80"/>
      <c r="AA170" s="80"/>
      <c r="AB170" s="80"/>
      <c r="AC170" s="80"/>
      <c r="AD170" s="80"/>
      <c r="AE170" s="80"/>
      <c r="AF170" s="80"/>
      <c r="AG170" s="80"/>
      <c r="AH170" s="80"/>
      <c r="AI170" s="80"/>
      <c r="AJ170" s="80"/>
      <c r="AK170" s="80"/>
    </row>
    <row r="171" spans="1:37" s="83" customFormat="1" ht="30.75" customHeight="1">
      <c r="A171" s="107" t="s">
        <v>118</v>
      </c>
      <c r="B171" s="107"/>
      <c r="C171" s="107"/>
      <c r="D171" s="108" t="s">
        <v>119</v>
      </c>
      <c r="E171" s="131">
        <f>E172+E173</f>
        <v>1864734</v>
      </c>
      <c r="F171" s="131">
        <f aca="true" t="shared" si="55" ref="F171:U171">F172+F173</f>
        <v>1343109</v>
      </c>
      <c r="G171" s="131">
        <f t="shared" si="55"/>
        <v>35000</v>
      </c>
      <c r="H171" s="131">
        <f t="shared" si="55"/>
        <v>1333230.19</v>
      </c>
      <c r="I171" s="131">
        <f t="shared" si="55"/>
        <v>978005.63</v>
      </c>
      <c r="J171" s="131">
        <f t="shared" si="55"/>
        <v>22457.24</v>
      </c>
      <c r="K171" s="223">
        <f t="shared" si="48"/>
        <v>71.49707089590258</v>
      </c>
      <c r="L171" s="131">
        <f t="shared" si="55"/>
        <v>376000</v>
      </c>
      <c r="M171" s="131">
        <f t="shared" si="55"/>
        <v>0</v>
      </c>
      <c r="N171" s="131">
        <f t="shared" si="55"/>
        <v>0</v>
      </c>
      <c r="O171" s="131">
        <f t="shared" si="55"/>
        <v>0</v>
      </c>
      <c r="P171" s="131">
        <f t="shared" si="55"/>
        <v>376000</v>
      </c>
      <c r="Q171" s="131">
        <f t="shared" si="43"/>
        <v>348136.99</v>
      </c>
      <c r="R171" s="131">
        <f t="shared" si="55"/>
        <v>0</v>
      </c>
      <c r="S171" s="131">
        <f t="shared" si="55"/>
        <v>0</v>
      </c>
      <c r="T171" s="131">
        <f t="shared" si="55"/>
        <v>0</v>
      </c>
      <c r="U171" s="131">
        <f t="shared" si="55"/>
        <v>348136.99</v>
      </c>
      <c r="V171" s="223">
        <f>Q171/L171*100</f>
        <v>92.589625</v>
      </c>
      <c r="W171" s="131">
        <f>H171+Q171</f>
        <v>1681367.18</v>
      </c>
      <c r="X171" s="239"/>
      <c r="Y171" s="176"/>
      <c r="Z171" s="82"/>
      <c r="AA171" s="82"/>
      <c r="AB171" s="82"/>
      <c r="AC171" s="82"/>
      <c r="AD171" s="82"/>
      <c r="AE171" s="82"/>
      <c r="AF171" s="82"/>
      <c r="AG171" s="82"/>
      <c r="AH171" s="82"/>
      <c r="AI171" s="82"/>
      <c r="AJ171" s="82"/>
      <c r="AK171" s="82"/>
    </row>
    <row r="172" spans="1:37" s="87" customFormat="1" ht="33">
      <c r="A172" s="84" t="s">
        <v>120</v>
      </c>
      <c r="B172" s="84" t="s">
        <v>245</v>
      </c>
      <c r="C172" s="84" t="s">
        <v>246</v>
      </c>
      <c r="D172" s="85" t="s">
        <v>515</v>
      </c>
      <c r="E172" s="128">
        <v>1794734</v>
      </c>
      <c r="F172" s="128">
        <v>1343109</v>
      </c>
      <c r="G172" s="128">
        <v>35000</v>
      </c>
      <c r="H172" s="128">
        <v>1294664.79</v>
      </c>
      <c r="I172" s="128">
        <v>978005.63</v>
      </c>
      <c r="J172" s="128">
        <v>22457.24</v>
      </c>
      <c r="K172" s="169">
        <f t="shared" si="48"/>
        <v>72.13686206423905</v>
      </c>
      <c r="L172" s="128">
        <f>M172+P172</f>
        <v>376000</v>
      </c>
      <c r="M172" s="128"/>
      <c r="N172" s="128"/>
      <c r="O172" s="128"/>
      <c r="P172" s="128">
        <v>376000</v>
      </c>
      <c r="Q172" s="128">
        <f t="shared" si="43"/>
        <v>348136.99</v>
      </c>
      <c r="R172" s="128"/>
      <c r="S172" s="128"/>
      <c r="T172" s="128"/>
      <c r="U172" s="128">
        <v>348136.99</v>
      </c>
      <c r="V172" s="169">
        <f>Q172/L172*100</f>
        <v>92.589625</v>
      </c>
      <c r="W172" s="128">
        <f aca="true" t="shared" si="56" ref="W172:W235">H172+Q172</f>
        <v>1642801.78</v>
      </c>
      <c r="X172" s="239"/>
      <c r="Y172" s="175"/>
      <c r="Z172" s="86"/>
      <c r="AA172" s="86"/>
      <c r="AB172" s="86"/>
      <c r="AC172" s="86"/>
      <c r="AD172" s="86"/>
      <c r="AE172" s="86"/>
      <c r="AF172" s="86"/>
      <c r="AG172" s="86"/>
      <c r="AH172" s="86"/>
      <c r="AI172" s="86"/>
      <c r="AJ172" s="86"/>
      <c r="AK172" s="86"/>
    </row>
    <row r="173" spans="1:37" s="87" customFormat="1" ht="31.5" customHeight="1">
      <c r="A173" s="84" t="s">
        <v>125</v>
      </c>
      <c r="B173" s="84" t="s">
        <v>408</v>
      </c>
      <c r="C173" s="84"/>
      <c r="D173" s="85" t="s">
        <v>124</v>
      </c>
      <c r="E173" s="128">
        <f>E174</f>
        <v>70000</v>
      </c>
      <c r="F173" s="128">
        <f aca="true" t="shared" si="57" ref="F173:U173">F174</f>
        <v>0</v>
      </c>
      <c r="G173" s="128">
        <f t="shared" si="57"/>
        <v>0</v>
      </c>
      <c r="H173" s="128">
        <f>H174</f>
        <v>38565.4</v>
      </c>
      <c r="I173" s="128">
        <f t="shared" si="57"/>
        <v>0</v>
      </c>
      <c r="J173" s="128">
        <f t="shared" si="57"/>
        <v>0</v>
      </c>
      <c r="K173" s="169">
        <f t="shared" si="48"/>
        <v>55.09342857142857</v>
      </c>
      <c r="L173" s="128">
        <f t="shared" si="57"/>
        <v>0</v>
      </c>
      <c r="M173" s="128">
        <f t="shared" si="57"/>
        <v>0</v>
      </c>
      <c r="N173" s="128">
        <f t="shared" si="57"/>
        <v>0</v>
      </c>
      <c r="O173" s="128">
        <f t="shared" si="57"/>
        <v>0</v>
      </c>
      <c r="P173" s="128">
        <f t="shared" si="57"/>
        <v>0</v>
      </c>
      <c r="Q173" s="128">
        <f t="shared" si="43"/>
        <v>0</v>
      </c>
      <c r="R173" s="128"/>
      <c r="S173" s="128">
        <f t="shared" si="57"/>
        <v>0</v>
      </c>
      <c r="T173" s="128">
        <f t="shared" si="57"/>
        <v>0</v>
      </c>
      <c r="U173" s="128">
        <f t="shared" si="57"/>
        <v>0</v>
      </c>
      <c r="V173" s="169"/>
      <c r="W173" s="128">
        <f t="shared" si="56"/>
        <v>38565.4</v>
      </c>
      <c r="X173" s="239"/>
      <c r="Y173" s="175"/>
      <c r="Z173" s="86"/>
      <c r="AA173" s="86"/>
      <c r="AB173" s="86"/>
      <c r="AC173" s="86"/>
      <c r="AD173" s="86"/>
      <c r="AE173" s="86"/>
      <c r="AF173" s="86"/>
      <c r="AG173" s="86"/>
      <c r="AH173" s="86"/>
      <c r="AI173" s="86"/>
      <c r="AJ173" s="86"/>
      <c r="AK173" s="86"/>
    </row>
    <row r="174" spans="1:37" s="91" customFormat="1" ht="39.75" customHeight="1">
      <c r="A174" s="88" t="s">
        <v>122</v>
      </c>
      <c r="B174" s="88" t="s">
        <v>389</v>
      </c>
      <c r="C174" s="88" t="s">
        <v>385</v>
      </c>
      <c r="D174" s="89" t="s">
        <v>121</v>
      </c>
      <c r="E174" s="127">
        <v>70000</v>
      </c>
      <c r="F174" s="127"/>
      <c r="G174" s="127"/>
      <c r="H174" s="127">
        <v>38565.4</v>
      </c>
      <c r="I174" s="127"/>
      <c r="J174" s="127"/>
      <c r="K174" s="169">
        <f t="shared" si="48"/>
        <v>55.09342857142857</v>
      </c>
      <c r="L174" s="127"/>
      <c r="M174" s="127"/>
      <c r="N174" s="127"/>
      <c r="O174" s="127"/>
      <c r="P174" s="127"/>
      <c r="Q174" s="127">
        <f t="shared" si="43"/>
        <v>0</v>
      </c>
      <c r="R174" s="127"/>
      <c r="S174" s="127"/>
      <c r="T174" s="127"/>
      <c r="U174" s="127"/>
      <c r="V174" s="169"/>
      <c r="W174" s="128">
        <f t="shared" si="56"/>
        <v>38565.4</v>
      </c>
      <c r="X174" s="239"/>
      <c r="Y174" s="176"/>
      <c r="Z174" s="90"/>
      <c r="AA174" s="90"/>
      <c r="AB174" s="90"/>
      <c r="AC174" s="90"/>
      <c r="AD174" s="90"/>
      <c r="AE174" s="90"/>
      <c r="AF174" s="90"/>
      <c r="AG174" s="90"/>
      <c r="AH174" s="90"/>
      <c r="AI174" s="90"/>
      <c r="AJ174" s="90"/>
      <c r="AK174" s="90"/>
    </row>
    <row r="175" spans="1:37" s="81" customFormat="1" ht="39.75" customHeight="1">
      <c r="A175" s="78" t="s">
        <v>126</v>
      </c>
      <c r="B175" s="78"/>
      <c r="C175" s="78"/>
      <c r="D175" s="104" t="s">
        <v>123</v>
      </c>
      <c r="E175" s="126">
        <f>E176</f>
        <v>44369553</v>
      </c>
      <c r="F175" s="126">
        <f aca="true" t="shared" si="58" ref="F175:U175">F176</f>
        <v>31875609</v>
      </c>
      <c r="G175" s="126">
        <f t="shared" si="58"/>
        <v>2235720</v>
      </c>
      <c r="H175" s="126">
        <f t="shared" si="58"/>
        <v>32198328.01</v>
      </c>
      <c r="I175" s="126">
        <f t="shared" si="58"/>
        <v>23696510.94</v>
      </c>
      <c r="J175" s="126">
        <f t="shared" si="58"/>
        <v>1254423.52</v>
      </c>
      <c r="K175" s="168">
        <f t="shared" si="48"/>
        <v>72.56852015164543</v>
      </c>
      <c r="L175" s="126">
        <f t="shared" si="58"/>
        <v>6721507</v>
      </c>
      <c r="M175" s="126">
        <f t="shared" si="58"/>
        <v>1411980</v>
      </c>
      <c r="N175" s="126">
        <f t="shared" si="58"/>
        <v>1136786</v>
      </c>
      <c r="O175" s="126">
        <f t="shared" si="58"/>
        <v>0</v>
      </c>
      <c r="P175" s="126">
        <f t="shared" si="58"/>
        <v>5309527</v>
      </c>
      <c r="Q175" s="126">
        <f t="shared" si="43"/>
        <v>4345205.19</v>
      </c>
      <c r="R175" s="126">
        <f t="shared" si="58"/>
        <v>1128820.26</v>
      </c>
      <c r="S175" s="126">
        <f t="shared" si="58"/>
        <v>895787.06</v>
      </c>
      <c r="T175" s="126">
        <f t="shared" si="58"/>
        <v>0</v>
      </c>
      <c r="U175" s="126">
        <f t="shared" si="58"/>
        <v>3216384.93</v>
      </c>
      <c r="V175" s="168">
        <f>Q175/L175*100</f>
        <v>64.64629420158307</v>
      </c>
      <c r="W175" s="126">
        <f t="shared" si="56"/>
        <v>36543533.2</v>
      </c>
      <c r="X175" s="239"/>
      <c r="Y175" s="175"/>
      <c r="Z175" s="80"/>
      <c r="AA175" s="80"/>
      <c r="AB175" s="80"/>
      <c r="AC175" s="80"/>
      <c r="AD175" s="80"/>
      <c r="AE175" s="80"/>
      <c r="AF175" s="80"/>
      <c r="AG175" s="80"/>
      <c r="AH175" s="80"/>
      <c r="AI175" s="80"/>
      <c r="AJ175" s="80"/>
      <c r="AK175" s="80"/>
    </row>
    <row r="176" spans="1:37" s="83" customFormat="1" ht="42" customHeight="1">
      <c r="A176" s="224" t="s">
        <v>127</v>
      </c>
      <c r="B176" s="224"/>
      <c r="C176" s="224"/>
      <c r="D176" s="108" t="s">
        <v>123</v>
      </c>
      <c r="E176" s="131">
        <f>E177+E178+E179+E180+E181+E183</f>
        <v>44369553</v>
      </c>
      <c r="F176" s="131">
        <f aca="true" t="shared" si="59" ref="F176:T176">F177+F178+F179+F180+F181+F183</f>
        <v>31875609</v>
      </c>
      <c r="G176" s="131">
        <f t="shared" si="59"/>
        <v>2235720</v>
      </c>
      <c r="H176" s="131">
        <f t="shared" si="59"/>
        <v>32198328.01</v>
      </c>
      <c r="I176" s="131">
        <f t="shared" si="59"/>
        <v>23696510.94</v>
      </c>
      <c r="J176" s="131">
        <f t="shared" si="59"/>
        <v>1254423.52</v>
      </c>
      <c r="K176" s="223">
        <f t="shared" si="48"/>
        <v>72.56852015164543</v>
      </c>
      <c r="L176" s="131">
        <f t="shared" si="59"/>
        <v>6721507</v>
      </c>
      <c r="M176" s="131">
        <f t="shared" si="59"/>
        <v>1411980</v>
      </c>
      <c r="N176" s="131">
        <f t="shared" si="59"/>
        <v>1136786</v>
      </c>
      <c r="O176" s="131">
        <f t="shared" si="59"/>
        <v>0</v>
      </c>
      <c r="P176" s="131">
        <f t="shared" si="59"/>
        <v>5309527</v>
      </c>
      <c r="Q176" s="131">
        <f t="shared" si="43"/>
        <v>4345205.19</v>
      </c>
      <c r="R176" s="131">
        <f t="shared" si="59"/>
        <v>1128820.26</v>
      </c>
      <c r="S176" s="131">
        <f t="shared" si="59"/>
        <v>895787.06</v>
      </c>
      <c r="T176" s="131">
        <f t="shared" si="59"/>
        <v>0</v>
      </c>
      <c r="U176" s="131">
        <f>U177+U178+U179+U180+U181+U183</f>
        <v>3216384.93</v>
      </c>
      <c r="V176" s="223">
        <f>Q176/L176*100</f>
        <v>64.64629420158307</v>
      </c>
      <c r="W176" s="131">
        <f t="shared" si="56"/>
        <v>36543533.2</v>
      </c>
      <c r="X176" s="239"/>
      <c r="Y176" s="176"/>
      <c r="Z176" s="82"/>
      <c r="AA176" s="82"/>
      <c r="AB176" s="82"/>
      <c r="AC176" s="82"/>
      <c r="AD176" s="82"/>
      <c r="AE176" s="82"/>
      <c r="AF176" s="82"/>
      <c r="AG176" s="82"/>
      <c r="AH176" s="82"/>
      <c r="AI176" s="82"/>
      <c r="AJ176" s="82"/>
      <c r="AK176" s="82"/>
    </row>
    <row r="177" spans="1:37" s="87" customFormat="1" ht="33">
      <c r="A177" s="84" t="s">
        <v>128</v>
      </c>
      <c r="B177" s="84" t="s">
        <v>245</v>
      </c>
      <c r="C177" s="84" t="s">
        <v>246</v>
      </c>
      <c r="D177" s="85" t="s">
        <v>515</v>
      </c>
      <c r="E177" s="128">
        <v>758571</v>
      </c>
      <c r="F177" s="128">
        <v>565409</v>
      </c>
      <c r="G177" s="128">
        <v>14500</v>
      </c>
      <c r="H177" s="128">
        <v>555923.11</v>
      </c>
      <c r="I177" s="128">
        <v>415559.76</v>
      </c>
      <c r="J177" s="128">
        <v>10969.49</v>
      </c>
      <c r="K177" s="169">
        <f t="shared" si="48"/>
        <v>73.28557379599273</v>
      </c>
      <c r="L177" s="128">
        <f>M177+P177</f>
        <v>254500</v>
      </c>
      <c r="M177" s="128"/>
      <c r="N177" s="128"/>
      <c r="O177" s="128"/>
      <c r="P177" s="128">
        <v>254500</v>
      </c>
      <c r="Q177" s="128">
        <f t="shared" si="43"/>
        <v>15035</v>
      </c>
      <c r="R177" s="128"/>
      <c r="S177" s="128"/>
      <c r="T177" s="128"/>
      <c r="U177" s="128">
        <v>15035</v>
      </c>
      <c r="V177" s="169">
        <f>Q177/L177*100</f>
        <v>5.907662082514735</v>
      </c>
      <c r="W177" s="128">
        <f t="shared" si="56"/>
        <v>570958.11</v>
      </c>
      <c r="X177" s="239" t="s">
        <v>579</v>
      </c>
      <c r="Y177" s="175"/>
      <c r="Z177" s="86"/>
      <c r="AA177" s="86"/>
      <c r="AB177" s="86"/>
      <c r="AC177" s="86"/>
      <c r="AD177" s="86"/>
      <c r="AE177" s="86"/>
      <c r="AF177" s="86"/>
      <c r="AG177" s="86"/>
      <c r="AH177" s="86"/>
      <c r="AI177" s="86"/>
      <c r="AJ177" s="86"/>
      <c r="AK177" s="86"/>
    </row>
    <row r="178" spans="1:37" s="87" customFormat="1" ht="37.5" customHeight="1">
      <c r="A178" s="84" t="s">
        <v>130</v>
      </c>
      <c r="B178" s="84" t="s">
        <v>300</v>
      </c>
      <c r="C178" s="84" t="s">
        <v>301</v>
      </c>
      <c r="D178" s="85" t="s">
        <v>129</v>
      </c>
      <c r="E178" s="128">
        <v>1638500</v>
      </c>
      <c r="F178" s="128"/>
      <c r="G178" s="128"/>
      <c r="H178" s="128">
        <v>1286666.62</v>
      </c>
      <c r="I178" s="128"/>
      <c r="J178" s="128"/>
      <c r="K178" s="169">
        <f t="shared" si="48"/>
        <v>78.5271052792188</v>
      </c>
      <c r="L178" s="128">
        <f>M178+P178</f>
        <v>0</v>
      </c>
      <c r="M178" s="128"/>
      <c r="N178" s="128"/>
      <c r="O178" s="128"/>
      <c r="P178" s="128"/>
      <c r="Q178" s="128">
        <f t="shared" si="43"/>
        <v>0</v>
      </c>
      <c r="R178" s="128"/>
      <c r="S178" s="128"/>
      <c r="T178" s="128"/>
      <c r="U178" s="128"/>
      <c r="V178" s="169"/>
      <c r="W178" s="128">
        <f t="shared" si="56"/>
        <v>1286666.62</v>
      </c>
      <c r="X178" s="239"/>
      <c r="Y178" s="175"/>
      <c r="Z178" s="86"/>
      <c r="AA178" s="86"/>
      <c r="AB178" s="86"/>
      <c r="AC178" s="86"/>
      <c r="AD178" s="86"/>
      <c r="AE178" s="86"/>
      <c r="AF178" s="86"/>
      <c r="AG178" s="86"/>
      <c r="AH178" s="86"/>
      <c r="AI178" s="86"/>
      <c r="AJ178" s="86"/>
      <c r="AK178" s="86"/>
    </row>
    <row r="179" spans="1:37" s="87" customFormat="1" ht="21" customHeight="1">
      <c r="A179" s="84" t="s">
        <v>132</v>
      </c>
      <c r="B179" s="84" t="s">
        <v>302</v>
      </c>
      <c r="C179" s="84" t="s">
        <v>303</v>
      </c>
      <c r="D179" s="85" t="s">
        <v>131</v>
      </c>
      <c r="E179" s="128">
        <v>14701050</v>
      </c>
      <c r="F179" s="128">
        <v>10249200</v>
      </c>
      <c r="G179" s="128">
        <v>1307040</v>
      </c>
      <c r="H179" s="128">
        <v>10434283.88</v>
      </c>
      <c r="I179" s="128">
        <v>7603460.08</v>
      </c>
      <c r="J179" s="128">
        <v>761854.73</v>
      </c>
      <c r="K179" s="169">
        <f t="shared" si="48"/>
        <v>70.97645324653682</v>
      </c>
      <c r="L179" s="128">
        <f>M179+P179</f>
        <v>2556500</v>
      </c>
      <c r="M179" s="128">
        <v>25000</v>
      </c>
      <c r="N179" s="128">
        <v>5000</v>
      </c>
      <c r="O179" s="128"/>
      <c r="P179" s="128">
        <v>2531500</v>
      </c>
      <c r="Q179" s="128">
        <f t="shared" si="43"/>
        <v>1399942.67</v>
      </c>
      <c r="R179" s="128">
        <v>11090.7</v>
      </c>
      <c r="S179" s="128">
        <v>1400</v>
      </c>
      <c r="T179" s="128"/>
      <c r="U179" s="128">
        <v>1388851.97</v>
      </c>
      <c r="V179" s="169">
        <f aca="true" t="shared" si="60" ref="V179:V184">Q179/L179*100</f>
        <v>54.76012790925092</v>
      </c>
      <c r="W179" s="128">
        <f t="shared" si="56"/>
        <v>11834226.55</v>
      </c>
      <c r="X179" s="239"/>
      <c r="Y179" s="175"/>
      <c r="Z179" s="86"/>
      <c r="AA179" s="86"/>
      <c r="AB179" s="86"/>
      <c r="AC179" s="86"/>
      <c r="AD179" s="86"/>
      <c r="AE179" s="86"/>
      <c r="AF179" s="86"/>
      <c r="AG179" s="86"/>
      <c r="AH179" s="86"/>
      <c r="AI179" s="86"/>
      <c r="AJ179" s="86"/>
      <c r="AK179" s="86"/>
    </row>
    <row r="180" spans="1:37" s="87" customFormat="1" ht="21" customHeight="1">
      <c r="A180" s="84" t="s">
        <v>134</v>
      </c>
      <c r="B180" s="84" t="s">
        <v>304</v>
      </c>
      <c r="C180" s="84" t="s">
        <v>259</v>
      </c>
      <c r="D180" s="85" t="s">
        <v>133</v>
      </c>
      <c r="E180" s="128">
        <v>26220008</v>
      </c>
      <c r="F180" s="128">
        <v>20300700</v>
      </c>
      <c r="G180" s="128">
        <v>891310</v>
      </c>
      <c r="H180" s="128">
        <v>19187928.14</v>
      </c>
      <c r="I180" s="128">
        <v>15112371.07</v>
      </c>
      <c r="J180" s="128">
        <v>464743.94</v>
      </c>
      <c r="K180" s="169">
        <f t="shared" si="48"/>
        <v>73.180481638297</v>
      </c>
      <c r="L180" s="128">
        <f>M180+P180</f>
        <v>1799007</v>
      </c>
      <c r="M180" s="128">
        <v>1386980</v>
      </c>
      <c r="N180" s="128">
        <v>1131786</v>
      </c>
      <c r="O180" s="128"/>
      <c r="P180" s="128">
        <v>412027</v>
      </c>
      <c r="Q180" s="128">
        <f t="shared" si="43"/>
        <v>1471921.46</v>
      </c>
      <c r="R180" s="128">
        <v>1117711.56</v>
      </c>
      <c r="S180" s="128">
        <v>894387.06</v>
      </c>
      <c r="T180" s="128"/>
      <c r="U180" s="128">
        <v>354209.9</v>
      </c>
      <c r="V180" s="169">
        <f t="shared" si="60"/>
        <v>81.81855101175259</v>
      </c>
      <c r="W180" s="128">
        <f t="shared" si="56"/>
        <v>20659849.6</v>
      </c>
      <c r="X180" s="239"/>
      <c r="Y180" s="175"/>
      <c r="Z180" s="86"/>
      <c r="AA180" s="86"/>
      <c r="AB180" s="86"/>
      <c r="AC180" s="86"/>
      <c r="AD180" s="86"/>
      <c r="AE180" s="86"/>
      <c r="AF180" s="86"/>
      <c r="AG180" s="86"/>
      <c r="AH180" s="86"/>
      <c r="AI180" s="86"/>
      <c r="AJ180" s="86"/>
      <c r="AK180" s="86"/>
    </row>
    <row r="181" spans="1:37" s="87" customFormat="1" ht="21" customHeight="1">
      <c r="A181" s="84" t="s">
        <v>135</v>
      </c>
      <c r="B181" s="84" t="s">
        <v>305</v>
      </c>
      <c r="C181" s="84" t="s">
        <v>306</v>
      </c>
      <c r="D181" s="85" t="s">
        <v>41</v>
      </c>
      <c r="E181" s="128">
        <f>E182</f>
        <v>1031424</v>
      </c>
      <c r="F181" s="128">
        <f aca="true" t="shared" si="61" ref="F181:U181">F182</f>
        <v>760300</v>
      </c>
      <c r="G181" s="128">
        <f t="shared" si="61"/>
        <v>22870</v>
      </c>
      <c r="H181" s="128">
        <f t="shared" si="61"/>
        <v>733526.26</v>
      </c>
      <c r="I181" s="128">
        <f t="shared" si="61"/>
        <v>565120.03</v>
      </c>
      <c r="J181" s="128">
        <f t="shared" si="61"/>
        <v>16855.36</v>
      </c>
      <c r="K181" s="169">
        <f t="shared" si="48"/>
        <v>71.1178196357657</v>
      </c>
      <c r="L181" s="128">
        <f t="shared" si="61"/>
        <v>309500</v>
      </c>
      <c r="M181" s="128">
        <f t="shared" si="61"/>
        <v>0</v>
      </c>
      <c r="N181" s="128">
        <f t="shared" si="61"/>
        <v>0</v>
      </c>
      <c r="O181" s="128">
        <f t="shared" si="61"/>
        <v>0</v>
      </c>
      <c r="P181" s="128">
        <f t="shared" si="61"/>
        <v>309500</v>
      </c>
      <c r="Q181" s="128">
        <f aca="true" t="shared" si="62" ref="Q181:Q247">R181+U181</f>
        <v>2197</v>
      </c>
      <c r="R181" s="128">
        <f t="shared" si="61"/>
        <v>18</v>
      </c>
      <c r="S181" s="128">
        <f t="shared" si="61"/>
        <v>0</v>
      </c>
      <c r="T181" s="128">
        <f t="shared" si="61"/>
        <v>0</v>
      </c>
      <c r="U181" s="128">
        <f t="shared" si="61"/>
        <v>2179</v>
      </c>
      <c r="V181" s="169">
        <f t="shared" si="60"/>
        <v>0.7098546042003231</v>
      </c>
      <c r="W181" s="128">
        <f t="shared" si="56"/>
        <v>735723.26</v>
      </c>
      <c r="X181" s="239"/>
      <c r="Y181" s="175"/>
      <c r="Z181" s="86"/>
      <c r="AA181" s="86"/>
      <c r="AB181" s="86"/>
      <c r="AC181" s="86"/>
      <c r="AD181" s="86"/>
      <c r="AE181" s="86"/>
      <c r="AF181" s="86"/>
      <c r="AG181" s="86"/>
      <c r="AH181" s="86"/>
      <c r="AI181" s="86"/>
      <c r="AJ181" s="86"/>
      <c r="AK181" s="86"/>
    </row>
    <row r="182" spans="1:37" s="91" customFormat="1" ht="34.5" customHeight="1">
      <c r="A182" s="88" t="s">
        <v>135</v>
      </c>
      <c r="B182" s="88" t="s">
        <v>305</v>
      </c>
      <c r="C182" s="93" t="s">
        <v>306</v>
      </c>
      <c r="D182" s="89" t="s">
        <v>136</v>
      </c>
      <c r="E182" s="127">
        <v>1031424</v>
      </c>
      <c r="F182" s="127">
        <v>760300</v>
      </c>
      <c r="G182" s="127">
        <v>22870</v>
      </c>
      <c r="H182" s="127">
        <v>733526.26</v>
      </c>
      <c r="I182" s="127">
        <v>565120.03</v>
      </c>
      <c r="J182" s="127">
        <v>16855.36</v>
      </c>
      <c r="K182" s="170">
        <f t="shared" si="48"/>
        <v>71.1178196357657</v>
      </c>
      <c r="L182" s="127">
        <f>M182+P182</f>
        <v>309500</v>
      </c>
      <c r="M182" s="127"/>
      <c r="N182" s="127"/>
      <c r="O182" s="127"/>
      <c r="P182" s="127">
        <v>309500</v>
      </c>
      <c r="Q182" s="127">
        <f t="shared" si="62"/>
        <v>2197</v>
      </c>
      <c r="R182" s="127">
        <v>18</v>
      </c>
      <c r="S182" s="127"/>
      <c r="T182" s="127"/>
      <c r="U182" s="127">
        <v>2179</v>
      </c>
      <c r="V182" s="170">
        <f t="shared" si="60"/>
        <v>0.7098546042003231</v>
      </c>
      <c r="W182" s="127">
        <f t="shared" si="56"/>
        <v>735723.26</v>
      </c>
      <c r="X182" s="239"/>
      <c r="Y182" s="176"/>
      <c r="Z182" s="90"/>
      <c r="AA182" s="90"/>
      <c r="AB182" s="90"/>
      <c r="AC182" s="90"/>
      <c r="AD182" s="90"/>
      <c r="AE182" s="90"/>
      <c r="AF182" s="90"/>
      <c r="AG182" s="90"/>
      <c r="AH182" s="90"/>
      <c r="AI182" s="90"/>
      <c r="AJ182" s="90"/>
      <c r="AK182" s="90"/>
    </row>
    <row r="183" spans="1:37" s="87" customFormat="1" ht="22.5" customHeight="1">
      <c r="A183" s="84" t="s">
        <v>376</v>
      </c>
      <c r="B183" s="84" t="s">
        <v>339</v>
      </c>
      <c r="C183" s="84" t="s">
        <v>340</v>
      </c>
      <c r="D183" s="85" t="s">
        <v>153</v>
      </c>
      <c r="E183" s="128">
        <v>20000</v>
      </c>
      <c r="F183" s="128"/>
      <c r="G183" s="128"/>
      <c r="H183" s="128"/>
      <c r="I183" s="128"/>
      <c r="J183" s="128"/>
      <c r="K183" s="169">
        <f t="shared" si="48"/>
        <v>0</v>
      </c>
      <c r="L183" s="128">
        <f>M183+P183</f>
        <v>1802000</v>
      </c>
      <c r="M183" s="128"/>
      <c r="N183" s="128"/>
      <c r="O183" s="128"/>
      <c r="P183" s="128">
        <v>1802000</v>
      </c>
      <c r="Q183" s="128">
        <f t="shared" si="62"/>
        <v>1456109.06</v>
      </c>
      <c r="R183" s="128"/>
      <c r="S183" s="128"/>
      <c r="T183" s="128"/>
      <c r="U183" s="128">
        <v>1456109.06</v>
      </c>
      <c r="V183" s="169">
        <f t="shared" si="60"/>
        <v>80.8051642619312</v>
      </c>
      <c r="W183" s="128">
        <f t="shared" si="56"/>
        <v>1456109.06</v>
      </c>
      <c r="X183" s="239"/>
      <c r="Y183" s="175"/>
      <c r="Z183" s="86"/>
      <c r="AA183" s="86"/>
      <c r="AB183" s="86"/>
      <c r="AC183" s="86"/>
      <c r="AD183" s="86"/>
      <c r="AE183" s="86"/>
      <c r="AF183" s="86"/>
      <c r="AG183" s="86"/>
      <c r="AH183" s="86"/>
      <c r="AI183" s="86"/>
      <c r="AJ183" s="86"/>
      <c r="AK183" s="86"/>
    </row>
    <row r="184" spans="1:37" s="81" customFormat="1" ht="33" customHeight="1">
      <c r="A184" s="78" t="s">
        <v>138</v>
      </c>
      <c r="B184" s="78"/>
      <c r="C184" s="78"/>
      <c r="D184" s="104" t="s">
        <v>137</v>
      </c>
      <c r="E184" s="126">
        <f>E185</f>
        <v>95359229.58000001</v>
      </c>
      <c r="F184" s="126">
        <f aca="true" t="shared" si="63" ref="F184:U184">F185</f>
        <v>4335120</v>
      </c>
      <c r="G184" s="126">
        <f t="shared" si="63"/>
        <v>18696700</v>
      </c>
      <c r="H184" s="126">
        <f t="shared" si="63"/>
        <v>46448134.989999995</v>
      </c>
      <c r="I184" s="126">
        <f t="shared" si="63"/>
        <v>3102747.35</v>
      </c>
      <c r="J184" s="126">
        <f t="shared" si="63"/>
        <v>12308036.700000001</v>
      </c>
      <c r="K184" s="168">
        <f t="shared" si="48"/>
        <v>48.70858876961995</v>
      </c>
      <c r="L184" s="126">
        <f t="shared" si="63"/>
        <v>209564603.97</v>
      </c>
      <c r="M184" s="126">
        <f t="shared" si="63"/>
        <v>1919270.18</v>
      </c>
      <c r="N184" s="126">
        <f t="shared" si="63"/>
        <v>0</v>
      </c>
      <c r="O184" s="126">
        <f t="shared" si="63"/>
        <v>0</v>
      </c>
      <c r="P184" s="126">
        <f t="shared" si="63"/>
        <v>207645333.79</v>
      </c>
      <c r="Q184" s="126">
        <f t="shared" si="62"/>
        <v>74869567.81</v>
      </c>
      <c r="R184" s="126">
        <f t="shared" si="63"/>
        <v>492192.19</v>
      </c>
      <c r="S184" s="126">
        <f t="shared" si="63"/>
        <v>8706.36</v>
      </c>
      <c r="T184" s="126">
        <f t="shared" si="63"/>
        <v>0</v>
      </c>
      <c r="U184" s="126">
        <f t="shared" si="63"/>
        <v>74377375.62</v>
      </c>
      <c r="V184" s="168">
        <f t="shared" si="60"/>
        <v>35.7262468907764</v>
      </c>
      <c r="W184" s="126">
        <f t="shared" si="56"/>
        <v>121317702.8</v>
      </c>
      <c r="X184" s="239"/>
      <c r="Y184" s="175"/>
      <c r="Z184" s="80"/>
      <c r="AA184" s="80"/>
      <c r="AB184" s="80"/>
      <c r="AC184" s="80"/>
      <c r="AD184" s="80"/>
      <c r="AE184" s="80"/>
      <c r="AF184" s="80"/>
      <c r="AG184" s="80"/>
      <c r="AH184" s="80"/>
      <c r="AI184" s="80"/>
      <c r="AJ184" s="80"/>
      <c r="AK184" s="80"/>
    </row>
    <row r="185" spans="1:37" s="83" customFormat="1" ht="37.5" customHeight="1">
      <c r="A185" s="224" t="s">
        <v>139</v>
      </c>
      <c r="B185" s="224"/>
      <c r="C185" s="224"/>
      <c r="D185" s="108" t="s">
        <v>137</v>
      </c>
      <c r="E185" s="131">
        <f aca="true" t="shared" si="64" ref="E185:J185">E186+E187+E188+E189+E192+E194+E195+E196+E197+E198+E199+E201+E202+E203+E204+E205+E206+E207+E210+E212+E213+E214</f>
        <v>95359229.58000001</v>
      </c>
      <c r="F185" s="131">
        <f t="shared" si="64"/>
        <v>4335120</v>
      </c>
      <c r="G185" s="131">
        <f t="shared" si="64"/>
        <v>18696700</v>
      </c>
      <c r="H185" s="131">
        <f t="shared" si="64"/>
        <v>46448134.989999995</v>
      </c>
      <c r="I185" s="131">
        <f t="shared" si="64"/>
        <v>3102747.35</v>
      </c>
      <c r="J185" s="131">
        <f t="shared" si="64"/>
        <v>12308036.700000001</v>
      </c>
      <c r="K185" s="223">
        <f t="shared" si="48"/>
        <v>48.70858876961995</v>
      </c>
      <c r="L185" s="131">
        <f aca="true" t="shared" si="65" ref="L185:T185">L186+L187+L188+L189+L192+L194+L195+L196+L197+L198+L199+L201+L202+L203+L204+L205+L206+L207+L210+L212+L213+L214</f>
        <v>209564603.97</v>
      </c>
      <c r="M185" s="131">
        <f t="shared" si="65"/>
        <v>1919270.18</v>
      </c>
      <c r="N185" s="131">
        <f t="shared" si="65"/>
        <v>0</v>
      </c>
      <c r="O185" s="131">
        <f t="shared" si="65"/>
        <v>0</v>
      </c>
      <c r="P185" s="131">
        <f t="shared" si="65"/>
        <v>207645333.79</v>
      </c>
      <c r="Q185" s="131">
        <f t="shared" si="65"/>
        <v>74869567.81000002</v>
      </c>
      <c r="R185" s="131">
        <f t="shared" si="65"/>
        <v>492192.19</v>
      </c>
      <c r="S185" s="131">
        <f t="shared" si="65"/>
        <v>8706.36</v>
      </c>
      <c r="T185" s="131">
        <f t="shared" si="65"/>
        <v>0</v>
      </c>
      <c r="U185" s="131">
        <f>U186+U187+U188+U189+U192+U194+U195+U196+U197+U198+U199+U201+U202+U203+U204+U205+U206+U207+U210+U212+U213+U214</f>
        <v>74377375.62</v>
      </c>
      <c r="V185" s="223">
        <f aca="true" t="shared" si="66" ref="V185:V246">Q185/L185*100</f>
        <v>35.72624689077641</v>
      </c>
      <c r="W185" s="131">
        <f t="shared" si="56"/>
        <v>121317702.80000001</v>
      </c>
      <c r="X185" s="239"/>
      <c r="Y185" s="176"/>
      <c r="Z185" s="82"/>
      <c r="AA185" s="82"/>
      <c r="AB185" s="82"/>
      <c r="AC185" s="82"/>
      <c r="AD185" s="82"/>
      <c r="AE185" s="82"/>
      <c r="AF185" s="82"/>
      <c r="AG185" s="82"/>
      <c r="AH185" s="82"/>
      <c r="AI185" s="82"/>
      <c r="AJ185" s="82"/>
      <c r="AK185" s="82"/>
    </row>
    <row r="186" spans="1:37" s="87" customFormat="1" ht="42.75" customHeight="1">
      <c r="A186" s="84" t="s">
        <v>140</v>
      </c>
      <c r="B186" s="84" t="s">
        <v>245</v>
      </c>
      <c r="C186" s="84" t="s">
        <v>246</v>
      </c>
      <c r="D186" s="85" t="s">
        <v>515</v>
      </c>
      <c r="E186" s="128">
        <v>5687476</v>
      </c>
      <c r="F186" s="128">
        <v>4323312</v>
      </c>
      <c r="G186" s="128">
        <v>118700</v>
      </c>
      <c r="H186" s="128">
        <v>3979492.25</v>
      </c>
      <c r="I186" s="128">
        <v>3094040.99</v>
      </c>
      <c r="J186" s="128">
        <v>66578.64</v>
      </c>
      <c r="K186" s="169">
        <f t="shared" si="48"/>
        <v>69.96938976094141</v>
      </c>
      <c r="L186" s="128">
        <f>M186+P186</f>
        <v>200000</v>
      </c>
      <c r="M186" s="128"/>
      <c r="N186" s="128"/>
      <c r="O186" s="128"/>
      <c r="P186" s="128">
        <v>200000</v>
      </c>
      <c r="Q186" s="128">
        <f t="shared" si="62"/>
        <v>202357.78999999998</v>
      </c>
      <c r="R186" s="128">
        <v>10890.99</v>
      </c>
      <c r="S186" s="128">
        <v>8706.36</v>
      </c>
      <c r="T186" s="128"/>
      <c r="U186" s="128">
        <v>191466.8</v>
      </c>
      <c r="V186" s="169">
        <f t="shared" si="66"/>
        <v>101.178895</v>
      </c>
      <c r="W186" s="128">
        <f t="shared" si="56"/>
        <v>4181850.04</v>
      </c>
      <c r="X186" s="239"/>
      <c r="Y186" s="175"/>
      <c r="Z186" s="86"/>
      <c r="AA186" s="86"/>
      <c r="AB186" s="86"/>
      <c r="AC186" s="86"/>
      <c r="AD186" s="86"/>
      <c r="AE186" s="86"/>
      <c r="AF186" s="86"/>
      <c r="AG186" s="86"/>
      <c r="AH186" s="86"/>
      <c r="AI186" s="86"/>
      <c r="AJ186" s="86"/>
      <c r="AK186" s="86"/>
    </row>
    <row r="187" spans="1:37" s="87" customFormat="1" ht="29.25" customHeight="1">
      <c r="A187" s="97" t="s">
        <v>416</v>
      </c>
      <c r="B187" s="97" t="s">
        <v>397</v>
      </c>
      <c r="C187" s="97" t="s">
        <v>398</v>
      </c>
      <c r="D187" s="85" t="s">
        <v>206</v>
      </c>
      <c r="E187" s="128">
        <v>564400</v>
      </c>
      <c r="F187" s="128">
        <v>11808</v>
      </c>
      <c r="G187" s="128"/>
      <c r="H187" s="128">
        <v>379520.89</v>
      </c>
      <c r="I187" s="128">
        <v>8706.36</v>
      </c>
      <c r="J187" s="128"/>
      <c r="K187" s="169">
        <f t="shared" si="48"/>
        <v>67.24324769666903</v>
      </c>
      <c r="L187" s="128">
        <f>M187+P187</f>
        <v>0</v>
      </c>
      <c r="M187" s="128"/>
      <c r="N187" s="128"/>
      <c r="O187" s="128"/>
      <c r="P187" s="128"/>
      <c r="Q187" s="128">
        <f t="shared" si="62"/>
        <v>0</v>
      </c>
      <c r="R187" s="128"/>
      <c r="S187" s="128"/>
      <c r="T187" s="128"/>
      <c r="U187" s="128"/>
      <c r="V187" s="169"/>
      <c r="W187" s="128">
        <f t="shared" si="56"/>
        <v>379520.89</v>
      </c>
      <c r="X187" s="239"/>
      <c r="Y187" s="175"/>
      <c r="Z187" s="86"/>
      <c r="AA187" s="86"/>
      <c r="AB187" s="86"/>
      <c r="AC187" s="86"/>
      <c r="AD187" s="86"/>
      <c r="AE187" s="86"/>
      <c r="AF187" s="86"/>
      <c r="AG187" s="86"/>
      <c r="AH187" s="86"/>
      <c r="AI187" s="86"/>
      <c r="AJ187" s="86"/>
      <c r="AK187" s="86"/>
    </row>
    <row r="188" spans="1:37" s="87" customFormat="1" ht="49.5">
      <c r="A188" s="84" t="s">
        <v>208</v>
      </c>
      <c r="B188" s="84" t="s">
        <v>288</v>
      </c>
      <c r="C188" s="84" t="s">
        <v>289</v>
      </c>
      <c r="D188" s="85" t="s">
        <v>209</v>
      </c>
      <c r="E188" s="128">
        <v>1572000</v>
      </c>
      <c r="F188" s="128"/>
      <c r="G188" s="128"/>
      <c r="H188" s="128">
        <v>506661.76</v>
      </c>
      <c r="I188" s="128"/>
      <c r="J188" s="128"/>
      <c r="K188" s="169">
        <f t="shared" si="48"/>
        <v>32.23039185750636</v>
      </c>
      <c r="L188" s="128">
        <f>M188+P188</f>
        <v>0</v>
      </c>
      <c r="M188" s="128"/>
      <c r="N188" s="128"/>
      <c r="O188" s="128"/>
      <c r="P188" s="128"/>
      <c r="Q188" s="128">
        <f t="shared" si="62"/>
        <v>0</v>
      </c>
      <c r="R188" s="128"/>
      <c r="S188" s="128"/>
      <c r="T188" s="128"/>
      <c r="U188" s="128"/>
      <c r="V188" s="169"/>
      <c r="W188" s="128">
        <f t="shared" si="56"/>
        <v>506661.76</v>
      </c>
      <c r="X188" s="239"/>
      <c r="Y188" s="175"/>
      <c r="Z188" s="86"/>
      <c r="AA188" s="86"/>
      <c r="AB188" s="86"/>
      <c r="AC188" s="86"/>
      <c r="AD188" s="86"/>
      <c r="AE188" s="86"/>
      <c r="AF188" s="86"/>
      <c r="AG188" s="86"/>
      <c r="AH188" s="86"/>
      <c r="AI188" s="86"/>
      <c r="AJ188" s="86"/>
      <c r="AK188" s="86"/>
    </row>
    <row r="189" spans="1:37" s="87" customFormat="1" ht="42" customHeight="1">
      <c r="A189" s="84" t="s">
        <v>142</v>
      </c>
      <c r="B189" s="84" t="s">
        <v>290</v>
      </c>
      <c r="C189" s="84"/>
      <c r="D189" s="85" t="s">
        <v>141</v>
      </c>
      <c r="E189" s="128">
        <f>E190+E191</f>
        <v>480000</v>
      </c>
      <c r="F189" s="128">
        <f aca="true" t="shared" si="67" ref="F189:U189">F190+F191</f>
        <v>0</v>
      </c>
      <c r="G189" s="128">
        <f t="shared" si="67"/>
        <v>0</v>
      </c>
      <c r="H189" s="128">
        <f t="shared" si="67"/>
        <v>246156.18</v>
      </c>
      <c r="I189" s="128">
        <f t="shared" si="67"/>
        <v>0</v>
      </c>
      <c r="J189" s="128">
        <f t="shared" si="67"/>
        <v>0</v>
      </c>
      <c r="K189" s="169">
        <f t="shared" si="48"/>
        <v>51.282537500000004</v>
      </c>
      <c r="L189" s="128">
        <f t="shared" si="67"/>
        <v>66021327</v>
      </c>
      <c r="M189" s="128">
        <f t="shared" si="67"/>
        <v>0</v>
      </c>
      <c r="N189" s="128">
        <f t="shared" si="67"/>
        <v>0</v>
      </c>
      <c r="O189" s="128">
        <f t="shared" si="67"/>
        <v>0</v>
      </c>
      <c r="P189" s="128">
        <f t="shared" si="67"/>
        <v>66021327</v>
      </c>
      <c r="Q189" s="128">
        <f t="shared" si="62"/>
        <v>32671877.060000002</v>
      </c>
      <c r="R189" s="128">
        <f t="shared" si="67"/>
        <v>0</v>
      </c>
      <c r="S189" s="128">
        <f t="shared" si="67"/>
        <v>0</v>
      </c>
      <c r="T189" s="128">
        <f t="shared" si="67"/>
        <v>0</v>
      </c>
      <c r="U189" s="128">
        <f t="shared" si="67"/>
        <v>32671877.060000002</v>
      </c>
      <c r="V189" s="169">
        <f t="shared" si="66"/>
        <v>49.48685302856757</v>
      </c>
      <c r="W189" s="128">
        <f t="shared" si="56"/>
        <v>32918033.240000002</v>
      </c>
      <c r="X189" s="239"/>
      <c r="Y189" s="175"/>
      <c r="Z189" s="86"/>
      <c r="AA189" s="86"/>
      <c r="AB189" s="86"/>
      <c r="AC189" s="86"/>
      <c r="AD189" s="86"/>
      <c r="AE189" s="86"/>
      <c r="AF189" s="86"/>
      <c r="AG189" s="86"/>
      <c r="AH189" s="86"/>
      <c r="AI189" s="86"/>
      <c r="AJ189" s="86"/>
      <c r="AK189" s="86"/>
    </row>
    <row r="190" spans="1:37" s="91" customFormat="1" ht="30.75" customHeight="1">
      <c r="A190" s="88" t="s">
        <v>144</v>
      </c>
      <c r="B190" s="88" t="s">
        <v>291</v>
      </c>
      <c r="C190" s="88" t="s">
        <v>289</v>
      </c>
      <c r="D190" s="89" t="s">
        <v>143</v>
      </c>
      <c r="E190" s="127">
        <v>400000</v>
      </c>
      <c r="F190" s="127"/>
      <c r="G190" s="127"/>
      <c r="H190" s="127">
        <v>236060.03</v>
      </c>
      <c r="I190" s="127"/>
      <c r="J190" s="127"/>
      <c r="K190" s="170">
        <f t="shared" si="48"/>
        <v>59.0150075</v>
      </c>
      <c r="L190" s="127">
        <f>M190+P190</f>
        <v>49476527</v>
      </c>
      <c r="M190" s="127"/>
      <c r="N190" s="127"/>
      <c r="O190" s="127"/>
      <c r="P190" s="127">
        <v>49476527</v>
      </c>
      <c r="Q190" s="127">
        <f t="shared" si="62"/>
        <v>27094535.64</v>
      </c>
      <c r="R190" s="127"/>
      <c r="S190" s="127"/>
      <c r="T190" s="127"/>
      <c r="U190" s="127">
        <v>27094535.64</v>
      </c>
      <c r="V190" s="170">
        <f t="shared" si="66"/>
        <v>54.762404079009016</v>
      </c>
      <c r="W190" s="127">
        <f t="shared" si="56"/>
        <v>27330595.67</v>
      </c>
      <c r="X190" s="239"/>
      <c r="Y190" s="176"/>
      <c r="Z190" s="90"/>
      <c r="AA190" s="90"/>
      <c r="AB190" s="90"/>
      <c r="AC190" s="90"/>
      <c r="AD190" s="90"/>
      <c r="AE190" s="90"/>
      <c r="AF190" s="90"/>
      <c r="AG190" s="90"/>
      <c r="AH190" s="90"/>
      <c r="AI190" s="90"/>
      <c r="AJ190" s="90"/>
      <c r="AK190" s="90"/>
    </row>
    <row r="191" spans="1:37" s="91" customFormat="1" ht="43.5" customHeight="1">
      <c r="A191" s="88" t="s">
        <v>146</v>
      </c>
      <c r="B191" s="88" t="s">
        <v>292</v>
      </c>
      <c r="C191" s="88" t="s">
        <v>289</v>
      </c>
      <c r="D191" s="89" t="s">
        <v>145</v>
      </c>
      <c r="E191" s="127">
        <v>80000</v>
      </c>
      <c r="F191" s="127"/>
      <c r="G191" s="127"/>
      <c r="H191" s="127">
        <v>10096.15</v>
      </c>
      <c r="I191" s="127"/>
      <c r="J191" s="127"/>
      <c r="K191" s="170">
        <f t="shared" si="48"/>
        <v>12.620187499999998</v>
      </c>
      <c r="L191" s="127">
        <f>M191+P191</f>
        <v>16544800</v>
      </c>
      <c r="M191" s="127"/>
      <c r="N191" s="127"/>
      <c r="O191" s="127"/>
      <c r="P191" s="127">
        <v>16544800</v>
      </c>
      <c r="Q191" s="127">
        <f t="shared" si="62"/>
        <v>5577341.42</v>
      </c>
      <c r="R191" s="127"/>
      <c r="S191" s="127"/>
      <c r="T191" s="127"/>
      <c r="U191" s="127">
        <v>5577341.42</v>
      </c>
      <c r="V191" s="170">
        <f t="shared" si="66"/>
        <v>33.71053998839514</v>
      </c>
      <c r="W191" s="127">
        <f t="shared" si="56"/>
        <v>5587437.57</v>
      </c>
      <c r="X191" s="239"/>
      <c r="Y191" s="176"/>
      <c r="Z191" s="90"/>
      <c r="AA191" s="90"/>
      <c r="AB191" s="90"/>
      <c r="AC191" s="90"/>
      <c r="AD191" s="90"/>
      <c r="AE191" s="90"/>
      <c r="AF191" s="90"/>
      <c r="AG191" s="90"/>
      <c r="AH191" s="90"/>
      <c r="AI191" s="90"/>
      <c r="AJ191" s="90"/>
      <c r="AK191" s="90"/>
    </row>
    <row r="192" spans="1:37" s="87" customFormat="1" ht="33">
      <c r="A192" s="84" t="s">
        <v>149</v>
      </c>
      <c r="B192" s="84" t="s">
        <v>293</v>
      </c>
      <c r="C192" s="84"/>
      <c r="D192" s="85" t="s">
        <v>148</v>
      </c>
      <c r="E192" s="128">
        <f>E193</f>
        <v>5214597.49</v>
      </c>
      <c r="F192" s="128">
        <f aca="true" t="shared" si="68" ref="F192:U192">F193</f>
        <v>0</v>
      </c>
      <c r="G192" s="128">
        <f t="shared" si="68"/>
        <v>0</v>
      </c>
      <c r="H192" s="128">
        <f t="shared" si="68"/>
        <v>2668176.8</v>
      </c>
      <c r="I192" s="128">
        <f t="shared" si="68"/>
        <v>0</v>
      </c>
      <c r="J192" s="128">
        <f t="shared" si="68"/>
        <v>0</v>
      </c>
      <c r="K192" s="169">
        <f t="shared" si="48"/>
        <v>51.16745453732038</v>
      </c>
      <c r="L192" s="128">
        <f t="shared" si="68"/>
        <v>0</v>
      </c>
      <c r="M192" s="128">
        <f t="shared" si="68"/>
        <v>0</v>
      </c>
      <c r="N192" s="128">
        <f t="shared" si="68"/>
        <v>0</v>
      </c>
      <c r="O192" s="128">
        <f t="shared" si="68"/>
        <v>0</v>
      </c>
      <c r="P192" s="128">
        <f t="shared" si="68"/>
        <v>0</v>
      </c>
      <c r="Q192" s="128">
        <f t="shared" si="62"/>
        <v>0</v>
      </c>
      <c r="R192" s="128">
        <f t="shared" si="68"/>
        <v>0</v>
      </c>
      <c r="S192" s="128">
        <f t="shared" si="68"/>
        <v>0</v>
      </c>
      <c r="T192" s="128">
        <f t="shared" si="68"/>
        <v>0</v>
      </c>
      <c r="U192" s="128">
        <f t="shared" si="68"/>
        <v>0</v>
      </c>
      <c r="V192" s="169"/>
      <c r="W192" s="128">
        <f t="shared" si="56"/>
        <v>2668176.8</v>
      </c>
      <c r="X192" s="239"/>
      <c r="Y192" s="175"/>
      <c r="Z192" s="86"/>
      <c r="AA192" s="86"/>
      <c r="AB192" s="86"/>
      <c r="AC192" s="86"/>
      <c r="AD192" s="86"/>
      <c r="AE192" s="86"/>
      <c r="AF192" s="86"/>
      <c r="AG192" s="86"/>
      <c r="AH192" s="86"/>
      <c r="AI192" s="86"/>
      <c r="AJ192" s="86"/>
      <c r="AK192" s="86"/>
    </row>
    <row r="193" spans="1:37" s="91" customFormat="1" ht="36.75" customHeight="1">
      <c r="A193" s="88" t="s">
        <v>150</v>
      </c>
      <c r="B193" s="88" t="s">
        <v>294</v>
      </c>
      <c r="C193" s="88" t="s">
        <v>295</v>
      </c>
      <c r="D193" s="89" t="s">
        <v>147</v>
      </c>
      <c r="E193" s="127">
        <v>5214597.49</v>
      </c>
      <c r="F193" s="127"/>
      <c r="G193" s="127"/>
      <c r="H193" s="127">
        <v>2668176.8</v>
      </c>
      <c r="I193" s="127"/>
      <c r="J193" s="127"/>
      <c r="K193" s="170">
        <f t="shared" si="48"/>
        <v>51.16745453732038</v>
      </c>
      <c r="L193" s="127"/>
      <c r="M193" s="127"/>
      <c r="N193" s="127"/>
      <c r="O193" s="127"/>
      <c r="P193" s="127"/>
      <c r="Q193" s="127">
        <f t="shared" si="62"/>
        <v>0</v>
      </c>
      <c r="R193" s="127"/>
      <c r="S193" s="127"/>
      <c r="T193" s="127"/>
      <c r="U193" s="127"/>
      <c r="V193" s="170"/>
      <c r="W193" s="127">
        <f t="shared" si="56"/>
        <v>2668176.8</v>
      </c>
      <c r="X193" s="239"/>
      <c r="Y193" s="176"/>
      <c r="Z193" s="90"/>
      <c r="AA193" s="90"/>
      <c r="AB193" s="90"/>
      <c r="AC193" s="90"/>
      <c r="AD193" s="90"/>
      <c r="AE193" s="90"/>
      <c r="AF193" s="90"/>
      <c r="AG193" s="90"/>
      <c r="AH193" s="90"/>
      <c r="AI193" s="90"/>
      <c r="AJ193" s="90"/>
      <c r="AK193" s="90"/>
    </row>
    <row r="194" spans="1:37" s="87" customFormat="1" ht="25.5" customHeight="1">
      <c r="A194" s="84" t="s">
        <v>151</v>
      </c>
      <c r="B194" s="84" t="s">
        <v>296</v>
      </c>
      <c r="C194" s="84" t="s">
        <v>295</v>
      </c>
      <c r="D194" s="85" t="s">
        <v>51</v>
      </c>
      <c r="E194" s="128">
        <v>52213297.02</v>
      </c>
      <c r="F194" s="128"/>
      <c r="G194" s="128">
        <v>18525000</v>
      </c>
      <c r="H194" s="128">
        <v>35703171.54</v>
      </c>
      <c r="I194" s="128"/>
      <c r="J194" s="128">
        <v>12221220.57</v>
      </c>
      <c r="K194" s="169">
        <f t="shared" si="48"/>
        <v>68.37946189516457</v>
      </c>
      <c r="L194" s="128">
        <f>M194+P194</f>
        <v>55864271</v>
      </c>
      <c r="M194" s="128"/>
      <c r="N194" s="128"/>
      <c r="O194" s="128"/>
      <c r="P194" s="128">
        <v>55864271</v>
      </c>
      <c r="Q194" s="128">
        <f t="shared" si="62"/>
        <v>17704251.34</v>
      </c>
      <c r="R194" s="128"/>
      <c r="S194" s="128"/>
      <c r="T194" s="128"/>
      <c r="U194" s="128">
        <v>17704251.34</v>
      </c>
      <c r="V194" s="169">
        <f t="shared" si="66"/>
        <v>31.691546355272404</v>
      </c>
      <c r="W194" s="128">
        <f t="shared" si="56"/>
        <v>53407422.879999995</v>
      </c>
      <c r="X194" s="239"/>
      <c r="Y194" s="175"/>
      <c r="Z194" s="86"/>
      <c r="AA194" s="86"/>
      <c r="AB194" s="86"/>
      <c r="AC194" s="86"/>
      <c r="AD194" s="86"/>
      <c r="AE194" s="86"/>
      <c r="AF194" s="86"/>
      <c r="AG194" s="86"/>
      <c r="AH194" s="86"/>
      <c r="AI194" s="86"/>
      <c r="AJ194" s="86"/>
      <c r="AK194" s="86"/>
    </row>
    <row r="195" spans="1:37" s="87" customFormat="1" ht="36.75" customHeight="1">
      <c r="A195" s="84" t="s">
        <v>418</v>
      </c>
      <c r="B195" s="84" t="s">
        <v>297</v>
      </c>
      <c r="C195" s="84" t="s">
        <v>295</v>
      </c>
      <c r="D195" s="85" t="s">
        <v>219</v>
      </c>
      <c r="E195" s="128"/>
      <c r="F195" s="128"/>
      <c r="G195" s="128"/>
      <c r="H195" s="128"/>
      <c r="I195" s="128"/>
      <c r="J195" s="128"/>
      <c r="K195" s="169"/>
      <c r="L195" s="128">
        <f aca="true" t="shared" si="69" ref="L195:L206">M195+P195</f>
        <v>700000</v>
      </c>
      <c r="M195" s="128"/>
      <c r="N195" s="128"/>
      <c r="O195" s="128"/>
      <c r="P195" s="128">
        <v>700000</v>
      </c>
      <c r="Q195" s="128">
        <f t="shared" si="62"/>
        <v>0</v>
      </c>
      <c r="R195" s="128"/>
      <c r="S195" s="128"/>
      <c r="T195" s="128"/>
      <c r="U195" s="128"/>
      <c r="V195" s="169">
        <f t="shared" si="66"/>
        <v>0</v>
      </c>
      <c r="W195" s="128">
        <f t="shared" si="56"/>
        <v>0</v>
      </c>
      <c r="X195" s="239"/>
      <c r="Y195" s="175"/>
      <c r="Z195" s="86"/>
      <c r="AA195" s="86"/>
      <c r="AB195" s="86"/>
      <c r="AC195" s="86"/>
      <c r="AD195" s="86"/>
      <c r="AE195" s="86"/>
      <c r="AF195" s="86"/>
      <c r="AG195" s="86"/>
      <c r="AH195" s="86"/>
      <c r="AI195" s="86"/>
      <c r="AJ195" s="86"/>
      <c r="AK195" s="86"/>
    </row>
    <row r="196" spans="1:37" s="87" customFormat="1" ht="72.75" customHeight="1">
      <c r="A196" s="84" t="s">
        <v>553</v>
      </c>
      <c r="B196" s="84" t="s">
        <v>554</v>
      </c>
      <c r="C196" s="84" t="s">
        <v>295</v>
      </c>
      <c r="D196" s="85" t="s">
        <v>555</v>
      </c>
      <c r="E196" s="128">
        <v>275949</v>
      </c>
      <c r="F196" s="128"/>
      <c r="G196" s="128"/>
      <c r="H196" s="128">
        <v>85252.69</v>
      </c>
      <c r="I196" s="128"/>
      <c r="J196" s="128"/>
      <c r="K196" s="169">
        <f t="shared" si="48"/>
        <v>30.894364538374848</v>
      </c>
      <c r="L196" s="128"/>
      <c r="M196" s="128"/>
      <c r="N196" s="128"/>
      <c r="O196" s="128"/>
      <c r="P196" s="128"/>
      <c r="Q196" s="128"/>
      <c r="R196" s="128"/>
      <c r="S196" s="128"/>
      <c r="T196" s="128"/>
      <c r="U196" s="128"/>
      <c r="V196" s="169"/>
      <c r="W196" s="128">
        <f t="shared" si="56"/>
        <v>85252.69</v>
      </c>
      <c r="X196" s="239"/>
      <c r="Y196" s="175"/>
      <c r="Z196" s="86"/>
      <c r="AA196" s="86"/>
      <c r="AB196" s="86"/>
      <c r="AC196" s="86"/>
      <c r="AD196" s="86"/>
      <c r="AE196" s="86"/>
      <c r="AF196" s="86"/>
      <c r="AG196" s="86"/>
      <c r="AH196" s="86"/>
      <c r="AI196" s="86"/>
      <c r="AJ196" s="86"/>
      <c r="AK196" s="86"/>
    </row>
    <row r="197" spans="1:37" s="87" customFormat="1" ht="213" customHeight="1">
      <c r="A197" s="84" t="s">
        <v>556</v>
      </c>
      <c r="B197" s="84" t="s">
        <v>557</v>
      </c>
      <c r="C197" s="84" t="s">
        <v>558</v>
      </c>
      <c r="D197" s="85" t="s">
        <v>559</v>
      </c>
      <c r="E197" s="128">
        <v>22765578.59</v>
      </c>
      <c r="F197" s="128"/>
      <c r="G197" s="128"/>
      <c r="H197" s="128"/>
      <c r="I197" s="128"/>
      <c r="J197" s="128"/>
      <c r="K197" s="169">
        <f t="shared" si="48"/>
        <v>0</v>
      </c>
      <c r="L197" s="128">
        <f>M197+P197</f>
        <v>26125239.79</v>
      </c>
      <c r="M197" s="128"/>
      <c r="N197" s="128"/>
      <c r="O197" s="128"/>
      <c r="P197" s="128">
        <v>26125239.79</v>
      </c>
      <c r="Q197" s="128"/>
      <c r="R197" s="128"/>
      <c r="S197" s="128"/>
      <c r="T197" s="128"/>
      <c r="U197" s="128"/>
      <c r="V197" s="169">
        <f t="shared" si="66"/>
        <v>0</v>
      </c>
      <c r="W197" s="128">
        <f t="shared" si="56"/>
        <v>0</v>
      </c>
      <c r="X197" s="239"/>
      <c r="Y197" s="175"/>
      <c r="Z197" s="86"/>
      <c r="AA197" s="86"/>
      <c r="AB197" s="86"/>
      <c r="AC197" s="86"/>
      <c r="AD197" s="86"/>
      <c r="AE197" s="86"/>
      <c r="AF197" s="86"/>
      <c r="AG197" s="86"/>
      <c r="AH197" s="86"/>
      <c r="AI197" s="86"/>
      <c r="AJ197" s="86"/>
      <c r="AK197" s="86"/>
    </row>
    <row r="198" spans="1:37" s="87" customFormat="1" ht="33.75" customHeight="1">
      <c r="A198" s="84" t="s">
        <v>431</v>
      </c>
      <c r="B198" s="84" t="s">
        <v>321</v>
      </c>
      <c r="C198" s="84" t="s">
        <v>322</v>
      </c>
      <c r="D198" s="85" t="s">
        <v>162</v>
      </c>
      <c r="E198" s="128"/>
      <c r="F198" s="128"/>
      <c r="G198" s="128"/>
      <c r="H198" s="128"/>
      <c r="I198" s="128"/>
      <c r="J198" s="128"/>
      <c r="K198" s="169"/>
      <c r="L198" s="128">
        <f t="shared" si="69"/>
        <v>13381716</v>
      </c>
      <c r="M198" s="128"/>
      <c r="N198" s="128"/>
      <c r="O198" s="128"/>
      <c r="P198" s="128">
        <v>13381716</v>
      </c>
      <c r="Q198" s="128">
        <f t="shared" si="62"/>
        <v>3871209.02</v>
      </c>
      <c r="R198" s="128"/>
      <c r="S198" s="128"/>
      <c r="T198" s="128"/>
      <c r="U198" s="128">
        <v>3871209.02</v>
      </c>
      <c r="V198" s="169">
        <f t="shared" si="66"/>
        <v>28.92909265149552</v>
      </c>
      <c r="W198" s="128">
        <f t="shared" si="56"/>
        <v>3871209.02</v>
      </c>
      <c r="X198" s="239"/>
      <c r="Y198" s="175"/>
      <c r="Z198" s="86"/>
      <c r="AA198" s="86"/>
      <c r="AB198" s="86"/>
      <c r="AC198" s="86"/>
      <c r="AD198" s="86"/>
      <c r="AE198" s="86"/>
      <c r="AF198" s="86"/>
      <c r="AG198" s="86"/>
      <c r="AH198" s="86"/>
      <c r="AI198" s="86"/>
      <c r="AJ198" s="86"/>
      <c r="AK198" s="86"/>
    </row>
    <row r="199" spans="1:37" s="87" customFormat="1" ht="30" customHeight="1">
      <c r="A199" s="84" t="s">
        <v>566</v>
      </c>
      <c r="B199" s="84" t="s">
        <v>323</v>
      </c>
      <c r="C199" s="84"/>
      <c r="D199" s="85" t="s">
        <v>229</v>
      </c>
      <c r="E199" s="128"/>
      <c r="F199" s="128"/>
      <c r="G199" s="128"/>
      <c r="H199" s="128"/>
      <c r="I199" s="128"/>
      <c r="J199" s="128"/>
      <c r="K199" s="169"/>
      <c r="L199" s="128">
        <f>L200</f>
        <v>2535000</v>
      </c>
      <c r="M199" s="128"/>
      <c r="N199" s="128"/>
      <c r="O199" s="128"/>
      <c r="P199" s="128">
        <f>P200</f>
        <v>2535000</v>
      </c>
      <c r="Q199" s="128">
        <f t="shared" si="62"/>
        <v>108946.75</v>
      </c>
      <c r="R199" s="128">
        <f>R200</f>
        <v>0</v>
      </c>
      <c r="S199" s="128">
        <f>S200</f>
        <v>0</v>
      </c>
      <c r="T199" s="128">
        <f>T200</f>
        <v>0</v>
      </c>
      <c r="U199" s="128">
        <f>U200</f>
        <v>108946.75</v>
      </c>
      <c r="V199" s="169">
        <f t="shared" si="66"/>
        <v>4.297702169625246</v>
      </c>
      <c r="W199" s="128">
        <f t="shared" si="56"/>
        <v>108946.75</v>
      </c>
      <c r="X199" s="239"/>
      <c r="Y199" s="175"/>
      <c r="Z199" s="86"/>
      <c r="AA199" s="86"/>
      <c r="AB199" s="86"/>
      <c r="AC199" s="86"/>
      <c r="AD199" s="86"/>
      <c r="AE199" s="86"/>
      <c r="AF199" s="86"/>
      <c r="AG199" s="86"/>
      <c r="AH199" s="86"/>
      <c r="AI199" s="86"/>
      <c r="AJ199" s="86"/>
      <c r="AK199" s="86"/>
    </row>
    <row r="200" spans="1:37" s="91" customFormat="1" ht="39.75" customHeight="1">
      <c r="A200" s="88" t="s">
        <v>567</v>
      </c>
      <c r="B200" s="88" t="s">
        <v>324</v>
      </c>
      <c r="C200" s="88" t="s">
        <v>306</v>
      </c>
      <c r="D200" s="89" t="s">
        <v>568</v>
      </c>
      <c r="E200" s="127"/>
      <c r="F200" s="127"/>
      <c r="G200" s="127"/>
      <c r="H200" s="127"/>
      <c r="I200" s="127"/>
      <c r="J200" s="127"/>
      <c r="K200" s="170"/>
      <c r="L200" s="127">
        <f>M200+P200</f>
        <v>2535000</v>
      </c>
      <c r="M200" s="127"/>
      <c r="N200" s="127"/>
      <c r="O200" s="127"/>
      <c r="P200" s="127">
        <v>2535000</v>
      </c>
      <c r="Q200" s="127">
        <f t="shared" si="62"/>
        <v>108946.75</v>
      </c>
      <c r="R200" s="127"/>
      <c r="S200" s="127"/>
      <c r="T200" s="127"/>
      <c r="U200" s="127">
        <v>108946.75</v>
      </c>
      <c r="V200" s="170">
        <f t="shared" si="66"/>
        <v>4.297702169625246</v>
      </c>
      <c r="W200" s="127">
        <f t="shared" si="56"/>
        <v>108946.75</v>
      </c>
      <c r="X200" s="239"/>
      <c r="Y200" s="176"/>
      <c r="Z200" s="90"/>
      <c r="AA200" s="90"/>
      <c r="AB200" s="90"/>
      <c r="AC200" s="90"/>
      <c r="AD200" s="90"/>
      <c r="AE200" s="90"/>
      <c r="AF200" s="90"/>
      <c r="AG200" s="90"/>
      <c r="AH200" s="90"/>
      <c r="AI200" s="90"/>
      <c r="AJ200" s="90"/>
      <c r="AK200" s="90"/>
    </row>
    <row r="201" spans="1:37" s="87" customFormat="1" ht="33">
      <c r="A201" s="84" t="s">
        <v>427</v>
      </c>
      <c r="B201" s="84" t="s">
        <v>429</v>
      </c>
      <c r="C201" s="84" t="s">
        <v>428</v>
      </c>
      <c r="D201" s="85" t="s">
        <v>430</v>
      </c>
      <c r="E201" s="128">
        <v>643500</v>
      </c>
      <c r="F201" s="128"/>
      <c r="G201" s="128"/>
      <c r="H201" s="128"/>
      <c r="I201" s="128"/>
      <c r="J201" s="128"/>
      <c r="K201" s="169">
        <f t="shared" si="48"/>
        <v>0</v>
      </c>
      <c r="L201" s="128">
        <f t="shared" si="69"/>
        <v>87216</v>
      </c>
      <c r="M201" s="128"/>
      <c r="N201" s="128"/>
      <c r="O201" s="128"/>
      <c r="P201" s="128">
        <v>87216</v>
      </c>
      <c r="Q201" s="128">
        <f t="shared" si="62"/>
        <v>87215.7</v>
      </c>
      <c r="R201" s="128"/>
      <c r="S201" s="128"/>
      <c r="T201" s="128"/>
      <c r="U201" s="128">
        <v>87215.7</v>
      </c>
      <c r="V201" s="169">
        <f t="shared" si="66"/>
        <v>99.99965602641717</v>
      </c>
      <c r="W201" s="128">
        <f t="shared" si="56"/>
        <v>87215.7</v>
      </c>
      <c r="X201" s="239"/>
      <c r="Y201" s="175"/>
      <c r="Z201" s="86"/>
      <c r="AA201" s="86"/>
      <c r="AB201" s="86"/>
      <c r="AC201" s="86"/>
      <c r="AD201" s="86"/>
      <c r="AE201" s="86"/>
      <c r="AF201" s="86"/>
      <c r="AG201" s="86"/>
      <c r="AH201" s="86"/>
      <c r="AI201" s="86"/>
      <c r="AJ201" s="86"/>
      <c r="AK201" s="86"/>
    </row>
    <row r="202" spans="1:37" s="91" customFormat="1" ht="24.75" customHeight="1">
      <c r="A202" s="84" t="s">
        <v>210</v>
      </c>
      <c r="B202" s="84" t="s">
        <v>409</v>
      </c>
      <c r="C202" s="84" t="s">
        <v>326</v>
      </c>
      <c r="D202" s="85" t="s">
        <v>152</v>
      </c>
      <c r="E202" s="128">
        <v>1598808</v>
      </c>
      <c r="F202" s="127"/>
      <c r="G202" s="127"/>
      <c r="H202" s="127">
        <v>96308.4</v>
      </c>
      <c r="I202" s="127"/>
      <c r="J202" s="127"/>
      <c r="K202" s="169">
        <f t="shared" si="48"/>
        <v>6.023762703213894</v>
      </c>
      <c r="L202" s="128">
        <f t="shared" si="69"/>
        <v>0</v>
      </c>
      <c r="M202" s="127"/>
      <c r="N202" s="127"/>
      <c r="O202" s="127"/>
      <c r="P202" s="127"/>
      <c r="Q202" s="128">
        <f t="shared" si="62"/>
        <v>0</v>
      </c>
      <c r="R202" s="127"/>
      <c r="S202" s="127"/>
      <c r="T202" s="127"/>
      <c r="U202" s="127"/>
      <c r="V202" s="169"/>
      <c r="W202" s="128">
        <f t="shared" si="56"/>
        <v>96308.4</v>
      </c>
      <c r="X202" s="239"/>
      <c r="Y202" s="175"/>
      <c r="Z202" s="90"/>
      <c r="AA202" s="90"/>
      <c r="AB202" s="90"/>
      <c r="AC202" s="90"/>
      <c r="AD202" s="90"/>
      <c r="AE202" s="90"/>
      <c r="AF202" s="90"/>
      <c r="AG202" s="90"/>
      <c r="AH202" s="90"/>
      <c r="AI202" s="90"/>
      <c r="AJ202" s="90"/>
      <c r="AK202" s="90"/>
    </row>
    <row r="203" spans="1:37" s="87" customFormat="1" ht="24.75" customHeight="1">
      <c r="A203" s="84" t="s">
        <v>154</v>
      </c>
      <c r="B203" s="84" t="s">
        <v>339</v>
      </c>
      <c r="C203" s="84" t="s">
        <v>340</v>
      </c>
      <c r="D203" s="85" t="s">
        <v>153</v>
      </c>
      <c r="E203" s="128">
        <v>1300000</v>
      </c>
      <c r="F203" s="128"/>
      <c r="G203" s="128"/>
      <c r="H203" s="128">
        <v>823486.51</v>
      </c>
      <c r="I203" s="128"/>
      <c r="J203" s="128"/>
      <c r="K203" s="169">
        <f t="shared" si="48"/>
        <v>63.345116153846156</v>
      </c>
      <c r="L203" s="128">
        <f t="shared" si="69"/>
        <v>0</v>
      </c>
      <c r="M203" s="128"/>
      <c r="N203" s="128"/>
      <c r="O203" s="128"/>
      <c r="P203" s="128"/>
      <c r="Q203" s="128">
        <f t="shared" si="62"/>
        <v>0</v>
      </c>
      <c r="R203" s="128"/>
      <c r="S203" s="128"/>
      <c r="T203" s="128"/>
      <c r="U203" s="128"/>
      <c r="V203" s="169"/>
      <c r="W203" s="128">
        <f t="shared" si="56"/>
        <v>823486.51</v>
      </c>
      <c r="X203" s="239"/>
      <c r="Y203" s="175"/>
      <c r="Z203" s="86"/>
      <c r="AA203" s="86"/>
      <c r="AB203" s="86"/>
      <c r="AC203" s="86"/>
      <c r="AD203" s="86"/>
      <c r="AE203" s="86"/>
      <c r="AF203" s="86"/>
      <c r="AG203" s="86"/>
      <c r="AH203" s="86"/>
      <c r="AI203" s="86"/>
      <c r="AJ203" s="86"/>
      <c r="AK203" s="86"/>
    </row>
    <row r="204" spans="1:37" s="87" customFormat="1" ht="34.5" customHeight="1">
      <c r="A204" s="84" t="s">
        <v>155</v>
      </c>
      <c r="B204" s="84" t="s">
        <v>343</v>
      </c>
      <c r="C204" s="84" t="s">
        <v>322</v>
      </c>
      <c r="D204" s="85" t="s">
        <v>55</v>
      </c>
      <c r="E204" s="128"/>
      <c r="F204" s="128"/>
      <c r="G204" s="128"/>
      <c r="H204" s="128"/>
      <c r="I204" s="128"/>
      <c r="J204" s="128"/>
      <c r="K204" s="169"/>
      <c r="L204" s="128">
        <f t="shared" si="69"/>
        <v>26780700</v>
      </c>
      <c r="M204" s="128"/>
      <c r="N204" s="128"/>
      <c r="O204" s="128"/>
      <c r="P204" s="128">
        <v>26780700</v>
      </c>
      <c r="Q204" s="128">
        <f t="shared" si="62"/>
        <v>13622500.36</v>
      </c>
      <c r="R204" s="128"/>
      <c r="S204" s="128"/>
      <c r="T204" s="128"/>
      <c r="U204" s="128">
        <v>13622500.36</v>
      </c>
      <c r="V204" s="169">
        <f t="shared" si="66"/>
        <v>50.86685695295492</v>
      </c>
      <c r="W204" s="128">
        <f t="shared" si="56"/>
        <v>13622500.36</v>
      </c>
      <c r="X204" s="239"/>
      <c r="Y204" s="175"/>
      <c r="Z204" s="86"/>
      <c r="AA204" s="86"/>
      <c r="AB204" s="86"/>
      <c r="AC204" s="86"/>
      <c r="AD204" s="86"/>
      <c r="AE204" s="86"/>
      <c r="AF204" s="86"/>
      <c r="AG204" s="86"/>
      <c r="AH204" s="86"/>
      <c r="AI204" s="86"/>
      <c r="AJ204" s="86"/>
      <c r="AK204" s="86"/>
    </row>
    <row r="205" spans="1:37" s="87" customFormat="1" ht="24.75" customHeight="1">
      <c r="A205" s="119" t="s">
        <v>190</v>
      </c>
      <c r="B205" s="119" t="s">
        <v>347</v>
      </c>
      <c r="C205" s="119" t="s">
        <v>348</v>
      </c>
      <c r="D205" s="85" t="s">
        <v>18</v>
      </c>
      <c r="E205" s="128">
        <v>199733</v>
      </c>
      <c r="F205" s="128"/>
      <c r="G205" s="128"/>
      <c r="H205" s="128">
        <v>155306</v>
      </c>
      <c r="I205" s="128"/>
      <c r="J205" s="128"/>
      <c r="K205" s="169">
        <f t="shared" si="48"/>
        <v>77.7568053351224</v>
      </c>
      <c r="L205" s="128">
        <f t="shared" si="69"/>
        <v>0</v>
      </c>
      <c r="M205" s="128"/>
      <c r="N205" s="128"/>
      <c r="O205" s="128"/>
      <c r="P205" s="128"/>
      <c r="Q205" s="128">
        <f t="shared" si="62"/>
        <v>0</v>
      </c>
      <c r="R205" s="128"/>
      <c r="S205" s="128"/>
      <c r="T205" s="128"/>
      <c r="U205" s="128"/>
      <c r="V205" s="169"/>
      <c r="W205" s="128">
        <f t="shared" si="56"/>
        <v>155306</v>
      </c>
      <c r="X205" s="239"/>
      <c r="Y205" s="175"/>
      <c r="Z205" s="86"/>
      <c r="AA205" s="86"/>
      <c r="AB205" s="86"/>
      <c r="AC205" s="86"/>
      <c r="AD205" s="86"/>
      <c r="AE205" s="86"/>
      <c r="AF205" s="86"/>
      <c r="AG205" s="86"/>
      <c r="AH205" s="86"/>
      <c r="AI205" s="86"/>
      <c r="AJ205" s="86"/>
      <c r="AK205" s="86"/>
    </row>
    <row r="206" spans="1:37" s="87" customFormat="1" ht="35.25" customHeight="1">
      <c r="A206" s="119" t="s">
        <v>533</v>
      </c>
      <c r="B206" s="119" t="s">
        <v>527</v>
      </c>
      <c r="C206" s="119" t="s">
        <v>354</v>
      </c>
      <c r="D206" s="85" t="s">
        <v>528</v>
      </c>
      <c r="E206" s="128"/>
      <c r="F206" s="128"/>
      <c r="G206" s="128"/>
      <c r="H206" s="128"/>
      <c r="I206" s="128"/>
      <c r="J206" s="128"/>
      <c r="K206" s="169"/>
      <c r="L206" s="128">
        <f t="shared" si="69"/>
        <v>5462904</v>
      </c>
      <c r="M206" s="128"/>
      <c r="N206" s="128"/>
      <c r="O206" s="128"/>
      <c r="P206" s="128">
        <v>5462904</v>
      </c>
      <c r="Q206" s="128">
        <f t="shared" si="62"/>
        <v>4169908.59</v>
      </c>
      <c r="R206" s="128"/>
      <c r="S206" s="128"/>
      <c r="T206" s="128"/>
      <c r="U206" s="128">
        <v>4169908.59</v>
      </c>
      <c r="V206" s="169">
        <f t="shared" si="66"/>
        <v>76.33135398315622</v>
      </c>
      <c r="W206" s="128">
        <f t="shared" si="56"/>
        <v>4169908.59</v>
      </c>
      <c r="X206" s="239"/>
      <c r="Y206" s="175"/>
      <c r="Z206" s="86"/>
      <c r="AA206" s="86"/>
      <c r="AB206" s="86"/>
      <c r="AC206" s="86"/>
      <c r="AD206" s="86"/>
      <c r="AE206" s="86"/>
      <c r="AF206" s="86"/>
      <c r="AG206" s="86"/>
      <c r="AH206" s="86"/>
      <c r="AI206" s="86"/>
      <c r="AJ206" s="86"/>
      <c r="AK206" s="86"/>
    </row>
    <row r="207" spans="1:37" s="87" customFormat="1" ht="29.25" customHeight="1">
      <c r="A207" s="96" t="s">
        <v>157</v>
      </c>
      <c r="B207" s="96" t="s">
        <v>371</v>
      </c>
      <c r="C207" s="96" t="s">
        <v>245</v>
      </c>
      <c r="D207" s="85" t="s">
        <v>11</v>
      </c>
      <c r="E207" s="128">
        <f>E208+E209</f>
        <v>2085390.48</v>
      </c>
      <c r="F207" s="128">
        <f aca="true" t="shared" si="70" ref="F207:U207">F208+F209</f>
        <v>0</v>
      </c>
      <c r="G207" s="128">
        <f t="shared" si="70"/>
        <v>53000</v>
      </c>
      <c r="H207" s="128">
        <f t="shared" si="70"/>
        <v>1094601.97</v>
      </c>
      <c r="I207" s="128">
        <f t="shared" si="70"/>
        <v>0</v>
      </c>
      <c r="J207" s="128">
        <f>J208+J209</f>
        <v>20237.49</v>
      </c>
      <c r="K207" s="169">
        <f t="shared" si="48"/>
        <v>52.48906526129341</v>
      </c>
      <c r="L207" s="128">
        <f t="shared" si="70"/>
        <v>0</v>
      </c>
      <c r="M207" s="128">
        <f t="shared" si="70"/>
        <v>0</v>
      </c>
      <c r="N207" s="128">
        <f t="shared" si="70"/>
        <v>0</v>
      </c>
      <c r="O207" s="128">
        <f t="shared" si="70"/>
        <v>0</v>
      </c>
      <c r="P207" s="128">
        <f t="shared" si="70"/>
        <v>0</v>
      </c>
      <c r="Q207" s="128">
        <f t="shared" si="62"/>
        <v>0</v>
      </c>
      <c r="R207" s="128">
        <f t="shared" si="70"/>
        <v>0</v>
      </c>
      <c r="S207" s="128">
        <f t="shared" si="70"/>
        <v>0</v>
      </c>
      <c r="T207" s="128">
        <f t="shared" si="70"/>
        <v>0</v>
      </c>
      <c r="U207" s="128">
        <f t="shared" si="70"/>
        <v>0</v>
      </c>
      <c r="V207" s="169"/>
      <c r="W207" s="128">
        <f t="shared" si="56"/>
        <v>1094601.97</v>
      </c>
      <c r="X207" s="239"/>
      <c r="Y207" s="175"/>
      <c r="Z207" s="86"/>
      <c r="AA207" s="86"/>
      <c r="AB207" s="86"/>
      <c r="AC207" s="86"/>
      <c r="AD207" s="86"/>
      <c r="AE207" s="86"/>
      <c r="AF207" s="86"/>
      <c r="AG207" s="86"/>
      <c r="AH207" s="86"/>
      <c r="AI207" s="86"/>
      <c r="AJ207" s="86"/>
      <c r="AK207" s="86"/>
    </row>
    <row r="208" spans="1:37" s="91" customFormat="1" ht="69" customHeight="1">
      <c r="A208" s="99" t="s">
        <v>157</v>
      </c>
      <c r="B208" s="99" t="s">
        <v>371</v>
      </c>
      <c r="C208" s="93" t="s">
        <v>245</v>
      </c>
      <c r="D208" s="120" t="s">
        <v>202</v>
      </c>
      <c r="E208" s="127">
        <v>285000</v>
      </c>
      <c r="F208" s="127"/>
      <c r="G208" s="127"/>
      <c r="H208" s="127">
        <v>190000</v>
      </c>
      <c r="I208" s="127"/>
      <c r="J208" s="127"/>
      <c r="K208" s="170">
        <f t="shared" si="48"/>
        <v>66.66666666666666</v>
      </c>
      <c r="L208" s="127"/>
      <c r="M208" s="127"/>
      <c r="N208" s="127"/>
      <c r="O208" s="127"/>
      <c r="P208" s="127"/>
      <c r="Q208" s="127">
        <f t="shared" si="62"/>
        <v>0</v>
      </c>
      <c r="R208" s="127"/>
      <c r="S208" s="127"/>
      <c r="T208" s="127"/>
      <c r="U208" s="127"/>
      <c r="V208" s="170"/>
      <c r="W208" s="127">
        <f t="shared" si="56"/>
        <v>190000</v>
      </c>
      <c r="X208" s="239"/>
      <c r="Y208" s="176"/>
      <c r="Z208" s="90"/>
      <c r="AA208" s="90"/>
      <c r="AB208" s="90"/>
      <c r="AC208" s="90"/>
      <c r="AD208" s="90"/>
      <c r="AE208" s="90"/>
      <c r="AF208" s="90"/>
      <c r="AG208" s="90"/>
      <c r="AH208" s="90"/>
      <c r="AI208" s="90"/>
      <c r="AJ208" s="90"/>
      <c r="AK208" s="90"/>
    </row>
    <row r="209" spans="1:37" s="91" customFormat="1" ht="64.5" customHeight="1">
      <c r="A209" s="99" t="s">
        <v>157</v>
      </c>
      <c r="B209" s="99" t="s">
        <v>371</v>
      </c>
      <c r="C209" s="93" t="s">
        <v>245</v>
      </c>
      <c r="D209" s="94" t="s">
        <v>522</v>
      </c>
      <c r="E209" s="127">
        <v>1800390.48</v>
      </c>
      <c r="F209" s="127"/>
      <c r="G209" s="127">
        <v>53000</v>
      </c>
      <c r="H209" s="127">
        <v>904601.97</v>
      </c>
      <c r="I209" s="127"/>
      <c r="J209" s="127">
        <v>20237.49</v>
      </c>
      <c r="K209" s="170">
        <f aca="true" t="shared" si="71" ref="K209:K266">H209/E209*100</f>
        <v>50.24476523559489</v>
      </c>
      <c r="L209" s="127"/>
      <c r="M209" s="127"/>
      <c r="N209" s="127"/>
      <c r="O209" s="127"/>
      <c r="P209" s="127"/>
      <c r="Q209" s="127">
        <f t="shared" si="62"/>
        <v>0</v>
      </c>
      <c r="R209" s="127"/>
      <c r="S209" s="127"/>
      <c r="T209" s="127"/>
      <c r="U209" s="127"/>
      <c r="V209" s="170"/>
      <c r="W209" s="127">
        <f t="shared" si="56"/>
        <v>904601.97</v>
      </c>
      <c r="X209" s="239"/>
      <c r="Y209" s="176"/>
      <c r="Z209" s="90"/>
      <c r="AA209" s="90"/>
      <c r="AB209" s="90"/>
      <c r="AC209" s="90"/>
      <c r="AD209" s="90"/>
      <c r="AE209" s="90"/>
      <c r="AF209" s="90"/>
      <c r="AG209" s="90"/>
      <c r="AH209" s="90"/>
      <c r="AI209" s="90"/>
      <c r="AJ209" s="90"/>
      <c r="AK209" s="90"/>
    </row>
    <row r="210" spans="1:37" s="87" customFormat="1" ht="16.5">
      <c r="A210" s="111">
        <v>4118800</v>
      </c>
      <c r="B210" s="111">
        <v>8800</v>
      </c>
      <c r="C210" s="84" t="s">
        <v>245</v>
      </c>
      <c r="D210" s="109" t="s">
        <v>25</v>
      </c>
      <c r="E210" s="128">
        <f>E211</f>
        <v>758500</v>
      </c>
      <c r="F210" s="128">
        <f aca="true" t="shared" si="72" ref="F210:U210">F211</f>
        <v>0</v>
      </c>
      <c r="G210" s="128">
        <f t="shared" si="72"/>
        <v>0</v>
      </c>
      <c r="H210" s="128">
        <f t="shared" si="72"/>
        <v>710000</v>
      </c>
      <c r="I210" s="128">
        <f t="shared" si="72"/>
        <v>0</v>
      </c>
      <c r="J210" s="128">
        <f t="shared" si="72"/>
        <v>0</v>
      </c>
      <c r="K210" s="169">
        <f t="shared" si="71"/>
        <v>93.6058009228741</v>
      </c>
      <c r="L210" s="128">
        <f t="shared" si="72"/>
        <v>2221500</v>
      </c>
      <c r="M210" s="128">
        <f t="shared" si="72"/>
        <v>0</v>
      </c>
      <c r="N210" s="128">
        <f t="shared" si="72"/>
        <v>0</v>
      </c>
      <c r="O210" s="128">
        <f t="shared" si="72"/>
        <v>0</v>
      </c>
      <c r="P210" s="128">
        <f t="shared" si="72"/>
        <v>2221500</v>
      </c>
      <c r="Q210" s="128">
        <f t="shared" si="62"/>
        <v>1950000</v>
      </c>
      <c r="R210" s="128">
        <f t="shared" si="72"/>
        <v>0</v>
      </c>
      <c r="S210" s="128">
        <f t="shared" si="72"/>
        <v>0</v>
      </c>
      <c r="T210" s="128">
        <f t="shared" si="72"/>
        <v>0</v>
      </c>
      <c r="U210" s="128">
        <f t="shared" si="72"/>
        <v>1950000</v>
      </c>
      <c r="V210" s="169">
        <f t="shared" si="66"/>
        <v>87.77852802160703</v>
      </c>
      <c r="W210" s="128">
        <f t="shared" si="56"/>
        <v>2660000</v>
      </c>
      <c r="X210" s="239"/>
      <c r="Y210" s="175"/>
      <c r="Z210" s="86"/>
      <c r="AA210" s="86"/>
      <c r="AB210" s="86"/>
      <c r="AC210" s="86"/>
      <c r="AD210" s="86"/>
      <c r="AE210" s="86"/>
      <c r="AF210" s="86"/>
      <c r="AG210" s="86"/>
      <c r="AH210" s="86"/>
      <c r="AI210" s="86"/>
      <c r="AJ210" s="86"/>
      <c r="AK210" s="86"/>
    </row>
    <row r="211" spans="1:37" s="91" customFormat="1" ht="92.25" customHeight="1">
      <c r="A211" s="121">
        <v>4118800</v>
      </c>
      <c r="B211" s="121">
        <v>8800</v>
      </c>
      <c r="C211" s="99" t="s">
        <v>245</v>
      </c>
      <c r="D211" s="120" t="s">
        <v>425</v>
      </c>
      <c r="E211" s="95">
        <v>758500</v>
      </c>
      <c r="F211" s="127"/>
      <c r="G211" s="127"/>
      <c r="H211" s="127">
        <v>710000</v>
      </c>
      <c r="I211" s="127"/>
      <c r="J211" s="127"/>
      <c r="K211" s="170">
        <f t="shared" si="71"/>
        <v>93.6058009228741</v>
      </c>
      <c r="L211" s="127">
        <f>M211+P211</f>
        <v>2221500</v>
      </c>
      <c r="M211" s="127"/>
      <c r="N211" s="127"/>
      <c r="O211" s="127"/>
      <c r="P211" s="127">
        <v>2221500</v>
      </c>
      <c r="Q211" s="127">
        <f t="shared" si="62"/>
        <v>1950000</v>
      </c>
      <c r="R211" s="127"/>
      <c r="S211" s="127"/>
      <c r="T211" s="127"/>
      <c r="U211" s="127">
        <v>1950000</v>
      </c>
      <c r="V211" s="170">
        <f t="shared" si="66"/>
        <v>87.77852802160703</v>
      </c>
      <c r="W211" s="127">
        <f t="shared" si="56"/>
        <v>2660000</v>
      </c>
      <c r="X211" s="239"/>
      <c r="Y211" s="176"/>
      <c r="Z211" s="90"/>
      <c r="AA211" s="90"/>
      <c r="AB211" s="90"/>
      <c r="AC211" s="90"/>
      <c r="AD211" s="90"/>
      <c r="AE211" s="90"/>
      <c r="AF211" s="90"/>
      <c r="AG211" s="90"/>
      <c r="AH211" s="90"/>
      <c r="AI211" s="90"/>
      <c r="AJ211" s="90"/>
      <c r="AK211" s="90"/>
    </row>
    <row r="212" spans="1:37" s="87" customFormat="1" ht="46.5" customHeight="1">
      <c r="A212" s="84" t="s">
        <v>156</v>
      </c>
      <c r="B212" s="84" t="s">
        <v>359</v>
      </c>
      <c r="C212" s="84" t="s">
        <v>360</v>
      </c>
      <c r="D212" s="85" t="s">
        <v>23</v>
      </c>
      <c r="E212" s="128"/>
      <c r="F212" s="128"/>
      <c r="G212" s="128"/>
      <c r="H212" s="128"/>
      <c r="I212" s="128"/>
      <c r="J212" s="128"/>
      <c r="K212" s="169"/>
      <c r="L212" s="128">
        <f>M212+P212</f>
        <v>4985460</v>
      </c>
      <c r="M212" s="128">
        <v>1280000</v>
      </c>
      <c r="N212" s="128"/>
      <c r="O212" s="128"/>
      <c r="P212" s="128">
        <v>3705460</v>
      </c>
      <c r="Q212" s="128">
        <f t="shared" si="62"/>
        <v>478675.61</v>
      </c>
      <c r="R212" s="128">
        <v>478675.61</v>
      </c>
      <c r="S212" s="128"/>
      <c r="T212" s="128"/>
      <c r="U212" s="128"/>
      <c r="V212" s="169">
        <f t="shared" si="66"/>
        <v>9.601433167651532</v>
      </c>
      <c r="W212" s="128">
        <f t="shared" si="56"/>
        <v>478675.61</v>
      </c>
      <c r="X212" s="239"/>
      <c r="Y212" s="175"/>
      <c r="Z212" s="86"/>
      <c r="AA212" s="86"/>
      <c r="AB212" s="86"/>
      <c r="AC212" s="86"/>
      <c r="AD212" s="86"/>
      <c r="AE212" s="86"/>
      <c r="AF212" s="86"/>
      <c r="AG212" s="86"/>
      <c r="AH212" s="86"/>
      <c r="AI212" s="86"/>
      <c r="AJ212" s="86"/>
      <c r="AK212" s="86"/>
    </row>
    <row r="213" spans="1:37" s="87" customFormat="1" ht="31.5" customHeight="1">
      <c r="A213" s="84" t="s">
        <v>215</v>
      </c>
      <c r="B213" s="84" t="s">
        <v>365</v>
      </c>
      <c r="C213" s="84" t="s">
        <v>348</v>
      </c>
      <c r="D213" s="85" t="s">
        <v>18</v>
      </c>
      <c r="E213" s="128"/>
      <c r="F213" s="128"/>
      <c r="G213" s="128"/>
      <c r="H213" s="128"/>
      <c r="I213" s="128"/>
      <c r="J213" s="128"/>
      <c r="K213" s="169"/>
      <c r="L213" s="128">
        <f>M213+P213</f>
        <v>448267</v>
      </c>
      <c r="M213" s="128">
        <v>388267</v>
      </c>
      <c r="N213" s="128"/>
      <c r="O213" s="128"/>
      <c r="P213" s="128">
        <v>60000</v>
      </c>
      <c r="Q213" s="128">
        <f t="shared" si="62"/>
        <v>2625.59</v>
      </c>
      <c r="R213" s="128">
        <v>2625.59</v>
      </c>
      <c r="S213" s="128"/>
      <c r="T213" s="128"/>
      <c r="U213" s="128"/>
      <c r="V213" s="169">
        <f t="shared" si="66"/>
        <v>0.5857201176977115</v>
      </c>
      <c r="W213" s="128">
        <f t="shared" si="56"/>
        <v>2625.59</v>
      </c>
      <c r="X213" s="239"/>
      <c r="Y213" s="175"/>
      <c r="Z213" s="86"/>
      <c r="AA213" s="86"/>
      <c r="AB213" s="86"/>
      <c r="AC213" s="86"/>
      <c r="AD213" s="86"/>
      <c r="AE213" s="86"/>
      <c r="AF213" s="86"/>
      <c r="AG213" s="86"/>
      <c r="AH213" s="86"/>
      <c r="AI213" s="86"/>
      <c r="AJ213" s="86"/>
      <c r="AK213" s="86"/>
    </row>
    <row r="214" spans="1:37" s="87" customFormat="1" ht="68.25" customHeight="1">
      <c r="A214" s="96" t="s">
        <v>505</v>
      </c>
      <c r="B214" s="96" t="s">
        <v>366</v>
      </c>
      <c r="C214" s="96" t="s">
        <v>367</v>
      </c>
      <c r="D214" s="85" t="s">
        <v>16</v>
      </c>
      <c r="E214" s="128"/>
      <c r="F214" s="128"/>
      <c r="G214" s="128"/>
      <c r="H214" s="128"/>
      <c r="I214" s="128"/>
      <c r="J214" s="128"/>
      <c r="K214" s="169"/>
      <c r="L214" s="128">
        <f>M214+P214</f>
        <v>4751003.18</v>
      </c>
      <c r="M214" s="128">
        <v>251003.18</v>
      </c>
      <c r="N214" s="128"/>
      <c r="O214" s="128"/>
      <c r="P214" s="128">
        <v>4500000</v>
      </c>
      <c r="Q214" s="128">
        <f t="shared" si="62"/>
        <v>0</v>
      </c>
      <c r="R214" s="128"/>
      <c r="S214" s="128"/>
      <c r="T214" s="128"/>
      <c r="U214" s="128"/>
      <c r="V214" s="169">
        <f t="shared" si="66"/>
        <v>0</v>
      </c>
      <c r="W214" s="128">
        <f t="shared" si="56"/>
        <v>0</v>
      </c>
      <c r="X214" s="239"/>
      <c r="Y214" s="175"/>
      <c r="Z214" s="86"/>
      <c r="AA214" s="86"/>
      <c r="AB214" s="86"/>
      <c r="AC214" s="86"/>
      <c r="AD214" s="86"/>
      <c r="AE214" s="86"/>
      <c r="AF214" s="86"/>
      <c r="AG214" s="86"/>
      <c r="AH214" s="86"/>
      <c r="AI214" s="86"/>
      <c r="AJ214" s="86"/>
      <c r="AK214" s="86"/>
    </row>
    <row r="215" spans="1:37" s="81" customFormat="1" ht="33" customHeight="1">
      <c r="A215" s="78" t="s">
        <v>161</v>
      </c>
      <c r="B215" s="78"/>
      <c r="C215" s="78"/>
      <c r="D215" s="104" t="s">
        <v>223</v>
      </c>
      <c r="E215" s="126">
        <f>E216</f>
        <v>10577794.67</v>
      </c>
      <c r="F215" s="126">
        <f aca="true" t="shared" si="73" ref="F215:U215">F216</f>
        <v>6314745</v>
      </c>
      <c r="G215" s="126">
        <f t="shared" si="73"/>
        <v>255000</v>
      </c>
      <c r="H215" s="126">
        <f t="shared" si="73"/>
        <v>6000361.569999999</v>
      </c>
      <c r="I215" s="126">
        <f t="shared" si="73"/>
        <v>4156000.26</v>
      </c>
      <c r="J215" s="126">
        <f t="shared" si="73"/>
        <v>124850.66</v>
      </c>
      <c r="K215" s="168">
        <f t="shared" si="71"/>
        <v>56.72601669058489</v>
      </c>
      <c r="L215" s="126">
        <f>L216</f>
        <v>164343.33000000002</v>
      </c>
      <c r="M215" s="126">
        <f t="shared" si="73"/>
        <v>14343.33</v>
      </c>
      <c r="N215" s="126">
        <f t="shared" si="73"/>
        <v>0</v>
      </c>
      <c r="O215" s="126">
        <f t="shared" si="73"/>
        <v>0</v>
      </c>
      <c r="P215" s="126">
        <f t="shared" si="73"/>
        <v>150000</v>
      </c>
      <c r="Q215" s="126">
        <f>Q216</f>
        <v>101156.4</v>
      </c>
      <c r="R215" s="126">
        <f>R216</f>
        <v>984</v>
      </c>
      <c r="S215" s="126">
        <f t="shared" si="73"/>
        <v>0</v>
      </c>
      <c r="T215" s="126">
        <f t="shared" si="73"/>
        <v>0</v>
      </c>
      <c r="U215" s="126">
        <f t="shared" si="73"/>
        <v>100172.4</v>
      </c>
      <c r="V215" s="168">
        <f t="shared" si="66"/>
        <v>61.55187435961045</v>
      </c>
      <c r="W215" s="126">
        <f t="shared" si="56"/>
        <v>6101517.97</v>
      </c>
      <c r="X215" s="239"/>
      <c r="Y215" s="175"/>
      <c r="Z215" s="80"/>
      <c r="AA215" s="80"/>
      <c r="AB215" s="80"/>
      <c r="AC215" s="80"/>
      <c r="AD215" s="80"/>
      <c r="AE215" s="80"/>
      <c r="AF215" s="80"/>
      <c r="AG215" s="80"/>
      <c r="AH215" s="80"/>
      <c r="AI215" s="80"/>
      <c r="AJ215" s="80"/>
      <c r="AK215" s="80"/>
    </row>
    <row r="216" spans="1:37" s="83" customFormat="1" ht="34.5" customHeight="1">
      <c r="A216" s="224" t="s">
        <v>160</v>
      </c>
      <c r="B216" s="224"/>
      <c r="C216" s="224"/>
      <c r="D216" s="108" t="s">
        <v>223</v>
      </c>
      <c r="E216" s="131">
        <f aca="true" t="shared" si="74" ref="E216:J216">E217+E218+E219+E220</f>
        <v>10577794.67</v>
      </c>
      <c r="F216" s="131">
        <f t="shared" si="74"/>
        <v>6314745</v>
      </c>
      <c r="G216" s="131">
        <f t="shared" si="74"/>
        <v>255000</v>
      </c>
      <c r="H216" s="131">
        <f>H217+H218+H219+H220</f>
        <v>6000361.569999999</v>
      </c>
      <c r="I216" s="131">
        <f t="shared" si="74"/>
        <v>4156000.26</v>
      </c>
      <c r="J216" s="131">
        <f t="shared" si="74"/>
        <v>124850.66</v>
      </c>
      <c r="K216" s="223">
        <f t="shared" si="71"/>
        <v>56.72601669058489</v>
      </c>
      <c r="L216" s="131">
        <f aca="true" t="shared" si="75" ref="L216:U216">L217+L218+L219+L220</f>
        <v>164343.33000000002</v>
      </c>
      <c r="M216" s="131">
        <f t="shared" si="75"/>
        <v>14343.33</v>
      </c>
      <c r="N216" s="131">
        <f t="shared" si="75"/>
        <v>0</v>
      </c>
      <c r="O216" s="131">
        <f t="shared" si="75"/>
        <v>0</v>
      </c>
      <c r="P216" s="131">
        <f t="shared" si="75"/>
        <v>150000</v>
      </c>
      <c r="Q216" s="131">
        <f t="shared" si="75"/>
        <v>101156.4</v>
      </c>
      <c r="R216" s="131">
        <f t="shared" si="75"/>
        <v>984</v>
      </c>
      <c r="S216" s="131">
        <f t="shared" si="75"/>
        <v>0</v>
      </c>
      <c r="T216" s="131">
        <f t="shared" si="75"/>
        <v>0</v>
      </c>
      <c r="U216" s="131">
        <f t="shared" si="75"/>
        <v>100172.4</v>
      </c>
      <c r="V216" s="223">
        <f t="shared" si="66"/>
        <v>61.55187435961045</v>
      </c>
      <c r="W216" s="131">
        <f t="shared" si="56"/>
        <v>6101517.97</v>
      </c>
      <c r="X216" s="239"/>
      <c r="Y216" s="176"/>
      <c r="Z216" s="82"/>
      <c r="AA216" s="82"/>
      <c r="AB216" s="82"/>
      <c r="AC216" s="82"/>
      <c r="AD216" s="82"/>
      <c r="AE216" s="82"/>
      <c r="AF216" s="82"/>
      <c r="AG216" s="82"/>
      <c r="AH216" s="82"/>
      <c r="AI216" s="82"/>
      <c r="AJ216" s="82"/>
      <c r="AK216" s="82"/>
    </row>
    <row r="217" spans="1:37" s="87" customFormat="1" ht="33">
      <c r="A217" s="84" t="s">
        <v>159</v>
      </c>
      <c r="B217" s="84" t="s">
        <v>245</v>
      </c>
      <c r="C217" s="84" t="s">
        <v>246</v>
      </c>
      <c r="D217" s="85" t="s">
        <v>515</v>
      </c>
      <c r="E217" s="128">
        <v>8491838</v>
      </c>
      <c r="F217" s="128">
        <v>6314745</v>
      </c>
      <c r="G217" s="128">
        <v>255000</v>
      </c>
      <c r="H217" s="128">
        <v>5586138.39</v>
      </c>
      <c r="I217" s="128">
        <v>4156000.26</v>
      </c>
      <c r="J217" s="128">
        <v>124850.66</v>
      </c>
      <c r="K217" s="169">
        <f t="shared" si="71"/>
        <v>65.78244179881905</v>
      </c>
      <c r="L217" s="128">
        <f>P217+M217</f>
        <v>100000</v>
      </c>
      <c r="M217" s="128"/>
      <c r="N217" s="128"/>
      <c r="O217" s="128"/>
      <c r="P217" s="128">
        <v>100000</v>
      </c>
      <c r="Q217" s="128">
        <f t="shared" si="62"/>
        <v>84656.4</v>
      </c>
      <c r="R217" s="128">
        <v>984</v>
      </c>
      <c r="S217" s="128"/>
      <c r="T217" s="128"/>
      <c r="U217" s="128">
        <v>83672.4</v>
      </c>
      <c r="V217" s="169">
        <f t="shared" si="66"/>
        <v>84.6564</v>
      </c>
      <c r="W217" s="128">
        <f t="shared" si="56"/>
        <v>5670794.79</v>
      </c>
      <c r="X217" s="239"/>
      <c r="Y217" s="175"/>
      <c r="Z217" s="86"/>
      <c r="AA217" s="86"/>
      <c r="AB217" s="86"/>
      <c r="AC217" s="86"/>
      <c r="AD217" s="86"/>
      <c r="AE217" s="86"/>
      <c r="AF217" s="86"/>
      <c r="AG217" s="86"/>
      <c r="AH217" s="86"/>
      <c r="AI217" s="86"/>
      <c r="AJ217" s="86"/>
      <c r="AK217" s="86"/>
    </row>
    <row r="218" spans="1:37" s="87" customFormat="1" ht="25.5" customHeight="1">
      <c r="A218" s="84" t="s">
        <v>163</v>
      </c>
      <c r="B218" s="84" t="s">
        <v>409</v>
      </c>
      <c r="C218" s="84" t="s">
        <v>326</v>
      </c>
      <c r="D218" s="85" t="s">
        <v>152</v>
      </c>
      <c r="E218" s="128">
        <v>228956.67</v>
      </c>
      <c r="F218" s="128"/>
      <c r="G218" s="128"/>
      <c r="H218" s="128">
        <v>11700</v>
      </c>
      <c r="I218" s="128"/>
      <c r="J218" s="128"/>
      <c r="K218" s="169">
        <f t="shared" si="71"/>
        <v>5.110137215045974</v>
      </c>
      <c r="L218" s="128">
        <f>P218+M218</f>
        <v>64343.33</v>
      </c>
      <c r="M218" s="128">
        <v>14343.33</v>
      </c>
      <c r="N218" s="128"/>
      <c r="O218" s="128"/>
      <c r="P218" s="128">
        <v>50000</v>
      </c>
      <c r="Q218" s="128">
        <f t="shared" si="62"/>
        <v>16500</v>
      </c>
      <c r="R218" s="128"/>
      <c r="S218" s="128"/>
      <c r="T218" s="128"/>
      <c r="U218" s="128">
        <v>16500</v>
      </c>
      <c r="V218" s="169">
        <f t="shared" si="66"/>
        <v>25.643683657653405</v>
      </c>
      <c r="W218" s="128">
        <f t="shared" si="56"/>
        <v>28200</v>
      </c>
      <c r="X218" s="239"/>
      <c r="Y218" s="175"/>
      <c r="Z218" s="86"/>
      <c r="AA218" s="86"/>
      <c r="AB218" s="86"/>
      <c r="AC218" s="86"/>
      <c r="AD218" s="86"/>
      <c r="AE218" s="86"/>
      <c r="AF218" s="86"/>
      <c r="AG218" s="86"/>
      <c r="AH218" s="86"/>
      <c r="AI218" s="86"/>
      <c r="AJ218" s="86"/>
      <c r="AK218" s="86"/>
    </row>
    <row r="219" spans="1:37" s="87" customFormat="1" ht="33">
      <c r="A219" s="96" t="s">
        <v>417</v>
      </c>
      <c r="B219" s="96" t="s">
        <v>341</v>
      </c>
      <c r="C219" s="96" t="s">
        <v>342</v>
      </c>
      <c r="D219" s="85" t="s">
        <v>53</v>
      </c>
      <c r="E219" s="128">
        <v>1227000</v>
      </c>
      <c r="F219" s="128"/>
      <c r="G219" s="128"/>
      <c r="H219" s="128">
        <v>64805.04</v>
      </c>
      <c r="I219" s="128"/>
      <c r="J219" s="128"/>
      <c r="K219" s="169">
        <f t="shared" si="71"/>
        <v>5.28158435207824</v>
      </c>
      <c r="L219" s="128">
        <f>P219+M219</f>
        <v>0</v>
      </c>
      <c r="M219" s="128"/>
      <c r="N219" s="128"/>
      <c r="O219" s="128"/>
      <c r="P219" s="128"/>
      <c r="Q219" s="128">
        <f t="shared" si="62"/>
        <v>0</v>
      </c>
      <c r="R219" s="128"/>
      <c r="S219" s="128"/>
      <c r="T219" s="128"/>
      <c r="U219" s="128"/>
      <c r="V219" s="169"/>
      <c r="W219" s="128">
        <f t="shared" si="56"/>
        <v>64805.04</v>
      </c>
      <c r="X219" s="239"/>
      <c r="Y219" s="175"/>
      <c r="Z219" s="86"/>
      <c r="AA219" s="86"/>
      <c r="AB219" s="86"/>
      <c r="AC219" s="86"/>
      <c r="AD219" s="86"/>
      <c r="AE219" s="86"/>
      <c r="AF219" s="86"/>
      <c r="AG219" s="86"/>
      <c r="AH219" s="86"/>
      <c r="AI219" s="86"/>
      <c r="AJ219" s="86"/>
      <c r="AK219" s="86"/>
    </row>
    <row r="220" spans="1:37" s="87" customFormat="1" ht="30" customHeight="1">
      <c r="A220" s="96" t="s">
        <v>164</v>
      </c>
      <c r="B220" s="96" t="s">
        <v>371</v>
      </c>
      <c r="C220" s="96" t="s">
        <v>367</v>
      </c>
      <c r="D220" s="85" t="s">
        <v>11</v>
      </c>
      <c r="E220" s="128">
        <f>E221</f>
        <v>630000</v>
      </c>
      <c r="F220" s="128">
        <f aca="true" t="shared" si="76" ref="F220:U220">F221</f>
        <v>0</v>
      </c>
      <c r="G220" s="128">
        <f t="shared" si="76"/>
        <v>0</v>
      </c>
      <c r="H220" s="128">
        <f t="shared" si="76"/>
        <v>337718.14</v>
      </c>
      <c r="I220" s="128">
        <f t="shared" si="76"/>
        <v>0</v>
      </c>
      <c r="J220" s="128">
        <f t="shared" si="76"/>
        <v>0</v>
      </c>
      <c r="K220" s="169">
        <f t="shared" si="71"/>
        <v>53.606053968253974</v>
      </c>
      <c r="L220" s="128">
        <f t="shared" si="76"/>
        <v>0</v>
      </c>
      <c r="M220" s="128">
        <f t="shared" si="76"/>
        <v>0</v>
      </c>
      <c r="N220" s="128">
        <f t="shared" si="76"/>
        <v>0</v>
      </c>
      <c r="O220" s="128">
        <f t="shared" si="76"/>
        <v>0</v>
      </c>
      <c r="P220" s="128">
        <f t="shared" si="76"/>
        <v>0</v>
      </c>
      <c r="Q220" s="128">
        <f t="shared" si="62"/>
        <v>0</v>
      </c>
      <c r="R220" s="128">
        <f t="shared" si="76"/>
        <v>0</v>
      </c>
      <c r="S220" s="128">
        <f t="shared" si="76"/>
        <v>0</v>
      </c>
      <c r="T220" s="128">
        <f t="shared" si="76"/>
        <v>0</v>
      </c>
      <c r="U220" s="128">
        <f t="shared" si="76"/>
        <v>0</v>
      </c>
      <c r="V220" s="169"/>
      <c r="W220" s="128">
        <f t="shared" si="56"/>
        <v>337718.14</v>
      </c>
      <c r="X220" s="239" t="s">
        <v>580</v>
      </c>
      <c r="Y220" s="175"/>
      <c r="Z220" s="86"/>
      <c r="AA220" s="86"/>
      <c r="AB220" s="86"/>
      <c r="AC220" s="86"/>
      <c r="AD220" s="86"/>
      <c r="AE220" s="86"/>
      <c r="AF220" s="86"/>
      <c r="AG220" s="86"/>
      <c r="AH220" s="86"/>
      <c r="AI220" s="86"/>
      <c r="AJ220" s="86"/>
      <c r="AK220" s="86"/>
    </row>
    <row r="221" spans="1:37" s="91" customFormat="1" ht="85.5" customHeight="1">
      <c r="A221" s="99" t="s">
        <v>164</v>
      </c>
      <c r="B221" s="99" t="s">
        <v>371</v>
      </c>
      <c r="C221" s="93" t="s">
        <v>367</v>
      </c>
      <c r="D221" s="89" t="s">
        <v>523</v>
      </c>
      <c r="E221" s="127">
        <v>630000</v>
      </c>
      <c r="F221" s="127"/>
      <c r="G221" s="127"/>
      <c r="H221" s="127">
        <v>337718.14</v>
      </c>
      <c r="I221" s="127"/>
      <c r="J221" s="127"/>
      <c r="K221" s="170">
        <f t="shared" si="71"/>
        <v>53.606053968253974</v>
      </c>
      <c r="L221" s="127"/>
      <c r="M221" s="127"/>
      <c r="N221" s="127"/>
      <c r="O221" s="127"/>
      <c r="P221" s="127"/>
      <c r="Q221" s="127">
        <f t="shared" si="62"/>
        <v>0</v>
      </c>
      <c r="R221" s="127"/>
      <c r="S221" s="127"/>
      <c r="T221" s="127"/>
      <c r="U221" s="127"/>
      <c r="V221" s="170"/>
      <c r="W221" s="127">
        <f t="shared" si="56"/>
        <v>337718.14</v>
      </c>
      <c r="X221" s="239"/>
      <c r="Y221" s="176"/>
      <c r="Z221" s="90"/>
      <c r="AA221" s="90"/>
      <c r="AB221" s="90"/>
      <c r="AC221" s="90"/>
      <c r="AD221" s="90"/>
      <c r="AE221" s="90"/>
      <c r="AF221" s="90"/>
      <c r="AG221" s="90"/>
      <c r="AH221" s="90"/>
      <c r="AI221" s="90"/>
      <c r="AJ221" s="90"/>
      <c r="AK221" s="90"/>
    </row>
    <row r="222" spans="1:37" s="83" customFormat="1" ht="39" customHeight="1">
      <c r="A222" s="122">
        <v>4600000</v>
      </c>
      <c r="B222" s="122"/>
      <c r="C222" s="122"/>
      <c r="D222" s="104" t="s">
        <v>240</v>
      </c>
      <c r="E222" s="126">
        <f>E223</f>
        <v>1498178</v>
      </c>
      <c r="F222" s="126">
        <f aca="true" t="shared" si="77" ref="F222:U223">F223</f>
        <v>1112070</v>
      </c>
      <c r="G222" s="126">
        <f t="shared" si="77"/>
        <v>37200</v>
      </c>
      <c r="H222" s="126">
        <f t="shared" si="77"/>
        <v>1044692.77</v>
      </c>
      <c r="I222" s="126">
        <f t="shared" si="77"/>
        <v>793607.11</v>
      </c>
      <c r="J222" s="126">
        <f t="shared" si="77"/>
        <v>20388.57</v>
      </c>
      <c r="K222" s="168">
        <f t="shared" si="71"/>
        <v>69.73088444764241</v>
      </c>
      <c r="L222" s="126">
        <f t="shared" si="77"/>
        <v>12000</v>
      </c>
      <c r="M222" s="126">
        <f t="shared" si="77"/>
        <v>0</v>
      </c>
      <c r="N222" s="126">
        <f t="shared" si="77"/>
        <v>0</v>
      </c>
      <c r="O222" s="126">
        <f t="shared" si="77"/>
        <v>0</v>
      </c>
      <c r="P222" s="126">
        <f t="shared" si="77"/>
        <v>12000</v>
      </c>
      <c r="Q222" s="126">
        <f t="shared" si="62"/>
        <v>10750</v>
      </c>
      <c r="R222" s="126">
        <f t="shared" si="77"/>
        <v>0</v>
      </c>
      <c r="S222" s="126">
        <f t="shared" si="77"/>
        <v>0</v>
      </c>
      <c r="T222" s="126">
        <f t="shared" si="77"/>
        <v>0</v>
      </c>
      <c r="U222" s="126">
        <f t="shared" si="77"/>
        <v>10750</v>
      </c>
      <c r="V222" s="168">
        <f t="shared" si="66"/>
        <v>89.58333333333334</v>
      </c>
      <c r="W222" s="126">
        <f t="shared" si="56"/>
        <v>1055442.77</v>
      </c>
      <c r="X222" s="239"/>
      <c r="Y222" s="175"/>
      <c r="Z222" s="82"/>
      <c r="AA222" s="82"/>
      <c r="AB222" s="82"/>
      <c r="AC222" s="82"/>
      <c r="AD222" s="82"/>
      <c r="AE222" s="82"/>
      <c r="AF222" s="82"/>
      <c r="AG222" s="82"/>
      <c r="AH222" s="82"/>
      <c r="AI222" s="82"/>
      <c r="AJ222" s="82"/>
      <c r="AK222" s="82"/>
    </row>
    <row r="223" spans="1:37" s="83" customFormat="1" ht="37.5" customHeight="1">
      <c r="A223" s="228">
        <v>4610000</v>
      </c>
      <c r="B223" s="228"/>
      <c r="C223" s="228"/>
      <c r="D223" s="108" t="s">
        <v>240</v>
      </c>
      <c r="E223" s="131">
        <f>E224</f>
        <v>1498178</v>
      </c>
      <c r="F223" s="131">
        <f t="shared" si="77"/>
        <v>1112070</v>
      </c>
      <c r="G223" s="131">
        <f t="shared" si="77"/>
        <v>37200</v>
      </c>
      <c r="H223" s="131">
        <f t="shared" si="77"/>
        <v>1044692.77</v>
      </c>
      <c r="I223" s="131">
        <f t="shared" si="77"/>
        <v>793607.11</v>
      </c>
      <c r="J223" s="131">
        <f t="shared" si="77"/>
        <v>20388.57</v>
      </c>
      <c r="K223" s="223">
        <f t="shared" si="71"/>
        <v>69.73088444764241</v>
      </c>
      <c r="L223" s="131">
        <f t="shared" si="77"/>
        <v>12000</v>
      </c>
      <c r="M223" s="131">
        <f t="shared" si="77"/>
        <v>0</v>
      </c>
      <c r="N223" s="131">
        <f t="shared" si="77"/>
        <v>0</v>
      </c>
      <c r="O223" s="131">
        <f t="shared" si="77"/>
        <v>0</v>
      </c>
      <c r="P223" s="131">
        <f t="shared" si="77"/>
        <v>12000</v>
      </c>
      <c r="Q223" s="131">
        <f t="shared" si="62"/>
        <v>10750</v>
      </c>
      <c r="R223" s="131">
        <f t="shared" si="77"/>
        <v>0</v>
      </c>
      <c r="S223" s="131">
        <f t="shared" si="77"/>
        <v>0</v>
      </c>
      <c r="T223" s="131">
        <f t="shared" si="77"/>
        <v>0</v>
      </c>
      <c r="U223" s="131">
        <f t="shared" si="77"/>
        <v>10750</v>
      </c>
      <c r="V223" s="223">
        <f t="shared" si="66"/>
        <v>89.58333333333334</v>
      </c>
      <c r="W223" s="131">
        <f t="shared" si="56"/>
        <v>1055442.77</v>
      </c>
      <c r="X223" s="239"/>
      <c r="Y223" s="176"/>
      <c r="Z223" s="82"/>
      <c r="AA223" s="82"/>
      <c r="AB223" s="82"/>
      <c r="AC223" s="82"/>
      <c r="AD223" s="82"/>
      <c r="AE223" s="82"/>
      <c r="AF223" s="82"/>
      <c r="AG223" s="82"/>
      <c r="AH223" s="82"/>
      <c r="AI223" s="82"/>
      <c r="AJ223" s="82"/>
      <c r="AK223" s="82"/>
    </row>
    <row r="224" spans="1:37" s="91" customFormat="1" ht="33">
      <c r="A224" s="84" t="s">
        <v>237</v>
      </c>
      <c r="B224" s="84" t="s">
        <v>245</v>
      </c>
      <c r="C224" s="84" t="s">
        <v>246</v>
      </c>
      <c r="D224" s="85" t="s">
        <v>515</v>
      </c>
      <c r="E224" s="128">
        <v>1498178</v>
      </c>
      <c r="F224" s="128">
        <v>1112070</v>
      </c>
      <c r="G224" s="128">
        <v>37200</v>
      </c>
      <c r="H224" s="128">
        <v>1044692.77</v>
      </c>
      <c r="I224" s="128">
        <v>793607.11</v>
      </c>
      <c r="J224" s="128">
        <v>20388.57</v>
      </c>
      <c r="K224" s="169">
        <f t="shared" si="71"/>
        <v>69.73088444764241</v>
      </c>
      <c r="L224" s="128">
        <f>M224+P224</f>
        <v>12000</v>
      </c>
      <c r="M224" s="128"/>
      <c r="N224" s="128"/>
      <c r="O224" s="128"/>
      <c r="P224" s="128">
        <v>12000</v>
      </c>
      <c r="Q224" s="128">
        <f t="shared" si="62"/>
        <v>10750</v>
      </c>
      <c r="R224" s="127"/>
      <c r="S224" s="127"/>
      <c r="T224" s="127"/>
      <c r="U224" s="127">
        <v>10750</v>
      </c>
      <c r="V224" s="169">
        <f t="shared" si="66"/>
        <v>89.58333333333334</v>
      </c>
      <c r="W224" s="128">
        <f t="shared" si="56"/>
        <v>1055442.77</v>
      </c>
      <c r="X224" s="239"/>
      <c r="Y224" s="175"/>
      <c r="Z224" s="90"/>
      <c r="AA224" s="90"/>
      <c r="AB224" s="90"/>
      <c r="AC224" s="90"/>
      <c r="AD224" s="90"/>
      <c r="AE224" s="90"/>
      <c r="AF224" s="90"/>
      <c r="AG224" s="90"/>
      <c r="AH224" s="90"/>
      <c r="AI224" s="90"/>
      <c r="AJ224" s="90"/>
      <c r="AK224" s="90"/>
    </row>
    <row r="225" spans="1:37" s="81" customFormat="1" ht="38.25" customHeight="1">
      <c r="A225" s="78" t="s">
        <v>166</v>
      </c>
      <c r="B225" s="78"/>
      <c r="C225" s="78"/>
      <c r="D225" s="104" t="s">
        <v>165</v>
      </c>
      <c r="E225" s="126">
        <f>E226</f>
        <v>80471900</v>
      </c>
      <c r="F225" s="126">
        <f aca="true" t="shared" si="78" ref="F225:U225">F226</f>
        <v>0</v>
      </c>
      <c r="G225" s="126">
        <f t="shared" si="78"/>
        <v>0</v>
      </c>
      <c r="H225" s="126">
        <f t="shared" si="78"/>
        <v>64942425.22</v>
      </c>
      <c r="I225" s="126">
        <f t="shared" si="78"/>
        <v>0</v>
      </c>
      <c r="J225" s="126">
        <f t="shared" si="78"/>
        <v>0</v>
      </c>
      <c r="K225" s="168">
        <f t="shared" si="71"/>
        <v>80.70199065760843</v>
      </c>
      <c r="L225" s="126">
        <f t="shared" si="78"/>
        <v>297885611.09000003</v>
      </c>
      <c r="M225" s="126">
        <f t="shared" si="78"/>
        <v>3819310.46</v>
      </c>
      <c r="N225" s="126">
        <f t="shared" si="78"/>
        <v>2060972</v>
      </c>
      <c r="O225" s="126">
        <f t="shared" si="78"/>
        <v>85300</v>
      </c>
      <c r="P225" s="126">
        <f t="shared" si="78"/>
        <v>294066300.63000005</v>
      </c>
      <c r="Q225" s="126">
        <f>R225+U225</f>
        <v>190310905.21</v>
      </c>
      <c r="R225" s="126">
        <f t="shared" si="78"/>
        <v>1998909.81</v>
      </c>
      <c r="S225" s="126">
        <f t="shared" si="78"/>
        <v>1534058.79</v>
      </c>
      <c r="T225" s="126">
        <f t="shared" si="78"/>
        <v>45943.29</v>
      </c>
      <c r="U225" s="126">
        <f t="shared" si="78"/>
        <v>188311995.4</v>
      </c>
      <c r="V225" s="168">
        <f t="shared" si="66"/>
        <v>63.88724333264337</v>
      </c>
      <c r="W225" s="126">
        <f t="shared" si="56"/>
        <v>255253330.43</v>
      </c>
      <c r="X225" s="239"/>
      <c r="Y225" s="175"/>
      <c r="Z225" s="80"/>
      <c r="AA225" s="80"/>
      <c r="AB225" s="80"/>
      <c r="AC225" s="80"/>
      <c r="AD225" s="80"/>
      <c r="AE225" s="80"/>
      <c r="AF225" s="80"/>
      <c r="AG225" s="80"/>
      <c r="AH225" s="80"/>
      <c r="AI225" s="80"/>
      <c r="AJ225" s="80"/>
      <c r="AK225" s="80"/>
    </row>
    <row r="226" spans="1:37" s="83" customFormat="1" ht="42" customHeight="1">
      <c r="A226" s="224" t="s">
        <v>167</v>
      </c>
      <c r="B226" s="224"/>
      <c r="C226" s="224"/>
      <c r="D226" s="108" t="s">
        <v>165</v>
      </c>
      <c r="E226" s="131">
        <f aca="true" t="shared" si="79" ref="E226:J226">E227+E228+E229+E230+E233+E234+E235+E237+E238</f>
        <v>80471900</v>
      </c>
      <c r="F226" s="131">
        <f t="shared" si="79"/>
        <v>0</v>
      </c>
      <c r="G226" s="131">
        <f t="shared" si="79"/>
        <v>0</v>
      </c>
      <c r="H226" s="131">
        <f t="shared" si="79"/>
        <v>64942425.22</v>
      </c>
      <c r="I226" s="131">
        <f t="shared" si="79"/>
        <v>0</v>
      </c>
      <c r="J226" s="131">
        <f t="shared" si="79"/>
        <v>0</v>
      </c>
      <c r="K226" s="223">
        <f t="shared" si="71"/>
        <v>80.70199065760843</v>
      </c>
      <c r="L226" s="131">
        <f aca="true" t="shared" si="80" ref="L226:U226">L227+L228+L229+L230+L233+L234+L235+L237+L238+L239+L232</f>
        <v>297885611.09000003</v>
      </c>
      <c r="M226" s="131">
        <f t="shared" si="80"/>
        <v>3819310.46</v>
      </c>
      <c r="N226" s="131">
        <f t="shared" si="80"/>
        <v>2060972</v>
      </c>
      <c r="O226" s="131">
        <f t="shared" si="80"/>
        <v>85300</v>
      </c>
      <c r="P226" s="131">
        <f t="shared" si="80"/>
        <v>294066300.63000005</v>
      </c>
      <c r="Q226" s="131">
        <f t="shared" si="80"/>
        <v>190310905.21000004</v>
      </c>
      <c r="R226" s="131">
        <f t="shared" si="80"/>
        <v>1998909.81</v>
      </c>
      <c r="S226" s="131">
        <f t="shared" si="80"/>
        <v>1534058.79</v>
      </c>
      <c r="T226" s="131">
        <f t="shared" si="80"/>
        <v>45943.29</v>
      </c>
      <c r="U226" s="131">
        <f t="shared" si="80"/>
        <v>188311995.4</v>
      </c>
      <c r="V226" s="223">
        <f t="shared" si="66"/>
        <v>63.887243332643386</v>
      </c>
      <c r="W226" s="131">
        <f t="shared" si="56"/>
        <v>255253330.43000004</v>
      </c>
      <c r="X226" s="239"/>
      <c r="Y226" s="176"/>
      <c r="Z226" s="82"/>
      <c r="AA226" s="82"/>
      <c r="AB226" s="82"/>
      <c r="AC226" s="82"/>
      <c r="AD226" s="82"/>
      <c r="AE226" s="82"/>
      <c r="AF226" s="82"/>
      <c r="AG226" s="82"/>
      <c r="AH226" s="82"/>
      <c r="AI226" s="82"/>
      <c r="AJ226" s="82"/>
      <c r="AK226" s="82"/>
    </row>
    <row r="227" spans="1:37" s="87" customFormat="1" ht="33">
      <c r="A227" s="84" t="s">
        <v>168</v>
      </c>
      <c r="B227" s="84" t="s">
        <v>245</v>
      </c>
      <c r="C227" s="84" t="s">
        <v>246</v>
      </c>
      <c r="D227" s="85" t="s">
        <v>515</v>
      </c>
      <c r="E227" s="128"/>
      <c r="F227" s="128"/>
      <c r="G227" s="128"/>
      <c r="H227" s="128"/>
      <c r="I227" s="128"/>
      <c r="J227" s="128"/>
      <c r="K227" s="169"/>
      <c r="L227" s="128">
        <f>M227+P227</f>
        <v>4047000</v>
      </c>
      <c r="M227" s="128">
        <v>3766500</v>
      </c>
      <c r="N227" s="128">
        <v>2060972</v>
      </c>
      <c r="O227" s="128">
        <v>85300</v>
      </c>
      <c r="P227" s="128">
        <v>280500</v>
      </c>
      <c r="Q227" s="128">
        <f t="shared" si="62"/>
        <v>2155010.01</v>
      </c>
      <c r="R227" s="128">
        <v>1975010.01</v>
      </c>
      <c r="S227" s="128">
        <v>1534058.79</v>
      </c>
      <c r="T227" s="128">
        <v>45943.29</v>
      </c>
      <c r="U227" s="128">
        <v>180000</v>
      </c>
      <c r="V227" s="169">
        <f t="shared" si="66"/>
        <v>53.24956782802075</v>
      </c>
      <c r="W227" s="128">
        <f t="shared" si="56"/>
        <v>2155010.01</v>
      </c>
      <c r="X227" s="239"/>
      <c r="Y227" s="175"/>
      <c r="Z227" s="86"/>
      <c r="AA227" s="86"/>
      <c r="AB227" s="86"/>
      <c r="AC227" s="86"/>
      <c r="AD227" s="86"/>
      <c r="AE227" s="86"/>
      <c r="AF227" s="86"/>
      <c r="AG227" s="86"/>
      <c r="AH227" s="86"/>
      <c r="AI227" s="86"/>
      <c r="AJ227" s="86"/>
      <c r="AK227" s="86"/>
    </row>
    <row r="228" spans="1:37" s="87" customFormat="1" ht="25.5" customHeight="1">
      <c r="A228" s="84" t="s">
        <v>169</v>
      </c>
      <c r="B228" s="84" t="s">
        <v>296</v>
      </c>
      <c r="C228" s="84" t="s">
        <v>295</v>
      </c>
      <c r="D228" s="85" t="s">
        <v>12</v>
      </c>
      <c r="E228" s="128">
        <v>80387000</v>
      </c>
      <c r="F228" s="128"/>
      <c r="G228" s="128"/>
      <c r="H228" s="128">
        <v>64869162</v>
      </c>
      <c r="I228" s="128"/>
      <c r="J228" s="128"/>
      <c r="K228" s="169">
        <f t="shared" si="71"/>
        <v>80.69608518790352</v>
      </c>
      <c r="L228" s="128">
        <f>M228+P228</f>
        <v>124685098</v>
      </c>
      <c r="M228" s="128"/>
      <c r="N228" s="128"/>
      <c r="O228" s="128"/>
      <c r="P228" s="128">
        <v>124685098</v>
      </c>
      <c r="Q228" s="128">
        <f t="shared" si="62"/>
        <v>80027893</v>
      </c>
      <c r="R228" s="128"/>
      <c r="S228" s="128"/>
      <c r="T228" s="128"/>
      <c r="U228" s="128">
        <v>80027893</v>
      </c>
      <c r="V228" s="169">
        <f t="shared" si="66"/>
        <v>64.18400777934184</v>
      </c>
      <c r="W228" s="128">
        <f t="shared" si="56"/>
        <v>144897055</v>
      </c>
      <c r="X228" s="239"/>
      <c r="Y228" s="175"/>
      <c r="Z228" s="86"/>
      <c r="AA228" s="86"/>
      <c r="AB228" s="86"/>
      <c r="AC228" s="86"/>
      <c r="AD228" s="86"/>
      <c r="AE228" s="86"/>
      <c r="AF228" s="86"/>
      <c r="AG228" s="86"/>
      <c r="AH228" s="86"/>
      <c r="AI228" s="86"/>
      <c r="AJ228" s="86"/>
      <c r="AK228" s="86"/>
    </row>
    <row r="229" spans="1:37" s="87" customFormat="1" ht="33">
      <c r="A229" s="84" t="s">
        <v>170</v>
      </c>
      <c r="B229" s="84" t="s">
        <v>321</v>
      </c>
      <c r="C229" s="84" t="s">
        <v>322</v>
      </c>
      <c r="D229" s="85" t="s">
        <v>162</v>
      </c>
      <c r="E229" s="128"/>
      <c r="F229" s="128"/>
      <c r="G229" s="128"/>
      <c r="H229" s="128"/>
      <c r="I229" s="128"/>
      <c r="J229" s="128"/>
      <c r="K229" s="169"/>
      <c r="L229" s="128">
        <f>M229+P229</f>
        <v>117077301</v>
      </c>
      <c r="M229" s="128"/>
      <c r="N229" s="128"/>
      <c r="O229" s="128"/>
      <c r="P229" s="128">
        <v>117077301</v>
      </c>
      <c r="Q229" s="128">
        <f t="shared" si="62"/>
        <v>73164395.4</v>
      </c>
      <c r="R229" s="128"/>
      <c r="S229" s="128"/>
      <c r="T229" s="128"/>
      <c r="U229" s="128">
        <v>73164395.4</v>
      </c>
      <c r="V229" s="169">
        <f t="shared" si="66"/>
        <v>62.49238304528391</v>
      </c>
      <c r="W229" s="128">
        <f t="shared" si="56"/>
        <v>73164395.4</v>
      </c>
      <c r="X229" s="239"/>
      <c r="Y229" s="175"/>
      <c r="Z229" s="86"/>
      <c r="AA229" s="86"/>
      <c r="AB229" s="86"/>
      <c r="AC229" s="86"/>
      <c r="AD229" s="86"/>
      <c r="AE229" s="86"/>
      <c r="AF229" s="86"/>
      <c r="AG229" s="86"/>
      <c r="AH229" s="86"/>
      <c r="AI229" s="86"/>
      <c r="AJ229" s="86"/>
      <c r="AK229" s="86"/>
    </row>
    <row r="230" spans="1:37" s="87" customFormat="1" ht="24.75" customHeight="1">
      <c r="A230" s="84" t="s">
        <v>228</v>
      </c>
      <c r="B230" s="84" t="s">
        <v>323</v>
      </c>
      <c r="C230" s="84"/>
      <c r="D230" s="85" t="s">
        <v>229</v>
      </c>
      <c r="E230" s="128">
        <f>E231</f>
        <v>0</v>
      </c>
      <c r="F230" s="128">
        <f aca="true" t="shared" si="81" ref="F230:U230">F231</f>
        <v>0</v>
      </c>
      <c r="G230" s="128">
        <f t="shared" si="81"/>
        <v>0</v>
      </c>
      <c r="H230" s="128">
        <f t="shared" si="81"/>
        <v>0</v>
      </c>
      <c r="I230" s="128">
        <f t="shared" si="81"/>
        <v>0</v>
      </c>
      <c r="J230" s="128">
        <f t="shared" si="81"/>
        <v>0</v>
      </c>
      <c r="K230" s="169"/>
      <c r="L230" s="128">
        <f t="shared" si="81"/>
        <v>908100</v>
      </c>
      <c r="M230" s="128">
        <f t="shared" si="81"/>
        <v>0</v>
      </c>
      <c r="N230" s="128">
        <f t="shared" si="81"/>
        <v>0</v>
      </c>
      <c r="O230" s="128">
        <f t="shared" si="81"/>
        <v>0</v>
      </c>
      <c r="P230" s="128">
        <f t="shared" si="81"/>
        <v>908100</v>
      </c>
      <c r="Q230" s="128">
        <f t="shared" si="62"/>
        <v>706759</v>
      </c>
      <c r="R230" s="128">
        <f t="shared" si="81"/>
        <v>0</v>
      </c>
      <c r="S230" s="128">
        <f t="shared" si="81"/>
        <v>0</v>
      </c>
      <c r="T230" s="128">
        <f t="shared" si="81"/>
        <v>0</v>
      </c>
      <c r="U230" s="128">
        <f t="shared" si="81"/>
        <v>706759</v>
      </c>
      <c r="V230" s="169">
        <f t="shared" si="66"/>
        <v>77.8283228719304</v>
      </c>
      <c r="W230" s="128">
        <f t="shared" si="56"/>
        <v>706759</v>
      </c>
      <c r="X230" s="239"/>
      <c r="Y230" s="175"/>
      <c r="Z230" s="86"/>
      <c r="AA230" s="86"/>
      <c r="AB230" s="86"/>
      <c r="AC230" s="86"/>
      <c r="AD230" s="86"/>
      <c r="AE230" s="86"/>
      <c r="AF230" s="86"/>
      <c r="AG230" s="86"/>
      <c r="AH230" s="86"/>
      <c r="AI230" s="86"/>
      <c r="AJ230" s="86"/>
      <c r="AK230" s="86"/>
    </row>
    <row r="231" spans="1:37" s="91" customFormat="1" ht="41.25" customHeight="1">
      <c r="A231" s="88" t="s">
        <v>230</v>
      </c>
      <c r="B231" s="88" t="s">
        <v>324</v>
      </c>
      <c r="C231" s="88" t="s">
        <v>306</v>
      </c>
      <c r="D231" s="89" t="s">
        <v>233</v>
      </c>
      <c r="E231" s="127"/>
      <c r="F231" s="127"/>
      <c r="G231" s="127"/>
      <c r="H231" s="127"/>
      <c r="I231" s="127"/>
      <c r="J231" s="127"/>
      <c r="K231" s="170"/>
      <c r="L231" s="127">
        <f>M231+P231</f>
        <v>908100</v>
      </c>
      <c r="M231" s="127"/>
      <c r="N231" s="127"/>
      <c r="O231" s="127"/>
      <c r="P231" s="127">
        <v>908100</v>
      </c>
      <c r="Q231" s="127">
        <f t="shared" si="62"/>
        <v>706759</v>
      </c>
      <c r="R231" s="127"/>
      <c r="S231" s="127"/>
      <c r="T231" s="127"/>
      <c r="U231" s="127">
        <v>706759</v>
      </c>
      <c r="V231" s="170">
        <f t="shared" si="66"/>
        <v>77.8283228719304</v>
      </c>
      <c r="W231" s="127">
        <f t="shared" si="56"/>
        <v>706759</v>
      </c>
      <c r="X231" s="239"/>
      <c r="Y231" s="176"/>
      <c r="Z231" s="90"/>
      <c r="AA231" s="90"/>
      <c r="AB231" s="90"/>
      <c r="AC231" s="90"/>
      <c r="AD231" s="90"/>
      <c r="AE231" s="90"/>
      <c r="AF231" s="90"/>
      <c r="AG231" s="90"/>
      <c r="AH231" s="90"/>
      <c r="AI231" s="90"/>
      <c r="AJ231" s="90"/>
      <c r="AK231" s="90"/>
    </row>
    <row r="232" spans="1:37" s="91" customFormat="1" ht="22.5" customHeight="1">
      <c r="A232" s="84" t="s">
        <v>569</v>
      </c>
      <c r="B232" s="84" t="s">
        <v>570</v>
      </c>
      <c r="C232" s="84" t="s">
        <v>571</v>
      </c>
      <c r="D232" s="85" t="s">
        <v>572</v>
      </c>
      <c r="E232" s="127"/>
      <c r="F232" s="127"/>
      <c r="G232" s="127"/>
      <c r="H232" s="127"/>
      <c r="I232" s="127"/>
      <c r="J232" s="127"/>
      <c r="K232" s="169"/>
      <c r="L232" s="128">
        <f>M232+P232</f>
        <v>69811.6</v>
      </c>
      <c r="M232" s="128"/>
      <c r="N232" s="128"/>
      <c r="O232" s="128"/>
      <c r="P232" s="128">
        <v>69811.6</v>
      </c>
      <c r="Q232" s="128"/>
      <c r="R232" s="127"/>
      <c r="S232" s="127"/>
      <c r="T232" s="127"/>
      <c r="U232" s="127"/>
      <c r="V232" s="169">
        <f t="shared" si="66"/>
        <v>0</v>
      </c>
      <c r="W232" s="128">
        <f t="shared" si="56"/>
        <v>0</v>
      </c>
      <c r="X232" s="239"/>
      <c r="Y232" s="175"/>
      <c r="Z232" s="90"/>
      <c r="AA232" s="90"/>
      <c r="AB232" s="90"/>
      <c r="AC232" s="90"/>
      <c r="AD232" s="90"/>
      <c r="AE232" s="90"/>
      <c r="AF232" s="90"/>
      <c r="AG232" s="90"/>
      <c r="AH232" s="90"/>
      <c r="AI232" s="90"/>
      <c r="AJ232" s="90"/>
      <c r="AK232" s="90"/>
    </row>
    <row r="233" spans="1:37" s="87" customFormat="1" ht="24.75" customHeight="1">
      <c r="A233" s="84" t="s">
        <v>426</v>
      </c>
      <c r="B233" s="84" t="s">
        <v>339</v>
      </c>
      <c r="C233" s="84" t="s">
        <v>340</v>
      </c>
      <c r="D233" s="85" t="s">
        <v>153</v>
      </c>
      <c r="E233" s="128"/>
      <c r="F233" s="128"/>
      <c r="G233" s="128"/>
      <c r="H233" s="128"/>
      <c r="I233" s="128"/>
      <c r="J233" s="128"/>
      <c r="K233" s="169"/>
      <c r="L233" s="128">
        <f>M233+P233</f>
        <v>16524000</v>
      </c>
      <c r="M233" s="128"/>
      <c r="N233" s="128"/>
      <c r="O233" s="128"/>
      <c r="P233" s="128">
        <v>16524000</v>
      </c>
      <c r="Q233" s="128">
        <f t="shared" si="62"/>
        <v>5131090</v>
      </c>
      <c r="R233" s="128"/>
      <c r="S233" s="128"/>
      <c r="T233" s="128"/>
      <c r="U233" s="128">
        <v>5131090</v>
      </c>
      <c r="V233" s="169">
        <f t="shared" si="66"/>
        <v>31.052348099733724</v>
      </c>
      <c r="W233" s="128">
        <f t="shared" si="56"/>
        <v>5131090</v>
      </c>
      <c r="X233" s="239"/>
      <c r="Y233" s="175"/>
      <c r="Z233" s="86"/>
      <c r="AA233" s="86"/>
      <c r="AB233" s="86"/>
      <c r="AC233" s="86"/>
      <c r="AD233" s="86"/>
      <c r="AE233" s="86"/>
      <c r="AF233" s="86"/>
      <c r="AG233" s="86"/>
      <c r="AH233" s="86"/>
      <c r="AI233" s="86"/>
      <c r="AJ233" s="86"/>
      <c r="AK233" s="86"/>
    </row>
    <row r="234" spans="1:37" s="87" customFormat="1" ht="33">
      <c r="A234" s="96" t="s">
        <v>218</v>
      </c>
      <c r="B234" s="96" t="s">
        <v>343</v>
      </c>
      <c r="C234" s="96" t="s">
        <v>322</v>
      </c>
      <c r="D234" s="85" t="s">
        <v>55</v>
      </c>
      <c r="E234" s="128"/>
      <c r="F234" s="128"/>
      <c r="G234" s="128"/>
      <c r="H234" s="128"/>
      <c r="I234" s="128"/>
      <c r="J234" s="128"/>
      <c r="K234" s="169"/>
      <c r="L234" s="128">
        <f>M234+P234</f>
        <v>28850000</v>
      </c>
      <c r="M234" s="128"/>
      <c r="N234" s="128"/>
      <c r="O234" s="128"/>
      <c r="P234" s="128">
        <v>28850000</v>
      </c>
      <c r="Q234" s="128">
        <f t="shared" si="62"/>
        <v>28687400</v>
      </c>
      <c r="R234" s="128"/>
      <c r="S234" s="128"/>
      <c r="T234" s="128"/>
      <c r="U234" s="128">
        <v>28687400</v>
      </c>
      <c r="V234" s="169">
        <f t="shared" si="66"/>
        <v>99.43639514731369</v>
      </c>
      <c r="W234" s="128">
        <f t="shared" si="56"/>
        <v>28687400</v>
      </c>
      <c r="X234" s="239"/>
      <c r="Y234" s="175"/>
      <c r="Z234" s="86"/>
      <c r="AA234" s="86"/>
      <c r="AB234" s="86"/>
      <c r="AC234" s="86"/>
      <c r="AD234" s="86"/>
      <c r="AE234" s="86"/>
      <c r="AF234" s="86"/>
      <c r="AG234" s="86"/>
      <c r="AH234" s="86"/>
      <c r="AI234" s="86"/>
      <c r="AJ234" s="86"/>
      <c r="AK234" s="86"/>
    </row>
    <row r="235" spans="1:37" s="87" customFormat="1" ht="49.5">
      <c r="A235" s="97" t="s">
        <v>184</v>
      </c>
      <c r="B235" s="97" t="s">
        <v>372</v>
      </c>
      <c r="C235" s="97"/>
      <c r="D235" s="85" t="s">
        <v>173</v>
      </c>
      <c r="E235" s="128">
        <f>E236</f>
        <v>84900</v>
      </c>
      <c r="F235" s="128">
        <f aca="true" t="shared" si="82" ref="F235:U235">F236</f>
        <v>0</v>
      </c>
      <c r="G235" s="128">
        <f t="shared" si="82"/>
        <v>0</v>
      </c>
      <c r="H235" s="128">
        <f t="shared" si="82"/>
        <v>73263.22</v>
      </c>
      <c r="I235" s="128">
        <f t="shared" si="82"/>
        <v>0</v>
      </c>
      <c r="J235" s="128">
        <f t="shared" si="82"/>
        <v>0</v>
      </c>
      <c r="K235" s="169">
        <f t="shared" si="71"/>
        <v>86.29354534746761</v>
      </c>
      <c r="L235" s="128">
        <f t="shared" si="82"/>
        <v>52810.46</v>
      </c>
      <c r="M235" s="128">
        <f t="shared" si="82"/>
        <v>52810.46</v>
      </c>
      <c r="N235" s="128">
        <f t="shared" si="82"/>
        <v>0</v>
      </c>
      <c r="O235" s="128">
        <f t="shared" si="82"/>
        <v>0</v>
      </c>
      <c r="P235" s="128">
        <f t="shared" si="82"/>
        <v>0</v>
      </c>
      <c r="Q235" s="128">
        <f t="shared" si="62"/>
        <v>23899.8</v>
      </c>
      <c r="R235" s="128">
        <f t="shared" si="82"/>
        <v>23899.8</v>
      </c>
      <c r="S235" s="128">
        <f t="shared" si="82"/>
        <v>0</v>
      </c>
      <c r="T235" s="128">
        <f t="shared" si="82"/>
        <v>0</v>
      </c>
      <c r="U235" s="128">
        <f t="shared" si="82"/>
        <v>0</v>
      </c>
      <c r="V235" s="169">
        <f t="shared" si="66"/>
        <v>45.25580727757342</v>
      </c>
      <c r="W235" s="128">
        <f t="shared" si="56"/>
        <v>97163.02</v>
      </c>
      <c r="X235" s="239"/>
      <c r="Y235" s="175"/>
      <c r="Z235" s="86"/>
      <c r="AA235" s="86"/>
      <c r="AB235" s="86"/>
      <c r="AC235" s="86"/>
      <c r="AD235" s="86"/>
      <c r="AE235" s="86"/>
      <c r="AF235" s="86"/>
      <c r="AG235" s="86"/>
      <c r="AH235" s="86"/>
      <c r="AI235" s="86"/>
      <c r="AJ235" s="86"/>
      <c r="AK235" s="86"/>
    </row>
    <row r="236" spans="1:37" s="91" customFormat="1" ht="70.5" customHeight="1">
      <c r="A236" s="88" t="s">
        <v>172</v>
      </c>
      <c r="B236" s="88" t="s">
        <v>373</v>
      </c>
      <c r="C236" s="88" t="s">
        <v>255</v>
      </c>
      <c r="D236" s="89" t="s">
        <v>171</v>
      </c>
      <c r="E236" s="127">
        <v>84900</v>
      </c>
      <c r="F236" s="127"/>
      <c r="G236" s="127"/>
      <c r="H236" s="127">
        <v>73263.22</v>
      </c>
      <c r="I236" s="127"/>
      <c r="J236" s="127"/>
      <c r="K236" s="170">
        <f t="shared" si="71"/>
        <v>86.29354534746761</v>
      </c>
      <c r="L236" s="127">
        <f>M236+P236</f>
        <v>52810.46</v>
      </c>
      <c r="M236" s="127">
        <v>52810.46</v>
      </c>
      <c r="N236" s="127"/>
      <c r="O236" s="127"/>
      <c r="P236" s="127"/>
      <c r="Q236" s="127">
        <f t="shared" si="62"/>
        <v>23899.8</v>
      </c>
      <c r="R236" s="127">
        <v>23899.8</v>
      </c>
      <c r="S236" s="127"/>
      <c r="T236" s="127"/>
      <c r="U236" s="127"/>
      <c r="V236" s="170">
        <f t="shared" si="66"/>
        <v>45.25580727757342</v>
      </c>
      <c r="W236" s="127">
        <f aca="true" t="shared" si="83" ref="W236:W246">H236+Q236</f>
        <v>97163.02</v>
      </c>
      <c r="X236" s="239"/>
      <c r="Y236" s="176"/>
      <c r="Z236" s="90"/>
      <c r="AA236" s="90"/>
      <c r="AB236" s="90"/>
      <c r="AC236" s="90"/>
      <c r="AD236" s="90"/>
      <c r="AE236" s="90"/>
      <c r="AF236" s="90"/>
      <c r="AG236" s="90"/>
      <c r="AH236" s="90"/>
      <c r="AI236" s="90"/>
      <c r="AJ236" s="90"/>
      <c r="AK236" s="90"/>
    </row>
    <row r="237" spans="1:37" s="87" customFormat="1" ht="35.25" customHeight="1">
      <c r="A237" s="84" t="s">
        <v>191</v>
      </c>
      <c r="B237" s="84" t="s">
        <v>359</v>
      </c>
      <c r="C237" s="84" t="s">
        <v>360</v>
      </c>
      <c r="D237" s="85" t="s">
        <v>23</v>
      </c>
      <c r="E237" s="128"/>
      <c r="F237" s="128"/>
      <c r="G237" s="128"/>
      <c r="H237" s="128"/>
      <c r="I237" s="128"/>
      <c r="J237" s="128"/>
      <c r="K237" s="169"/>
      <c r="L237" s="128">
        <f>M237+P237</f>
        <v>1230670</v>
      </c>
      <c r="M237" s="128"/>
      <c r="N237" s="128"/>
      <c r="O237" s="128"/>
      <c r="P237" s="128">
        <v>1230670</v>
      </c>
      <c r="Q237" s="128">
        <f t="shared" si="62"/>
        <v>28329</v>
      </c>
      <c r="R237" s="128"/>
      <c r="S237" s="128"/>
      <c r="T237" s="128"/>
      <c r="U237" s="128">
        <v>28329</v>
      </c>
      <c r="V237" s="169">
        <f t="shared" si="66"/>
        <v>2.30191684204539</v>
      </c>
      <c r="W237" s="128">
        <f t="shared" si="83"/>
        <v>28329</v>
      </c>
      <c r="X237" s="239"/>
      <c r="Y237" s="175"/>
      <c r="Z237" s="86"/>
      <c r="AA237" s="86"/>
      <c r="AB237" s="86"/>
      <c r="AC237" s="86"/>
      <c r="AD237" s="86"/>
      <c r="AE237" s="86"/>
      <c r="AF237" s="86"/>
      <c r="AG237" s="86"/>
      <c r="AH237" s="86"/>
      <c r="AI237" s="86"/>
      <c r="AJ237" s="86"/>
      <c r="AK237" s="86"/>
    </row>
    <row r="238" spans="1:37" s="87" customFormat="1" ht="35.25" customHeight="1">
      <c r="A238" s="84" t="s">
        <v>221</v>
      </c>
      <c r="B238" s="84" t="s">
        <v>361</v>
      </c>
      <c r="C238" s="84" t="s">
        <v>362</v>
      </c>
      <c r="D238" s="85" t="s">
        <v>220</v>
      </c>
      <c r="E238" s="128"/>
      <c r="F238" s="128"/>
      <c r="G238" s="128"/>
      <c r="H238" s="128"/>
      <c r="I238" s="128"/>
      <c r="J238" s="128"/>
      <c r="K238" s="169"/>
      <c r="L238" s="128">
        <f>M238+P238</f>
        <v>3182607.91</v>
      </c>
      <c r="M238" s="128"/>
      <c r="N238" s="128"/>
      <c r="O238" s="128"/>
      <c r="P238" s="128">
        <v>3182607.91</v>
      </c>
      <c r="Q238" s="128">
        <f t="shared" si="62"/>
        <v>0</v>
      </c>
      <c r="R238" s="128"/>
      <c r="S238" s="128"/>
      <c r="T238" s="128"/>
      <c r="U238" s="128"/>
      <c r="V238" s="169">
        <f t="shared" si="66"/>
        <v>0</v>
      </c>
      <c r="W238" s="128">
        <f t="shared" si="83"/>
        <v>0</v>
      </c>
      <c r="X238" s="239"/>
      <c r="Y238" s="175"/>
      <c r="Z238" s="86"/>
      <c r="AA238" s="86"/>
      <c r="AB238" s="86"/>
      <c r="AC238" s="86"/>
      <c r="AD238" s="86"/>
      <c r="AE238" s="86"/>
      <c r="AF238" s="86"/>
      <c r="AG238" s="86"/>
      <c r="AH238" s="86"/>
      <c r="AI238" s="86"/>
      <c r="AJ238" s="86"/>
      <c r="AK238" s="86"/>
    </row>
    <row r="239" spans="1:37" s="87" customFormat="1" ht="69.75" customHeight="1">
      <c r="A239" s="96" t="s">
        <v>551</v>
      </c>
      <c r="B239" s="96" t="s">
        <v>366</v>
      </c>
      <c r="C239" s="96" t="s">
        <v>367</v>
      </c>
      <c r="D239" s="85" t="s">
        <v>16</v>
      </c>
      <c r="E239" s="128"/>
      <c r="F239" s="128"/>
      <c r="G239" s="128"/>
      <c r="H239" s="128"/>
      <c r="I239" s="128"/>
      <c r="J239" s="128"/>
      <c r="K239" s="169"/>
      <c r="L239" s="128">
        <f>M239+P239</f>
        <v>1258212.12</v>
      </c>
      <c r="M239" s="128"/>
      <c r="N239" s="128"/>
      <c r="O239" s="128"/>
      <c r="P239" s="128">
        <v>1258212.12</v>
      </c>
      <c r="Q239" s="128">
        <f t="shared" si="62"/>
        <v>386129</v>
      </c>
      <c r="R239" s="128"/>
      <c r="S239" s="128"/>
      <c r="T239" s="128"/>
      <c r="U239" s="128">
        <v>386129</v>
      </c>
      <c r="V239" s="169">
        <f t="shared" si="66"/>
        <v>30.68870454053486</v>
      </c>
      <c r="W239" s="128">
        <f t="shared" si="83"/>
        <v>386129</v>
      </c>
      <c r="X239" s="239"/>
      <c r="Y239" s="175"/>
      <c r="Z239" s="86"/>
      <c r="AA239" s="86"/>
      <c r="AB239" s="86"/>
      <c r="AC239" s="86"/>
      <c r="AD239" s="86"/>
      <c r="AE239" s="86"/>
      <c r="AF239" s="86"/>
      <c r="AG239" s="86"/>
      <c r="AH239" s="86"/>
      <c r="AI239" s="86"/>
      <c r="AJ239" s="86"/>
      <c r="AK239" s="86"/>
    </row>
    <row r="240" spans="1:37" s="156" customFormat="1" ht="36" customHeight="1">
      <c r="A240" s="122">
        <v>4800000</v>
      </c>
      <c r="B240" s="122"/>
      <c r="C240" s="122"/>
      <c r="D240" s="104" t="s">
        <v>518</v>
      </c>
      <c r="E240" s="126">
        <f>E241</f>
        <v>269681</v>
      </c>
      <c r="F240" s="126">
        <f aca="true" t="shared" si="84" ref="F240:U241">F241</f>
        <v>214872</v>
      </c>
      <c r="G240" s="126">
        <f t="shared" si="84"/>
        <v>0</v>
      </c>
      <c r="H240" s="126">
        <f t="shared" si="84"/>
        <v>197945.46</v>
      </c>
      <c r="I240" s="126">
        <f t="shared" si="84"/>
        <v>159371.47</v>
      </c>
      <c r="J240" s="126">
        <f t="shared" si="84"/>
        <v>0</v>
      </c>
      <c r="K240" s="168">
        <f t="shared" si="71"/>
        <v>73.39985390146136</v>
      </c>
      <c r="L240" s="126">
        <f t="shared" si="84"/>
        <v>0</v>
      </c>
      <c r="M240" s="126">
        <f t="shared" si="84"/>
        <v>0</v>
      </c>
      <c r="N240" s="126">
        <f t="shared" si="84"/>
        <v>0</v>
      </c>
      <c r="O240" s="126">
        <f t="shared" si="84"/>
        <v>0</v>
      </c>
      <c r="P240" s="126">
        <f t="shared" si="84"/>
        <v>0</v>
      </c>
      <c r="Q240" s="126">
        <f t="shared" si="62"/>
        <v>0</v>
      </c>
      <c r="R240" s="126">
        <f t="shared" si="84"/>
        <v>0</v>
      </c>
      <c r="S240" s="126">
        <f t="shared" si="84"/>
        <v>0</v>
      </c>
      <c r="T240" s="126">
        <f t="shared" si="84"/>
        <v>0</v>
      </c>
      <c r="U240" s="126">
        <f t="shared" si="84"/>
        <v>0</v>
      </c>
      <c r="V240" s="168"/>
      <c r="W240" s="126">
        <f t="shared" si="83"/>
        <v>197945.46</v>
      </c>
      <c r="X240" s="239"/>
      <c r="Y240" s="175"/>
      <c r="Z240" s="155"/>
      <c r="AA240" s="155"/>
      <c r="AB240" s="155"/>
      <c r="AC240" s="155"/>
      <c r="AD240" s="155"/>
      <c r="AE240" s="155"/>
      <c r="AF240" s="155"/>
      <c r="AG240" s="155"/>
      <c r="AH240" s="155"/>
      <c r="AI240" s="155"/>
      <c r="AJ240" s="155"/>
      <c r="AK240" s="155"/>
    </row>
    <row r="241" spans="1:37" s="156" customFormat="1" ht="39.75" customHeight="1">
      <c r="A241" s="228">
        <v>4810000</v>
      </c>
      <c r="B241" s="228"/>
      <c r="C241" s="228"/>
      <c r="D241" s="108" t="s">
        <v>518</v>
      </c>
      <c r="E241" s="131">
        <f>E242</f>
        <v>269681</v>
      </c>
      <c r="F241" s="131">
        <f t="shared" si="84"/>
        <v>214872</v>
      </c>
      <c r="G241" s="131">
        <f t="shared" si="84"/>
        <v>0</v>
      </c>
      <c r="H241" s="131">
        <f t="shared" si="84"/>
        <v>197945.46</v>
      </c>
      <c r="I241" s="131">
        <f t="shared" si="84"/>
        <v>159371.47</v>
      </c>
      <c r="J241" s="131">
        <f t="shared" si="84"/>
        <v>0</v>
      </c>
      <c r="K241" s="223">
        <f t="shared" si="71"/>
        <v>73.39985390146136</v>
      </c>
      <c r="L241" s="131">
        <f t="shared" si="84"/>
        <v>0</v>
      </c>
      <c r="M241" s="131">
        <f t="shared" si="84"/>
        <v>0</v>
      </c>
      <c r="N241" s="131">
        <f t="shared" si="84"/>
        <v>0</v>
      </c>
      <c r="O241" s="131">
        <f t="shared" si="84"/>
        <v>0</v>
      </c>
      <c r="P241" s="131">
        <f t="shared" si="84"/>
        <v>0</v>
      </c>
      <c r="Q241" s="131">
        <f t="shared" si="62"/>
        <v>0</v>
      </c>
      <c r="R241" s="131">
        <f t="shared" si="84"/>
        <v>0</v>
      </c>
      <c r="S241" s="131">
        <f t="shared" si="84"/>
        <v>0</v>
      </c>
      <c r="T241" s="131">
        <f t="shared" si="84"/>
        <v>0</v>
      </c>
      <c r="U241" s="131">
        <f t="shared" si="84"/>
        <v>0</v>
      </c>
      <c r="V241" s="223"/>
      <c r="W241" s="131">
        <f t="shared" si="83"/>
        <v>197945.46</v>
      </c>
      <c r="X241" s="239"/>
      <c r="Y241" s="176"/>
      <c r="Z241" s="155"/>
      <c r="AA241" s="155"/>
      <c r="AB241" s="155"/>
      <c r="AC241" s="155"/>
      <c r="AD241" s="155"/>
      <c r="AE241" s="155"/>
      <c r="AF241" s="155"/>
      <c r="AG241" s="155"/>
      <c r="AH241" s="155"/>
      <c r="AI241" s="155"/>
      <c r="AJ241" s="155"/>
      <c r="AK241" s="155"/>
    </row>
    <row r="242" spans="1:37" s="87" customFormat="1" ht="33" customHeight="1">
      <c r="A242" s="84" t="s">
        <v>174</v>
      </c>
      <c r="B242" s="84" t="s">
        <v>245</v>
      </c>
      <c r="C242" s="84" t="s">
        <v>246</v>
      </c>
      <c r="D242" s="85" t="s">
        <v>515</v>
      </c>
      <c r="E242" s="128">
        <v>269681</v>
      </c>
      <c r="F242" s="128">
        <v>214872</v>
      </c>
      <c r="G242" s="128"/>
      <c r="H242" s="128">
        <v>197945.46</v>
      </c>
      <c r="I242" s="128">
        <v>159371.47</v>
      </c>
      <c r="J242" s="128"/>
      <c r="K242" s="169">
        <f t="shared" si="71"/>
        <v>73.39985390146136</v>
      </c>
      <c r="L242" s="128"/>
      <c r="M242" s="128"/>
      <c r="N242" s="128"/>
      <c r="O242" s="128"/>
      <c r="P242" s="128"/>
      <c r="Q242" s="128">
        <f t="shared" si="62"/>
        <v>0</v>
      </c>
      <c r="R242" s="128"/>
      <c r="S242" s="128"/>
      <c r="T242" s="128"/>
      <c r="U242" s="128"/>
      <c r="V242" s="169"/>
      <c r="W242" s="128">
        <f t="shared" si="83"/>
        <v>197945.46</v>
      </c>
      <c r="X242" s="239"/>
      <c r="Y242" s="175"/>
      <c r="Z242" s="86"/>
      <c r="AA242" s="86"/>
      <c r="AB242" s="86"/>
      <c r="AC242" s="86"/>
      <c r="AD242" s="86"/>
      <c r="AE242" s="86"/>
      <c r="AF242" s="86"/>
      <c r="AG242" s="86"/>
      <c r="AH242" s="86"/>
      <c r="AI242" s="86"/>
      <c r="AJ242" s="86"/>
      <c r="AK242" s="86"/>
    </row>
    <row r="243" spans="1:37" s="156" customFormat="1" ht="42.75" customHeight="1">
      <c r="A243" s="122">
        <v>4800000</v>
      </c>
      <c r="B243" s="122"/>
      <c r="C243" s="122"/>
      <c r="D243" s="104" t="s">
        <v>224</v>
      </c>
      <c r="E243" s="126">
        <f>E244</f>
        <v>4028915</v>
      </c>
      <c r="F243" s="126">
        <f aca="true" t="shared" si="85" ref="F243:U243">F244</f>
        <v>2832291</v>
      </c>
      <c r="G243" s="126">
        <f t="shared" si="85"/>
        <v>70500</v>
      </c>
      <c r="H243" s="126">
        <f t="shared" si="85"/>
        <v>2927922.5500000003</v>
      </c>
      <c r="I243" s="126">
        <f t="shared" si="85"/>
        <v>2110372.63</v>
      </c>
      <c r="J243" s="126">
        <f t="shared" si="85"/>
        <v>45717.9</v>
      </c>
      <c r="K243" s="168">
        <f t="shared" si="71"/>
        <v>72.67273074760824</v>
      </c>
      <c r="L243" s="126">
        <f t="shared" si="85"/>
        <v>2196603</v>
      </c>
      <c r="M243" s="126">
        <f t="shared" si="85"/>
        <v>559330</v>
      </c>
      <c r="N243" s="126">
        <f t="shared" si="85"/>
        <v>0</v>
      </c>
      <c r="O243" s="126">
        <f t="shared" si="85"/>
        <v>0</v>
      </c>
      <c r="P243" s="126">
        <f t="shared" si="85"/>
        <v>1637273</v>
      </c>
      <c r="Q243" s="126">
        <f t="shared" si="62"/>
        <v>1016308.88</v>
      </c>
      <c r="R243" s="126">
        <f t="shared" si="85"/>
        <v>774205.88</v>
      </c>
      <c r="S243" s="126">
        <f t="shared" si="85"/>
        <v>0</v>
      </c>
      <c r="T243" s="126">
        <f t="shared" si="85"/>
        <v>0</v>
      </c>
      <c r="U243" s="126">
        <f t="shared" si="85"/>
        <v>242103</v>
      </c>
      <c r="V243" s="168">
        <f t="shared" si="66"/>
        <v>46.2672990977432</v>
      </c>
      <c r="W243" s="126">
        <f t="shared" si="83"/>
        <v>3944231.43</v>
      </c>
      <c r="X243" s="239"/>
      <c r="Y243" s="175"/>
      <c r="Z243" s="155"/>
      <c r="AA243" s="155"/>
      <c r="AB243" s="155"/>
      <c r="AC243" s="155"/>
      <c r="AD243" s="155"/>
      <c r="AE243" s="155"/>
      <c r="AF243" s="155"/>
      <c r="AG243" s="155"/>
      <c r="AH243" s="155"/>
      <c r="AI243" s="155"/>
      <c r="AJ243" s="155"/>
      <c r="AK243" s="155"/>
    </row>
    <row r="244" spans="1:37" s="156" customFormat="1" ht="37.5" customHeight="1">
      <c r="A244" s="228">
        <v>4810000</v>
      </c>
      <c r="B244" s="228"/>
      <c r="C244" s="228"/>
      <c r="D244" s="108" t="s">
        <v>224</v>
      </c>
      <c r="E244" s="131">
        <f aca="true" t="shared" si="86" ref="E244:J244">E245+E246+E247+E249</f>
        <v>4028915</v>
      </c>
      <c r="F244" s="131">
        <f t="shared" si="86"/>
        <v>2832291</v>
      </c>
      <c r="G244" s="131">
        <f t="shared" si="86"/>
        <v>70500</v>
      </c>
      <c r="H244" s="131">
        <f t="shared" si="86"/>
        <v>2927922.5500000003</v>
      </c>
      <c r="I244" s="131">
        <f t="shared" si="86"/>
        <v>2110372.63</v>
      </c>
      <c r="J244" s="131">
        <f t="shared" si="86"/>
        <v>45717.9</v>
      </c>
      <c r="K244" s="223">
        <f t="shared" si="71"/>
        <v>72.67273074760824</v>
      </c>
      <c r="L244" s="131">
        <f>L245+L246+L247+L249</f>
        <v>2196603</v>
      </c>
      <c r="M244" s="131">
        <f aca="true" t="shared" si="87" ref="M244:U244">M245+M246+M247+M249</f>
        <v>559330</v>
      </c>
      <c r="N244" s="131">
        <f t="shared" si="87"/>
        <v>0</v>
      </c>
      <c r="O244" s="131">
        <f t="shared" si="87"/>
        <v>0</v>
      </c>
      <c r="P244" s="131">
        <f t="shared" si="87"/>
        <v>1637273</v>
      </c>
      <c r="Q244" s="131">
        <f t="shared" si="87"/>
        <v>1016308.88</v>
      </c>
      <c r="R244" s="131">
        <f t="shared" si="87"/>
        <v>774205.88</v>
      </c>
      <c r="S244" s="131">
        <f t="shared" si="87"/>
        <v>0</v>
      </c>
      <c r="T244" s="131">
        <f t="shared" si="87"/>
        <v>0</v>
      </c>
      <c r="U244" s="131">
        <f t="shared" si="87"/>
        <v>242103</v>
      </c>
      <c r="V244" s="223">
        <f t="shared" si="66"/>
        <v>46.2672990977432</v>
      </c>
      <c r="W244" s="131">
        <f t="shared" si="83"/>
        <v>3944231.43</v>
      </c>
      <c r="X244" s="239"/>
      <c r="Y244" s="176"/>
      <c r="Z244" s="155"/>
      <c r="AA244" s="155"/>
      <c r="AB244" s="155"/>
      <c r="AC244" s="155"/>
      <c r="AD244" s="155"/>
      <c r="AE244" s="155"/>
      <c r="AF244" s="155"/>
      <c r="AG244" s="155"/>
      <c r="AH244" s="155"/>
      <c r="AI244" s="155"/>
      <c r="AJ244" s="155"/>
      <c r="AK244" s="155"/>
    </row>
    <row r="245" spans="1:37" s="87" customFormat="1" ht="33.75" customHeight="1">
      <c r="A245" s="84" t="s">
        <v>174</v>
      </c>
      <c r="B245" s="84" t="s">
        <v>245</v>
      </c>
      <c r="C245" s="84" t="s">
        <v>246</v>
      </c>
      <c r="D245" s="85" t="s">
        <v>515</v>
      </c>
      <c r="E245" s="128">
        <v>3788915</v>
      </c>
      <c r="F245" s="128">
        <v>2832291</v>
      </c>
      <c r="G245" s="128">
        <v>70500</v>
      </c>
      <c r="H245" s="128">
        <v>2754536.12</v>
      </c>
      <c r="I245" s="128">
        <v>2110372.63</v>
      </c>
      <c r="J245" s="128">
        <v>45717.9</v>
      </c>
      <c r="K245" s="169">
        <f t="shared" si="71"/>
        <v>72.69986579271375</v>
      </c>
      <c r="L245" s="128">
        <f>M245+P245</f>
        <v>95000</v>
      </c>
      <c r="M245" s="128"/>
      <c r="N245" s="128"/>
      <c r="O245" s="128"/>
      <c r="P245" s="128">
        <v>95000</v>
      </c>
      <c r="Q245" s="128">
        <f t="shared" si="62"/>
        <v>94930</v>
      </c>
      <c r="R245" s="128"/>
      <c r="S245" s="128"/>
      <c r="T245" s="128"/>
      <c r="U245" s="128">
        <v>94930</v>
      </c>
      <c r="V245" s="169">
        <f t="shared" si="66"/>
        <v>99.92631578947369</v>
      </c>
      <c r="W245" s="128">
        <f t="shared" si="83"/>
        <v>2849466.12</v>
      </c>
      <c r="X245" s="239"/>
      <c r="Y245" s="175"/>
      <c r="Z245" s="86"/>
      <c r="AA245" s="86"/>
      <c r="AB245" s="86"/>
      <c r="AC245" s="86"/>
      <c r="AD245" s="86"/>
      <c r="AE245" s="86"/>
      <c r="AF245" s="86"/>
      <c r="AG245" s="86"/>
      <c r="AH245" s="86"/>
      <c r="AI245" s="86"/>
      <c r="AJ245" s="86"/>
      <c r="AK245" s="86"/>
    </row>
    <row r="246" spans="1:37" s="87" customFormat="1" ht="38.25" customHeight="1">
      <c r="A246" s="96" t="s">
        <v>519</v>
      </c>
      <c r="B246" s="96" t="s">
        <v>343</v>
      </c>
      <c r="C246" s="96" t="s">
        <v>322</v>
      </c>
      <c r="D246" s="85" t="s">
        <v>55</v>
      </c>
      <c r="E246" s="128"/>
      <c r="F246" s="128"/>
      <c r="G246" s="128"/>
      <c r="H246" s="128"/>
      <c r="I246" s="128"/>
      <c r="J246" s="128"/>
      <c r="K246" s="169"/>
      <c r="L246" s="128">
        <f>M246+P246</f>
        <v>17173</v>
      </c>
      <c r="M246" s="128"/>
      <c r="N246" s="128"/>
      <c r="O246" s="128"/>
      <c r="P246" s="128">
        <v>17173</v>
      </c>
      <c r="Q246" s="128">
        <f t="shared" si="62"/>
        <v>17173</v>
      </c>
      <c r="R246" s="128"/>
      <c r="S246" s="128"/>
      <c r="T246" s="128"/>
      <c r="U246" s="128">
        <v>17173</v>
      </c>
      <c r="V246" s="169">
        <f t="shared" si="66"/>
        <v>100</v>
      </c>
      <c r="W246" s="128">
        <f t="shared" si="83"/>
        <v>17173</v>
      </c>
      <c r="X246" s="239"/>
      <c r="Y246" s="175"/>
      <c r="Z246" s="86"/>
      <c r="AA246" s="86"/>
      <c r="AB246" s="86"/>
      <c r="AC246" s="86"/>
      <c r="AD246" s="86"/>
      <c r="AE246" s="86"/>
      <c r="AF246" s="86"/>
      <c r="AG246" s="86"/>
      <c r="AH246" s="86"/>
      <c r="AI246" s="86"/>
      <c r="AJ246" s="86"/>
      <c r="AK246" s="86"/>
    </row>
    <row r="247" spans="1:37" s="87" customFormat="1" ht="24.75" customHeight="1">
      <c r="A247" s="97" t="s">
        <v>510</v>
      </c>
      <c r="B247" s="97" t="s">
        <v>371</v>
      </c>
      <c r="C247" s="97" t="s">
        <v>367</v>
      </c>
      <c r="D247" s="85" t="s">
        <v>11</v>
      </c>
      <c r="E247" s="128">
        <f>E248</f>
        <v>240000</v>
      </c>
      <c r="F247" s="128">
        <f aca="true" t="shared" si="88" ref="F247:U247">F248</f>
        <v>0</v>
      </c>
      <c r="G247" s="128">
        <f t="shared" si="88"/>
        <v>0</v>
      </c>
      <c r="H247" s="128">
        <f t="shared" si="88"/>
        <v>173386.43</v>
      </c>
      <c r="I247" s="128">
        <f t="shared" si="88"/>
        <v>0</v>
      </c>
      <c r="J247" s="128">
        <f t="shared" si="88"/>
        <v>0</v>
      </c>
      <c r="K247" s="169">
        <f t="shared" si="71"/>
        <v>72.24434583333334</v>
      </c>
      <c r="L247" s="128">
        <f t="shared" si="88"/>
        <v>0</v>
      </c>
      <c r="M247" s="128">
        <f t="shared" si="88"/>
        <v>0</v>
      </c>
      <c r="N247" s="128">
        <f t="shared" si="88"/>
        <v>0</v>
      </c>
      <c r="O247" s="128">
        <f t="shared" si="88"/>
        <v>0</v>
      </c>
      <c r="P247" s="128">
        <f t="shared" si="88"/>
        <v>0</v>
      </c>
      <c r="Q247" s="128">
        <f t="shared" si="62"/>
        <v>0</v>
      </c>
      <c r="R247" s="128">
        <f t="shared" si="88"/>
        <v>0</v>
      </c>
      <c r="S247" s="128">
        <f t="shared" si="88"/>
        <v>0</v>
      </c>
      <c r="T247" s="128">
        <f t="shared" si="88"/>
        <v>0</v>
      </c>
      <c r="U247" s="128">
        <f t="shared" si="88"/>
        <v>0</v>
      </c>
      <c r="V247" s="169"/>
      <c r="W247" s="128">
        <f>H247+Q247</f>
        <v>173386.43</v>
      </c>
      <c r="X247" s="239"/>
      <c r="Y247" s="175"/>
      <c r="Z247" s="86"/>
      <c r="AA247" s="86"/>
      <c r="AB247" s="86"/>
      <c r="AC247" s="86"/>
      <c r="AD247" s="86"/>
      <c r="AE247" s="86"/>
      <c r="AF247" s="86"/>
      <c r="AG247" s="86"/>
      <c r="AH247" s="86"/>
      <c r="AI247" s="86"/>
      <c r="AJ247" s="86"/>
      <c r="AK247" s="86"/>
    </row>
    <row r="248" spans="1:37" s="91" customFormat="1" ht="55.5" customHeight="1">
      <c r="A248" s="93" t="s">
        <v>510</v>
      </c>
      <c r="B248" s="93" t="s">
        <v>371</v>
      </c>
      <c r="C248" s="93" t="s">
        <v>367</v>
      </c>
      <c r="D248" s="94" t="s">
        <v>158</v>
      </c>
      <c r="E248" s="127">
        <v>240000</v>
      </c>
      <c r="F248" s="127"/>
      <c r="G248" s="127"/>
      <c r="H248" s="127">
        <v>173386.43</v>
      </c>
      <c r="I248" s="127"/>
      <c r="J248" s="127"/>
      <c r="K248" s="170">
        <f t="shared" si="71"/>
        <v>72.24434583333334</v>
      </c>
      <c r="L248" s="127"/>
      <c r="M248" s="127"/>
      <c r="N248" s="127"/>
      <c r="O248" s="127"/>
      <c r="P248" s="127"/>
      <c r="Q248" s="127">
        <f aca="true" t="shared" si="89" ref="Q248:Q265">R248+U248</f>
        <v>0</v>
      </c>
      <c r="R248" s="127"/>
      <c r="S248" s="127"/>
      <c r="T248" s="127"/>
      <c r="U248" s="127"/>
      <c r="V248" s="170"/>
      <c r="W248" s="127">
        <f aca="true" t="shared" si="90" ref="W248:W266">H248+Q248</f>
        <v>173386.43</v>
      </c>
      <c r="X248" s="239"/>
      <c r="Y248" s="176"/>
      <c r="Z248" s="90"/>
      <c r="AA248" s="90"/>
      <c r="AB248" s="90"/>
      <c r="AC248" s="90"/>
      <c r="AD248" s="90"/>
      <c r="AE248" s="90"/>
      <c r="AF248" s="90"/>
      <c r="AG248" s="90"/>
      <c r="AH248" s="90"/>
      <c r="AI248" s="90"/>
      <c r="AJ248" s="90"/>
      <c r="AK248" s="90"/>
    </row>
    <row r="249" spans="1:37" s="91" customFormat="1" ht="66">
      <c r="A249" s="96" t="s">
        <v>175</v>
      </c>
      <c r="B249" s="96" t="s">
        <v>366</v>
      </c>
      <c r="C249" s="96" t="s">
        <v>367</v>
      </c>
      <c r="D249" s="85" t="s">
        <v>16</v>
      </c>
      <c r="E249" s="128"/>
      <c r="F249" s="128"/>
      <c r="G249" s="128"/>
      <c r="H249" s="128"/>
      <c r="I249" s="128"/>
      <c r="J249" s="128"/>
      <c r="K249" s="169"/>
      <c r="L249" s="128">
        <f>M249+P249</f>
        <v>2084430</v>
      </c>
      <c r="M249" s="128">
        <v>559330</v>
      </c>
      <c r="N249" s="128"/>
      <c r="O249" s="128"/>
      <c r="P249" s="128">
        <v>1525100</v>
      </c>
      <c r="Q249" s="128">
        <f t="shared" si="89"/>
        <v>904205.88</v>
      </c>
      <c r="R249" s="128">
        <v>774205.88</v>
      </c>
      <c r="S249" s="128"/>
      <c r="T249" s="128"/>
      <c r="U249" s="128">
        <v>130000</v>
      </c>
      <c r="V249" s="169">
        <f aca="true" t="shared" si="91" ref="V249:V266">Q249/L249*100</f>
        <v>43.37904750939106</v>
      </c>
      <c r="W249" s="128">
        <f t="shared" si="90"/>
        <v>904205.88</v>
      </c>
      <c r="X249" s="239"/>
      <c r="Y249" s="175"/>
      <c r="Z249" s="90"/>
      <c r="AA249" s="90"/>
      <c r="AB249" s="90"/>
      <c r="AC249" s="90"/>
      <c r="AD249" s="90"/>
      <c r="AE249" s="90"/>
      <c r="AF249" s="90"/>
      <c r="AG249" s="90"/>
      <c r="AH249" s="90"/>
      <c r="AI249" s="90"/>
      <c r="AJ249" s="90"/>
      <c r="AK249" s="90"/>
    </row>
    <row r="250" spans="1:37" s="81" customFormat="1" ht="37.5" customHeight="1">
      <c r="A250" s="122">
        <v>5000000</v>
      </c>
      <c r="B250" s="122"/>
      <c r="C250" s="122"/>
      <c r="D250" s="104" t="s">
        <v>176</v>
      </c>
      <c r="E250" s="126">
        <f>E251</f>
        <v>3161245</v>
      </c>
      <c r="F250" s="126">
        <f aca="true" t="shared" si="92" ref="F250:U250">F251</f>
        <v>2011276</v>
      </c>
      <c r="G250" s="126">
        <f t="shared" si="92"/>
        <v>89000</v>
      </c>
      <c r="H250" s="126">
        <f t="shared" si="92"/>
        <v>2090103.79</v>
      </c>
      <c r="I250" s="126">
        <f t="shared" si="92"/>
        <v>1358631.44</v>
      </c>
      <c r="J250" s="126">
        <f t="shared" si="92"/>
        <v>48228.78</v>
      </c>
      <c r="K250" s="168">
        <f t="shared" si="71"/>
        <v>66.11647594539494</v>
      </c>
      <c r="L250" s="126">
        <f t="shared" si="92"/>
        <v>21000</v>
      </c>
      <c r="M250" s="126">
        <f t="shared" si="92"/>
        <v>0</v>
      </c>
      <c r="N250" s="126">
        <f t="shared" si="92"/>
        <v>0</v>
      </c>
      <c r="O250" s="126">
        <f t="shared" si="92"/>
        <v>0</v>
      </c>
      <c r="P250" s="126">
        <f t="shared" si="92"/>
        <v>21000</v>
      </c>
      <c r="Q250" s="126">
        <f t="shared" si="89"/>
        <v>20846</v>
      </c>
      <c r="R250" s="126">
        <f t="shared" si="92"/>
        <v>0</v>
      </c>
      <c r="S250" s="126">
        <f t="shared" si="92"/>
        <v>0</v>
      </c>
      <c r="T250" s="126">
        <f t="shared" si="92"/>
        <v>0</v>
      </c>
      <c r="U250" s="126">
        <f t="shared" si="92"/>
        <v>20846</v>
      </c>
      <c r="V250" s="168">
        <f t="shared" si="91"/>
        <v>99.26666666666667</v>
      </c>
      <c r="W250" s="126">
        <f t="shared" si="90"/>
        <v>2110949.79</v>
      </c>
      <c r="X250" s="239"/>
      <c r="Y250" s="175"/>
      <c r="Z250" s="80"/>
      <c r="AA250" s="80"/>
      <c r="AB250" s="80"/>
      <c r="AC250" s="80"/>
      <c r="AD250" s="80"/>
      <c r="AE250" s="80"/>
      <c r="AF250" s="80"/>
      <c r="AG250" s="80"/>
      <c r="AH250" s="80"/>
      <c r="AI250" s="80"/>
      <c r="AJ250" s="80"/>
      <c r="AK250" s="80"/>
    </row>
    <row r="251" spans="1:37" s="230" customFormat="1" ht="39" customHeight="1">
      <c r="A251" s="228">
        <v>5010000</v>
      </c>
      <c r="B251" s="228"/>
      <c r="C251" s="228"/>
      <c r="D251" s="108" t="s">
        <v>176</v>
      </c>
      <c r="E251" s="131">
        <f aca="true" t="shared" si="93" ref="E251:J251">E252+E253</f>
        <v>3161245</v>
      </c>
      <c r="F251" s="131">
        <f t="shared" si="93"/>
        <v>2011276</v>
      </c>
      <c r="G251" s="131">
        <f t="shared" si="93"/>
        <v>89000</v>
      </c>
      <c r="H251" s="131">
        <f t="shared" si="93"/>
        <v>2090103.79</v>
      </c>
      <c r="I251" s="131">
        <f t="shared" si="93"/>
        <v>1358631.44</v>
      </c>
      <c r="J251" s="131">
        <f t="shared" si="93"/>
        <v>48228.78</v>
      </c>
      <c r="K251" s="223">
        <f t="shared" si="71"/>
        <v>66.11647594539494</v>
      </c>
      <c r="L251" s="131">
        <f>L252+L253</f>
        <v>21000</v>
      </c>
      <c r="M251" s="131">
        <f>M252+M253</f>
        <v>0</v>
      </c>
      <c r="N251" s="131">
        <f>N252+N253</f>
        <v>0</v>
      </c>
      <c r="O251" s="131">
        <f>O252+O253</f>
        <v>0</v>
      </c>
      <c r="P251" s="131">
        <f>P252+P253</f>
        <v>21000</v>
      </c>
      <c r="Q251" s="131">
        <f t="shared" si="89"/>
        <v>20846</v>
      </c>
      <c r="R251" s="131">
        <f>R252+R253</f>
        <v>0</v>
      </c>
      <c r="S251" s="131">
        <f>S252+S253</f>
        <v>0</v>
      </c>
      <c r="T251" s="131">
        <f>T252+T253</f>
        <v>0</v>
      </c>
      <c r="U251" s="131">
        <f>U252+U253</f>
        <v>20846</v>
      </c>
      <c r="V251" s="223">
        <f t="shared" si="91"/>
        <v>99.26666666666667</v>
      </c>
      <c r="W251" s="131">
        <f t="shared" si="90"/>
        <v>2110949.79</v>
      </c>
      <c r="X251" s="239"/>
      <c r="Y251" s="176"/>
      <c r="Z251" s="229"/>
      <c r="AA251" s="229"/>
      <c r="AB251" s="229"/>
      <c r="AC251" s="229"/>
      <c r="AD251" s="229"/>
      <c r="AE251" s="229"/>
      <c r="AF251" s="229"/>
      <c r="AG251" s="229"/>
      <c r="AH251" s="229"/>
      <c r="AI251" s="229"/>
      <c r="AJ251" s="229"/>
      <c r="AK251" s="229"/>
    </row>
    <row r="252" spans="1:37" s="87" customFormat="1" ht="36.75" customHeight="1">
      <c r="A252" s="84" t="s">
        <v>177</v>
      </c>
      <c r="B252" s="84" t="s">
        <v>245</v>
      </c>
      <c r="C252" s="84" t="s">
        <v>246</v>
      </c>
      <c r="D252" s="85" t="s">
        <v>515</v>
      </c>
      <c r="E252" s="128">
        <v>2630888</v>
      </c>
      <c r="F252" s="128">
        <v>2011276</v>
      </c>
      <c r="G252" s="128">
        <v>89000</v>
      </c>
      <c r="H252" s="128">
        <v>1780132.79</v>
      </c>
      <c r="I252" s="128">
        <v>1358631.44</v>
      </c>
      <c r="J252" s="128">
        <v>48228.78</v>
      </c>
      <c r="K252" s="169">
        <f t="shared" si="71"/>
        <v>67.66281156780525</v>
      </c>
      <c r="L252" s="128">
        <f>M252+P252</f>
        <v>21000</v>
      </c>
      <c r="M252" s="128"/>
      <c r="N252" s="128"/>
      <c r="O252" s="128"/>
      <c r="P252" s="128">
        <v>21000</v>
      </c>
      <c r="Q252" s="128">
        <f t="shared" si="89"/>
        <v>20846</v>
      </c>
      <c r="R252" s="128"/>
      <c r="S252" s="128"/>
      <c r="T252" s="128"/>
      <c r="U252" s="128">
        <v>20846</v>
      </c>
      <c r="V252" s="169">
        <f t="shared" si="91"/>
        <v>99.26666666666667</v>
      </c>
      <c r="W252" s="128">
        <f t="shared" si="90"/>
        <v>1800978.79</v>
      </c>
      <c r="X252" s="239"/>
      <c r="Y252" s="175"/>
      <c r="Z252" s="86"/>
      <c r="AA252" s="86"/>
      <c r="AB252" s="86"/>
      <c r="AC252" s="86"/>
      <c r="AD252" s="86"/>
      <c r="AE252" s="86"/>
      <c r="AF252" s="86"/>
      <c r="AG252" s="86"/>
      <c r="AH252" s="86"/>
      <c r="AI252" s="86"/>
      <c r="AJ252" s="86"/>
      <c r="AK252" s="86"/>
    </row>
    <row r="253" spans="1:37" s="87" customFormat="1" ht="24.75" customHeight="1">
      <c r="A253" s="97" t="s">
        <v>178</v>
      </c>
      <c r="B253" s="97" t="s">
        <v>371</v>
      </c>
      <c r="C253" s="97" t="s">
        <v>367</v>
      </c>
      <c r="D253" s="85" t="s">
        <v>11</v>
      </c>
      <c r="E253" s="128">
        <f>E254</f>
        <v>530357</v>
      </c>
      <c r="F253" s="128">
        <f aca="true" t="shared" si="94" ref="F253:U253">F254</f>
        <v>0</v>
      </c>
      <c r="G253" s="128">
        <f t="shared" si="94"/>
        <v>0</v>
      </c>
      <c r="H253" s="128">
        <f>H254</f>
        <v>309971</v>
      </c>
      <c r="I253" s="128">
        <f t="shared" si="94"/>
        <v>0</v>
      </c>
      <c r="J253" s="128">
        <f t="shared" si="94"/>
        <v>0</v>
      </c>
      <c r="K253" s="169">
        <f t="shared" si="71"/>
        <v>58.44572618066698</v>
      </c>
      <c r="L253" s="128">
        <f t="shared" si="94"/>
        <v>0</v>
      </c>
      <c r="M253" s="128">
        <f t="shared" si="94"/>
        <v>0</v>
      </c>
      <c r="N253" s="128">
        <f t="shared" si="94"/>
        <v>0</v>
      </c>
      <c r="O253" s="128">
        <f t="shared" si="94"/>
        <v>0</v>
      </c>
      <c r="P253" s="128">
        <f t="shared" si="94"/>
        <v>0</v>
      </c>
      <c r="Q253" s="128">
        <f t="shared" si="89"/>
        <v>0</v>
      </c>
      <c r="R253" s="128">
        <f t="shared" si="94"/>
        <v>0</v>
      </c>
      <c r="S253" s="128">
        <f t="shared" si="94"/>
        <v>0</v>
      </c>
      <c r="T253" s="128">
        <f t="shared" si="94"/>
        <v>0</v>
      </c>
      <c r="U253" s="128">
        <f t="shared" si="94"/>
        <v>0</v>
      </c>
      <c r="V253" s="169"/>
      <c r="W253" s="128">
        <f t="shared" si="90"/>
        <v>309971</v>
      </c>
      <c r="X253" s="239"/>
      <c r="Y253" s="175"/>
      <c r="Z253" s="86"/>
      <c r="AA253" s="86"/>
      <c r="AB253" s="86"/>
      <c r="AC253" s="86"/>
      <c r="AD253" s="86"/>
      <c r="AE253" s="86"/>
      <c r="AF253" s="86"/>
      <c r="AG253" s="86"/>
      <c r="AH253" s="86"/>
      <c r="AI253" s="86"/>
      <c r="AJ253" s="86"/>
      <c r="AK253" s="86"/>
    </row>
    <row r="254" spans="1:37" s="91" customFormat="1" ht="57" customHeight="1">
      <c r="A254" s="93" t="s">
        <v>178</v>
      </c>
      <c r="B254" s="93" t="s">
        <v>371</v>
      </c>
      <c r="C254" s="93" t="s">
        <v>367</v>
      </c>
      <c r="D254" s="102" t="s">
        <v>503</v>
      </c>
      <c r="E254" s="127">
        <v>530357</v>
      </c>
      <c r="F254" s="127"/>
      <c r="G254" s="127"/>
      <c r="H254" s="127">
        <v>309971</v>
      </c>
      <c r="I254" s="127"/>
      <c r="J254" s="127"/>
      <c r="K254" s="170">
        <f t="shared" si="71"/>
        <v>58.44572618066698</v>
      </c>
      <c r="L254" s="127"/>
      <c r="M254" s="127"/>
      <c r="N254" s="127"/>
      <c r="O254" s="127"/>
      <c r="P254" s="127"/>
      <c r="Q254" s="127">
        <f t="shared" si="89"/>
        <v>0</v>
      </c>
      <c r="R254" s="127"/>
      <c r="S254" s="127"/>
      <c r="T254" s="127"/>
      <c r="U254" s="127"/>
      <c r="V254" s="170"/>
      <c r="W254" s="127">
        <f t="shared" si="90"/>
        <v>309971</v>
      </c>
      <c r="X254" s="239"/>
      <c r="Y254" s="176"/>
      <c r="Z254" s="90"/>
      <c r="AA254" s="90"/>
      <c r="AB254" s="90"/>
      <c r="AC254" s="90"/>
      <c r="AD254" s="90"/>
      <c r="AE254" s="90"/>
      <c r="AF254" s="90"/>
      <c r="AG254" s="90"/>
      <c r="AH254" s="90"/>
      <c r="AI254" s="90"/>
      <c r="AJ254" s="90"/>
      <c r="AK254" s="90"/>
    </row>
    <row r="255" spans="1:37" s="81" customFormat="1" ht="35.25" customHeight="1">
      <c r="A255" s="78" t="s">
        <v>179</v>
      </c>
      <c r="B255" s="78"/>
      <c r="C255" s="78"/>
      <c r="D255" s="104" t="s">
        <v>225</v>
      </c>
      <c r="E255" s="126">
        <f>E256</f>
        <v>10082237</v>
      </c>
      <c r="F255" s="126">
        <f aca="true" t="shared" si="95" ref="F255:U255">F256</f>
        <v>7589878</v>
      </c>
      <c r="G255" s="126">
        <f t="shared" si="95"/>
        <v>203900</v>
      </c>
      <c r="H255" s="126">
        <f t="shared" si="95"/>
        <v>7112351.17</v>
      </c>
      <c r="I255" s="126">
        <f t="shared" si="95"/>
        <v>5366402.12</v>
      </c>
      <c r="J255" s="126">
        <f t="shared" si="95"/>
        <v>112539.27</v>
      </c>
      <c r="K255" s="168">
        <f t="shared" si="71"/>
        <v>70.54338407240377</v>
      </c>
      <c r="L255" s="126">
        <f t="shared" si="95"/>
        <v>205000</v>
      </c>
      <c r="M255" s="126">
        <f t="shared" si="95"/>
        <v>19000</v>
      </c>
      <c r="N255" s="126">
        <f t="shared" si="95"/>
        <v>0</v>
      </c>
      <c r="O255" s="126">
        <f t="shared" si="95"/>
        <v>0</v>
      </c>
      <c r="P255" s="126">
        <f t="shared" si="95"/>
        <v>186000</v>
      </c>
      <c r="Q255" s="126">
        <f t="shared" si="89"/>
        <v>181692</v>
      </c>
      <c r="R255" s="126">
        <f t="shared" si="95"/>
        <v>0</v>
      </c>
      <c r="S255" s="126">
        <f t="shared" si="95"/>
        <v>0</v>
      </c>
      <c r="T255" s="126">
        <f t="shared" si="95"/>
        <v>0</v>
      </c>
      <c r="U255" s="126">
        <f t="shared" si="95"/>
        <v>181692</v>
      </c>
      <c r="V255" s="168">
        <f t="shared" si="91"/>
        <v>88.63024390243902</v>
      </c>
      <c r="W255" s="126">
        <f t="shared" si="90"/>
        <v>7294043.17</v>
      </c>
      <c r="X255" s="239"/>
      <c r="Y255" s="175"/>
      <c r="Z255" s="80"/>
      <c r="AA255" s="80"/>
      <c r="AB255" s="80"/>
      <c r="AC255" s="80"/>
      <c r="AD255" s="80"/>
      <c r="AE255" s="80"/>
      <c r="AF255" s="80"/>
      <c r="AG255" s="80"/>
      <c r="AH255" s="80"/>
      <c r="AI255" s="80"/>
      <c r="AJ255" s="80"/>
      <c r="AK255" s="80"/>
    </row>
    <row r="256" spans="1:37" s="83" customFormat="1" ht="42.75" customHeight="1">
      <c r="A256" s="224" t="s">
        <v>180</v>
      </c>
      <c r="B256" s="224"/>
      <c r="C256" s="224"/>
      <c r="D256" s="108" t="s">
        <v>225</v>
      </c>
      <c r="E256" s="131">
        <f>E257+E258+E259</f>
        <v>10082237</v>
      </c>
      <c r="F256" s="131">
        <f aca="true" t="shared" si="96" ref="F256:U256">F257+F258+F259</f>
        <v>7589878</v>
      </c>
      <c r="G256" s="131">
        <f t="shared" si="96"/>
        <v>203900</v>
      </c>
      <c r="H256" s="131">
        <f t="shared" si="96"/>
        <v>7112351.17</v>
      </c>
      <c r="I256" s="131">
        <f t="shared" si="96"/>
        <v>5366402.12</v>
      </c>
      <c r="J256" s="131">
        <f t="shared" si="96"/>
        <v>112539.27</v>
      </c>
      <c r="K256" s="223">
        <f t="shared" si="71"/>
        <v>70.54338407240377</v>
      </c>
      <c r="L256" s="131">
        <f t="shared" si="96"/>
        <v>205000</v>
      </c>
      <c r="M256" s="131">
        <f t="shared" si="96"/>
        <v>19000</v>
      </c>
      <c r="N256" s="131">
        <f t="shared" si="96"/>
        <v>0</v>
      </c>
      <c r="O256" s="131">
        <f t="shared" si="96"/>
        <v>0</v>
      </c>
      <c r="P256" s="131">
        <f t="shared" si="96"/>
        <v>186000</v>
      </c>
      <c r="Q256" s="131">
        <f t="shared" si="89"/>
        <v>181692</v>
      </c>
      <c r="R256" s="131">
        <f t="shared" si="96"/>
        <v>0</v>
      </c>
      <c r="S256" s="131">
        <f t="shared" si="96"/>
        <v>0</v>
      </c>
      <c r="T256" s="131">
        <f t="shared" si="96"/>
        <v>0</v>
      </c>
      <c r="U256" s="131">
        <f t="shared" si="96"/>
        <v>181692</v>
      </c>
      <c r="V256" s="223">
        <f t="shared" si="91"/>
        <v>88.63024390243902</v>
      </c>
      <c r="W256" s="131">
        <f t="shared" si="90"/>
        <v>7294043.17</v>
      </c>
      <c r="X256" s="239"/>
      <c r="Y256" s="176"/>
      <c r="Z256" s="82"/>
      <c r="AA256" s="82"/>
      <c r="AB256" s="82"/>
      <c r="AC256" s="82"/>
      <c r="AD256" s="82"/>
      <c r="AE256" s="82"/>
      <c r="AF256" s="82"/>
      <c r="AG256" s="82"/>
      <c r="AH256" s="82"/>
      <c r="AI256" s="82"/>
      <c r="AJ256" s="82"/>
      <c r="AK256" s="82"/>
    </row>
    <row r="257" spans="1:37" s="87" customFormat="1" ht="38.25" customHeight="1">
      <c r="A257" s="84" t="s">
        <v>181</v>
      </c>
      <c r="B257" s="84" t="s">
        <v>245</v>
      </c>
      <c r="C257" s="84" t="s">
        <v>246</v>
      </c>
      <c r="D257" s="85" t="s">
        <v>515</v>
      </c>
      <c r="E257" s="128">
        <v>9855137</v>
      </c>
      <c r="F257" s="128">
        <v>7589878</v>
      </c>
      <c r="G257" s="128">
        <v>203900</v>
      </c>
      <c r="H257" s="128">
        <v>6950704.14</v>
      </c>
      <c r="I257" s="128">
        <v>5366402.12</v>
      </c>
      <c r="J257" s="128">
        <v>112539.27</v>
      </c>
      <c r="K257" s="169">
        <f t="shared" si="71"/>
        <v>70.52874191398861</v>
      </c>
      <c r="L257" s="128">
        <f>M257+P257</f>
        <v>186000</v>
      </c>
      <c r="M257" s="128"/>
      <c r="N257" s="128"/>
      <c r="O257" s="128"/>
      <c r="P257" s="128">
        <v>186000</v>
      </c>
      <c r="Q257" s="128">
        <f t="shared" si="89"/>
        <v>181692</v>
      </c>
      <c r="R257" s="128"/>
      <c r="S257" s="128"/>
      <c r="T257" s="128"/>
      <c r="U257" s="128">
        <v>181692</v>
      </c>
      <c r="V257" s="169">
        <f t="shared" si="91"/>
        <v>97.68387096774194</v>
      </c>
      <c r="W257" s="128">
        <f t="shared" si="90"/>
        <v>7132396.14</v>
      </c>
      <c r="X257" s="239"/>
      <c r="Y257" s="175"/>
      <c r="Z257" s="86"/>
      <c r="AA257" s="86"/>
      <c r="AB257" s="86"/>
      <c r="AC257" s="86"/>
      <c r="AD257" s="86"/>
      <c r="AE257" s="86"/>
      <c r="AF257" s="86"/>
      <c r="AG257" s="86"/>
      <c r="AH257" s="86"/>
      <c r="AI257" s="86"/>
      <c r="AJ257" s="86"/>
      <c r="AK257" s="86"/>
    </row>
    <row r="258" spans="1:37" s="87" customFormat="1" ht="25.5" customHeight="1">
      <c r="A258" s="84" t="s">
        <v>204</v>
      </c>
      <c r="B258" s="84" t="s">
        <v>355</v>
      </c>
      <c r="C258" s="84" t="s">
        <v>356</v>
      </c>
      <c r="D258" s="85" t="s">
        <v>203</v>
      </c>
      <c r="E258" s="128">
        <v>227100</v>
      </c>
      <c r="F258" s="128"/>
      <c r="G258" s="128"/>
      <c r="H258" s="128">
        <v>161647.03</v>
      </c>
      <c r="I258" s="128"/>
      <c r="J258" s="128"/>
      <c r="K258" s="169">
        <f t="shared" si="71"/>
        <v>71.17878907970058</v>
      </c>
      <c r="L258" s="128">
        <f>M258+P258</f>
        <v>0</v>
      </c>
      <c r="M258" s="128"/>
      <c r="N258" s="128"/>
      <c r="O258" s="128"/>
      <c r="P258" s="128"/>
      <c r="Q258" s="128">
        <f t="shared" si="89"/>
        <v>0</v>
      </c>
      <c r="R258" s="128"/>
      <c r="S258" s="128"/>
      <c r="T258" s="128"/>
      <c r="U258" s="128"/>
      <c r="V258" s="169"/>
      <c r="W258" s="128">
        <f t="shared" si="90"/>
        <v>161647.03</v>
      </c>
      <c r="X258" s="239"/>
      <c r="Y258" s="175"/>
      <c r="Z258" s="86"/>
      <c r="AA258" s="86"/>
      <c r="AB258" s="86"/>
      <c r="AC258" s="86"/>
      <c r="AD258" s="86"/>
      <c r="AE258" s="86"/>
      <c r="AF258" s="86"/>
      <c r="AG258" s="86"/>
      <c r="AH258" s="86"/>
      <c r="AI258" s="86"/>
      <c r="AJ258" s="86"/>
      <c r="AK258" s="86"/>
    </row>
    <row r="259" spans="1:37" s="87" customFormat="1" ht="45.75" customHeight="1">
      <c r="A259" s="84" t="s">
        <v>231</v>
      </c>
      <c r="B259" s="84" t="s">
        <v>363</v>
      </c>
      <c r="C259" s="84" t="s">
        <v>364</v>
      </c>
      <c r="D259" s="85" t="s">
        <v>214</v>
      </c>
      <c r="E259" s="128"/>
      <c r="F259" s="128"/>
      <c r="G259" s="128"/>
      <c r="H259" s="128"/>
      <c r="I259" s="128"/>
      <c r="J259" s="128"/>
      <c r="K259" s="169"/>
      <c r="L259" s="128">
        <f>M259+P259</f>
        <v>19000</v>
      </c>
      <c r="M259" s="128">
        <v>19000</v>
      </c>
      <c r="N259" s="128"/>
      <c r="O259" s="128"/>
      <c r="P259" s="128"/>
      <c r="Q259" s="128">
        <f t="shared" si="89"/>
        <v>0</v>
      </c>
      <c r="R259" s="128"/>
      <c r="S259" s="128"/>
      <c r="T259" s="128"/>
      <c r="U259" s="128"/>
      <c r="V259" s="169">
        <f t="shared" si="91"/>
        <v>0</v>
      </c>
      <c r="W259" s="128">
        <f t="shared" si="90"/>
        <v>0</v>
      </c>
      <c r="X259" s="239"/>
      <c r="Y259" s="175"/>
      <c r="Z259" s="86"/>
      <c r="AA259" s="86"/>
      <c r="AB259" s="86"/>
      <c r="AC259" s="86"/>
      <c r="AD259" s="86"/>
      <c r="AE259" s="86"/>
      <c r="AF259" s="86"/>
      <c r="AG259" s="86"/>
      <c r="AH259" s="86"/>
      <c r="AI259" s="86"/>
      <c r="AJ259" s="86"/>
      <c r="AK259" s="86"/>
    </row>
    <row r="260" spans="1:37" s="81" customFormat="1" ht="57" customHeight="1">
      <c r="A260" s="122">
        <v>7600000</v>
      </c>
      <c r="B260" s="122"/>
      <c r="C260" s="122"/>
      <c r="D260" s="104" t="s">
        <v>226</v>
      </c>
      <c r="E260" s="126">
        <f>E261</f>
        <v>71778548.47</v>
      </c>
      <c r="F260" s="126">
        <f aca="true" t="shared" si="97" ref="F260:U260">F261</f>
        <v>0</v>
      </c>
      <c r="G260" s="126">
        <f t="shared" si="97"/>
        <v>0</v>
      </c>
      <c r="H260" s="126">
        <f t="shared" si="97"/>
        <v>50423700</v>
      </c>
      <c r="I260" s="126">
        <f t="shared" si="97"/>
        <v>0</v>
      </c>
      <c r="J260" s="126">
        <f t="shared" si="97"/>
        <v>0</v>
      </c>
      <c r="K260" s="168">
        <f t="shared" si="71"/>
        <v>70.24898256486016</v>
      </c>
      <c r="L260" s="126">
        <f t="shared" si="97"/>
        <v>1500000</v>
      </c>
      <c r="M260" s="126">
        <f t="shared" si="97"/>
        <v>0</v>
      </c>
      <c r="N260" s="126">
        <f t="shared" si="97"/>
        <v>0</v>
      </c>
      <c r="O260" s="126">
        <f t="shared" si="97"/>
        <v>0</v>
      </c>
      <c r="P260" s="126">
        <f t="shared" si="97"/>
        <v>1500000</v>
      </c>
      <c r="Q260" s="126">
        <f t="shared" si="89"/>
        <v>1029631</v>
      </c>
      <c r="R260" s="126">
        <f t="shared" si="97"/>
        <v>0</v>
      </c>
      <c r="S260" s="126">
        <f t="shared" si="97"/>
        <v>0</v>
      </c>
      <c r="T260" s="126">
        <f t="shared" si="97"/>
        <v>0</v>
      </c>
      <c r="U260" s="126">
        <f t="shared" si="97"/>
        <v>1029631</v>
      </c>
      <c r="V260" s="168">
        <f t="shared" si="91"/>
        <v>68.64206666666666</v>
      </c>
      <c r="W260" s="126">
        <f t="shared" si="90"/>
        <v>51453331</v>
      </c>
      <c r="X260" s="239"/>
      <c r="Y260" s="175"/>
      <c r="Z260" s="80"/>
      <c r="AA260" s="80"/>
      <c r="AB260" s="80"/>
      <c r="AC260" s="80"/>
      <c r="AD260" s="80"/>
      <c r="AE260" s="80"/>
      <c r="AF260" s="80"/>
      <c r="AG260" s="80"/>
      <c r="AH260" s="80"/>
      <c r="AI260" s="80"/>
      <c r="AJ260" s="80"/>
      <c r="AK260" s="80"/>
    </row>
    <row r="261" spans="1:37" s="156" customFormat="1" ht="59.25" customHeight="1">
      <c r="A261" s="228">
        <v>7610000</v>
      </c>
      <c r="B261" s="228"/>
      <c r="C261" s="228"/>
      <c r="D261" s="108" t="s">
        <v>226</v>
      </c>
      <c r="E261" s="131">
        <f>E262+E263+E264</f>
        <v>71778548.47</v>
      </c>
      <c r="F261" s="131">
        <f aca="true" t="shared" si="98" ref="F261:U261">F262+F263+F264</f>
        <v>0</v>
      </c>
      <c r="G261" s="131">
        <f t="shared" si="98"/>
        <v>0</v>
      </c>
      <c r="H261" s="131">
        <f t="shared" si="98"/>
        <v>50423700</v>
      </c>
      <c r="I261" s="131">
        <f t="shared" si="98"/>
        <v>0</v>
      </c>
      <c r="J261" s="131">
        <f t="shared" si="98"/>
        <v>0</v>
      </c>
      <c r="K261" s="223">
        <f t="shared" si="71"/>
        <v>70.24898256486016</v>
      </c>
      <c r="L261" s="131">
        <f t="shared" si="98"/>
        <v>1500000</v>
      </c>
      <c r="M261" s="131">
        <f t="shared" si="98"/>
        <v>0</v>
      </c>
      <c r="N261" s="131">
        <f t="shared" si="98"/>
        <v>0</v>
      </c>
      <c r="O261" s="131">
        <f t="shared" si="98"/>
        <v>0</v>
      </c>
      <c r="P261" s="131">
        <f t="shared" si="98"/>
        <v>1500000</v>
      </c>
      <c r="Q261" s="131">
        <f t="shared" si="89"/>
        <v>1029631</v>
      </c>
      <c r="R261" s="131">
        <f t="shared" si="98"/>
        <v>0</v>
      </c>
      <c r="S261" s="131">
        <f t="shared" si="98"/>
        <v>0</v>
      </c>
      <c r="T261" s="131">
        <f t="shared" si="98"/>
        <v>0</v>
      </c>
      <c r="U261" s="131">
        <f t="shared" si="98"/>
        <v>1029631</v>
      </c>
      <c r="V261" s="223">
        <f t="shared" si="91"/>
        <v>68.64206666666666</v>
      </c>
      <c r="W261" s="131">
        <f t="shared" si="90"/>
        <v>51453331</v>
      </c>
      <c r="X261" s="240" t="s">
        <v>581</v>
      </c>
      <c r="Y261" s="176"/>
      <c r="Z261" s="155"/>
      <c r="AA261" s="155"/>
      <c r="AB261" s="155"/>
      <c r="AC261" s="155"/>
      <c r="AD261" s="155"/>
      <c r="AE261" s="155"/>
      <c r="AF261" s="155"/>
      <c r="AG261" s="155"/>
      <c r="AH261" s="155"/>
      <c r="AI261" s="155"/>
      <c r="AJ261" s="155"/>
      <c r="AK261" s="155"/>
    </row>
    <row r="262" spans="1:37" s="87" customFormat="1" ht="26.25" customHeight="1">
      <c r="A262" s="111">
        <v>7618010</v>
      </c>
      <c r="B262" s="111">
        <v>8010</v>
      </c>
      <c r="C262" s="84" t="s">
        <v>367</v>
      </c>
      <c r="D262" s="85" t="s">
        <v>24</v>
      </c>
      <c r="E262" s="128">
        <f>4629048.47-82000</f>
        <v>4547048.47</v>
      </c>
      <c r="F262" s="128"/>
      <c r="G262" s="128"/>
      <c r="H262" s="128"/>
      <c r="I262" s="128"/>
      <c r="J262" s="128"/>
      <c r="K262" s="169">
        <f t="shared" si="71"/>
        <v>0</v>
      </c>
      <c r="L262" s="128"/>
      <c r="M262" s="128"/>
      <c r="N262" s="128"/>
      <c r="O262" s="128"/>
      <c r="P262" s="128"/>
      <c r="Q262" s="128">
        <f t="shared" si="89"/>
        <v>0</v>
      </c>
      <c r="R262" s="128"/>
      <c r="S262" s="128"/>
      <c r="T262" s="128"/>
      <c r="U262" s="128"/>
      <c r="V262" s="169"/>
      <c r="W262" s="128">
        <f t="shared" si="90"/>
        <v>0</v>
      </c>
      <c r="X262" s="240"/>
      <c r="Y262" s="175"/>
      <c r="Z262" s="86"/>
      <c r="AA262" s="86"/>
      <c r="AB262" s="86"/>
      <c r="AC262" s="86"/>
      <c r="AD262" s="86"/>
      <c r="AE262" s="86"/>
      <c r="AF262" s="86"/>
      <c r="AG262" s="86"/>
      <c r="AH262" s="86"/>
      <c r="AI262" s="86"/>
      <c r="AJ262" s="86"/>
      <c r="AK262" s="86"/>
    </row>
    <row r="263" spans="1:37" s="87" customFormat="1" ht="26.25" customHeight="1">
      <c r="A263" s="111">
        <v>7618120</v>
      </c>
      <c r="B263" s="111">
        <v>8120</v>
      </c>
      <c r="C263" s="84" t="s">
        <v>245</v>
      </c>
      <c r="D263" s="85" t="s">
        <v>411</v>
      </c>
      <c r="E263" s="128">
        <v>67231500</v>
      </c>
      <c r="F263" s="128"/>
      <c r="G263" s="128"/>
      <c r="H263" s="128">
        <v>50423700</v>
      </c>
      <c r="I263" s="128"/>
      <c r="J263" s="128"/>
      <c r="K263" s="169">
        <f t="shared" si="71"/>
        <v>75.00011155485153</v>
      </c>
      <c r="L263" s="128"/>
      <c r="M263" s="128"/>
      <c r="N263" s="128"/>
      <c r="O263" s="128"/>
      <c r="P263" s="128"/>
      <c r="Q263" s="128">
        <f t="shared" si="89"/>
        <v>0</v>
      </c>
      <c r="R263" s="128"/>
      <c r="S263" s="128"/>
      <c r="T263" s="128"/>
      <c r="U263" s="128"/>
      <c r="V263" s="169"/>
      <c r="W263" s="128">
        <f t="shared" si="90"/>
        <v>50423700</v>
      </c>
      <c r="X263" s="240"/>
      <c r="Y263" s="175"/>
      <c r="Z263" s="86"/>
      <c r="AA263" s="86"/>
      <c r="AB263" s="86"/>
      <c r="AC263" s="86"/>
      <c r="AD263" s="86"/>
      <c r="AE263" s="86"/>
      <c r="AF263" s="86"/>
      <c r="AG263" s="86"/>
      <c r="AH263" s="86"/>
      <c r="AI263" s="86"/>
      <c r="AJ263" s="86"/>
      <c r="AK263" s="86"/>
    </row>
    <row r="264" spans="1:37" s="87" customFormat="1" ht="26.25" customHeight="1">
      <c r="A264" s="111">
        <v>7618800</v>
      </c>
      <c r="B264" s="111">
        <v>8800</v>
      </c>
      <c r="C264" s="84" t="s">
        <v>245</v>
      </c>
      <c r="D264" s="109" t="s">
        <v>25</v>
      </c>
      <c r="E264" s="128">
        <f>E265</f>
        <v>0</v>
      </c>
      <c r="F264" s="128">
        <f aca="true" t="shared" si="99" ref="F264:U264">F265</f>
        <v>0</v>
      </c>
      <c r="G264" s="128">
        <f t="shared" si="99"/>
        <v>0</v>
      </c>
      <c r="H264" s="128">
        <f t="shared" si="99"/>
        <v>0</v>
      </c>
      <c r="I264" s="128">
        <f t="shared" si="99"/>
        <v>0</v>
      </c>
      <c r="J264" s="128">
        <f t="shared" si="99"/>
        <v>0</v>
      </c>
      <c r="K264" s="169"/>
      <c r="L264" s="128">
        <f t="shared" si="99"/>
        <v>1500000</v>
      </c>
      <c r="M264" s="128">
        <f t="shared" si="99"/>
        <v>0</v>
      </c>
      <c r="N264" s="128">
        <f t="shared" si="99"/>
        <v>0</v>
      </c>
      <c r="O264" s="128">
        <f t="shared" si="99"/>
        <v>0</v>
      </c>
      <c r="P264" s="128">
        <f t="shared" si="99"/>
        <v>1500000</v>
      </c>
      <c r="Q264" s="128">
        <f t="shared" si="89"/>
        <v>1029631</v>
      </c>
      <c r="R264" s="128">
        <f t="shared" si="99"/>
        <v>0</v>
      </c>
      <c r="S264" s="128">
        <f t="shared" si="99"/>
        <v>0</v>
      </c>
      <c r="T264" s="128">
        <f t="shared" si="99"/>
        <v>0</v>
      </c>
      <c r="U264" s="128">
        <f t="shared" si="99"/>
        <v>1029631</v>
      </c>
      <c r="V264" s="169">
        <f t="shared" si="91"/>
        <v>68.64206666666666</v>
      </c>
      <c r="W264" s="128">
        <f t="shared" si="90"/>
        <v>1029631</v>
      </c>
      <c r="X264" s="240"/>
      <c r="Y264" s="175"/>
      <c r="Z264" s="86"/>
      <c r="AA264" s="86"/>
      <c r="AB264" s="86"/>
      <c r="AC264" s="86"/>
      <c r="AD264" s="86"/>
      <c r="AE264" s="86"/>
      <c r="AF264" s="86"/>
      <c r="AG264" s="86"/>
      <c r="AH264" s="86"/>
      <c r="AI264" s="86"/>
      <c r="AJ264" s="86"/>
      <c r="AK264" s="86"/>
    </row>
    <row r="265" spans="1:37" s="91" customFormat="1" ht="21.75" customHeight="1">
      <c r="A265" s="112">
        <v>7618800</v>
      </c>
      <c r="B265" s="112">
        <v>8800</v>
      </c>
      <c r="C265" s="93" t="s">
        <v>245</v>
      </c>
      <c r="D265" s="120" t="s">
        <v>182</v>
      </c>
      <c r="E265" s="95"/>
      <c r="F265" s="127"/>
      <c r="G265" s="127"/>
      <c r="H265" s="127"/>
      <c r="I265" s="127"/>
      <c r="J265" s="127"/>
      <c r="K265" s="170"/>
      <c r="L265" s="127">
        <f>M265+P265</f>
        <v>1500000</v>
      </c>
      <c r="M265" s="127"/>
      <c r="N265" s="127"/>
      <c r="O265" s="127"/>
      <c r="P265" s="127">
        <v>1500000</v>
      </c>
      <c r="Q265" s="127">
        <f t="shared" si="89"/>
        <v>1029631</v>
      </c>
      <c r="R265" s="127"/>
      <c r="S265" s="127"/>
      <c r="T265" s="127"/>
      <c r="U265" s="127">
        <v>1029631</v>
      </c>
      <c r="V265" s="170">
        <f t="shared" si="91"/>
        <v>68.64206666666666</v>
      </c>
      <c r="W265" s="127">
        <f t="shared" si="90"/>
        <v>1029631</v>
      </c>
      <c r="X265" s="240"/>
      <c r="Y265" s="176"/>
      <c r="Z265" s="90"/>
      <c r="AA265" s="90"/>
      <c r="AB265" s="90"/>
      <c r="AC265" s="90"/>
      <c r="AD265" s="90"/>
      <c r="AE265" s="90"/>
      <c r="AF265" s="90"/>
      <c r="AG265" s="90"/>
      <c r="AH265" s="90"/>
      <c r="AI265" s="90"/>
      <c r="AJ265" s="90"/>
      <c r="AK265" s="90"/>
    </row>
    <row r="266" spans="1:37" s="124" customFormat="1" ht="28.5" customHeight="1">
      <c r="A266" s="122"/>
      <c r="B266" s="122"/>
      <c r="C266" s="122"/>
      <c r="D266" s="104" t="s">
        <v>26</v>
      </c>
      <c r="E266" s="126">
        <f aca="true" t="shared" si="100" ref="E266:J266">E16+E74+E96+E113+E170+E175+E184+E215+E222+E225+E240+E243+E250+E255+E260</f>
        <v>2396991574.88</v>
      </c>
      <c r="F266" s="126">
        <f t="shared" si="100"/>
        <v>545463416</v>
      </c>
      <c r="G266" s="126">
        <f t="shared" si="100"/>
        <v>109466878</v>
      </c>
      <c r="H266" s="126">
        <f t="shared" si="100"/>
        <v>1808578391.99</v>
      </c>
      <c r="I266" s="126">
        <f t="shared" si="100"/>
        <v>396189653.6</v>
      </c>
      <c r="J266" s="126">
        <f t="shared" si="100"/>
        <v>61519255.02</v>
      </c>
      <c r="K266" s="168">
        <f t="shared" si="71"/>
        <v>75.45201288746884</v>
      </c>
      <c r="L266" s="126">
        <f aca="true" t="shared" si="101" ref="L266:U266">L16+L74+L96+L113+L170+L175+L184+L215+L222+L225+L240+L243+L250+L255+L260</f>
        <v>730005572.3900001</v>
      </c>
      <c r="M266" s="126">
        <f t="shared" si="101"/>
        <v>60466899.97</v>
      </c>
      <c r="N266" s="126">
        <f t="shared" si="101"/>
        <v>5793838</v>
      </c>
      <c r="O266" s="126">
        <f t="shared" si="101"/>
        <v>2423113</v>
      </c>
      <c r="P266" s="126">
        <f t="shared" si="101"/>
        <v>669538672.4200001</v>
      </c>
      <c r="Q266" s="126">
        <f t="shared" si="101"/>
        <v>397309649.57000005</v>
      </c>
      <c r="R266" s="126">
        <f t="shared" si="101"/>
        <v>40466017.13</v>
      </c>
      <c r="S266" s="126">
        <f t="shared" si="101"/>
        <v>4139044.85</v>
      </c>
      <c r="T266" s="126">
        <f t="shared" si="101"/>
        <v>1264783.23</v>
      </c>
      <c r="U266" s="126">
        <f t="shared" si="101"/>
        <v>356843632.44000006</v>
      </c>
      <c r="V266" s="168">
        <f t="shared" si="91"/>
        <v>54.42556394045446</v>
      </c>
      <c r="W266" s="126">
        <f t="shared" si="90"/>
        <v>2205888041.56</v>
      </c>
      <c r="X266" s="240"/>
      <c r="Y266" s="175"/>
      <c r="Z266" s="123"/>
      <c r="AA266" s="123"/>
      <c r="AB266" s="123"/>
      <c r="AC266" s="123"/>
      <c r="AD266" s="123"/>
      <c r="AE266" s="123"/>
      <c r="AF266" s="123"/>
      <c r="AG266" s="123"/>
      <c r="AH266" s="123"/>
      <c r="AI266" s="123"/>
      <c r="AJ266" s="123"/>
      <c r="AK266" s="123"/>
    </row>
    <row r="267" spans="1:37" s="76" customFormat="1" ht="91.5" customHeight="1">
      <c r="A267" s="125"/>
      <c r="B267" s="125"/>
      <c r="C267" s="125"/>
      <c r="D267" s="74"/>
      <c r="E267" s="74"/>
      <c r="F267" s="74"/>
      <c r="G267" s="74"/>
      <c r="H267" s="74"/>
      <c r="I267" s="74"/>
      <c r="J267" s="74"/>
      <c r="K267" s="167"/>
      <c r="L267" s="74"/>
      <c r="M267" s="74"/>
      <c r="N267" s="74"/>
      <c r="O267" s="74"/>
      <c r="P267" s="74"/>
      <c r="Q267" s="74"/>
      <c r="R267" s="74"/>
      <c r="S267" s="74"/>
      <c r="T267" s="74"/>
      <c r="U267" s="74"/>
      <c r="V267" s="167"/>
      <c r="W267" s="74"/>
      <c r="X267" s="240"/>
      <c r="Y267" s="75"/>
      <c r="Z267" s="75"/>
      <c r="AA267" s="75"/>
      <c r="AB267" s="75"/>
      <c r="AC267" s="75"/>
      <c r="AD267" s="75"/>
      <c r="AE267" s="75"/>
      <c r="AF267" s="75"/>
      <c r="AG267" s="75"/>
      <c r="AH267" s="75"/>
      <c r="AI267" s="75"/>
      <c r="AJ267" s="75"/>
      <c r="AK267" s="75"/>
    </row>
    <row r="268" spans="1:37" s="191" customFormat="1" ht="92.25" customHeight="1">
      <c r="A268" s="147"/>
      <c r="B268" s="269" t="s">
        <v>544</v>
      </c>
      <c r="C268" s="269"/>
      <c r="D268" s="269"/>
      <c r="E268" s="269"/>
      <c r="F268" s="269"/>
      <c r="G268" s="269"/>
      <c r="H268" s="142"/>
      <c r="I268" s="142"/>
      <c r="J268" s="142"/>
      <c r="K268" s="190"/>
      <c r="L268" s="142"/>
      <c r="M268" s="142"/>
      <c r="N268" s="142"/>
      <c r="O268" s="264"/>
      <c r="P268" s="264"/>
      <c r="Q268" s="142"/>
      <c r="R268" s="142"/>
      <c r="S268" s="142"/>
      <c r="T268" s="235" t="s">
        <v>543</v>
      </c>
      <c r="U268" s="235"/>
      <c r="V268" s="235"/>
      <c r="W268" s="235"/>
      <c r="X268" s="240"/>
      <c r="Y268" s="150"/>
      <c r="Z268" s="150"/>
      <c r="AA268" s="150"/>
      <c r="AB268" s="150"/>
      <c r="AC268" s="150"/>
      <c r="AD268" s="150"/>
      <c r="AE268" s="150"/>
      <c r="AF268" s="150"/>
      <c r="AG268" s="150"/>
      <c r="AH268" s="150"/>
      <c r="AI268" s="150"/>
      <c r="AJ268" s="150"/>
      <c r="AK268" s="150"/>
    </row>
    <row r="269" spans="1:37" s="76" customFormat="1" ht="16.5">
      <c r="A269" s="125"/>
      <c r="B269" s="265"/>
      <c r="C269" s="265"/>
      <c r="D269" s="265"/>
      <c r="E269" s="265"/>
      <c r="F269" s="265"/>
      <c r="G269" s="265"/>
      <c r="H269" s="164"/>
      <c r="I269" s="164"/>
      <c r="J269" s="164"/>
      <c r="K269" s="171"/>
      <c r="L269" s="165"/>
      <c r="M269" s="141"/>
      <c r="N269" s="165"/>
      <c r="O269" s="266"/>
      <c r="P269" s="266"/>
      <c r="Q269" s="266"/>
      <c r="R269" s="266"/>
      <c r="S269" s="266"/>
      <c r="T269" s="266"/>
      <c r="U269" s="266"/>
      <c r="V269" s="266"/>
      <c r="W269" s="266"/>
      <c r="X269" s="240"/>
      <c r="Y269" s="75"/>
      <c r="Z269" s="75"/>
      <c r="AA269" s="75"/>
      <c r="AB269" s="75"/>
      <c r="AC269" s="75"/>
      <c r="AD269" s="75"/>
      <c r="AE269" s="75"/>
      <c r="AF269" s="75"/>
      <c r="AG269" s="75"/>
      <c r="AH269" s="75"/>
      <c r="AI269" s="75"/>
      <c r="AJ269" s="75"/>
      <c r="AK269" s="75"/>
    </row>
    <row r="270" spans="1:37" s="179" customFormat="1" ht="16.5">
      <c r="A270" s="178"/>
      <c r="B270" s="141"/>
      <c r="D270" s="141"/>
      <c r="E270" s="180"/>
      <c r="F270" s="180"/>
      <c r="G270" s="180"/>
      <c r="H270" s="180"/>
      <c r="I270" s="180"/>
      <c r="J270" s="180"/>
      <c r="K270" s="180"/>
      <c r="L270" s="180"/>
      <c r="M270" s="180"/>
      <c r="N270" s="180"/>
      <c r="O270" s="180"/>
      <c r="P270" s="180"/>
      <c r="Q270" s="180"/>
      <c r="R270" s="180"/>
      <c r="S270" s="180"/>
      <c r="T270" s="180"/>
      <c r="U270" s="180"/>
      <c r="V270" s="180"/>
      <c r="W270" s="141"/>
      <c r="X270" s="240"/>
      <c r="Y270" s="162"/>
      <c r="Z270" s="162"/>
      <c r="AA270" s="162"/>
      <c r="AB270" s="162"/>
      <c r="AC270" s="162"/>
      <c r="AD270" s="162"/>
      <c r="AE270" s="162"/>
      <c r="AF270" s="162"/>
      <c r="AG270" s="162"/>
      <c r="AH270" s="162"/>
      <c r="AI270" s="162"/>
      <c r="AJ270" s="162"/>
      <c r="AK270" s="162"/>
    </row>
    <row r="271" spans="1:37" s="179" customFormat="1" ht="16.5">
      <c r="A271" s="181"/>
      <c r="B271" s="162"/>
      <c r="C271" s="162"/>
      <c r="D271" s="183"/>
      <c r="E271" s="174"/>
      <c r="F271" s="174"/>
      <c r="G271" s="174"/>
      <c r="H271" s="174"/>
      <c r="I271" s="174"/>
      <c r="J271" s="174"/>
      <c r="K271" s="174"/>
      <c r="L271" s="174"/>
      <c r="M271" s="174"/>
      <c r="N271" s="174"/>
      <c r="O271" s="174"/>
      <c r="P271" s="174"/>
      <c r="Q271" s="174"/>
      <c r="R271" s="174"/>
      <c r="S271" s="174"/>
      <c r="T271" s="174"/>
      <c r="U271" s="174"/>
      <c r="V271" s="174"/>
      <c r="W271" s="174"/>
      <c r="X271" s="240"/>
      <c r="Y271" s="162"/>
      <c r="Z271" s="162"/>
      <c r="AA271" s="162"/>
      <c r="AB271" s="162"/>
      <c r="AC271" s="162"/>
      <c r="AD271" s="162"/>
      <c r="AE271" s="162"/>
      <c r="AF271" s="162"/>
      <c r="AG271" s="162"/>
      <c r="AH271" s="162"/>
      <c r="AI271" s="162"/>
      <c r="AJ271" s="162"/>
      <c r="AK271" s="162"/>
    </row>
    <row r="272" spans="1:37" s="179" customFormat="1" ht="16.5">
      <c r="A272" s="181"/>
      <c r="B272" s="181"/>
      <c r="C272" s="181"/>
      <c r="D272" s="182"/>
      <c r="E272" s="141"/>
      <c r="F272" s="141"/>
      <c r="G272" s="141"/>
      <c r="H272" s="141"/>
      <c r="I272" s="141"/>
      <c r="J272" s="141"/>
      <c r="K272" s="141"/>
      <c r="L272" s="141"/>
      <c r="M272" s="141"/>
      <c r="N272" s="141"/>
      <c r="O272" s="141"/>
      <c r="P272" s="141"/>
      <c r="Q272" s="141"/>
      <c r="R272" s="141"/>
      <c r="S272" s="141"/>
      <c r="T272" s="141"/>
      <c r="U272" s="141"/>
      <c r="V272" s="141"/>
      <c r="W272" s="141"/>
      <c r="X272" s="240"/>
      <c r="Y272" s="162"/>
      <c r="Z272" s="162"/>
      <c r="AA272" s="162"/>
      <c r="AB272" s="162"/>
      <c r="AC272" s="162"/>
      <c r="AD272" s="162"/>
      <c r="AE272" s="162"/>
      <c r="AF272" s="162"/>
      <c r="AG272" s="162"/>
      <c r="AH272" s="162"/>
      <c r="AI272" s="162"/>
      <c r="AJ272" s="162"/>
      <c r="AK272" s="162"/>
    </row>
    <row r="273" spans="1:37" s="179" customFormat="1" ht="16.5">
      <c r="A273" s="181"/>
      <c r="B273" s="181"/>
      <c r="C273" s="181"/>
      <c r="D273" s="182"/>
      <c r="E273" s="141"/>
      <c r="F273" s="141"/>
      <c r="G273" s="141"/>
      <c r="H273" s="141"/>
      <c r="I273" s="141"/>
      <c r="J273" s="141"/>
      <c r="K273" s="141"/>
      <c r="L273" s="141"/>
      <c r="M273" s="141"/>
      <c r="N273" s="141"/>
      <c r="O273" s="141"/>
      <c r="P273" s="141"/>
      <c r="Q273" s="141"/>
      <c r="R273" s="141"/>
      <c r="S273" s="141"/>
      <c r="T273" s="141"/>
      <c r="U273" s="141"/>
      <c r="V273" s="141"/>
      <c r="W273" s="141"/>
      <c r="X273" s="240"/>
      <c r="Y273" s="162"/>
      <c r="Z273" s="162"/>
      <c r="AA273" s="162"/>
      <c r="AB273" s="162"/>
      <c r="AC273" s="162"/>
      <c r="AD273" s="162"/>
      <c r="AE273" s="162"/>
      <c r="AF273" s="162"/>
      <c r="AG273" s="162"/>
      <c r="AH273" s="162"/>
      <c r="AI273" s="162"/>
      <c r="AJ273" s="162"/>
      <c r="AK273" s="162"/>
    </row>
    <row r="274" spans="1:37" s="76" customFormat="1" ht="16.5">
      <c r="A274" s="138"/>
      <c r="B274" s="138"/>
      <c r="C274" s="138"/>
      <c r="D274" s="77"/>
      <c r="E274" s="141">
        <v>2396991574.88</v>
      </c>
      <c r="F274" s="141">
        <v>545463416</v>
      </c>
      <c r="G274" s="141">
        <v>109466878</v>
      </c>
      <c r="H274" s="141">
        <v>1808578391.99</v>
      </c>
      <c r="I274" s="141">
        <v>396189653.6</v>
      </c>
      <c r="J274" s="141">
        <v>61519255.02</v>
      </c>
      <c r="K274" s="141"/>
      <c r="L274" s="141">
        <v>730005572.39</v>
      </c>
      <c r="M274" s="141">
        <v>88282455.76</v>
      </c>
      <c r="N274" s="141">
        <v>5793838</v>
      </c>
      <c r="O274" s="141">
        <v>2423113</v>
      </c>
      <c r="P274" s="141">
        <v>641723116.63</v>
      </c>
      <c r="Q274" s="141">
        <v>397309649.57</v>
      </c>
      <c r="R274" s="141">
        <v>40569732.83</v>
      </c>
      <c r="S274" s="141">
        <v>4139044.85</v>
      </c>
      <c r="T274" s="141">
        <v>1264783.23</v>
      </c>
      <c r="U274" s="141">
        <v>356739916.74</v>
      </c>
      <c r="V274" s="141"/>
      <c r="W274" s="141">
        <v>2205888041.56</v>
      </c>
      <c r="X274" s="240"/>
      <c r="Y274" s="75"/>
      <c r="Z274" s="75"/>
      <c r="AA274" s="75"/>
      <c r="AB274" s="75"/>
      <c r="AC274" s="75"/>
      <c r="AD274" s="75"/>
      <c r="AE274" s="75"/>
      <c r="AF274" s="75"/>
      <c r="AG274" s="75"/>
      <c r="AH274" s="75"/>
      <c r="AI274" s="75"/>
      <c r="AJ274" s="75"/>
      <c r="AK274" s="75"/>
    </row>
    <row r="275" spans="1:37" s="76" customFormat="1" ht="16.5">
      <c r="A275" s="138"/>
      <c r="B275" s="138"/>
      <c r="C275" s="138"/>
      <c r="D275" s="77"/>
      <c r="E275" s="141">
        <f aca="true" t="shared" si="102" ref="E275:J275">E274-E266</f>
        <v>0</v>
      </c>
      <c r="F275" s="141">
        <f t="shared" si="102"/>
        <v>0</v>
      </c>
      <c r="G275" s="141">
        <f t="shared" si="102"/>
        <v>0</v>
      </c>
      <c r="H275" s="141">
        <f t="shared" si="102"/>
        <v>0</v>
      </c>
      <c r="I275" s="141">
        <f t="shared" si="102"/>
        <v>0</v>
      </c>
      <c r="J275" s="141">
        <f t="shared" si="102"/>
        <v>0</v>
      </c>
      <c r="K275" s="141"/>
      <c r="L275" s="141">
        <f aca="true" t="shared" si="103" ref="L275:U275">L274-L266</f>
        <v>0</v>
      </c>
      <c r="M275" s="141">
        <f t="shared" si="103"/>
        <v>27815555.790000007</v>
      </c>
      <c r="N275" s="141">
        <f t="shared" si="103"/>
        <v>0</v>
      </c>
      <c r="O275" s="141">
        <f t="shared" si="103"/>
        <v>0</v>
      </c>
      <c r="P275" s="141">
        <f t="shared" si="103"/>
        <v>-27815555.79000008</v>
      </c>
      <c r="Q275" s="141">
        <f t="shared" si="103"/>
        <v>0</v>
      </c>
      <c r="R275" s="141">
        <f t="shared" si="103"/>
        <v>103715.69999999553</v>
      </c>
      <c r="S275" s="141">
        <f t="shared" si="103"/>
        <v>0</v>
      </c>
      <c r="T275" s="141">
        <f t="shared" si="103"/>
        <v>0</v>
      </c>
      <c r="U275" s="141">
        <f t="shared" si="103"/>
        <v>-103715.70000004768</v>
      </c>
      <c r="V275" s="141"/>
      <c r="W275" s="141">
        <f>W274-W266</f>
        <v>0</v>
      </c>
      <c r="X275" s="240"/>
      <c r="Y275" s="75"/>
      <c r="Z275" s="75"/>
      <c r="AA275" s="75"/>
      <c r="AB275" s="75"/>
      <c r="AC275" s="75"/>
      <c r="AD275" s="75"/>
      <c r="AE275" s="75"/>
      <c r="AF275" s="75"/>
      <c r="AG275" s="75"/>
      <c r="AH275" s="75"/>
      <c r="AI275" s="75"/>
      <c r="AJ275" s="75"/>
      <c r="AK275" s="75"/>
    </row>
    <row r="276" spans="1:37" s="76" customFormat="1" ht="16.5">
      <c r="A276" s="138"/>
      <c r="B276" s="138"/>
      <c r="C276" s="138"/>
      <c r="D276" s="77"/>
      <c r="E276" s="74"/>
      <c r="F276" s="74"/>
      <c r="G276" s="74"/>
      <c r="H276" s="74"/>
      <c r="I276" s="74"/>
      <c r="J276" s="74"/>
      <c r="K276" s="167"/>
      <c r="L276" s="74"/>
      <c r="M276" s="141">
        <f>M275+P275</f>
        <v>-7.450580596923828E-08</v>
      </c>
      <c r="N276" s="74"/>
      <c r="O276" s="74"/>
      <c r="P276" s="74"/>
      <c r="Q276" s="74"/>
      <c r="R276" s="141">
        <f>R275+U275</f>
        <v>-5.21540641784668E-08</v>
      </c>
      <c r="S276" s="74"/>
      <c r="T276" s="74"/>
      <c r="U276" s="74"/>
      <c r="V276" s="167"/>
      <c r="W276" s="74"/>
      <c r="X276" s="240"/>
      <c r="Y276" s="75"/>
      <c r="Z276" s="75"/>
      <c r="AA276" s="75"/>
      <c r="AB276" s="75"/>
      <c r="AC276" s="75"/>
      <c r="AD276" s="75"/>
      <c r="AE276" s="75"/>
      <c r="AF276" s="75"/>
      <c r="AG276" s="75"/>
      <c r="AH276" s="75"/>
      <c r="AI276" s="75"/>
      <c r="AJ276" s="75"/>
      <c r="AK276" s="75"/>
    </row>
    <row r="277" spans="1:37" s="76" customFormat="1" ht="16.5">
      <c r="A277" s="125"/>
      <c r="B277" s="125"/>
      <c r="C277" s="125"/>
      <c r="D277" s="74"/>
      <c r="E277" s="74"/>
      <c r="F277" s="74"/>
      <c r="G277" s="74"/>
      <c r="H277" s="74"/>
      <c r="I277" s="74"/>
      <c r="J277" s="74"/>
      <c r="K277" s="167"/>
      <c r="L277" s="74"/>
      <c r="M277" s="74"/>
      <c r="N277" s="74"/>
      <c r="O277" s="74"/>
      <c r="P277" s="74"/>
      <c r="Q277" s="74"/>
      <c r="R277" s="74"/>
      <c r="S277" s="74"/>
      <c r="T277" s="74"/>
      <c r="U277" s="74"/>
      <c r="V277" s="167"/>
      <c r="W277" s="74"/>
      <c r="X277" s="240"/>
      <c r="Y277" s="75"/>
      <c r="Z277" s="75"/>
      <c r="AA277" s="75"/>
      <c r="AB277" s="75"/>
      <c r="AC277" s="75"/>
      <c r="AD277" s="75"/>
      <c r="AE277" s="75"/>
      <c r="AF277" s="75"/>
      <c r="AG277" s="75"/>
      <c r="AH277" s="75"/>
      <c r="AI277" s="75"/>
      <c r="AJ277" s="75"/>
      <c r="AK277" s="75"/>
    </row>
    <row r="278" spans="1:37" s="76" customFormat="1" ht="16.5">
      <c r="A278" s="125"/>
      <c r="B278" s="125"/>
      <c r="C278" s="125"/>
      <c r="D278" s="74"/>
      <c r="E278" s="74"/>
      <c r="F278" s="74"/>
      <c r="G278" s="74"/>
      <c r="H278" s="74"/>
      <c r="I278" s="74"/>
      <c r="J278" s="74"/>
      <c r="K278" s="167"/>
      <c r="L278" s="74"/>
      <c r="M278" s="74"/>
      <c r="N278" s="74"/>
      <c r="O278" s="74"/>
      <c r="P278" s="74"/>
      <c r="Q278" s="74"/>
      <c r="R278" s="74"/>
      <c r="S278" s="74"/>
      <c r="T278" s="74"/>
      <c r="U278" s="74"/>
      <c r="V278" s="167"/>
      <c r="W278" s="74"/>
      <c r="X278" s="240"/>
      <c r="Y278" s="75"/>
      <c r="Z278" s="75"/>
      <c r="AA278" s="75"/>
      <c r="AB278" s="75"/>
      <c r="AC278" s="75"/>
      <c r="AD278" s="75"/>
      <c r="AE278" s="75"/>
      <c r="AF278" s="75"/>
      <c r="AG278" s="75"/>
      <c r="AH278" s="75"/>
      <c r="AI278" s="75"/>
      <c r="AJ278" s="75"/>
      <c r="AK278" s="75"/>
    </row>
    <row r="279" spans="1:37" s="76" customFormat="1" ht="16.5">
      <c r="A279" s="125"/>
      <c r="B279" s="125"/>
      <c r="C279" s="125"/>
      <c r="D279" s="74"/>
      <c r="E279" s="74"/>
      <c r="F279" s="74"/>
      <c r="G279" s="74"/>
      <c r="H279" s="74"/>
      <c r="I279" s="74"/>
      <c r="J279" s="74"/>
      <c r="K279" s="167"/>
      <c r="L279" s="74"/>
      <c r="M279" s="74"/>
      <c r="N279" s="74"/>
      <c r="O279" s="74"/>
      <c r="P279" s="74"/>
      <c r="Q279" s="74"/>
      <c r="R279" s="74"/>
      <c r="S279" s="74"/>
      <c r="T279" s="74"/>
      <c r="U279" s="74"/>
      <c r="V279" s="167"/>
      <c r="W279" s="74"/>
      <c r="X279" s="240"/>
      <c r="Y279" s="75"/>
      <c r="Z279" s="75"/>
      <c r="AA279" s="75"/>
      <c r="AB279" s="75"/>
      <c r="AC279" s="75"/>
      <c r="AD279" s="75"/>
      <c r="AE279" s="75"/>
      <c r="AF279" s="75"/>
      <c r="AG279" s="75"/>
      <c r="AH279" s="75"/>
      <c r="AI279" s="75"/>
      <c r="AJ279" s="75"/>
      <c r="AK279" s="75"/>
    </row>
    <row r="280" spans="1:37" s="76" customFormat="1" ht="16.5">
      <c r="A280" s="125"/>
      <c r="B280" s="125"/>
      <c r="C280" s="125"/>
      <c r="D280" s="74"/>
      <c r="E280" s="74"/>
      <c r="F280" s="74"/>
      <c r="G280" s="74"/>
      <c r="H280" s="74"/>
      <c r="I280" s="74"/>
      <c r="J280" s="74"/>
      <c r="K280" s="167"/>
      <c r="L280" s="74"/>
      <c r="M280" s="74"/>
      <c r="N280" s="74"/>
      <c r="O280" s="74"/>
      <c r="P280" s="74"/>
      <c r="Q280" s="74"/>
      <c r="R280" s="74"/>
      <c r="S280" s="74"/>
      <c r="T280" s="74"/>
      <c r="U280" s="74"/>
      <c r="V280" s="167"/>
      <c r="W280" s="74"/>
      <c r="X280" s="240"/>
      <c r="Y280" s="75"/>
      <c r="Z280" s="75"/>
      <c r="AA280" s="75"/>
      <c r="AB280" s="75"/>
      <c r="AC280" s="75"/>
      <c r="AD280" s="75"/>
      <c r="AE280" s="75"/>
      <c r="AF280" s="75"/>
      <c r="AG280" s="75"/>
      <c r="AH280" s="75"/>
      <c r="AI280" s="75"/>
      <c r="AJ280" s="75"/>
      <c r="AK280" s="75"/>
    </row>
    <row r="281" spans="1:37" s="76" customFormat="1" ht="16.5">
      <c r="A281" s="125"/>
      <c r="B281" s="125"/>
      <c r="C281" s="125"/>
      <c r="D281" s="74"/>
      <c r="E281" s="74"/>
      <c r="F281" s="74"/>
      <c r="G281" s="74"/>
      <c r="H281" s="74"/>
      <c r="I281" s="74"/>
      <c r="J281" s="74"/>
      <c r="K281" s="167"/>
      <c r="L281" s="74"/>
      <c r="M281" s="74"/>
      <c r="N281" s="74"/>
      <c r="O281" s="74"/>
      <c r="P281" s="74"/>
      <c r="Q281" s="74"/>
      <c r="R281" s="74"/>
      <c r="S281" s="74"/>
      <c r="T281" s="74"/>
      <c r="U281" s="74"/>
      <c r="V281" s="167"/>
      <c r="W281" s="74"/>
      <c r="X281" s="240"/>
      <c r="Y281" s="75"/>
      <c r="Z281" s="75"/>
      <c r="AA281" s="75"/>
      <c r="AB281" s="75"/>
      <c r="AC281" s="75"/>
      <c r="AD281" s="75"/>
      <c r="AE281" s="75"/>
      <c r="AF281" s="75"/>
      <c r="AG281" s="75"/>
      <c r="AH281" s="75"/>
      <c r="AI281" s="75"/>
      <c r="AJ281" s="75"/>
      <c r="AK281" s="75"/>
    </row>
    <row r="282" spans="1:37" s="76" customFormat="1" ht="16.5">
      <c r="A282" s="125"/>
      <c r="B282" s="125"/>
      <c r="C282" s="125"/>
      <c r="D282" s="74"/>
      <c r="E282" s="74"/>
      <c r="F282" s="74"/>
      <c r="G282" s="74"/>
      <c r="H282" s="74"/>
      <c r="I282" s="74"/>
      <c r="J282" s="74"/>
      <c r="K282" s="167"/>
      <c r="L282" s="74"/>
      <c r="M282" s="74"/>
      <c r="N282" s="74"/>
      <c r="O282" s="74"/>
      <c r="P282" s="74"/>
      <c r="Q282" s="74"/>
      <c r="R282" s="74"/>
      <c r="S282" s="74"/>
      <c r="T282" s="74"/>
      <c r="U282" s="74"/>
      <c r="V282" s="167"/>
      <c r="W282" s="74"/>
      <c r="X282" s="240"/>
      <c r="Y282" s="75"/>
      <c r="Z282" s="75"/>
      <c r="AA282" s="75"/>
      <c r="AB282" s="75"/>
      <c r="AC282" s="75"/>
      <c r="AD282" s="75"/>
      <c r="AE282" s="75"/>
      <c r="AF282" s="75"/>
      <c r="AG282" s="75"/>
      <c r="AH282" s="75"/>
      <c r="AI282" s="75"/>
      <c r="AJ282" s="75"/>
      <c r="AK282" s="75"/>
    </row>
    <row r="283" spans="1:37" s="76" customFormat="1" ht="16.5">
      <c r="A283" s="125"/>
      <c r="B283" s="125"/>
      <c r="C283" s="125"/>
      <c r="D283" s="74"/>
      <c r="E283" s="74"/>
      <c r="F283" s="74"/>
      <c r="G283" s="74"/>
      <c r="H283" s="74"/>
      <c r="I283" s="74"/>
      <c r="J283" s="74"/>
      <c r="K283" s="167"/>
      <c r="L283" s="74"/>
      <c r="M283" s="74"/>
      <c r="N283" s="74"/>
      <c r="O283" s="74"/>
      <c r="P283" s="74"/>
      <c r="Q283" s="74"/>
      <c r="R283" s="74"/>
      <c r="S283" s="74"/>
      <c r="T283" s="74"/>
      <c r="U283" s="74"/>
      <c r="V283" s="167"/>
      <c r="W283" s="74"/>
      <c r="X283" s="240"/>
      <c r="Y283" s="75"/>
      <c r="Z283" s="75"/>
      <c r="AA283" s="75"/>
      <c r="AB283" s="75"/>
      <c r="AC283" s="75"/>
      <c r="AD283" s="75"/>
      <c r="AE283" s="75"/>
      <c r="AF283" s="75"/>
      <c r="AG283" s="75"/>
      <c r="AH283" s="75"/>
      <c r="AI283" s="75"/>
      <c r="AJ283" s="75"/>
      <c r="AK283" s="75"/>
    </row>
    <row r="284" spans="1:37" s="76" customFormat="1" ht="16.5">
      <c r="A284" s="125"/>
      <c r="B284" s="125"/>
      <c r="C284" s="125"/>
      <c r="D284" s="74"/>
      <c r="E284" s="74"/>
      <c r="F284" s="74"/>
      <c r="G284" s="74"/>
      <c r="H284" s="74"/>
      <c r="I284" s="74"/>
      <c r="J284" s="74"/>
      <c r="K284" s="167"/>
      <c r="L284" s="74"/>
      <c r="M284" s="74"/>
      <c r="N284" s="74"/>
      <c r="O284" s="74"/>
      <c r="P284" s="74"/>
      <c r="Q284" s="74"/>
      <c r="R284" s="74"/>
      <c r="S284" s="74"/>
      <c r="T284" s="74"/>
      <c r="U284" s="74"/>
      <c r="V284" s="167"/>
      <c r="W284" s="74"/>
      <c r="X284" s="240"/>
      <c r="Y284" s="75"/>
      <c r="Z284" s="75"/>
      <c r="AA284" s="75"/>
      <c r="AB284" s="75"/>
      <c r="AC284" s="75"/>
      <c r="AD284" s="75"/>
      <c r="AE284" s="75"/>
      <c r="AF284" s="75"/>
      <c r="AG284" s="75"/>
      <c r="AH284" s="75"/>
      <c r="AI284" s="75"/>
      <c r="AJ284" s="75"/>
      <c r="AK284" s="75"/>
    </row>
    <row r="285" spans="1:37" s="76" customFormat="1" ht="16.5">
      <c r="A285" s="125"/>
      <c r="B285" s="125"/>
      <c r="C285" s="125"/>
      <c r="D285" s="74"/>
      <c r="E285" s="74"/>
      <c r="F285" s="74"/>
      <c r="G285" s="74"/>
      <c r="H285" s="74"/>
      <c r="I285" s="74"/>
      <c r="J285" s="74"/>
      <c r="K285" s="167"/>
      <c r="L285" s="74"/>
      <c r="M285" s="74"/>
      <c r="N285" s="74"/>
      <c r="O285" s="74"/>
      <c r="P285" s="74"/>
      <c r="Q285" s="74"/>
      <c r="R285" s="74"/>
      <c r="S285" s="74"/>
      <c r="T285" s="74"/>
      <c r="U285" s="74"/>
      <c r="V285" s="167"/>
      <c r="W285" s="74"/>
      <c r="X285" s="240"/>
      <c r="Y285" s="75"/>
      <c r="Z285" s="75"/>
      <c r="AA285" s="75"/>
      <c r="AB285" s="75"/>
      <c r="AC285" s="75"/>
      <c r="AD285" s="75"/>
      <c r="AE285" s="75"/>
      <c r="AF285" s="75"/>
      <c r="AG285" s="75"/>
      <c r="AH285" s="75"/>
      <c r="AI285" s="75"/>
      <c r="AJ285" s="75"/>
      <c r="AK285" s="75"/>
    </row>
    <row r="286" spans="1:37" s="76" customFormat="1" ht="16.5">
      <c r="A286" s="125"/>
      <c r="B286" s="125"/>
      <c r="C286" s="125"/>
      <c r="D286" s="74"/>
      <c r="E286" s="74"/>
      <c r="F286" s="74"/>
      <c r="G286" s="74"/>
      <c r="H286" s="74"/>
      <c r="I286" s="74"/>
      <c r="J286" s="74"/>
      <c r="K286" s="167"/>
      <c r="L286" s="74"/>
      <c r="M286" s="74"/>
      <c r="N286" s="74"/>
      <c r="O286" s="74"/>
      <c r="P286" s="74"/>
      <c r="Q286" s="74"/>
      <c r="R286" s="74"/>
      <c r="S286" s="74"/>
      <c r="T286" s="74"/>
      <c r="U286" s="74"/>
      <c r="V286" s="167"/>
      <c r="W286" s="74"/>
      <c r="X286" s="240"/>
      <c r="Y286" s="75"/>
      <c r="Z286" s="75"/>
      <c r="AA286" s="75"/>
      <c r="AB286" s="75"/>
      <c r="AC286" s="75"/>
      <c r="AD286" s="75"/>
      <c r="AE286" s="75"/>
      <c r="AF286" s="75"/>
      <c r="AG286" s="75"/>
      <c r="AH286" s="75"/>
      <c r="AI286" s="75"/>
      <c r="AJ286" s="75"/>
      <c r="AK286" s="75"/>
    </row>
    <row r="287" spans="1:37" s="76" customFormat="1" ht="16.5">
      <c r="A287" s="125"/>
      <c r="B287" s="125"/>
      <c r="C287" s="125"/>
      <c r="D287" s="74"/>
      <c r="E287" s="74"/>
      <c r="F287" s="74"/>
      <c r="G287" s="74"/>
      <c r="H287" s="74"/>
      <c r="I287" s="74"/>
      <c r="J287" s="74"/>
      <c r="K287" s="167"/>
      <c r="L287" s="74"/>
      <c r="M287" s="74"/>
      <c r="N287" s="74"/>
      <c r="O287" s="74"/>
      <c r="P287" s="74"/>
      <c r="Q287" s="74"/>
      <c r="R287" s="74"/>
      <c r="S287" s="74"/>
      <c r="T287" s="74"/>
      <c r="U287" s="74"/>
      <c r="V287" s="167"/>
      <c r="W287" s="74"/>
      <c r="X287" s="240"/>
      <c r="Y287" s="75"/>
      <c r="Z287" s="75"/>
      <c r="AA287" s="75"/>
      <c r="AB287" s="75"/>
      <c r="AC287" s="75"/>
      <c r="AD287" s="75"/>
      <c r="AE287" s="75"/>
      <c r="AF287" s="75"/>
      <c r="AG287" s="75"/>
      <c r="AH287" s="75"/>
      <c r="AI287" s="75"/>
      <c r="AJ287" s="75"/>
      <c r="AK287" s="75"/>
    </row>
    <row r="288" spans="1:37" s="76" customFormat="1" ht="16.5">
      <c r="A288" s="125"/>
      <c r="B288" s="125"/>
      <c r="C288" s="125"/>
      <c r="D288" s="74"/>
      <c r="E288" s="74"/>
      <c r="F288" s="74"/>
      <c r="G288" s="74"/>
      <c r="H288" s="74"/>
      <c r="I288" s="74"/>
      <c r="J288" s="74"/>
      <c r="K288" s="167"/>
      <c r="L288" s="74"/>
      <c r="M288" s="74"/>
      <c r="N288" s="74"/>
      <c r="O288" s="74"/>
      <c r="P288" s="74"/>
      <c r="Q288" s="74"/>
      <c r="R288" s="74"/>
      <c r="S288" s="74"/>
      <c r="T288" s="74"/>
      <c r="U288" s="74"/>
      <c r="V288" s="167"/>
      <c r="W288" s="74"/>
      <c r="X288" s="193"/>
      <c r="Y288" s="75"/>
      <c r="Z288" s="75"/>
      <c r="AA288" s="75"/>
      <c r="AB288" s="75"/>
      <c r="AC288" s="75"/>
      <c r="AD288" s="75"/>
      <c r="AE288" s="75"/>
      <c r="AF288" s="75"/>
      <c r="AG288" s="75"/>
      <c r="AH288" s="75"/>
      <c r="AI288" s="75"/>
      <c r="AJ288" s="75"/>
      <c r="AK288" s="75"/>
    </row>
    <row r="289" spans="1:37" s="76" customFormat="1" ht="16.5">
      <c r="A289" s="125"/>
      <c r="B289" s="125"/>
      <c r="C289" s="125"/>
      <c r="D289" s="74"/>
      <c r="E289" s="74"/>
      <c r="F289" s="74"/>
      <c r="G289" s="74"/>
      <c r="H289" s="74"/>
      <c r="I289" s="74"/>
      <c r="J289" s="74"/>
      <c r="K289" s="167"/>
      <c r="L289" s="74"/>
      <c r="M289" s="74"/>
      <c r="N289" s="74"/>
      <c r="O289" s="74"/>
      <c r="P289" s="74"/>
      <c r="Q289" s="74"/>
      <c r="R289" s="74"/>
      <c r="S289" s="74"/>
      <c r="T289" s="74"/>
      <c r="U289" s="74"/>
      <c r="V289" s="167"/>
      <c r="W289" s="74"/>
      <c r="X289" s="193"/>
      <c r="Y289" s="75"/>
      <c r="Z289" s="75"/>
      <c r="AA289" s="75"/>
      <c r="AB289" s="75"/>
      <c r="AC289" s="75"/>
      <c r="AD289" s="75"/>
      <c r="AE289" s="75"/>
      <c r="AF289" s="75"/>
      <c r="AG289" s="75"/>
      <c r="AH289" s="75"/>
      <c r="AI289" s="75"/>
      <c r="AJ289" s="75"/>
      <c r="AK289" s="75"/>
    </row>
    <row r="290" spans="1:37" s="76" customFormat="1" ht="16.5">
      <c r="A290" s="125"/>
      <c r="B290" s="125"/>
      <c r="C290" s="125"/>
      <c r="D290" s="74"/>
      <c r="E290" s="74"/>
      <c r="F290" s="74"/>
      <c r="G290" s="74"/>
      <c r="H290" s="74"/>
      <c r="I290" s="74"/>
      <c r="J290" s="74"/>
      <c r="K290" s="167"/>
      <c r="L290" s="74"/>
      <c r="M290" s="74"/>
      <c r="N290" s="74"/>
      <c r="O290" s="74"/>
      <c r="P290" s="74"/>
      <c r="Q290" s="74"/>
      <c r="R290" s="74"/>
      <c r="S290" s="74"/>
      <c r="T290" s="74"/>
      <c r="U290" s="74"/>
      <c r="V290" s="167"/>
      <c r="W290" s="74"/>
      <c r="X290" s="193"/>
      <c r="Y290" s="75"/>
      <c r="Z290" s="75"/>
      <c r="AA290" s="75"/>
      <c r="AB290" s="75"/>
      <c r="AC290" s="75"/>
      <c r="AD290" s="75"/>
      <c r="AE290" s="75"/>
      <c r="AF290" s="75"/>
      <c r="AG290" s="75"/>
      <c r="AH290" s="75"/>
      <c r="AI290" s="75"/>
      <c r="AJ290" s="75"/>
      <c r="AK290" s="75"/>
    </row>
    <row r="291" spans="1:37" s="76" customFormat="1" ht="16.5">
      <c r="A291" s="125"/>
      <c r="B291" s="125"/>
      <c r="C291" s="125"/>
      <c r="D291" s="74"/>
      <c r="E291" s="74"/>
      <c r="F291" s="74"/>
      <c r="G291" s="74"/>
      <c r="H291" s="74"/>
      <c r="I291" s="74"/>
      <c r="J291" s="74"/>
      <c r="K291" s="167"/>
      <c r="L291" s="74"/>
      <c r="M291" s="74"/>
      <c r="N291" s="74"/>
      <c r="O291" s="74"/>
      <c r="P291" s="74"/>
      <c r="Q291" s="74"/>
      <c r="R291" s="74"/>
      <c r="S291" s="74"/>
      <c r="T291" s="74"/>
      <c r="U291" s="74"/>
      <c r="V291" s="167"/>
      <c r="W291" s="74"/>
      <c r="X291" s="193"/>
      <c r="Y291" s="75"/>
      <c r="Z291" s="75"/>
      <c r="AA291" s="75"/>
      <c r="AB291" s="75"/>
      <c r="AC291" s="75"/>
      <c r="AD291" s="75"/>
      <c r="AE291" s="75"/>
      <c r="AF291" s="75"/>
      <c r="AG291" s="75"/>
      <c r="AH291" s="75"/>
      <c r="AI291" s="75"/>
      <c r="AJ291" s="75"/>
      <c r="AK291" s="75"/>
    </row>
    <row r="292" spans="1:37" s="76" customFormat="1" ht="16.5">
      <c r="A292" s="125"/>
      <c r="B292" s="125"/>
      <c r="C292" s="125"/>
      <c r="D292" s="74"/>
      <c r="E292" s="74"/>
      <c r="F292" s="74"/>
      <c r="G292" s="74"/>
      <c r="H292" s="74"/>
      <c r="I292" s="74"/>
      <c r="J292" s="74"/>
      <c r="K292" s="167"/>
      <c r="L292" s="74"/>
      <c r="M292" s="74"/>
      <c r="N292" s="74"/>
      <c r="O292" s="74"/>
      <c r="P292" s="74"/>
      <c r="Q292" s="74"/>
      <c r="R292" s="74"/>
      <c r="S292" s="74"/>
      <c r="T292" s="74"/>
      <c r="U292" s="74"/>
      <c r="V292" s="167"/>
      <c r="W292" s="74"/>
      <c r="X292" s="193"/>
      <c r="Y292" s="75"/>
      <c r="Z292" s="75"/>
      <c r="AA292" s="75"/>
      <c r="AB292" s="75"/>
      <c r="AC292" s="75"/>
      <c r="AD292" s="75"/>
      <c r="AE292" s="75"/>
      <c r="AF292" s="75"/>
      <c r="AG292" s="75"/>
      <c r="AH292" s="75"/>
      <c r="AI292" s="75"/>
      <c r="AJ292" s="75"/>
      <c r="AK292" s="75"/>
    </row>
    <row r="293" spans="1:37" s="76" customFormat="1" ht="16.5">
      <c r="A293" s="125"/>
      <c r="B293" s="125"/>
      <c r="C293" s="125"/>
      <c r="D293" s="74"/>
      <c r="E293" s="74"/>
      <c r="F293" s="74"/>
      <c r="G293" s="74"/>
      <c r="H293" s="74"/>
      <c r="I293" s="74"/>
      <c r="J293" s="74"/>
      <c r="K293" s="167"/>
      <c r="L293" s="74"/>
      <c r="M293" s="74"/>
      <c r="N293" s="74"/>
      <c r="O293" s="74"/>
      <c r="P293" s="74"/>
      <c r="Q293" s="74"/>
      <c r="R293" s="74"/>
      <c r="S293" s="74"/>
      <c r="T293" s="74"/>
      <c r="U293" s="74"/>
      <c r="V293" s="167"/>
      <c r="W293" s="74"/>
      <c r="X293" s="193"/>
      <c r="Y293" s="75"/>
      <c r="Z293" s="75"/>
      <c r="AA293" s="75"/>
      <c r="AB293" s="75"/>
      <c r="AC293" s="75"/>
      <c r="AD293" s="75"/>
      <c r="AE293" s="75"/>
      <c r="AF293" s="75"/>
      <c r="AG293" s="75"/>
      <c r="AH293" s="75"/>
      <c r="AI293" s="75"/>
      <c r="AJ293" s="75"/>
      <c r="AK293" s="75"/>
    </row>
    <row r="294" spans="1:37" s="76" customFormat="1" ht="16.5">
      <c r="A294" s="125"/>
      <c r="B294" s="125"/>
      <c r="C294" s="125"/>
      <c r="D294" s="74"/>
      <c r="E294" s="74"/>
      <c r="F294" s="74"/>
      <c r="G294" s="74"/>
      <c r="H294" s="74"/>
      <c r="I294" s="74"/>
      <c r="J294" s="74"/>
      <c r="K294" s="167"/>
      <c r="L294" s="74"/>
      <c r="M294" s="74"/>
      <c r="N294" s="74"/>
      <c r="O294" s="74"/>
      <c r="P294" s="74"/>
      <c r="Q294" s="74"/>
      <c r="R294" s="74"/>
      <c r="S294" s="74"/>
      <c r="T294" s="74"/>
      <c r="U294" s="74"/>
      <c r="V294" s="167"/>
      <c r="W294" s="74"/>
      <c r="X294" s="193"/>
      <c r="Y294" s="75"/>
      <c r="Z294" s="75"/>
      <c r="AA294" s="75"/>
      <c r="AB294" s="75"/>
      <c r="AC294" s="75"/>
      <c r="AD294" s="75"/>
      <c r="AE294" s="75"/>
      <c r="AF294" s="75"/>
      <c r="AG294" s="75"/>
      <c r="AH294" s="75"/>
      <c r="AI294" s="75"/>
      <c r="AJ294" s="75"/>
      <c r="AK294" s="75"/>
    </row>
    <row r="295" spans="1:37" s="76" customFormat="1" ht="16.5">
      <c r="A295" s="125"/>
      <c r="B295" s="125"/>
      <c r="C295" s="125"/>
      <c r="D295" s="74"/>
      <c r="E295" s="74"/>
      <c r="F295" s="74"/>
      <c r="G295" s="74"/>
      <c r="H295" s="74"/>
      <c r="I295" s="74"/>
      <c r="J295" s="74"/>
      <c r="K295" s="167"/>
      <c r="L295" s="74"/>
      <c r="M295" s="74"/>
      <c r="N295" s="74"/>
      <c r="O295" s="74"/>
      <c r="P295" s="74"/>
      <c r="Q295" s="74"/>
      <c r="R295" s="74"/>
      <c r="S295" s="74"/>
      <c r="T295" s="74"/>
      <c r="U295" s="74"/>
      <c r="V295" s="167"/>
      <c r="W295" s="74"/>
      <c r="X295" s="193"/>
      <c r="Y295" s="75"/>
      <c r="Z295" s="75"/>
      <c r="AA295" s="75"/>
      <c r="AB295" s="75"/>
      <c r="AC295" s="75"/>
      <c r="AD295" s="75"/>
      <c r="AE295" s="75"/>
      <c r="AF295" s="75"/>
      <c r="AG295" s="75"/>
      <c r="AH295" s="75"/>
      <c r="AI295" s="75"/>
      <c r="AJ295" s="75"/>
      <c r="AK295" s="75"/>
    </row>
    <row r="296" spans="1:37" s="76" customFormat="1" ht="16.5">
      <c r="A296" s="125"/>
      <c r="B296" s="125"/>
      <c r="C296" s="125"/>
      <c r="D296" s="74"/>
      <c r="E296" s="74"/>
      <c r="F296" s="74"/>
      <c r="G296" s="74"/>
      <c r="H296" s="74"/>
      <c r="I296" s="74"/>
      <c r="J296" s="74"/>
      <c r="K296" s="167"/>
      <c r="L296" s="74"/>
      <c r="M296" s="74"/>
      <c r="N296" s="74"/>
      <c r="O296" s="74"/>
      <c r="P296" s="74"/>
      <c r="Q296" s="74"/>
      <c r="R296" s="74"/>
      <c r="S296" s="74"/>
      <c r="T296" s="74"/>
      <c r="U296" s="74"/>
      <c r="V296" s="167"/>
      <c r="W296" s="74"/>
      <c r="X296" s="193"/>
      <c r="Y296" s="75"/>
      <c r="Z296" s="75"/>
      <c r="AA296" s="75"/>
      <c r="AB296" s="75"/>
      <c r="AC296" s="75"/>
      <c r="AD296" s="75"/>
      <c r="AE296" s="75"/>
      <c r="AF296" s="75"/>
      <c r="AG296" s="75"/>
      <c r="AH296" s="75"/>
      <c r="AI296" s="75"/>
      <c r="AJ296" s="75"/>
      <c r="AK296" s="75"/>
    </row>
    <row r="297" spans="1:37" s="76" customFormat="1" ht="16.5">
      <c r="A297" s="125"/>
      <c r="B297" s="125"/>
      <c r="C297" s="125"/>
      <c r="D297" s="74"/>
      <c r="E297" s="74"/>
      <c r="F297" s="74"/>
      <c r="G297" s="74"/>
      <c r="H297" s="74"/>
      <c r="I297" s="74"/>
      <c r="J297" s="74"/>
      <c r="K297" s="167"/>
      <c r="L297" s="74"/>
      <c r="M297" s="74"/>
      <c r="N297" s="74"/>
      <c r="O297" s="74"/>
      <c r="P297" s="74"/>
      <c r="Q297" s="74"/>
      <c r="R297" s="74"/>
      <c r="S297" s="74"/>
      <c r="T297" s="74"/>
      <c r="U297" s="74"/>
      <c r="V297" s="167"/>
      <c r="W297" s="74"/>
      <c r="X297" s="193"/>
      <c r="Y297" s="75"/>
      <c r="Z297" s="75"/>
      <c r="AA297" s="75"/>
      <c r="AB297" s="75"/>
      <c r="AC297" s="75"/>
      <c r="AD297" s="75"/>
      <c r="AE297" s="75"/>
      <c r="AF297" s="75"/>
      <c r="AG297" s="75"/>
      <c r="AH297" s="75"/>
      <c r="AI297" s="75"/>
      <c r="AJ297" s="75"/>
      <c r="AK297" s="75"/>
    </row>
    <row r="298" spans="2:24" ht="16.5">
      <c r="B298" s="125"/>
      <c r="X298" s="193"/>
    </row>
    <row r="299" spans="2:24" ht="16.5">
      <c r="B299" s="125"/>
      <c r="X299" s="193"/>
    </row>
    <row r="300" spans="2:24" ht="16.5">
      <c r="B300" s="125"/>
      <c r="X300" s="193"/>
    </row>
    <row r="301" spans="2:24" ht="16.5">
      <c r="B301" s="125"/>
      <c r="X301" s="193"/>
    </row>
    <row r="302" spans="2:24" ht="16.5">
      <c r="B302" s="125"/>
      <c r="X302" s="193"/>
    </row>
    <row r="303" spans="2:24" ht="16.5">
      <c r="B303" s="125"/>
      <c r="X303" s="193"/>
    </row>
    <row r="304" spans="2:24" ht="16.5">
      <c r="B304" s="125"/>
      <c r="X304" s="193"/>
    </row>
    <row r="305" spans="2:24" ht="16.5">
      <c r="B305" s="125"/>
      <c r="X305" s="193"/>
    </row>
    <row r="306" spans="2:24" ht="16.5">
      <c r="B306" s="125"/>
      <c r="X306" s="193"/>
    </row>
    <row r="307" spans="2:24" ht="16.5">
      <c r="B307" s="125"/>
      <c r="X307" s="193"/>
    </row>
    <row r="308" spans="2:24" ht="16.5">
      <c r="B308" s="125"/>
      <c r="X308" s="193"/>
    </row>
    <row r="309" spans="2:24" ht="16.5">
      <c r="B309" s="125"/>
      <c r="X309" s="193"/>
    </row>
    <row r="310" ht="16.5">
      <c r="B310" s="125"/>
    </row>
    <row r="311" ht="16.5">
      <c r="B311" s="125"/>
    </row>
    <row r="312" ht="16.5">
      <c r="B312" s="125"/>
    </row>
    <row r="313" ht="16.5">
      <c r="B313" s="125"/>
    </row>
    <row r="314" ht="16.5">
      <c r="B314" s="125"/>
    </row>
    <row r="315" ht="16.5">
      <c r="B315" s="125"/>
    </row>
    <row r="316" ht="16.5">
      <c r="B316" s="125"/>
    </row>
    <row r="317" ht="16.5">
      <c r="B317" s="125"/>
    </row>
    <row r="318" ht="16.5">
      <c r="B318" s="125"/>
    </row>
    <row r="319" ht="16.5">
      <c r="B319" s="125"/>
    </row>
    <row r="320" ht="16.5">
      <c r="B320" s="125"/>
    </row>
    <row r="321" ht="16.5">
      <c r="B321" s="125"/>
    </row>
    <row r="322" ht="16.5">
      <c r="B322" s="125"/>
    </row>
    <row r="323" ht="16.5">
      <c r="B323" s="125"/>
    </row>
    <row r="324" ht="16.5">
      <c r="B324" s="125"/>
    </row>
    <row r="325" ht="16.5">
      <c r="B325" s="125"/>
    </row>
    <row r="326" ht="16.5">
      <c r="B326" s="125"/>
    </row>
    <row r="327" ht="16.5">
      <c r="B327" s="125"/>
    </row>
    <row r="328" ht="16.5">
      <c r="B328" s="125"/>
    </row>
    <row r="329" ht="16.5">
      <c r="B329" s="125"/>
    </row>
    <row r="330" ht="16.5">
      <c r="B330" s="125"/>
    </row>
    <row r="331" ht="16.5">
      <c r="B331" s="125"/>
    </row>
    <row r="332" ht="16.5">
      <c r="B332" s="125"/>
    </row>
    <row r="333" ht="16.5">
      <c r="B333" s="125"/>
    </row>
    <row r="334" ht="16.5">
      <c r="B334" s="125"/>
    </row>
    <row r="335" ht="16.5">
      <c r="B335" s="125"/>
    </row>
    <row r="336" ht="16.5">
      <c r="B336" s="125"/>
    </row>
    <row r="337" ht="16.5">
      <c r="B337" s="125"/>
    </row>
    <row r="338" ht="16.5">
      <c r="B338" s="125"/>
    </row>
    <row r="339" ht="16.5">
      <c r="B339" s="125"/>
    </row>
    <row r="340" ht="16.5">
      <c r="B340" s="125"/>
    </row>
    <row r="341" ht="16.5">
      <c r="B341" s="125"/>
    </row>
    <row r="342" ht="16.5">
      <c r="B342" s="125"/>
    </row>
    <row r="343" ht="16.5">
      <c r="B343" s="125"/>
    </row>
    <row r="344" ht="16.5">
      <c r="B344" s="125"/>
    </row>
    <row r="345" ht="16.5">
      <c r="B345" s="125"/>
    </row>
    <row r="346" ht="16.5">
      <c r="B346" s="125"/>
    </row>
    <row r="347" ht="16.5">
      <c r="B347" s="125"/>
    </row>
    <row r="348" ht="16.5">
      <c r="B348" s="125"/>
    </row>
    <row r="349" ht="16.5">
      <c r="B349" s="125"/>
    </row>
    <row r="350" ht="16.5">
      <c r="B350" s="125"/>
    </row>
    <row r="351" ht="16.5">
      <c r="B351" s="125"/>
    </row>
    <row r="352" ht="16.5">
      <c r="B352" s="125"/>
    </row>
    <row r="353" ht="16.5">
      <c r="B353" s="125"/>
    </row>
    <row r="354" ht="16.5">
      <c r="B354" s="125"/>
    </row>
    <row r="355" ht="16.5">
      <c r="B355" s="125"/>
    </row>
    <row r="356" ht="16.5">
      <c r="B356" s="125"/>
    </row>
    <row r="357" ht="16.5">
      <c r="B357" s="125"/>
    </row>
    <row r="358" ht="16.5">
      <c r="B358" s="125"/>
    </row>
    <row r="359" ht="16.5">
      <c r="B359" s="125"/>
    </row>
    <row r="360" ht="16.5">
      <c r="B360" s="125"/>
    </row>
    <row r="361" ht="16.5">
      <c r="B361" s="125"/>
    </row>
    <row r="362" ht="16.5">
      <c r="B362" s="125"/>
    </row>
    <row r="363" ht="16.5">
      <c r="B363" s="125"/>
    </row>
    <row r="364" ht="16.5">
      <c r="B364" s="125"/>
    </row>
    <row r="365" ht="16.5">
      <c r="B365" s="125"/>
    </row>
    <row r="366" ht="16.5">
      <c r="B366" s="125"/>
    </row>
    <row r="367" ht="16.5">
      <c r="B367" s="125"/>
    </row>
    <row r="368" ht="16.5">
      <c r="B368" s="125"/>
    </row>
    <row r="369" ht="16.5">
      <c r="B369" s="125"/>
    </row>
    <row r="370" ht="16.5">
      <c r="B370" s="125"/>
    </row>
    <row r="371" ht="16.5">
      <c r="B371" s="125"/>
    </row>
    <row r="372" ht="16.5">
      <c r="B372" s="125"/>
    </row>
    <row r="373" ht="16.5">
      <c r="B373" s="125"/>
    </row>
    <row r="374" ht="16.5">
      <c r="B374" s="125"/>
    </row>
    <row r="375" ht="16.5">
      <c r="B375" s="125"/>
    </row>
    <row r="376" ht="16.5">
      <c r="B376" s="125"/>
    </row>
    <row r="377" ht="16.5">
      <c r="B377" s="125"/>
    </row>
    <row r="378" ht="16.5">
      <c r="B378" s="125"/>
    </row>
    <row r="379" ht="16.5">
      <c r="B379" s="125"/>
    </row>
    <row r="380" ht="16.5">
      <c r="B380" s="125"/>
    </row>
    <row r="381" ht="16.5">
      <c r="B381" s="125"/>
    </row>
    <row r="382" ht="16.5">
      <c r="B382" s="125"/>
    </row>
    <row r="383" ht="16.5">
      <c r="B383" s="125"/>
    </row>
    <row r="384" ht="16.5">
      <c r="B384" s="125"/>
    </row>
    <row r="385" ht="16.5">
      <c r="B385" s="125"/>
    </row>
    <row r="386" ht="16.5">
      <c r="B386" s="125"/>
    </row>
    <row r="387" ht="16.5">
      <c r="B387" s="125"/>
    </row>
    <row r="388" ht="16.5">
      <c r="B388" s="125"/>
    </row>
    <row r="389" ht="16.5">
      <c r="B389" s="125"/>
    </row>
    <row r="390" ht="16.5">
      <c r="B390" s="125"/>
    </row>
    <row r="391" ht="16.5">
      <c r="B391" s="125"/>
    </row>
    <row r="392" ht="16.5">
      <c r="B392" s="125"/>
    </row>
    <row r="393" ht="16.5">
      <c r="B393" s="125"/>
    </row>
    <row r="394" ht="16.5">
      <c r="B394" s="125"/>
    </row>
    <row r="395" ht="16.5">
      <c r="B395" s="125"/>
    </row>
    <row r="396" ht="16.5">
      <c r="B396" s="125"/>
    </row>
    <row r="397" ht="16.5">
      <c r="B397" s="125"/>
    </row>
    <row r="398" ht="16.5">
      <c r="B398" s="125"/>
    </row>
    <row r="399" ht="16.5">
      <c r="B399" s="125"/>
    </row>
    <row r="400" ht="16.5">
      <c r="B400" s="125"/>
    </row>
    <row r="401" ht="16.5">
      <c r="B401" s="125"/>
    </row>
    <row r="402" ht="16.5">
      <c r="B402" s="125"/>
    </row>
    <row r="403" ht="16.5">
      <c r="B403" s="125"/>
    </row>
    <row r="404" ht="16.5">
      <c r="B404" s="125"/>
    </row>
    <row r="405" ht="16.5">
      <c r="B405" s="125"/>
    </row>
    <row r="406" ht="16.5">
      <c r="B406" s="125"/>
    </row>
    <row r="407" ht="16.5">
      <c r="B407" s="125"/>
    </row>
  </sheetData>
  <sheetProtection/>
  <mergeCells count="55">
    <mergeCell ref="X1:X49"/>
    <mergeCell ref="O268:P268"/>
    <mergeCell ref="B269:G269"/>
    <mergeCell ref="O269:W269"/>
    <mergeCell ref="B119:B120"/>
    <mergeCell ref="C119:C120"/>
    <mergeCell ref="B268:G268"/>
    <mergeCell ref="T268:W268"/>
    <mergeCell ref="V119:V120"/>
    <mergeCell ref="A119:A120"/>
    <mergeCell ref="P13:P15"/>
    <mergeCell ref="O14:O15"/>
    <mergeCell ref="F14:F15"/>
    <mergeCell ref="N13:O13"/>
    <mergeCell ref="I14:I15"/>
    <mergeCell ref="J14:J15"/>
    <mergeCell ref="C11:C15"/>
    <mergeCell ref="B11:B15"/>
    <mergeCell ref="H12:J12"/>
    <mergeCell ref="L13:L15"/>
    <mergeCell ref="L12:P12"/>
    <mergeCell ref="M13:M15"/>
    <mergeCell ref="N14:N15"/>
    <mergeCell ref="G14:G15"/>
    <mergeCell ref="E12:G12"/>
    <mergeCell ref="I13:J13"/>
    <mergeCell ref="H13:H15"/>
    <mergeCell ref="F13:G13"/>
    <mergeCell ref="A11:A15"/>
    <mergeCell ref="K11:K15"/>
    <mergeCell ref="E11:J11"/>
    <mergeCell ref="L11:U11"/>
    <mergeCell ref="D11:D15"/>
    <mergeCell ref="S13:T13"/>
    <mergeCell ref="U13:U15"/>
    <mergeCell ref="S14:S15"/>
    <mergeCell ref="T14:T15"/>
    <mergeCell ref="E13:E15"/>
    <mergeCell ref="Q12:U12"/>
    <mergeCell ref="Q13:Q15"/>
    <mergeCell ref="R1:W1"/>
    <mergeCell ref="R2:W2"/>
    <mergeCell ref="R3:W3"/>
    <mergeCell ref="W11:W15"/>
    <mergeCell ref="V11:V15"/>
    <mergeCell ref="R13:R15"/>
    <mergeCell ref="A9:V9"/>
    <mergeCell ref="A10:V10"/>
    <mergeCell ref="X177:X219"/>
    <mergeCell ref="X220:X260"/>
    <mergeCell ref="X261:X287"/>
    <mergeCell ref="X50:X90"/>
    <mergeCell ref="X91:X119"/>
    <mergeCell ref="X120:X134"/>
    <mergeCell ref="X135:X176"/>
  </mergeCells>
  <printOptions horizontalCentered="1"/>
  <pageMargins left="0.1968503937007874" right="0.1968503937007874" top="0.45" bottom="0.22" header="0.3" footer="0.2362204724409449"/>
  <pageSetup fitToHeight="15" horizontalDpi="600" verticalDpi="600" orientation="landscape" paperSize="9" scale="28" r:id="rId1"/>
  <headerFooter alignWithMargins="0">
    <oddHeader>&amp;R&amp;22Продовження додатку 2</oddHeader>
  </headerFooter>
  <rowBreaks count="1" manualBreakCount="1">
    <brk id="260" max="23" man="1"/>
  </rowBreaks>
</worksheet>
</file>

<file path=xl/worksheets/sheet2.xml><?xml version="1.0" encoding="utf-8"?>
<worksheet xmlns="http://schemas.openxmlformats.org/spreadsheetml/2006/main" xmlns:r="http://schemas.openxmlformats.org/officeDocument/2006/relationships">
  <dimension ref="A1:AG550"/>
  <sheetViews>
    <sheetView showGridLines="0" showZeros="0" view="pageBreakPreview" zoomScale="25" zoomScaleNormal="70" zoomScaleSheetLayoutView="25" zoomScalePageLayoutView="0" workbookViewId="0" topLeftCell="B184">
      <selection activeCell="D235" sqref="D235"/>
    </sheetView>
  </sheetViews>
  <sheetFormatPr defaultColWidth="9.16015625" defaultRowHeight="12.75"/>
  <cols>
    <col min="1" max="1" width="3.83203125" style="1" hidden="1" customWidth="1"/>
    <col min="2" max="2" width="21.16015625" style="42" customWidth="1"/>
    <col min="3" max="3" width="17.5" style="70" customWidth="1"/>
    <col min="4" max="4" width="71" style="70" customWidth="1"/>
    <col min="5" max="5" width="24.66015625" style="9" customWidth="1"/>
    <col min="6" max="6" width="22" style="10" customWidth="1"/>
    <col min="7" max="7" width="22.33203125" style="10" customWidth="1"/>
    <col min="8" max="8" width="25.66015625" style="10" customWidth="1"/>
    <col min="9" max="10" width="22.33203125" style="10" customWidth="1"/>
    <col min="11" max="11" width="14.5" style="137" customWidth="1"/>
    <col min="12" max="12" width="27.5" style="9" customWidth="1"/>
    <col min="13" max="13" width="22.83203125" style="10" customWidth="1"/>
    <col min="14" max="14" width="18.66015625" style="10" customWidth="1"/>
    <col min="15" max="15" width="23" style="10" customWidth="1"/>
    <col min="16" max="21" width="23.66015625" style="10" customWidth="1"/>
    <col min="22" max="22" width="15.83203125" style="137" customWidth="1"/>
    <col min="23" max="23" width="25.16015625" style="9" customWidth="1"/>
    <col min="24" max="24" width="9" style="145" customWidth="1"/>
    <col min="25" max="25" width="36.5" style="208" customWidth="1"/>
    <col min="26" max="27" width="16.16015625" style="2" bestFit="1" customWidth="1"/>
    <col min="28" max="28" width="15.66015625" style="2" customWidth="1"/>
    <col min="29" max="31" width="9.16015625" style="2" customWidth="1"/>
    <col min="32" max="32" width="18.83203125" style="2" customWidth="1"/>
    <col min="33" max="33" width="18.66015625" style="2" customWidth="1"/>
    <col min="34" max="16384" width="9.16015625" style="2" customWidth="1"/>
  </cols>
  <sheetData>
    <row r="1" spans="2:24" ht="18.75">
      <c r="B1" s="72"/>
      <c r="E1" s="13"/>
      <c r="F1" s="13"/>
      <c r="G1" s="13"/>
      <c r="H1" s="13"/>
      <c r="I1" s="13"/>
      <c r="J1" s="13"/>
      <c r="K1" s="134"/>
      <c r="L1" s="13"/>
      <c r="M1" s="13"/>
      <c r="N1" s="13"/>
      <c r="O1" s="13"/>
      <c r="P1" s="13"/>
      <c r="Q1" s="13"/>
      <c r="R1" s="13"/>
      <c r="S1" s="13"/>
      <c r="T1" s="13"/>
      <c r="U1" s="13"/>
      <c r="V1" s="134"/>
      <c r="W1" s="13"/>
      <c r="X1" s="291">
        <v>19</v>
      </c>
    </row>
    <row r="2" spans="2:24" ht="31.5">
      <c r="B2" s="72"/>
      <c r="E2" s="13"/>
      <c r="F2" s="13"/>
      <c r="G2" s="13"/>
      <c r="H2" s="13"/>
      <c r="I2" s="13"/>
      <c r="J2" s="13"/>
      <c r="K2" s="134"/>
      <c r="L2" s="13"/>
      <c r="M2" s="13"/>
      <c r="N2" s="13"/>
      <c r="O2" s="13"/>
      <c r="P2" s="13"/>
      <c r="Q2" s="13"/>
      <c r="R2" s="247" t="s">
        <v>542</v>
      </c>
      <c r="S2" s="247"/>
      <c r="T2" s="247"/>
      <c r="U2" s="247"/>
      <c r="V2" s="247"/>
      <c r="W2" s="247"/>
      <c r="X2" s="291"/>
    </row>
    <row r="3" spans="2:24" ht="31.5">
      <c r="B3" s="72"/>
      <c r="E3" s="13"/>
      <c r="F3" s="13"/>
      <c r="G3" s="13"/>
      <c r="H3" s="13"/>
      <c r="I3" s="13"/>
      <c r="J3" s="13"/>
      <c r="K3" s="134"/>
      <c r="L3" s="13"/>
      <c r="M3" s="13"/>
      <c r="N3" s="13"/>
      <c r="O3" s="13"/>
      <c r="P3" s="13"/>
      <c r="Q3" s="13"/>
      <c r="R3" s="247" t="s">
        <v>546</v>
      </c>
      <c r="S3" s="247"/>
      <c r="T3" s="247"/>
      <c r="U3" s="247"/>
      <c r="V3" s="247"/>
      <c r="W3" s="247"/>
      <c r="X3" s="291"/>
    </row>
    <row r="4" spans="2:24" ht="31.5">
      <c r="B4" s="72"/>
      <c r="E4" s="13"/>
      <c r="F4" s="13"/>
      <c r="G4" s="13"/>
      <c r="H4" s="13"/>
      <c r="I4" s="13"/>
      <c r="J4" s="13"/>
      <c r="K4" s="134"/>
      <c r="L4" s="13"/>
      <c r="M4" s="13"/>
      <c r="N4" s="13"/>
      <c r="O4" s="13"/>
      <c r="P4" s="13"/>
      <c r="Q4" s="13"/>
      <c r="R4" s="248" t="s">
        <v>541</v>
      </c>
      <c r="S4" s="248"/>
      <c r="T4" s="248"/>
      <c r="U4" s="248"/>
      <c r="V4" s="248"/>
      <c r="W4" s="248"/>
      <c r="X4" s="291"/>
    </row>
    <row r="5" spans="2:24" ht="31.5">
      <c r="B5" s="72"/>
      <c r="E5" s="13"/>
      <c r="F5" s="13"/>
      <c r="G5" s="13"/>
      <c r="H5" s="13"/>
      <c r="I5" s="13"/>
      <c r="J5" s="13"/>
      <c r="K5" s="134"/>
      <c r="L5" s="13"/>
      <c r="M5" s="13"/>
      <c r="N5" s="13"/>
      <c r="O5" s="13"/>
      <c r="P5" s="13"/>
      <c r="Q5" s="13"/>
      <c r="R5" s="196"/>
      <c r="S5" s="196"/>
      <c r="T5" s="196"/>
      <c r="U5" s="196"/>
      <c r="V5" s="197"/>
      <c r="W5" s="196"/>
      <c r="X5" s="291"/>
    </row>
    <row r="6" spans="2:24" ht="18.75">
      <c r="B6" s="72"/>
      <c r="E6" s="13"/>
      <c r="F6" s="13"/>
      <c r="G6" s="13"/>
      <c r="H6" s="13"/>
      <c r="I6" s="13"/>
      <c r="J6" s="13"/>
      <c r="K6" s="134"/>
      <c r="L6" s="13"/>
      <c r="M6" s="13"/>
      <c r="N6" s="13"/>
      <c r="O6" s="13"/>
      <c r="P6" s="13"/>
      <c r="Q6" s="13"/>
      <c r="R6" s="13"/>
      <c r="S6" s="13"/>
      <c r="T6" s="13"/>
      <c r="U6" s="13"/>
      <c r="V6" s="134"/>
      <c r="W6" s="13"/>
      <c r="X6" s="291"/>
    </row>
    <row r="7" spans="2:24" ht="33.75" customHeight="1">
      <c r="B7" s="290" t="s">
        <v>545</v>
      </c>
      <c r="C7" s="290"/>
      <c r="D7" s="290"/>
      <c r="E7" s="290"/>
      <c r="F7" s="290"/>
      <c r="G7" s="290"/>
      <c r="H7" s="290"/>
      <c r="I7" s="290"/>
      <c r="J7" s="290"/>
      <c r="K7" s="290"/>
      <c r="L7" s="290"/>
      <c r="M7" s="290"/>
      <c r="N7" s="290"/>
      <c r="O7" s="290"/>
      <c r="P7" s="290"/>
      <c r="Q7" s="290"/>
      <c r="R7" s="290"/>
      <c r="S7" s="290"/>
      <c r="T7" s="290"/>
      <c r="U7" s="290"/>
      <c r="V7" s="290"/>
      <c r="W7" s="290"/>
      <c r="X7" s="291"/>
    </row>
    <row r="8" spans="1:26" s="11" customFormat="1" ht="32.25" customHeight="1">
      <c r="A8" s="6"/>
      <c r="B8" s="290" t="s">
        <v>585</v>
      </c>
      <c r="C8" s="290"/>
      <c r="D8" s="290"/>
      <c r="E8" s="290"/>
      <c r="F8" s="290"/>
      <c r="G8" s="290"/>
      <c r="H8" s="290"/>
      <c r="I8" s="290"/>
      <c r="J8" s="290"/>
      <c r="K8" s="290"/>
      <c r="L8" s="290"/>
      <c r="M8" s="290"/>
      <c r="N8" s="290"/>
      <c r="O8" s="290"/>
      <c r="P8" s="290"/>
      <c r="Q8" s="290"/>
      <c r="R8" s="290"/>
      <c r="S8" s="290"/>
      <c r="T8" s="290"/>
      <c r="U8" s="290"/>
      <c r="V8" s="290"/>
      <c r="W8" s="290"/>
      <c r="X8" s="291"/>
      <c r="Y8" s="209"/>
      <c r="Z8" s="154"/>
    </row>
    <row r="9" spans="2:26" ht="33.75" customHeight="1">
      <c r="B9" s="153"/>
      <c r="C9" s="152"/>
      <c r="D9" s="152"/>
      <c r="E9" s="152"/>
      <c r="F9" s="152"/>
      <c r="G9" s="152"/>
      <c r="H9" s="198"/>
      <c r="I9" s="198"/>
      <c r="J9" s="198"/>
      <c r="K9" s="199"/>
      <c r="L9" s="198"/>
      <c r="M9" s="198"/>
      <c r="N9" s="198"/>
      <c r="O9" s="198"/>
      <c r="P9" s="198"/>
      <c r="Q9" s="198"/>
      <c r="R9" s="198"/>
      <c r="S9" s="152"/>
      <c r="T9" s="152"/>
      <c r="U9" s="152"/>
      <c r="V9" s="153"/>
      <c r="W9" s="152"/>
      <c r="X9" s="291"/>
      <c r="Y9" s="210"/>
      <c r="Z9" s="29"/>
    </row>
    <row r="10" spans="1:26" s="11" customFormat="1" ht="24" customHeight="1">
      <c r="A10" s="6"/>
      <c r="B10" s="231" t="s">
        <v>421</v>
      </c>
      <c r="C10" s="282" t="s">
        <v>247</v>
      </c>
      <c r="D10" s="282" t="s">
        <v>514</v>
      </c>
      <c r="E10" s="279" t="s">
        <v>536</v>
      </c>
      <c r="F10" s="279"/>
      <c r="G10" s="279"/>
      <c r="H10" s="279"/>
      <c r="I10" s="279"/>
      <c r="J10" s="279"/>
      <c r="K10" s="276" t="s">
        <v>538</v>
      </c>
      <c r="L10" s="279" t="s">
        <v>537</v>
      </c>
      <c r="M10" s="279"/>
      <c r="N10" s="279"/>
      <c r="O10" s="279"/>
      <c r="P10" s="279"/>
      <c r="Q10" s="279"/>
      <c r="R10" s="279"/>
      <c r="S10" s="279"/>
      <c r="T10" s="279"/>
      <c r="U10" s="279"/>
      <c r="V10" s="292" t="s">
        <v>538</v>
      </c>
      <c r="W10" s="234" t="s">
        <v>2</v>
      </c>
      <c r="X10" s="291"/>
      <c r="Y10" s="211"/>
      <c r="Z10" s="32"/>
    </row>
    <row r="11" spans="1:26" ht="36" customHeight="1">
      <c r="A11" s="4"/>
      <c r="B11" s="232"/>
      <c r="C11" s="282"/>
      <c r="D11" s="282"/>
      <c r="E11" s="270" t="s">
        <v>535</v>
      </c>
      <c r="F11" s="271"/>
      <c r="G11" s="272"/>
      <c r="H11" s="234" t="s">
        <v>534</v>
      </c>
      <c r="I11" s="234"/>
      <c r="J11" s="234"/>
      <c r="K11" s="277"/>
      <c r="L11" s="234" t="s">
        <v>535</v>
      </c>
      <c r="M11" s="234"/>
      <c r="N11" s="234"/>
      <c r="O11" s="234"/>
      <c r="P11" s="234"/>
      <c r="Q11" s="270" t="s">
        <v>534</v>
      </c>
      <c r="R11" s="271"/>
      <c r="S11" s="271"/>
      <c r="T11" s="271"/>
      <c r="U11" s="272"/>
      <c r="V11" s="293"/>
      <c r="W11" s="234"/>
      <c r="X11" s="291"/>
      <c r="Y11" s="211"/>
      <c r="Z11" s="32"/>
    </row>
    <row r="12" spans="1:26" ht="16.5" customHeight="1">
      <c r="A12" s="4"/>
      <c r="B12" s="232"/>
      <c r="C12" s="282"/>
      <c r="D12" s="282"/>
      <c r="E12" s="234" t="s">
        <v>3</v>
      </c>
      <c r="F12" s="234" t="s">
        <v>5</v>
      </c>
      <c r="G12" s="234"/>
      <c r="H12" s="234" t="s">
        <v>3</v>
      </c>
      <c r="I12" s="234" t="s">
        <v>5</v>
      </c>
      <c r="J12" s="234"/>
      <c r="K12" s="277"/>
      <c r="L12" s="234" t="s">
        <v>3</v>
      </c>
      <c r="M12" s="234" t="s">
        <v>4</v>
      </c>
      <c r="N12" s="234" t="s">
        <v>5</v>
      </c>
      <c r="O12" s="234"/>
      <c r="P12" s="234" t="s">
        <v>6</v>
      </c>
      <c r="Q12" s="273" t="s">
        <v>3</v>
      </c>
      <c r="R12" s="273" t="s">
        <v>4</v>
      </c>
      <c r="S12" s="270" t="s">
        <v>5</v>
      </c>
      <c r="T12" s="272"/>
      <c r="U12" s="273" t="s">
        <v>6</v>
      </c>
      <c r="V12" s="293"/>
      <c r="W12" s="234"/>
      <c r="X12" s="291"/>
      <c r="Y12" s="211"/>
      <c r="Z12" s="32"/>
    </row>
    <row r="13" spans="1:26" ht="20.25" customHeight="1">
      <c r="A13" s="5"/>
      <c r="B13" s="232"/>
      <c r="C13" s="282"/>
      <c r="D13" s="282"/>
      <c r="E13" s="234"/>
      <c r="F13" s="234" t="s">
        <v>7</v>
      </c>
      <c r="G13" s="234" t="s">
        <v>8</v>
      </c>
      <c r="H13" s="234"/>
      <c r="I13" s="234" t="s">
        <v>7</v>
      </c>
      <c r="J13" s="234" t="s">
        <v>8</v>
      </c>
      <c r="K13" s="277"/>
      <c r="L13" s="234"/>
      <c r="M13" s="234"/>
      <c r="N13" s="234" t="s">
        <v>7</v>
      </c>
      <c r="O13" s="234" t="s">
        <v>8</v>
      </c>
      <c r="P13" s="234"/>
      <c r="Q13" s="274"/>
      <c r="R13" s="274"/>
      <c r="S13" s="273" t="s">
        <v>7</v>
      </c>
      <c r="T13" s="273" t="s">
        <v>8</v>
      </c>
      <c r="U13" s="274"/>
      <c r="V13" s="293"/>
      <c r="W13" s="234"/>
      <c r="X13" s="291"/>
      <c r="Y13" s="211"/>
      <c r="Z13" s="32"/>
    </row>
    <row r="14" spans="1:26" ht="115.5" customHeight="1">
      <c r="A14" s="6"/>
      <c r="B14" s="233"/>
      <c r="C14" s="282"/>
      <c r="D14" s="282"/>
      <c r="E14" s="234"/>
      <c r="F14" s="234"/>
      <c r="G14" s="234"/>
      <c r="H14" s="234"/>
      <c r="I14" s="234"/>
      <c r="J14" s="234"/>
      <c r="K14" s="278"/>
      <c r="L14" s="234"/>
      <c r="M14" s="234"/>
      <c r="N14" s="234"/>
      <c r="O14" s="234"/>
      <c r="P14" s="234"/>
      <c r="Q14" s="275"/>
      <c r="R14" s="275"/>
      <c r="S14" s="275"/>
      <c r="T14" s="275"/>
      <c r="U14" s="275"/>
      <c r="V14" s="294"/>
      <c r="W14" s="234"/>
      <c r="X14" s="291"/>
      <c r="Y14" s="211"/>
      <c r="Z14" s="32"/>
    </row>
    <row r="15" spans="1:26" s="22" customFormat="1" ht="23.25" customHeight="1">
      <c r="A15" s="21"/>
      <c r="B15" s="39" t="s">
        <v>243</v>
      </c>
      <c r="C15" s="40"/>
      <c r="D15" s="41" t="s">
        <v>244</v>
      </c>
      <c r="E15" s="33">
        <f>E16</f>
        <v>111888348</v>
      </c>
      <c r="F15" s="33">
        <f aca="true" t="shared" si="0" ref="F15:U15">F16</f>
        <v>80401042</v>
      </c>
      <c r="G15" s="33">
        <f t="shared" si="0"/>
        <v>3733700</v>
      </c>
      <c r="H15" s="33">
        <f t="shared" si="0"/>
        <v>76585930.46000001</v>
      </c>
      <c r="I15" s="33">
        <f t="shared" si="0"/>
        <v>56077640.89</v>
      </c>
      <c r="J15" s="33">
        <f t="shared" si="0"/>
        <v>2025828.4</v>
      </c>
      <c r="K15" s="139">
        <f>H15/E15*100</f>
        <v>68.44853090511268</v>
      </c>
      <c r="L15" s="33">
        <f t="shared" si="0"/>
        <v>10745800</v>
      </c>
      <c r="M15" s="33">
        <f t="shared" si="0"/>
        <v>3766500</v>
      </c>
      <c r="N15" s="33">
        <f t="shared" si="0"/>
        <v>2060972</v>
      </c>
      <c r="O15" s="33">
        <f t="shared" si="0"/>
        <v>85300</v>
      </c>
      <c r="P15" s="33">
        <f t="shared" si="0"/>
        <v>6979300</v>
      </c>
      <c r="Q15" s="33">
        <f>Q16</f>
        <v>5462341.470000001</v>
      </c>
      <c r="R15" s="33">
        <f t="shared" si="0"/>
        <v>2267448.79</v>
      </c>
      <c r="S15" s="33">
        <f t="shared" si="0"/>
        <v>1770657.6600000001</v>
      </c>
      <c r="T15" s="33">
        <f t="shared" si="0"/>
        <v>45943.29</v>
      </c>
      <c r="U15" s="33">
        <f t="shared" si="0"/>
        <v>3194892.6799999997</v>
      </c>
      <c r="V15" s="139">
        <f>Q15/L15*100</f>
        <v>50.83233886727838</v>
      </c>
      <c r="W15" s="33">
        <f>H15+Q15</f>
        <v>82048271.93</v>
      </c>
      <c r="X15" s="291"/>
      <c r="Y15" s="212"/>
      <c r="Z15" s="140"/>
    </row>
    <row r="16" spans="2:33" ht="48.75" customHeight="1">
      <c r="B16" s="42" t="s">
        <v>245</v>
      </c>
      <c r="C16" s="42" t="s">
        <v>246</v>
      </c>
      <c r="D16" s="43" t="s">
        <v>515</v>
      </c>
      <c r="E16" s="34">
        <f>'дод 2'!E18+'дод 2'!E76+'дод 2'!E98+'дод 2'!E115+'дод 2'!E172+'дод 2'!E177+'дод 2'!E186+'дод 2'!E217+'дод 2'!E224+'дод 2'!E227+'дод 2'!E245+'дод 2'!E252+'дод 2'!E257+'дод 2'!E242</f>
        <v>111888348</v>
      </c>
      <c r="F16" s="34">
        <f>'дод 2'!F18+'дод 2'!F76+'дод 2'!F98+'дод 2'!F115+'дод 2'!F172+'дод 2'!F177+'дод 2'!F186+'дод 2'!F217+'дод 2'!F224+'дод 2'!F227+'дод 2'!F245+'дод 2'!F252+'дод 2'!F257+'дод 2'!F242</f>
        <v>80401042</v>
      </c>
      <c r="G16" s="34">
        <f>'дод 2'!G18+'дод 2'!G76+'дод 2'!G98+'дод 2'!G115+'дод 2'!G172+'дод 2'!G177+'дод 2'!G186+'дод 2'!G217+'дод 2'!G224+'дод 2'!G227+'дод 2'!G245+'дод 2'!G252+'дод 2'!G257+'дод 2'!G242</f>
        <v>3733700</v>
      </c>
      <c r="H16" s="34">
        <f>'дод 2'!H18+'дод 2'!H76+'дод 2'!H98+'дод 2'!H115+'дод 2'!H172+'дод 2'!H177+'дод 2'!H186+'дод 2'!H217+'дод 2'!H224+'дод 2'!H227+'дод 2'!H245+'дод 2'!H252+'дод 2'!H257+'дод 2'!H242</f>
        <v>76585930.46000001</v>
      </c>
      <c r="I16" s="34">
        <f>'дод 2'!I18+'дод 2'!I76+'дод 2'!I98+'дод 2'!I115+'дод 2'!I172+'дод 2'!I177+'дод 2'!I186+'дод 2'!I217+'дод 2'!I224+'дод 2'!I227+'дод 2'!I245+'дод 2'!I252+'дод 2'!I257+'дод 2'!I242</f>
        <v>56077640.89</v>
      </c>
      <c r="J16" s="34">
        <f>'дод 2'!J18+'дод 2'!J76+'дод 2'!J98+'дод 2'!J115+'дод 2'!J172+'дод 2'!J177+'дод 2'!J186+'дод 2'!J217+'дод 2'!J224+'дод 2'!J227+'дод 2'!J245+'дод 2'!J252+'дод 2'!J257+'дод 2'!J242</f>
        <v>2025828.4</v>
      </c>
      <c r="K16" s="135">
        <f aca="true" t="shared" si="1" ref="K16:K46">H16/E16*100</f>
        <v>68.44853090511268</v>
      </c>
      <c r="L16" s="34">
        <f>'дод 2'!L18+'дод 2'!L76+'дод 2'!L98+'дод 2'!L115+'дод 2'!L172+'дод 2'!L177+'дод 2'!L186+'дод 2'!L217+'дод 2'!L224+'дод 2'!L227+'дод 2'!L245+'дод 2'!L252+'дод 2'!L257+'дод 2'!L242</f>
        <v>10745800</v>
      </c>
      <c r="M16" s="34">
        <f>'дод 2'!M18+'дод 2'!M76+'дод 2'!M98+'дод 2'!M115+'дод 2'!M172+'дод 2'!M177+'дод 2'!M186+'дод 2'!M217+'дод 2'!M224+'дод 2'!M227+'дод 2'!M245+'дод 2'!M252+'дод 2'!M257+'дод 2'!M242</f>
        <v>3766500</v>
      </c>
      <c r="N16" s="34">
        <f>'дод 2'!N18+'дод 2'!N76+'дод 2'!N98+'дод 2'!N115+'дод 2'!N172+'дод 2'!N177+'дод 2'!N186+'дод 2'!N217+'дод 2'!N224+'дод 2'!N227+'дод 2'!N245+'дод 2'!N252+'дод 2'!N257+'дод 2'!N242</f>
        <v>2060972</v>
      </c>
      <c r="O16" s="34">
        <f>'дод 2'!O18+'дод 2'!O76+'дод 2'!O98+'дод 2'!O115+'дод 2'!O172+'дод 2'!O177+'дод 2'!O186+'дод 2'!O217+'дод 2'!O224+'дод 2'!O227+'дод 2'!O245+'дод 2'!O252+'дод 2'!O257+'дод 2'!O242</f>
        <v>85300</v>
      </c>
      <c r="P16" s="34">
        <f>'дод 2'!P18+'дод 2'!P76+'дод 2'!P98+'дод 2'!P115+'дод 2'!P172+'дод 2'!P177+'дод 2'!P186+'дод 2'!P217+'дод 2'!P224+'дод 2'!P227+'дод 2'!P245+'дод 2'!P252+'дод 2'!P257+'дод 2'!P242</f>
        <v>6979300</v>
      </c>
      <c r="Q16" s="34">
        <f>'дод 2'!Q18+'дод 2'!Q76+'дод 2'!Q98+'дод 2'!Q115+'дод 2'!Q172+'дод 2'!Q177+'дод 2'!Q186+'дод 2'!Q217+'дод 2'!Q224+'дод 2'!Q227+'дод 2'!Q245+'дод 2'!Q252+'дод 2'!Q257+'дод 2'!Q242</f>
        <v>5462341.470000001</v>
      </c>
      <c r="R16" s="34">
        <f>'дод 2'!R18+'дод 2'!R76+'дод 2'!R98+'дод 2'!R115+'дод 2'!R172+'дод 2'!R177+'дод 2'!R186+'дод 2'!R217+'дод 2'!R224+'дод 2'!R227+'дод 2'!R245+'дод 2'!R252+'дод 2'!R257+'дод 2'!R242</f>
        <v>2267448.79</v>
      </c>
      <c r="S16" s="34">
        <f>'дод 2'!S18+'дод 2'!S76+'дод 2'!S98+'дод 2'!S115+'дод 2'!S172+'дод 2'!S177+'дод 2'!S186+'дод 2'!S217+'дод 2'!S224+'дод 2'!S227+'дод 2'!S245+'дод 2'!S252+'дод 2'!S257+'дод 2'!S242</f>
        <v>1770657.6600000001</v>
      </c>
      <c r="T16" s="34">
        <f>'дод 2'!T18+'дод 2'!T76+'дод 2'!T98+'дод 2'!T115+'дод 2'!T172+'дод 2'!T177+'дод 2'!T186+'дод 2'!T217+'дод 2'!T224+'дод 2'!T227+'дод 2'!T245+'дод 2'!T252+'дод 2'!T257+'дод 2'!T242</f>
        <v>45943.29</v>
      </c>
      <c r="U16" s="34">
        <f>'дод 2'!U18+'дод 2'!U76+'дод 2'!U98+'дод 2'!U115+'дод 2'!U172+'дод 2'!U177+'дод 2'!U186+'дод 2'!U217+'дод 2'!U224+'дод 2'!U227+'дод 2'!U245+'дод 2'!U252+'дод 2'!U257+'дод 2'!U242</f>
        <v>3194892.6799999997</v>
      </c>
      <c r="V16" s="135">
        <f>Q16/L16*100</f>
        <v>50.83233886727838</v>
      </c>
      <c r="W16" s="34">
        <f aca="true" t="shared" si="2" ref="W16:W79">H16+Q16</f>
        <v>82048271.93</v>
      </c>
      <c r="X16" s="291"/>
      <c r="Y16" s="213">
        <f>W16-W15</f>
        <v>0</v>
      </c>
      <c r="Z16" s="29"/>
      <c r="AF16" s="16"/>
      <c r="AG16" s="16"/>
    </row>
    <row r="17" spans="1:33" s="22" customFormat="1" ht="23.25" customHeight="1">
      <c r="A17" s="21"/>
      <c r="B17" s="39" t="s">
        <v>248</v>
      </c>
      <c r="C17" s="40"/>
      <c r="D17" s="41" t="s">
        <v>249</v>
      </c>
      <c r="E17" s="33">
        <f>E18+E19+E20+E21+E22+E23+E24+E25+E26+E27+E28+E29+E31</f>
        <v>658603010.98</v>
      </c>
      <c r="F17" s="33">
        <f aca="true" t="shared" si="3" ref="F17:U17">F18+F19+F20+F21+F22+F23+F24+F25+F26+F27+F28+F29+F31</f>
        <v>411703473</v>
      </c>
      <c r="G17" s="33">
        <f t="shared" si="3"/>
        <v>81981470</v>
      </c>
      <c r="H17" s="33">
        <f t="shared" si="3"/>
        <v>459065655.86</v>
      </c>
      <c r="I17" s="33">
        <f t="shared" si="3"/>
        <v>300786128.77</v>
      </c>
      <c r="J17" s="33">
        <f t="shared" si="3"/>
        <v>44601846.870000005</v>
      </c>
      <c r="K17" s="139">
        <f t="shared" si="1"/>
        <v>69.70293913125468</v>
      </c>
      <c r="L17" s="33">
        <f t="shared" si="3"/>
        <v>65903930</v>
      </c>
      <c r="M17" s="33">
        <f t="shared" si="3"/>
        <v>39235466</v>
      </c>
      <c r="N17" s="33">
        <f t="shared" si="3"/>
        <v>2314390</v>
      </c>
      <c r="O17" s="33">
        <f t="shared" si="3"/>
        <v>2237685</v>
      </c>
      <c r="P17" s="33">
        <f t="shared" si="3"/>
        <v>26668464</v>
      </c>
      <c r="Q17" s="33">
        <f>Q18+Q19+Q20+Q21+Q22+Q23+Q24+Q25+Q26+Q27+Q28+Q29+Q31</f>
        <v>38129588.86</v>
      </c>
      <c r="R17" s="33">
        <f t="shared" si="3"/>
        <v>20677710.950000003</v>
      </c>
      <c r="S17" s="33">
        <f t="shared" si="3"/>
        <v>1353699.6400000001</v>
      </c>
      <c r="T17" s="33">
        <f t="shared" si="3"/>
        <v>1172259.69</v>
      </c>
      <c r="U17" s="33">
        <f t="shared" si="3"/>
        <v>17451877.909999996</v>
      </c>
      <c r="V17" s="139">
        <f>Q17/L17*100</f>
        <v>57.85632034387024</v>
      </c>
      <c r="W17" s="33">
        <f t="shared" si="2"/>
        <v>497195244.72</v>
      </c>
      <c r="X17" s="291"/>
      <c r="Y17" s="214">
        <f>W17-W18-W19-W20-W21-W22-W23-W24-W25-W26-W27-W28-W31-W29</f>
        <v>-2.0489096641540527E-08</v>
      </c>
      <c r="Z17" s="140"/>
      <c r="AF17" s="19"/>
      <c r="AG17" s="19"/>
    </row>
    <row r="18" spans="2:33" ht="23.25" customHeight="1">
      <c r="B18" s="42" t="s">
        <v>250</v>
      </c>
      <c r="C18" s="42" t="s">
        <v>251</v>
      </c>
      <c r="D18" s="43" t="s">
        <v>64</v>
      </c>
      <c r="E18" s="34">
        <f>'дод 2'!E77</f>
        <v>173719462</v>
      </c>
      <c r="F18" s="34">
        <f>'дод 2'!F77</f>
        <v>104365910</v>
      </c>
      <c r="G18" s="34">
        <f>'дод 2'!G77</f>
        <v>26498635</v>
      </c>
      <c r="H18" s="34">
        <f>'дод 2'!H77</f>
        <v>120600322.59</v>
      </c>
      <c r="I18" s="34">
        <f>'дод 2'!I77</f>
        <v>76092934.12</v>
      </c>
      <c r="J18" s="34">
        <f>'дод 2'!J77</f>
        <v>14615828.06</v>
      </c>
      <c r="K18" s="135">
        <f t="shared" si="1"/>
        <v>69.4224591773143</v>
      </c>
      <c r="L18" s="34">
        <f>'дод 2'!L77</f>
        <v>20130827</v>
      </c>
      <c r="M18" s="34">
        <f>'дод 2'!M77</f>
        <v>12650071</v>
      </c>
      <c r="N18" s="34">
        <f>'дод 2'!N77</f>
        <v>0</v>
      </c>
      <c r="O18" s="34">
        <f>'дод 2'!O77</f>
        <v>0</v>
      </c>
      <c r="P18" s="34">
        <f>'дод 2'!P77</f>
        <v>7480756</v>
      </c>
      <c r="Q18" s="34">
        <f>'дод 2'!Q77</f>
        <v>12450868.15</v>
      </c>
      <c r="R18" s="34">
        <f>'дод 2'!R77</f>
        <v>7257354.78</v>
      </c>
      <c r="S18" s="34">
        <f>'дод 2'!S77</f>
        <v>0</v>
      </c>
      <c r="T18" s="34">
        <f>'дод 2'!T77</f>
        <v>0</v>
      </c>
      <c r="U18" s="34">
        <f>'дод 2'!U77</f>
        <v>5193513.37</v>
      </c>
      <c r="V18" s="135">
        <f>Q18/L18*100</f>
        <v>61.84975982357804</v>
      </c>
      <c r="W18" s="34">
        <f t="shared" si="2"/>
        <v>133051190.74000001</v>
      </c>
      <c r="X18" s="291"/>
      <c r="Y18" s="210"/>
      <c r="Z18" s="29"/>
      <c r="AF18" s="16"/>
      <c r="AG18" s="16"/>
    </row>
    <row r="19" spans="2:33" ht="93" customHeight="1">
      <c r="B19" s="42" t="s">
        <v>252</v>
      </c>
      <c r="C19" s="42" t="s">
        <v>253</v>
      </c>
      <c r="D19" s="43" t="s">
        <v>65</v>
      </c>
      <c r="E19" s="34">
        <f>'дод 2'!E78</f>
        <v>366071923.98</v>
      </c>
      <c r="F19" s="34">
        <f>'дод 2'!F78</f>
        <v>238085703</v>
      </c>
      <c r="G19" s="34">
        <f>'дод 2'!G78</f>
        <v>42548737</v>
      </c>
      <c r="H19" s="34">
        <f>'дод 2'!H78</f>
        <v>256663063.93</v>
      </c>
      <c r="I19" s="34">
        <f>'дод 2'!I78</f>
        <v>174762179.75</v>
      </c>
      <c r="J19" s="34">
        <f>'дод 2'!J78</f>
        <v>22842521.07</v>
      </c>
      <c r="K19" s="135">
        <f t="shared" si="1"/>
        <v>70.11274209163949</v>
      </c>
      <c r="L19" s="34">
        <f>'дод 2'!L78</f>
        <v>38122025</v>
      </c>
      <c r="M19" s="34">
        <f>'дод 2'!M78</f>
        <v>20411137</v>
      </c>
      <c r="N19" s="34">
        <f>'дод 2'!N78</f>
        <v>519938</v>
      </c>
      <c r="O19" s="34">
        <f>'дод 2'!O78</f>
        <v>41716</v>
      </c>
      <c r="P19" s="34">
        <f>'дод 2'!P78</f>
        <v>17710888</v>
      </c>
      <c r="Q19" s="34">
        <f>'дод 2'!Q78</f>
        <v>20623873.119999997</v>
      </c>
      <c r="R19" s="34">
        <f>'дод 2'!R78</f>
        <v>9504357</v>
      </c>
      <c r="S19" s="34">
        <f>'дод 2'!S78</f>
        <v>429489.04</v>
      </c>
      <c r="T19" s="34">
        <f>'дод 2'!T78</f>
        <v>24943.04</v>
      </c>
      <c r="U19" s="34">
        <f>'дод 2'!U78</f>
        <v>11119516.12</v>
      </c>
      <c r="V19" s="135">
        <f>Q19/L19*100</f>
        <v>54.09962644953933</v>
      </c>
      <c r="W19" s="34">
        <f t="shared" si="2"/>
        <v>277286937.05</v>
      </c>
      <c r="X19" s="291"/>
      <c r="Y19" s="210"/>
      <c r="Z19" s="29"/>
      <c r="AF19" s="16"/>
      <c r="AG19" s="16"/>
    </row>
    <row r="20" spans="2:33" ht="37.5">
      <c r="B20" s="42" t="s">
        <v>254</v>
      </c>
      <c r="C20" s="42" t="s">
        <v>253</v>
      </c>
      <c r="D20" s="43" t="s">
        <v>66</v>
      </c>
      <c r="E20" s="34">
        <f>'дод 2'!E79</f>
        <v>638957</v>
      </c>
      <c r="F20" s="34">
        <f>'дод 2'!F79</f>
        <v>523390</v>
      </c>
      <c r="G20" s="34">
        <f>'дод 2'!G79</f>
        <v>0</v>
      </c>
      <c r="H20" s="34">
        <f>'дод 2'!H79</f>
        <v>454593.93</v>
      </c>
      <c r="I20" s="34">
        <f>'дод 2'!I79</f>
        <v>371635.29</v>
      </c>
      <c r="J20" s="34">
        <f>'дод 2'!J79</f>
        <v>0</v>
      </c>
      <c r="K20" s="135">
        <f t="shared" si="1"/>
        <v>71.14624771306988</v>
      </c>
      <c r="L20" s="34">
        <f>'дод 2'!L79</f>
        <v>0</v>
      </c>
      <c r="M20" s="34">
        <f>'дод 2'!M79</f>
        <v>0</v>
      </c>
      <c r="N20" s="34">
        <f>'дод 2'!N79</f>
        <v>0</v>
      </c>
      <c r="O20" s="34">
        <f>'дод 2'!O79</f>
        <v>0</v>
      </c>
      <c r="P20" s="34">
        <f>'дод 2'!P79</f>
        <v>0</v>
      </c>
      <c r="Q20" s="34">
        <f>'дод 2'!Q79</f>
        <v>0</v>
      </c>
      <c r="R20" s="34">
        <f>'дод 2'!R79</f>
        <v>0</v>
      </c>
      <c r="S20" s="34">
        <f>'дод 2'!S79</f>
        <v>0</v>
      </c>
      <c r="T20" s="34">
        <f>'дод 2'!T79</f>
        <v>0</v>
      </c>
      <c r="U20" s="34">
        <f>'дод 2'!U79</f>
        <v>0</v>
      </c>
      <c r="V20" s="135"/>
      <c r="W20" s="34">
        <f t="shared" si="2"/>
        <v>454593.93</v>
      </c>
      <c r="X20" s="291"/>
      <c r="Y20" s="210"/>
      <c r="Z20" s="29"/>
      <c r="AF20" s="16"/>
      <c r="AG20" s="16"/>
    </row>
    <row r="21" spans="2:33" ht="106.5" customHeight="1">
      <c r="B21" s="44" t="s">
        <v>255</v>
      </c>
      <c r="C21" s="44" t="s">
        <v>251</v>
      </c>
      <c r="D21" s="43" t="s">
        <v>496</v>
      </c>
      <c r="E21" s="34">
        <f>'дод 2'!E116</f>
        <v>2415100</v>
      </c>
      <c r="F21" s="34">
        <f>'дод 2'!F116</f>
        <v>0</v>
      </c>
      <c r="G21" s="34">
        <f>'дод 2'!G116</f>
        <v>0</v>
      </c>
      <c r="H21" s="34">
        <f>'дод 2'!H116</f>
        <v>1293518.29</v>
      </c>
      <c r="I21" s="34">
        <f>'дод 2'!I116</f>
        <v>0</v>
      </c>
      <c r="J21" s="34">
        <f>'дод 2'!J116</f>
        <v>0</v>
      </c>
      <c r="K21" s="135">
        <f t="shared" si="1"/>
        <v>53.55961616496211</v>
      </c>
      <c r="L21" s="34">
        <f>'дод 2'!L116</f>
        <v>0</v>
      </c>
      <c r="M21" s="34">
        <f>'дод 2'!M116</f>
        <v>0</v>
      </c>
      <c r="N21" s="34">
        <f>'дод 2'!N116</f>
        <v>0</v>
      </c>
      <c r="O21" s="34">
        <f>'дод 2'!O116</f>
        <v>0</v>
      </c>
      <c r="P21" s="34">
        <f>'дод 2'!P116</f>
        <v>0</v>
      </c>
      <c r="Q21" s="34">
        <f>'дод 2'!Q116</f>
        <v>0</v>
      </c>
      <c r="R21" s="34">
        <f>'дод 2'!R116</f>
        <v>0</v>
      </c>
      <c r="S21" s="34">
        <f>'дод 2'!S116</f>
        <v>0</v>
      </c>
      <c r="T21" s="34">
        <f>'дод 2'!T116</f>
        <v>0</v>
      </c>
      <c r="U21" s="34">
        <f>'дод 2'!U116</f>
        <v>0</v>
      </c>
      <c r="V21" s="135"/>
      <c r="W21" s="34">
        <f t="shared" si="2"/>
        <v>1293518.29</v>
      </c>
      <c r="X21" s="291"/>
      <c r="Y21" s="210"/>
      <c r="Z21" s="29"/>
      <c r="AF21" s="16"/>
      <c r="AG21" s="16"/>
    </row>
    <row r="22" spans="2:33" ht="108" customHeight="1">
      <c r="B22" s="42" t="s">
        <v>256</v>
      </c>
      <c r="C22" s="42" t="s">
        <v>257</v>
      </c>
      <c r="D22" s="43" t="s">
        <v>67</v>
      </c>
      <c r="E22" s="34">
        <f>'дод 2'!E80</f>
        <v>6896064</v>
      </c>
      <c r="F22" s="34">
        <f>'дод 2'!F80</f>
        <v>4667160</v>
      </c>
      <c r="G22" s="34">
        <f>'дод 2'!G80</f>
        <v>757636</v>
      </c>
      <c r="H22" s="34">
        <f>'дод 2'!H80</f>
        <v>4861086.01</v>
      </c>
      <c r="I22" s="34">
        <f>'дод 2'!I80</f>
        <v>3495397.82</v>
      </c>
      <c r="J22" s="34">
        <f>'дод 2'!J80</f>
        <v>422901.93</v>
      </c>
      <c r="K22" s="135">
        <f t="shared" si="1"/>
        <v>70.49073224958468</v>
      </c>
      <c r="L22" s="34">
        <f>'дод 2'!L80</f>
        <v>150000</v>
      </c>
      <c r="M22" s="34">
        <f>'дод 2'!M80</f>
        <v>0</v>
      </c>
      <c r="N22" s="34">
        <f>'дод 2'!N80</f>
        <v>0</v>
      </c>
      <c r="O22" s="34">
        <f>'дод 2'!O80</f>
        <v>0</v>
      </c>
      <c r="P22" s="34">
        <f>'дод 2'!P80</f>
        <v>150000</v>
      </c>
      <c r="Q22" s="34">
        <f>'дод 2'!Q80</f>
        <v>80471.08</v>
      </c>
      <c r="R22" s="34">
        <f>'дод 2'!R80</f>
        <v>11262.49</v>
      </c>
      <c r="S22" s="34">
        <f>'дод 2'!S80</f>
        <v>0</v>
      </c>
      <c r="T22" s="34">
        <f>'дод 2'!T80</f>
        <v>0</v>
      </c>
      <c r="U22" s="34">
        <f>'дод 2'!U80</f>
        <v>69208.59</v>
      </c>
      <c r="V22" s="135">
        <f>Q22/L22*100</f>
        <v>53.64738666666666</v>
      </c>
      <c r="W22" s="34">
        <f t="shared" si="2"/>
        <v>4941557.09</v>
      </c>
      <c r="X22" s="291"/>
      <c r="Y22" s="210"/>
      <c r="Z22" s="29"/>
      <c r="AF22" s="16"/>
      <c r="AG22" s="16"/>
    </row>
    <row r="23" spans="2:33" ht="70.5" customHeight="1">
      <c r="B23" s="42" t="s">
        <v>258</v>
      </c>
      <c r="C23" s="42" t="s">
        <v>259</v>
      </c>
      <c r="D23" s="43" t="s">
        <v>68</v>
      </c>
      <c r="E23" s="34">
        <f>'дод 2'!E81</f>
        <v>20062351</v>
      </c>
      <c r="F23" s="34">
        <f>'дод 2'!F81</f>
        <v>13744120</v>
      </c>
      <c r="G23" s="34">
        <f>'дод 2'!G81</f>
        <v>2853508</v>
      </c>
      <c r="H23" s="34">
        <f>'дод 2'!H81</f>
        <v>13784764.16</v>
      </c>
      <c r="I23" s="34">
        <f>'дод 2'!I81</f>
        <v>9885583.45</v>
      </c>
      <c r="J23" s="34">
        <f>'дод 2'!J81</f>
        <v>1503891.16</v>
      </c>
      <c r="K23" s="135">
        <f t="shared" si="1"/>
        <v>68.70961513932241</v>
      </c>
      <c r="L23" s="34">
        <f>'дод 2'!L81</f>
        <v>627090</v>
      </c>
      <c r="M23" s="34">
        <f>'дод 2'!M81</f>
        <v>27090</v>
      </c>
      <c r="N23" s="34">
        <f>'дод 2'!N81</f>
        <v>21312</v>
      </c>
      <c r="O23" s="34">
        <f>'дод 2'!O81</f>
        <v>1090</v>
      </c>
      <c r="P23" s="34">
        <f>'дод 2'!P81</f>
        <v>600000</v>
      </c>
      <c r="Q23" s="34">
        <f>'дод 2'!Q81</f>
        <v>539629.6799999999</v>
      </c>
      <c r="R23" s="34">
        <f>'дод 2'!R81</f>
        <v>113320.02</v>
      </c>
      <c r="S23" s="34">
        <f>'дод 2'!S81</f>
        <v>18519.83</v>
      </c>
      <c r="T23" s="34">
        <f>'дод 2'!T81</f>
        <v>2505.39</v>
      </c>
      <c r="U23" s="34">
        <f>'дод 2'!U81</f>
        <v>426309.66</v>
      </c>
      <c r="V23" s="135">
        <f>Q23/L23*100</f>
        <v>86.05298760943404</v>
      </c>
      <c r="W23" s="34">
        <f t="shared" si="2"/>
        <v>14324393.84</v>
      </c>
      <c r="X23" s="291"/>
      <c r="Y23" s="210"/>
      <c r="Z23" s="29"/>
      <c r="AF23" s="16"/>
      <c r="AG23" s="16"/>
    </row>
    <row r="24" spans="2:33" ht="40.5" customHeight="1">
      <c r="B24" s="42" t="s">
        <v>260</v>
      </c>
      <c r="C24" s="42" t="s">
        <v>261</v>
      </c>
      <c r="D24" s="43" t="s">
        <v>481</v>
      </c>
      <c r="E24" s="34">
        <f>'дод 2'!E82</f>
        <v>79691130</v>
      </c>
      <c r="F24" s="34">
        <f>'дод 2'!F82</f>
        <v>43885100</v>
      </c>
      <c r="G24" s="34">
        <f>'дод 2'!G82</f>
        <v>8718372</v>
      </c>
      <c r="H24" s="34">
        <f>'дод 2'!H82</f>
        <v>55021801.63</v>
      </c>
      <c r="I24" s="34">
        <f>'дод 2'!I82</f>
        <v>31545032.15</v>
      </c>
      <c r="J24" s="34">
        <f>'дод 2'!J82</f>
        <v>4896897.47</v>
      </c>
      <c r="K24" s="135">
        <f t="shared" si="1"/>
        <v>69.0438216022285</v>
      </c>
      <c r="L24" s="34">
        <f>'дод 2'!L82</f>
        <v>6645288</v>
      </c>
      <c r="M24" s="34">
        <f>'дод 2'!M82</f>
        <v>6147168</v>
      </c>
      <c r="N24" s="34">
        <f>'дод 2'!N82</f>
        <v>1773140</v>
      </c>
      <c r="O24" s="34">
        <f>'дод 2'!O82</f>
        <v>2194879</v>
      </c>
      <c r="P24" s="34">
        <f>'дод 2'!P82</f>
        <v>498120</v>
      </c>
      <c r="Q24" s="34">
        <f>'дод 2'!Q82</f>
        <v>4129056.16</v>
      </c>
      <c r="R24" s="34">
        <f>'дод 2'!R82</f>
        <v>3671588.21</v>
      </c>
      <c r="S24" s="34">
        <f>'дод 2'!S82</f>
        <v>905690.77</v>
      </c>
      <c r="T24" s="34">
        <f>'дод 2'!T82</f>
        <v>1144811.26</v>
      </c>
      <c r="U24" s="34">
        <f>'дод 2'!U82</f>
        <v>457467.95</v>
      </c>
      <c r="V24" s="135">
        <f>Q24/L24*100</f>
        <v>62.13509722979651</v>
      </c>
      <c r="W24" s="34">
        <f t="shared" si="2"/>
        <v>59150857.79000001</v>
      </c>
      <c r="X24" s="291"/>
      <c r="Y24" s="210"/>
      <c r="Z24" s="29"/>
      <c r="AF24" s="16"/>
      <c r="AG24" s="16"/>
    </row>
    <row r="25" spans="2:33" ht="42.75" customHeight="1">
      <c r="B25" s="42" t="s">
        <v>262</v>
      </c>
      <c r="C25" s="42" t="s">
        <v>263</v>
      </c>
      <c r="D25" s="43" t="s">
        <v>69</v>
      </c>
      <c r="E25" s="34">
        <f>'дод 2'!E83</f>
        <v>2817071</v>
      </c>
      <c r="F25" s="34">
        <f>'дод 2'!F83</f>
        <v>2148850</v>
      </c>
      <c r="G25" s="34">
        <f>'дод 2'!G83</f>
        <v>126740</v>
      </c>
      <c r="H25" s="34">
        <f>'дод 2'!H83</f>
        <v>1953360.85</v>
      </c>
      <c r="I25" s="34">
        <f>'дод 2'!I83</f>
        <v>1501513.44</v>
      </c>
      <c r="J25" s="34">
        <f>'дод 2'!J83</f>
        <v>71990.53</v>
      </c>
      <c r="K25" s="135">
        <f t="shared" si="1"/>
        <v>69.34013555213909</v>
      </c>
      <c r="L25" s="34">
        <f>'дод 2'!L83</f>
        <v>11200</v>
      </c>
      <c r="M25" s="34">
        <f>'дод 2'!M83</f>
        <v>0</v>
      </c>
      <c r="N25" s="34">
        <f>'дод 2'!N83</f>
        <v>0</v>
      </c>
      <c r="O25" s="34">
        <f>'дод 2'!O83</f>
        <v>0</v>
      </c>
      <c r="P25" s="34">
        <f>'дод 2'!P83</f>
        <v>11200</v>
      </c>
      <c r="Q25" s="34">
        <f>'дод 2'!Q83</f>
        <v>23110.27</v>
      </c>
      <c r="R25" s="34">
        <f>'дод 2'!R83</f>
        <v>1878.48</v>
      </c>
      <c r="S25" s="34">
        <f>'дод 2'!S83</f>
        <v>0</v>
      </c>
      <c r="T25" s="34">
        <f>'дод 2'!T83</f>
        <v>0</v>
      </c>
      <c r="U25" s="34">
        <f>'дод 2'!U83</f>
        <v>21231.79</v>
      </c>
      <c r="V25" s="135">
        <f>Q25/L25*100</f>
        <v>206.34169642857145</v>
      </c>
      <c r="W25" s="34">
        <f t="shared" si="2"/>
        <v>1976471.12</v>
      </c>
      <c r="X25" s="291"/>
      <c r="Y25" s="210"/>
      <c r="Z25" s="29"/>
      <c r="AF25" s="16"/>
      <c r="AG25" s="16"/>
    </row>
    <row r="26" spans="2:33" ht="25.5" customHeight="1">
      <c r="B26" s="42" t="s">
        <v>264</v>
      </c>
      <c r="C26" s="42" t="s">
        <v>263</v>
      </c>
      <c r="D26" s="43" t="s">
        <v>70</v>
      </c>
      <c r="E26" s="34">
        <f>'дод 2'!E84</f>
        <v>2314961</v>
      </c>
      <c r="F26" s="34">
        <f>'дод 2'!F84</f>
        <v>1658980</v>
      </c>
      <c r="G26" s="34">
        <f>'дод 2'!G84</f>
        <v>115910</v>
      </c>
      <c r="H26" s="34">
        <f>'дод 2'!H84</f>
        <v>1681414.78</v>
      </c>
      <c r="I26" s="34">
        <f>'дод 2'!I84</f>
        <v>1221034.24</v>
      </c>
      <c r="J26" s="34">
        <f>'дод 2'!J84</f>
        <v>65236.06</v>
      </c>
      <c r="K26" s="135">
        <f t="shared" si="1"/>
        <v>72.632531606364</v>
      </c>
      <c r="L26" s="34">
        <f>'дод 2'!L84</f>
        <v>50000</v>
      </c>
      <c r="M26" s="34">
        <f>'дод 2'!M84</f>
        <v>0</v>
      </c>
      <c r="N26" s="34">
        <f>'дод 2'!N84</f>
        <v>0</v>
      </c>
      <c r="O26" s="34">
        <f>'дод 2'!O84</f>
        <v>0</v>
      </c>
      <c r="P26" s="34">
        <f>'дод 2'!P84</f>
        <v>50000</v>
      </c>
      <c r="Q26" s="34">
        <f>'дод 2'!Q84</f>
        <v>48700</v>
      </c>
      <c r="R26" s="34">
        <f>'дод 2'!R84</f>
        <v>0</v>
      </c>
      <c r="S26" s="34">
        <f>'дод 2'!S84</f>
        <v>0</v>
      </c>
      <c r="T26" s="34">
        <f>'дод 2'!T84</f>
        <v>0</v>
      </c>
      <c r="U26" s="34">
        <f>'дод 2'!U84</f>
        <v>48700</v>
      </c>
      <c r="V26" s="135">
        <f>Q26/L26*100</f>
        <v>97.39999999999999</v>
      </c>
      <c r="W26" s="34">
        <f t="shared" si="2"/>
        <v>1730114.78</v>
      </c>
      <c r="X26" s="291"/>
      <c r="Y26" s="210"/>
      <c r="Z26" s="29"/>
      <c r="AF26" s="16"/>
      <c r="AG26" s="16"/>
    </row>
    <row r="27" spans="2:33" ht="37.5">
      <c r="B27" s="42" t="s">
        <v>265</v>
      </c>
      <c r="C27" s="42" t="s">
        <v>263</v>
      </c>
      <c r="D27" s="43" t="s">
        <v>71</v>
      </c>
      <c r="E27" s="34">
        <f>'дод 2'!E85</f>
        <v>220658</v>
      </c>
      <c r="F27" s="34">
        <f>'дод 2'!F85</f>
        <v>172840</v>
      </c>
      <c r="G27" s="34">
        <f>'дод 2'!G85</f>
        <v>5897</v>
      </c>
      <c r="H27" s="34">
        <f>'дод 2'!H85</f>
        <v>137913.96</v>
      </c>
      <c r="I27" s="34">
        <f>'дод 2'!I85</f>
        <v>105835.21</v>
      </c>
      <c r="J27" s="34">
        <f>'дод 2'!J85</f>
        <v>3973.32</v>
      </c>
      <c r="K27" s="135">
        <f t="shared" si="1"/>
        <v>62.501228144912034</v>
      </c>
      <c r="L27" s="34">
        <f>'дод 2'!L85</f>
        <v>0</v>
      </c>
      <c r="M27" s="34">
        <f>'дод 2'!M85</f>
        <v>0</v>
      </c>
      <c r="N27" s="34">
        <f>'дод 2'!N85</f>
        <v>0</v>
      </c>
      <c r="O27" s="34">
        <f>'дод 2'!O85</f>
        <v>0</v>
      </c>
      <c r="P27" s="34">
        <f>'дод 2'!P85</f>
        <v>0</v>
      </c>
      <c r="Q27" s="34">
        <f>'дод 2'!Q85</f>
        <v>0</v>
      </c>
      <c r="R27" s="34">
        <f>'дод 2'!R85</f>
        <v>0</v>
      </c>
      <c r="S27" s="34">
        <f>'дод 2'!S85</f>
        <v>0</v>
      </c>
      <c r="T27" s="34">
        <f>'дод 2'!T85</f>
        <v>0</v>
      </c>
      <c r="U27" s="34">
        <f>'дод 2'!U85</f>
        <v>0</v>
      </c>
      <c r="V27" s="135"/>
      <c r="W27" s="34">
        <f t="shared" si="2"/>
        <v>137913.96</v>
      </c>
      <c r="X27" s="291"/>
      <c r="Y27" s="210"/>
      <c r="Z27" s="29"/>
      <c r="AF27" s="16"/>
      <c r="AG27" s="16"/>
    </row>
    <row r="28" spans="2:33" ht="22.5" customHeight="1">
      <c r="B28" s="42" t="s">
        <v>266</v>
      </c>
      <c r="C28" s="42" t="s">
        <v>263</v>
      </c>
      <c r="D28" s="43" t="s">
        <v>72</v>
      </c>
      <c r="E28" s="34">
        <f>'дод 2'!E86</f>
        <v>3623633</v>
      </c>
      <c r="F28" s="34">
        <f>'дод 2'!F86</f>
        <v>2451420</v>
      </c>
      <c r="G28" s="34">
        <f>'дод 2'!G86</f>
        <v>356035</v>
      </c>
      <c r="H28" s="34">
        <f>'дод 2'!H86</f>
        <v>2537015.73</v>
      </c>
      <c r="I28" s="34">
        <f>'дод 2'!I86</f>
        <v>1804983.3</v>
      </c>
      <c r="J28" s="34">
        <f>'дод 2'!J86</f>
        <v>178607.27</v>
      </c>
      <c r="K28" s="135">
        <f t="shared" si="1"/>
        <v>70.01304298752109</v>
      </c>
      <c r="L28" s="34">
        <f>'дод 2'!L86</f>
        <v>167500</v>
      </c>
      <c r="M28" s="34">
        <f>'дод 2'!M86</f>
        <v>0</v>
      </c>
      <c r="N28" s="34">
        <f>'дод 2'!N86</f>
        <v>0</v>
      </c>
      <c r="O28" s="34">
        <f>'дод 2'!O86</f>
        <v>0</v>
      </c>
      <c r="P28" s="34">
        <f>'дод 2'!P86</f>
        <v>167500</v>
      </c>
      <c r="Q28" s="34">
        <f>'дод 2'!Q86</f>
        <v>233880.4</v>
      </c>
      <c r="R28" s="34">
        <f>'дод 2'!R86</f>
        <v>117949.97</v>
      </c>
      <c r="S28" s="34">
        <f>'дод 2'!S86</f>
        <v>0</v>
      </c>
      <c r="T28" s="34">
        <f>'дод 2'!T86</f>
        <v>0</v>
      </c>
      <c r="U28" s="34">
        <f>'дод 2'!U86</f>
        <v>115930.43</v>
      </c>
      <c r="V28" s="135">
        <f>Q28/L28*100</f>
        <v>139.63008955223881</v>
      </c>
      <c r="W28" s="34">
        <f t="shared" si="2"/>
        <v>2770896.13</v>
      </c>
      <c r="X28" s="291"/>
      <c r="Y28" s="210"/>
      <c r="Z28" s="29"/>
      <c r="AF28" s="16"/>
      <c r="AG28" s="16"/>
    </row>
    <row r="29" spans="2:33" ht="24.75" customHeight="1">
      <c r="B29" s="42" t="s">
        <v>267</v>
      </c>
      <c r="C29" s="42" t="s">
        <v>263</v>
      </c>
      <c r="D29" s="43" t="s">
        <v>17</v>
      </c>
      <c r="E29" s="34">
        <f>E30</f>
        <v>73780</v>
      </c>
      <c r="F29" s="34">
        <f aca="true" t="shared" si="4" ref="F29:U29">F30</f>
        <v>0</v>
      </c>
      <c r="G29" s="34">
        <f t="shared" si="4"/>
        <v>0</v>
      </c>
      <c r="H29" s="34">
        <f t="shared" si="4"/>
        <v>40600</v>
      </c>
      <c r="I29" s="34">
        <f t="shared" si="4"/>
        <v>0</v>
      </c>
      <c r="J29" s="34">
        <f t="shared" si="4"/>
        <v>0</v>
      </c>
      <c r="K29" s="135">
        <f t="shared" si="1"/>
        <v>55.02846299810247</v>
      </c>
      <c r="L29" s="34">
        <f t="shared" si="4"/>
        <v>0</v>
      </c>
      <c r="M29" s="34">
        <f t="shared" si="4"/>
        <v>0</v>
      </c>
      <c r="N29" s="34">
        <f t="shared" si="4"/>
        <v>0</v>
      </c>
      <c r="O29" s="34">
        <f t="shared" si="4"/>
        <v>0</v>
      </c>
      <c r="P29" s="34">
        <f t="shared" si="4"/>
        <v>0</v>
      </c>
      <c r="Q29" s="34">
        <f t="shared" si="4"/>
        <v>0</v>
      </c>
      <c r="R29" s="34">
        <f t="shared" si="4"/>
        <v>0</v>
      </c>
      <c r="S29" s="34">
        <f t="shared" si="4"/>
        <v>0</v>
      </c>
      <c r="T29" s="34">
        <f t="shared" si="4"/>
        <v>0</v>
      </c>
      <c r="U29" s="34">
        <f t="shared" si="4"/>
        <v>0</v>
      </c>
      <c r="V29" s="135"/>
      <c r="W29" s="34">
        <f t="shared" si="2"/>
        <v>40600</v>
      </c>
      <c r="X29" s="291"/>
      <c r="Y29" s="210"/>
      <c r="Z29" s="29"/>
      <c r="AF29" s="16"/>
      <c r="AG29" s="16"/>
    </row>
    <row r="30" spans="1:33" s="8" customFormat="1" ht="40.5" customHeight="1">
      <c r="A30" s="7"/>
      <c r="B30" s="45" t="s">
        <v>267</v>
      </c>
      <c r="C30" s="45" t="s">
        <v>263</v>
      </c>
      <c r="D30" s="46" t="s">
        <v>207</v>
      </c>
      <c r="E30" s="35">
        <f>'дод 2'!E88</f>
        <v>73780</v>
      </c>
      <c r="F30" s="35">
        <f>'дод 2'!F88</f>
        <v>0</v>
      </c>
      <c r="G30" s="35">
        <f>'дод 2'!G88</f>
        <v>0</v>
      </c>
      <c r="H30" s="35">
        <f>'дод 2'!H88</f>
        <v>40600</v>
      </c>
      <c r="I30" s="35">
        <f>'дод 2'!I88</f>
        <v>0</v>
      </c>
      <c r="J30" s="35">
        <f>'дод 2'!J88</f>
        <v>0</v>
      </c>
      <c r="K30" s="177">
        <f t="shared" si="1"/>
        <v>55.02846299810247</v>
      </c>
      <c r="L30" s="35">
        <f>'дод 2'!L88</f>
        <v>0</v>
      </c>
      <c r="M30" s="35">
        <f>'дод 2'!M88</f>
        <v>0</v>
      </c>
      <c r="N30" s="35">
        <f>'дод 2'!N88</f>
        <v>0</v>
      </c>
      <c r="O30" s="35">
        <f>'дод 2'!O88</f>
        <v>0</v>
      </c>
      <c r="P30" s="35">
        <f>'дод 2'!P88</f>
        <v>0</v>
      </c>
      <c r="Q30" s="35">
        <f>'дод 2'!Q88</f>
        <v>0</v>
      </c>
      <c r="R30" s="35">
        <f>'дод 2'!R88</f>
        <v>0</v>
      </c>
      <c r="S30" s="35">
        <f>'дод 2'!S88</f>
        <v>0</v>
      </c>
      <c r="T30" s="35">
        <f>'дод 2'!T88</f>
        <v>0</v>
      </c>
      <c r="U30" s="35">
        <f>'дод 2'!U88</f>
        <v>0</v>
      </c>
      <c r="V30" s="177"/>
      <c r="W30" s="35">
        <f t="shared" si="2"/>
        <v>40600</v>
      </c>
      <c r="X30" s="291"/>
      <c r="Y30" s="215"/>
      <c r="Z30" s="186"/>
      <c r="AF30" s="24"/>
      <c r="AG30" s="24"/>
    </row>
    <row r="31" spans="2:33" ht="56.25">
      <c r="B31" s="42" t="s">
        <v>268</v>
      </c>
      <c r="C31" s="42" t="s">
        <v>263</v>
      </c>
      <c r="D31" s="43" t="s">
        <v>85</v>
      </c>
      <c r="E31" s="34">
        <f>'дод 2'!E89</f>
        <v>57920</v>
      </c>
      <c r="F31" s="34">
        <f>'дод 2'!F89</f>
        <v>0</v>
      </c>
      <c r="G31" s="34">
        <f>'дод 2'!G89</f>
        <v>0</v>
      </c>
      <c r="H31" s="34">
        <f>'дод 2'!H89</f>
        <v>36200</v>
      </c>
      <c r="I31" s="34">
        <f>'дод 2'!I89</f>
        <v>0</v>
      </c>
      <c r="J31" s="34">
        <f>'дод 2'!J89</f>
        <v>0</v>
      </c>
      <c r="K31" s="135">
        <f t="shared" si="1"/>
        <v>62.5</v>
      </c>
      <c r="L31" s="34">
        <f>'дод 2'!L89</f>
        <v>0</v>
      </c>
      <c r="M31" s="34">
        <f>'дод 2'!M89</f>
        <v>0</v>
      </c>
      <c r="N31" s="34">
        <f>'дод 2'!N89</f>
        <v>0</v>
      </c>
      <c r="O31" s="34">
        <f>'дод 2'!O89</f>
        <v>0</v>
      </c>
      <c r="P31" s="34">
        <f>'дод 2'!P89</f>
        <v>0</v>
      </c>
      <c r="Q31" s="34">
        <f>'дод 2'!Q89</f>
        <v>0</v>
      </c>
      <c r="R31" s="34">
        <f>'дод 2'!R89</f>
        <v>0</v>
      </c>
      <c r="S31" s="34">
        <f>'дод 2'!S89</f>
        <v>0</v>
      </c>
      <c r="T31" s="34">
        <f>'дод 2'!T89</f>
        <v>0</v>
      </c>
      <c r="U31" s="34">
        <f>'дод 2'!U89</f>
        <v>0</v>
      </c>
      <c r="V31" s="135"/>
      <c r="W31" s="34">
        <f t="shared" si="2"/>
        <v>36200</v>
      </c>
      <c r="X31" s="291"/>
      <c r="Y31" s="210"/>
      <c r="Z31" s="29"/>
      <c r="AF31" s="16"/>
      <c r="AG31" s="16"/>
    </row>
    <row r="32" spans="1:33" s="22" customFormat="1" ht="23.25" customHeight="1">
      <c r="A32" s="21"/>
      <c r="B32" s="39" t="s">
        <v>269</v>
      </c>
      <c r="C32" s="40"/>
      <c r="D32" s="41" t="s">
        <v>270</v>
      </c>
      <c r="E32" s="33">
        <f>E33+E34+E35+E36+E37+E38+E39+E41</f>
        <v>335153298.45</v>
      </c>
      <c r="F32" s="33">
        <f aca="true" t="shared" si="5" ref="F32:U32">F33+F34+F35+F36+F37+F38+F39+F41</f>
        <v>0</v>
      </c>
      <c r="G32" s="33">
        <f t="shared" si="5"/>
        <v>0</v>
      </c>
      <c r="H32" s="33">
        <f t="shared" si="5"/>
        <v>239576696.69</v>
      </c>
      <c r="I32" s="33">
        <f t="shared" si="5"/>
        <v>0</v>
      </c>
      <c r="J32" s="33">
        <f t="shared" si="5"/>
        <v>0</v>
      </c>
      <c r="K32" s="139">
        <f t="shared" si="1"/>
        <v>71.48272083192442</v>
      </c>
      <c r="L32" s="33">
        <f t="shared" si="5"/>
        <v>60054841</v>
      </c>
      <c r="M32" s="33">
        <f t="shared" si="5"/>
        <v>12622623</v>
      </c>
      <c r="N32" s="33">
        <f t="shared" si="5"/>
        <v>0</v>
      </c>
      <c r="O32" s="33">
        <f t="shared" si="5"/>
        <v>0</v>
      </c>
      <c r="P32" s="33">
        <f t="shared" si="5"/>
        <v>47432218</v>
      </c>
      <c r="Q32" s="33">
        <f t="shared" si="5"/>
        <v>44753297.43</v>
      </c>
      <c r="R32" s="33">
        <f t="shared" si="5"/>
        <v>13435196.98</v>
      </c>
      <c r="S32" s="33">
        <f t="shared" si="5"/>
        <v>0</v>
      </c>
      <c r="T32" s="33">
        <f t="shared" si="5"/>
        <v>0</v>
      </c>
      <c r="U32" s="33">
        <f t="shared" si="5"/>
        <v>31318100.450000003</v>
      </c>
      <c r="V32" s="139">
        <f aca="true" t="shared" si="6" ref="V32:V37">Q32/L32*100</f>
        <v>74.52071587367952</v>
      </c>
      <c r="W32" s="33">
        <f t="shared" si="2"/>
        <v>284329994.12</v>
      </c>
      <c r="X32" s="291"/>
      <c r="Y32" s="214">
        <f>W32-W33-W34-W35-W36-W37-W38-W39-W41</f>
        <v>0</v>
      </c>
      <c r="Z32" s="140"/>
      <c r="AF32" s="19"/>
      <c r="AG32" s="19"/>
    </row>
    <row r="33" spans="2:33" ht="43.5" customHeight="1">
      <c r="B33" s="42" t="s">
        <v>271</v>
      </c>
      <c r="C33" s="42" t="s">
        <v>272</v>
      </c>
      <c r="D33" s="43" t="s">
        <v>91</v>
      </c>
      <c r="E33" s="34">
        <f>'дод 2'!E99</f>
        <v>267182974.45</v>
      </c>
      <c r="F33" s="34">
        <f>'дод 2'!F99</f>
        <v>0</v>
      </c>
      <c r="G33" s="34">
        <f>'дод 2'!G99</f>
        <v>0</v>
      </c>
      <c r="H33" s="34">
        <f>'дод 2'!H99</f>
        <v>192627537.9</v>
      </c>
      <c r="I33" s="34">
        <f>'дод 2'!I99</f>
        <v>0</v>
      </c>
      <c r="J33" s="34">
        <f>'дод 2'!J99</f>
        <v>0</v>
      </c>
      <c r="K33" s="135">
        <f t="shared" si="1"/>
        <v>72.0957382469922</v>
      </c>
      <c r="L33" s="34">
        <f>'дод 2'!L99</f>
        <v>49747933</v>
      </c>
      <c r="M33" s="34">
        <f>'дод 2'!M99</f>
        <v>8677823</v>
      </c>
      <c r="N33" s="34">
        <f>'дод 2'!N99</f>
        <v>0</v>
      </c>
      <c r="O33" s="34">
        <f>'дод 2'!O99</f>
        <v>0</v>
      </c>
      <c r="P33" s="34">
        <f>'дод 2'!P99</f>
        <v>41070110</v>
      </c>
      <c r="Q33" s="34">
        <f>'дод 2'!Q99</f>
        <v>36423530.47</v>
      </c>
      <c r="R33" s="34">
        <f>'дод 2'!R99</f>
        <v>9444514.3</v>
      </c>
      <c r="S33" s="34">
        <f>'дод 2'!S99</f>
        <v>0</v>
      </c>
      <c r="T33" s="34">
        <f>'дод 2'!T99</f>
        <v>0</v>
      </c>
      <c r="U33" s="34">
        <f>'дод 2'!U99</f>
        <v>26979016.17</v>
      </c>
      <c r="V33" s="135">
        <f t="shared" si="6"/>
        <v>73.21616853910292</v>
      </c>
      <c r="W33" s="34">
        <f t="shared" si="2"/>
        <v>229051068.37</v>
      </c>
      <c r="X33" s="291"/>
      <c r="Y33" s="210"/>
      <c r="Z33" s="29"/>
      <c r="AF33" s="16"/>
      <c r="AG33" s="16"/>
    </row>
    <row r="34" spans="2:33" ht="37.5">
      <c r="B34" s="42" t="s">
        <v>273</v>
      </c>
      <c r="C34" s="42" t="s">
        <v>274</v>
      </c>
      <c r="D34" s="43" t="s">
        <v>93</v>
      </c>
      <c r="E34" s="34">
        <f>'дод 2'!E100</f>
        <v>29992760</v>
      </c>
      <c r="F34" s="34">
        <f>'дод 2'!F100</f>
        <v>0</v>
      </c>
      <c r="G34" s="34">
        <f>'дод 2'!G100</f>
        <v>0</v>
      </c>
      <c r="H34" s="34">
        <f>'дод 2'!H100</f>
        <v>21114128.3</v>
      </c>
      <c r="I34" s="34">
        <f>'дод 2'!I100</f>
        <v>0</v>
      </c>
      <c r="J34" s="34">
        <f>'дод 2'!J100</f>
        <v>0</v>
      </c>
      <c r="K34" s="135">
        <f t="shared" si="1"/>
        <v>70.39741690994761</v>
      </c>
      <c r="L34" s="34">
        <f>'дод 2'!L100</f>
        <v>3524000</v>
      </c>
      <c r="M34" s="34">
        <f>'дод 2'!M100</f>
        <v>24000</v>
      </c>
      <c r="N34" s="34">
        <f>'дод 2'!N100</f>
        <v>0</v>
      </c>
      <c r="O34" s="34">
        <f>'дод 2'!O100</f>
        <v>0</v>
      </c>
      <c r="P34" s="34">
        <f>'дод 2'!P100</f>
        <v>3500000</v>
      </c>
      <c r="Q34" s="34">
        <f>'дод 2'!Q100</f>
        <v>2297210.73</v>
      </c>
      <c r="R34" s="34">
        <f>'дод 2'!R100</f>
        <v>32114.31</v>
      </c>
      <c r="S34" s="34">
        <f>'дод 2'!S100</f>
        <v>0</v>
      </c>
      <c r="T34" s="34">
        <f>'дод 2'!T100</f>
        <v>0</v>
      </c>
      <c r="U34" s="34">
        <f>'дод 2'!U100</f>
        <v>2265096.42</v>
      </c>
      <c r="V34" s="135">
        <f t="shared" si="6"/>
        <v>65.18759165720772</v>
      </c>
      <c r="W34" s="34">
        <f t="shared" si="2"/>
        <v>23411339.03</v>
      </c>
      <c r="X34" s="291"/>
      <c r="Y34" s="210"/>
      <c r="Z34" s="29"/>
      <c r="AF34" s="16"/>
      <c r="AG34" s="16"/>
    </row>
    <row r="35" spans="2:33" ht="27" customHeight="1">
      <c r="B35" s="42" t="s">
        <v>275</v>
      </c>
      <c r="C35" s="42" t="s">
        <v>276</v>
      </c>
      <c r="D35" s="43" t="s">
        <v>407</v>
      </c>
      <c r="E35" s="34">
        <f>'дод 2'!E101</f>
        <v>2282045</v>
      </c>
      <c r="F35" s="34">
        <f>'дод 2'!F101</f>
        <v>0</v>
      </c>
      <c r="G35" s="34">
        <f>'дод 2'!G101</f>
        <v>0</v>
      </c>
      <c r="H35" s="34">
        <f>'дод 2'!H101</f>
        <v>1695659.81</v>
      </c>
      <c r="I35" s="34">
        <f>'дод 2'!I101</f>
        <v>0</v>
      </c>
      <c r="J35" s="34">
        <f>'дод 2'!J101</f>
        <v>0</v>
      </c>
      <c r="K35" s="135">
        <f t="shared" si="1"/>
        <v>74.30439846716432</v>
      </c>
      <c r="L35" s="34">
        <f>'дод 2'!L101</f>
        <v>412100</v>
      </c>
      <c r="M35" s="34">
        <f>'дод 2'!M101</f>
        <v>412100</v>
      </c>
      <c r="N35" s="34">
        <f>'дод 2'!N101</f>
        <v>0</v>
      </c>
      <c r="O35" s="34">
        <f>'дод 2'!O101</f>
        <v>0</v>
      </c>
      <c r="P35" s="34">
        <f>'дод 2'!P101</f>
        <v>0</v>
      </c>
      <c r="Q35" s="34">
        <f>'дод 2'!Q101</f>
        <v>598639.7</v>
      </c>
      <c r="R35" s="34">
        <f>'дод 2'!R101</f>
        <v>598639.7</v>
      </c>
      <c r="S35" s="34">
        <f>'дод 2'!S101</f>
        <v>0</v>
      </c>
      <c r="T35" s="34">
        <f>'дод 2'!T101</f>
        <v>0</v>
      </c>
      <c r="U35" s="34">
        <f>'дод 2'!U101</f>
        <v>0</v>
      </c>
      <c r="V35" s="135">
        <f t="shared" si="6"/>
        <v>145.2656394079107</v>
      </c>
      <c r="W35" s="34">
        <f t="shared" si="2"/>
        <v>2294299.51</v>
      </c>
      <c r="X35" s="291"/>
      <c r="Y35" s="210"/>
      <c r="Z35" s="29"/>
      <c r="AF35" s="16"/>
      <c r="AG35" s="16"/>
    </row>
    <row r="36" spans="2:33" ht="20.25" customHeight="1">
      <c r="B36" s="42" t="s">
        <v>277</v>
      </c>
      <c r="C36" s="42" t="s">
        <v>278</v>
      </c>
      <c r="D36" s="43" t="s">
        <v>95</v>
      </c>
      <c r="E36" s="34">
        <f>'дод 2'!E102</f>
        <v>7238632</v>
      </c>
      <c r="F36" s="34">
        <f>'дод 2'!F102</f>
        <v>0</v>
      </c>
      <c r="G36" s="34">
        <f>'дод 2'!G102</f>
        <v>0</v>
      </c>
      <c r="H36" s="34">
        <f>'дод 2'!H102</f>
        <v>5207079.64</v>
      </c>
      <c r="I36" s="34">
        <f>'дод 2'!I102</f>
        <v>0</v>
      </c>
      <c r="J36" s="34">
        <f>'дод 2'!J102</f>
        <v>0</v>
      </c>
      <c r="K36" s="135">
        <f t="shared" si="1"/>
        <v>71.93458156181997</v>
      </c>
      <c r="L36" s="34">
        <f>'дод 2'!L102</f>
        <v>4352000</v>
      </c>
      <c r="M36" s="34">
        <f>'дод 2'!M102</f>
        <v>3352000</v>
      </c>
      <c r="N36" s="34">
        <f>'дод 2'!N102</f>
        <v>0</v>
      </c>
      <c r="O36" s="34">
        <f>'дод 2'!O102</f>
        <v>0</v>
      </c>
      <c r="P36" s="34">
        <f>'дод 2'!P102</f>
        <v>1000000</v>
      </c>
      <c r="Q36" s="34">
        <f>'дод 2'!Q102</f>
        <v>3898608.6799999997</v>
      </c>
      <c r="R36" s="34">
        <f>'дод 2'!R102</f>
        <v>3282405.38</v>
      </c>
      <c r="S36" s="34">
        <f>'дод 2'!S102</f>
        <v>0</v>
      </c>
      <c r="T36" s="34">
        <f>'дод 2'!T102</f>
        <v>0</v>
      </c>
      <c r="U36" s="34">
        <f>'дод 2'!U102</f>
        <v>616203.3</v>
      </c>
      <c r="V36" s="135">
        <f t="shared" si="6"/>
        <v>89.58200091911765</v>
      </c>
      <c r="W36" s="34">
        <f t="shared" si="2"/>
        <v>9105688.32</v>
      </c>
      <c r="X36" s="291"/>
      <c r="Y36" s="210"/>
      <c r="Z36" s="29"/>
      <c r="AF36" s="16"/>
      <c r="AG36" s="16"/>
    </row>
    <row r="37" spans="2:33" ht="27" customHeight="1">
      <c r="B37" s="42" t="s">
        <v>279</v>
      </c>
      <c r="C37" s="42" t="s">
        <v>280</v>
      </c>
      <c r="D37" s="43" t="s">
        <v>97</v>
      </c>
      <c r="E37" s="34">
        <f>'дод 2'!E103</f>
        <v>14884811</v>
      </c>
      <c r="F37" s="34">
        <f>'дод 2'!F103</f>
        <v>0</v>
      </c>
      <c r="G37" s="34">
        <f>'дод 2'!G103</f>
        <v>0</v>
      </c>
      <c r="H37" s="34">
        <f>'дод 2'!H103</f>
        <v>10486561.65</v>
      </c>
      <c r="I37" s="34">
        <f>'дод 2'!I103</f>
        <v>0</v>
      </c>
      <c r="J37" s="34">
        <f>'дод 2'!J103</f>
        <v>0</v>
      </c>
      <c r="K37" s="135">
        <f t="shared" si="1"/>
        <v>70.45142628952426</v>
      </c>
      <c r="L37" s="34">
        <f>'дод 2'!L103</f>
        <v>2018808</v>
      </c>
      <c r="M37" s="34">
        <f>'дод 2'!M103</f>
        <v>156700</v>
      </c>
      <c r="N37" s="34">
        <f>'дод 2'!N103</f>
        <v>0</v>
      </c>
      <c r="O37" s="34">
        <f>'дод 2'!O103</f>
        <v>0</v>
      </c>
      <c r="P37" s="34">
        <f>'дод 2'!P103</f>
        <v>1862108</v>
      </c>
      <c r="Q37" s="34">
        <f>'дод 2'!Q103</f>
        <v>1535251.85</v>
      </c>
      <c r="R37" s="34">
        <f>'дод 2'!R103</f>
        <v>77467.29</v>
      </c>
      <c r="S37" s="34">
        <f>'дод 2'!S103</f>
        <v>0</v>
      </c>
      <c r="T37" s="34">
        <f>'дод 2'!T103</f>
        <v>0</v>
      </c>
      <c r="U37" s="34">
        <f>'дод 2'!U103</f>
        <v>1457784.56</v>
      </c>
      <c r="V37" s="135">
        <f t="shared" si="6"/>
        <v>76.04744235212067</v>
      </c>
      <c r="W37" s="34">
        <f t="shared" si="2"/>
        <v>12021813.5</v>
      </c>
      <c r="X37" s="291"/>
      <c r="Y37" s="210"/>
      <c r="Z37" s="29"/>
      <c r="AF37" s="16"/>
      <c r="AG37" s="16"/>
    </row>
    <row r="38" spans="2:33" ht="79.5" customHeight="1">
      <c r="B38" s="42" t="s">
        <v>281</v>
      </c>
      <c r="C38" s="42" t="s">
        <v>282</v>
      </c>
      <c r="D38" s="43" t="s">
        <v>19</v>
      </c>
      <c r="E38" s="34">
        <f>'дод 2'!E104</f>
        <v>898410</v>
      </c>
      <c r="F38" s="34">
        <f>'дод 2'!F104</f>
        <v>0</v>
      </c>
      <c r="G38" s="34">
        <f>'дод 2'!G104</f>
        <v>0</v>
      </c>
      <c r="H38" s="34">
        <f>'дод 2'!H104</f>
        <v>593838.48</v>
      </c>
      <c r="I38" s="34">
        <f>'дод 2'!I104</f>
        <v>0</v>
      </c>
      <c r="J38" s="34">
        <f>'дод 2'!J104</f>
        <v>0</v>
      </c>
      <c r="K38" s="135">
        <f t="shared" si="1"/>
        <v>66.09882792934184</v>
      </c>
      <c r="L38" s="34">
        <f>'дод 2'!L104</f>
        <v>0</v>
      </c>
      <c r="M38" s="34">
        <f>'дод 2'!M104</f>
        <v>0</v>
      </c>
      <c r="N38" s="34">
        <f>'дод 2'!N104</f>
        <v>0</v>
      </c>
      <c r="O38" s="34">
        <f>'дод 2'!O104</f>
        <v>0</v>
      </c>
      <c r="P38" s="34">
        <f>'дод 2'!P104</f>
        <v>0</v>
      </c>
      <c r="Q38" s="34">
        <f>'дод 2'!Q104</f>
        <v>56</v>
      </c>
      <c r="R38" s="34">
        <f>'дод 2'!R104</f>
        <v>56</v>
      </c>
      <c r="S38" s="34">
        <f>'дод 2'!S104</f>
        <v>0</v>
      </c>
      <c r="T38" s="34">
        <f>'дод 2'!T104</f>
        <v>0</v>
      </c>
      <c r="U38" s="34">
        <f>'дод 2'!U104</f>
        <v>0</v>
      </c>
      <c r="V38" s="135"/>
      <c r="W38" s="34">
        <f t="shared" si="2"/>
        <v>593894.48</v>
      </c>
      <c r="X38" s="291"/>
      <c r="Y38" s="210"/>
      <c r="Z38" s="29"/>
      <c r="AF38" s="16"/>
      <c r="AG38" s="16"/>
    </row>
    <row r="39" spans="2:33" ht="36" customHeight="1">
      <c r="B39" s="47">
        <v>2210</v>
      </c>
      <c r="C39" s="47"/>
      <c r="D39" s="43" t="s">
        <v>432</v>
      </c>
      <c r="E39" s="34">
        <f>E40</f>
        <v>5312308</v>
      </c>
      <c r="F39" s="34">
        <f aca="true" t="shared" si="7" ref="F39:U39">F40</f>
        <v>0</v>
      </c>
      <c r="G39" s="34">
        <f t="shared" si="7"/>
        <v>0</v>
      </c>
      <c r="H39" s="34">
        <f t="shared" si="7"/>
        <v>4168731.42</v>
      </c>
      <c r="I39" s="34">
        <f t="shared" si="7"/>
        <v>0</v>
      </c>
      <c r="J39" s="34">
        <f t="shared" si="7"/>
        <v>0</v>
      </c>
      <c r="K39" s="135">
        <f t="shared" si="1"/>
        <v>78.47307460335507</v>
      </c>
      <c r="L39" s="34">
        <f t="shared" si="7"/>
        <v>0</v>
      </c>
      <c r="M39" s="34">
        <f t="shared" si="7"/>
        <v>0</v>
      </c>
      <c r="N39" s="34">
        <f t="shared" si="7"/>
        <v>0</v>
      </c>
      <c r="O39" s="34">
        <f t="shared" si="7"/>
        <v>0</v>
      </c>
      <c r="P39" s="34">
        <f t="shared" si="7"/>
        <v>0</v>
      </c>
      <c r="Q39" s="34">
        <f t="shared" si="7"/>
        <v>0</v>
      </c>
      <c r="R39" s="34">
        <f t="shared" si="7"/>
        <v>0</v>
      </c>
      <c r="S39" s="34">
        <f t="shared" si="7"/>
        <v>0</v>
      </c>
      <c r="T39" s="34">
        <f t="shared" si="7"/>
        <v>0</v>
      </c>
      <c r="U39" s="34">
        <f t="shared" si="7"/>
        <v>0</v>
      </c>
      <c r="V39" s="135"/>
      <c r="W39" s="34">
        <f t="shared" si="2"/>
        <v>4168731.42</v>
      </c>
      <c r="X39" s="291"/>
      <c r="Y39" s="210"/>
      <c r="Z39" s="29"/>
      <c r="AF39" s="16"/>
      <c r="AG39" s="16"/>
    </row>
    <row r="40" spans="1:33" s="8" customFormat="1" ht="47.25" customHeight="1">
      <c r="A40" s="7"/>
      <c r="B40" s="48">
        <v>2214</v>
      </c>
      <c r="C40" s="45" t="s">
        <v>282</v>
      </c>
      <c r="D40" s="46" t="s">
        <v>433</v>
      </c>
      <c r="E40" s="35">
        <f>'дод 2'!E106</f>
        <v>5312308</v>
      </c>
      <c r="F40" s="35">
        <f>'дод 2'!F106</f>
        <v>0</v>
      </c>
      <c r="G40" s="35">
        <f>'дод 2'!G106</f>
        <v>0</v>
      </c>
      <c r="H40" s="35">
        <f>'дод 2'!H106</f>
        <v>4168731.42</v>
      </c>
      <c r="I40" s="35">
        <f>'дод 2'!I106</f>
        <v>0</v>
      </c>
      <c r="J40" s="35">
        <f>'дод 2'!J106</f>
        <v>0</v>
      </c>
      <c r="K40" s="177">
        <f t="shared" si="1"/>
        <v>78.47307460335507</v>
      </c>
      <c r="L40" s="35">
        <f>'дод 2'!L106</f>
        <v>0</v>
      </c>
      <c r="M40" s="35">
        <f>'дод 2'!M106</f>
        <v>0</v>
      </c>
      <c r="N40" s="35">
        <f>'дод 2'!N106</f>
        <v>0</v>
      </c>
      <c r="O40" s="35">
        <f>'дод 2'!O106</f>
        <v>0</v>
      </c>
      <c r="P40" s="35">
        <f>'дод 2'!P106</f>
        <v>0</v>
      </c>
      <c r="Q40" s="35">
        <f>'дод 2'!Q106</f>
        <v>0</v>
      </c>
      <c r="R40" s="35">
        <f>'дод 2'!R106</f>
        <v>0</v>
      </c>
      <c r="S40" s="35">
        <f>'дод 2'!S106</f>
        <v>0</v>
      </c>
      <c r="T40" s="35">
        <f>'дод 2'!T106</f>
        <v>0</v>
      </c>
      <c r="U40" s="35">
        <f>'дод 2'!U106</f>
        <v>0</v>
      </c>
      <c r="V40" s="177"/>
      <c r="W40" s="35">
        <f t="shared" si="2"/>
        <v>4168731.42</v>
      </c>
      <c r="X40" s="291"/>
      <c r="Y40" s="215"/>
      <c r="Z40" s="186"/>
      <c r="AF40" s="24"/>
      <c r="AG40" s="24"/>
    </row>
    <row r="41" spans="2:33" ht="25.5" customHeight="1">
      <c r="B41" s="42" t="s">
        <v>283</v>
      </c>
      <c r="C41" s="42" t="s">
        <v>282</v>
      </c>
      <c r="D41" s="43" t="s">
        <v>99</v>
      </c>
      <c r="E41" s="34">
        <f>E42+E43</f>
        <v>7361358</v>
      </c>
      <c r="F41" s="34">
        <f aca="true" t="shared" si="8" ref="F41:U41">F42+F43</f>
        <v>0</v>
      </c>
      <c r="G41" s="34">
        <f t="shared" si="8"/>
        <v>0</v>
      </c>
      <c r="H41" s="34">
        <f t="shared" si="8"/>
        <v>3683159.49</v>
      </c>
      <c r="I41" s="34">
        <f t="shared" si="8"/>
        <v>0</v>
      </c>
      <c r="J41" s="34">
        <f t="shared" si="8"/>
        <v>0</v>
      </c>
      <c r="K41" s="135">
        <f t="shared" si="1"/>
        <v>50.03369609248729</v>
      </c>
      <c r="L41" s="34">
        <f t="shared" si="8"/>
        <v>0</v>
      </c>
      <c r="M41" s="34">
        <f t="shared" si="8"/>
        <v>0</v>
      </c>
      <c r="N41" s="34">
        <f t="shared" si="8"/>
        <v>0</v>
      </c>
      <c r="O41" s="34">
        <f t="shared" si="8"/>
        <v>0</v>
      </c>
      <c r="P41" s="34">
        <f t="shared" si="8"/>
        <v>0</v>
      </c>
      <c r="Q41" s="34">
        <f t="shared" si="8"/>
        <v>0</v>
      </c>
      <c r="R41" s="34">
        <f t="shared" si="8"/>
        <v>0</v>
      </c>
      <c r="S41" s="34">
        <f t="shared" si="8"/>
        <v>0</v>
      </c>
      <c r="T41" s="34">
        <f t="shared" si="8"/>
        <v>0</v>
      </c>
      <c r="U41" s="34">
        <f t="shared" si="8"/>
        <v>0</v>
      </c>
      <c r="V41" s="135"/>
      <c r="W41" s="34">
        <f t="shared" si="2"/>
        <v>3683159.49</v>
      </c>
      <c r="X41" s="291"/>
      <c r="Y41" s="213">
        <f>W41-W42-W43</f>
        <v>0</v>
      </c>
      <c r="Z41" s="29"/>
      <c r="AF41" s="16"/>
      <c r="AG41" s="16"/>
    </row>
    <row r="42" spans="1:33" s="8" customFormat="1" ht="36" customHeight="1">
      <c r="A42" s="7"/>
      <c r="B42" s="45" t="s">
        <v>283</v>
      </c>
      <c r="C42" s="45" t="s">
        <v>282</v>
      </c>
      <c r="D42" s="46" t="s">
        <v>101</v>
      </c>
      <c r="E42" s="35">
        <f>'дод 2'!E108</f>
        <v>826395</v>
      </c>
      <c r="F42" s="35">
        <f>'дод 2'!F108</f>
        <v>0</v>
      </c>
      <c r="G42" s="35">
        <f>'дод 2'!G108</f>
        <v>0</v>
      </c>
      <c r="H42" s="35">
        <f>'дод 2'!H108</f>
        <v>571131.66</v>
      </c>
      <c r="I42" s="35">
        <f>'дод 2'!I108</f>
        <v>0</v>
      </c>
      <c r="J42" s="35">
        <f>'дод 2'!J108</f>
        <v>0</v>
      </c>
      <c r="K42" s="177">
        <f t="shared" si="1"/>
        <v>69.11121921115205</v>
      </c>
      <c r="L42" s="35">
        <f>'дод 2'!L108</f>
        <v>0</v>
      </c>
      <c r="M42" s="35">
        <f>'дод 2'!M108</f>
        <v>0</v>
      </c>
      <c r="N42" s="35">
        <f>'дод 2'!N108</f>
        <v>0</v>
      </c>
      <c r="O42" s="35">
        <f>'дод 2'!O108</f>
        <v>0</v>
      </c>
      <c r="P42" s="35">
        <f>'дод 2'!P108</f>
        <v>0</v>
      </c>
      <c r="Q42" s="35">
        <f>'дод 2'!Q108</f>
        <v>0</v>
      </c>
      <c r="R42" s="35">
        <f>'дод 2'!R108</f>
        <v>0</v>
      </c>
      <c r="S42" s="35">
        <f>'дод 2'!S108</f>
        <v>0</v>
      </c>
      <c r="T42" s="35">
        <f>'дод 2'!T108</f>
        <v>0</v>
      </c>
      <c r="U42" s="35">
        <f>'дод 2'!U108</f>
        <v>0</v>
      </c>
      <c r="V42" s="177"/>
      <c r="W42" s="35">
        <f t="shared" si="2"/>
        <v>571131.66</v>
      </c>
      <c r="X42" s="291"/>
      <c r="Y42" s="215"/>
      <c r="Z42" s="186"/>
      <c r="AF42" s="24"/>
      <c r="AG42" s="24"/>
    </row>
    <row r="43" spans="1:33" s="8" customFormat="1" ht="36" customHeight="1">
      <c r="A43" s="7"/>
      <c r="B43" s="45" t="s">
        <v>283</v>
      </c>
      <c r="C43" s="45" t="s">
        <v>282</v>
      </c>
      <c r="D43" s="46" t="s">
        <v>102</v>
      </c>
      <c r="E43" s="35">
        <f>'дод 2'!E109</f>
        <v>6534963</v>
      </c>
      <c r="F43" s="35">
        <f>'дод 2'!F109</f>
        <v>0</v>
      </c>
      <c r="G43" s="35">
        <f>'дод 2'!G109</f>
        <v>0</v>
      </c>
      <c r="H43" s="35">
        <f>'дод 2'!H109</f>
        <v>3112027.83</v>
      </c>
      <c r="I43" s="35">
        <f>'дод 2'!I109</f>
        <v>0</v>
      </c>
      <c r="J43" s="35">
        <f>'дод 2'!J109</f>
        <v>0</v>
      </c>
      <c r="K43" s="177">
        <f t="shared" si="1"/>
        <v>47.621200456682004</v>
      </c>
      <c r="L43" s="35">
        <f>'дод 2'!L109</f>
        <v>0</v>
      </c>
      <c r="M43" s="35">
        <f>'дод 2'!M109</f>
        <v>0</v>
      </c>
      <c r="N43" s="35">
        <f>'дод 2'!N109</f>
        <v>0</v>
      </c>
      <c r="O43" s="35">
        <f>'дод 2'!O109</f>
        <v>0</v>
      </c>
      <c r="P43" s="35">
        <f>'дод 2'!P109</f>
        <v>0</v>
      </c>
      <c r="Q43" s="35">
        <f>'дод 2'!Q109</f>
        <v>0</v>
      </c>
      <c r="R43" s="35">
        <f>'дод 2'!R109</f>
        <v>0</v>
      </c>
      <c r="S43" s="35">
        <f>'дод 2'!S109</f>
        <v>0</v>
      </c>
      <c r="T43" s="35">
        <f>'дод 2'!T109</f>
        <v>0</v>
      </c>
      <c r="U43" s="35">
        <f>'дод 2'!U109</f>
        <v>0</v>
      </c>
      <c r="V43" s="177"/>
      <c r="W43" s="35">
        <f t="shared" si="2"/>
        <v>3112027.83</v>
      </c>
      <c r="X43" s="291"/>
      <c r="Y43" s="215"/>
      <c r="Z43" s="186"/>
      <c r="AF43" s="24"/>
      <c r="AG43" s="24"/>
    </row>
    <row r="44" spans="1:33" s="22" customFormat="1" ht="24.75" customHeight="1">
      <c r="A44" s="21"/>
      <c r="B44" s="39" t="s">
        <v>284</v>
      </c>
      <c r="C44" s="40"/>
      <c r="D44" s="41" t="s">
        <v>285</v>
      </c>
      <c r="E44" s="33">
        <f aca="true" t="shared" si="9" ref="E44:J44">E45+E53+E57+E64+E74+E75+E76+E77+E79+E81+E84+E86+E91+E92+E95+E96+E97+E100+E104+E87</f>
        <v>950606327.2</v>
      </c>
      <c r="F44" s="33">
        <f t="shared" si="9"/>
        <v>10554571</v>
      </c>
      <c r="G44" s="33">
        <f t="shared" si="9"/>
        <v>1127600</v>
      </c>
      <c r="H44" s="33">
        <f t="shared" si="9"/>
        <v>806945803.3899997</v>
      </c>
      <c r="I44" s="33">
        <f t="shared" si="9"/>
        <v>7561219.150000001</v>
      </c>
      <c r="J44" s="33">
        <f t="shared" si="9"/>
        <v>456403.91</v>
      </c>
      <c r="K44" s="139">
        <f t="shared" si="1"/>
        <v>84.88748499779601</v>
      </c>
      <c r="L44" s="33">
        <f>L45+L53+L57+L64+L74+L75+L76+L77+L79+L81+L84+L86+L91+L92+L95+L96+L97+L100+L104+L87</f>
        <v>1700915</v>
      </c>
      <c r="M44" s="33">
        <f aca="true" t="shared" si="10" ref="M44:U44">M45+M53+M57+M64+M74+M75+M76+M77+M79+M81+M84+M86+M91+M92+M95+M96+M97+M100+M104+M87</f>
        <v>48900</v>
      </c>
      <c r="N44" s="33">
        <f t="shared" si="10"/>
        <v>39000</v>
      </c>
      <c r="O44" s="33">
        <f t="shared" si="10"/>
        <v>0</v>
      </c>
      <c r="P44" s="33">
        <f t="shared" si="10"/>
        <v>1652015</v>
      </c>
      <c r="Q44" s="33">
        <f t="shared" si="10"/>
        <v>1929640.25</v>
      </c>
      <c r="R44" s="33">
        <f t="shared" si="10"/>
        <v>1187796.22</v>
      </c>
      <c r="S44" s="33">
        <f t="shared" si="10"/>
        <v>20376.13</v>
      </c>
      <c r="T44" s="33">
        <f t="shared" si="10"/>
        <v>0</v>
      </c>
      <c r="U44" s="33">
        <f t="shared" si="10"/>
        <v>741844.0299999999</v>
      </c>
      <c r="V44" s="139">
        <f>Q44/L44*100</f>
        <v>113.447188719013</v>
      </c>
      <c r="W44" s="33">
        <f t="shared" si="2"/>
        <v>808875443.6399997</v>
      </c>
      <c r="X44" s="291"/>
      <c r="Y44" s="214">
        <f>W44-W45-W53-W57-W64-W74-W75-W76-W77-W79-W81-W86-W87-W91-W92-W95-W96-W97-W100-W104-W84</f>
        <v>-3.073946572840214E-07</v>
      </c>
      <c r="Z44" s="140"/>
      <c r="AF44" s="19"/>
      <c r="AG44" s="19"/>
    </row>
    <row r="45" spans="1:33" s="22" customFormat="1" ht="87.75" customHeight="1">
      <c r="A45" s="21"/>
      <c r="B45" s="44" t="s">
        <v>436</v>
      </c>
      <c r="C45" s="44"/>
      <c r="D45" s="49" t="s">
        <v>437</v>
      </c>
      <c r="E45" s="34">
        <f>E46+E47+E48+E49+E50+E51+E52</f>
        <v>532728400</v>
      </c>
      <c r="F45" s="34">
        <f aca="true" t="shared" si="11" ref="F45:U45">F46+F47+F48+F49+F50+F51+F52</f>
        <v>0</v>
      </c>
      <c r="G45" s="34">
        <f t="shared" si="11"/>
        <v>0</v>
      </c>
      <c r="H45" s="34">
        <f t="shared" si="11"/>
        <v>530015709.17</v>
      </c>
      <c r="I45" s="34">
        <f t="shared" si="11"/>
        <v>0</v>
      </c>
      <c r="J45" s="34">
        <f t="shared" si="11"/>
        <v>0</v>
      </c>
      <c r="K45" s="135">
        <f t="shared" si="1"/>
        <v>99.49079290122322</v>
      </c>
      <c r="L45" s="34">
        <f t="shared" si="11"/>
        <v>0</v>
      </c>
      <c r="M45" s="34">
        <f t="shared" si="11"/>
        <v>0</v>
      </c>
      <c r="N45" s="34">
        <f t="shared" si="11"/>
        <v>0</v>
      </c>
      <c r="O45" s="34">
        <f t="shared" si="11"/>
        <v>0</v>
      </c>
      <c r="P45" s="34">
        <f t="shared" si="11"/>
        <v>0</v>
      </c>
      <c r="Q45" s="34">
        <f t="shared" si="11"/>
        <v>0</v>
      </c>
      <c r="R45" s="34">
        <f t="shared" si="11"/>
        <v>0</v>
      </c>
      <c r="S45" s="34">
        <f t="shared" si="11"/>
        <v>0</v>
      </c>
      <c r="T45" s="34">
        <f t="shared" si="11"/>
        <v>0</v>
      </c>
      <c r="U45" s="34">
        <f t="shared" si="11"/>
        <v>0</v>
      </c>
      <c r="V45" s="135"/>
      <c r="W45" s="34">
        <f t="shared" si="2"/>
        <v>530015709.17</v>
      </c>
      <c r="X45" s="291"/>
      <c r="Y45" s="213">
        <f>W45-W46-W48-W49-W51-W52-W47-W50</f>
        <v>7.283233571797609E-09</v>
      </c>
      <c r="Z45" s="29"/>
      <c r="AF45" s="19"/>
      <c r="AG45" s="19"/>
    </row>
    <row r="46" spans="1:33" s="27" customFormat="1" ht="298.5" customHeight="1">
      <c r="A46" s="25"/>
      <c r="B46" s="50" t="s">
        <v>439</v>
      </c>
      <c r="C46" s="50" t="s">
        <v>254</v>
      </c>
      <c r="D46" s="51" t="s">
        <v>440</v>
      </c>
      <c r="E46" s="35">
        <f>'дод 2'!E118</f>
        <v>22224500</v>
      </c>
      <c r="F46" s="35">
        <f>'дод 2'!F118</f>
        <v>0</v>
      </c>
      <c r="G46" s="35">
        <f>'дод 2'!G118</f>
        <v>0</v>
      </c>
      <c r="H46" s="35">
        <f>'дод 2'!H118</f>
        <v>21374486.83</v>
      </c>
      <c r="I46" s="35">
        <f>'дод 2'!I118</f>
        <v>0</v>
      </c>
      <c r="J46" s="35">
        <f>'дод 2'!J118</f>
        <v>0</v>
      </c>
      <c r="K46" s="177">
        <f t="shared" si="1"/>
        <v>96.17533276339174</v>
      </c>
      <c r="L46" s="35">
        <f>'дод 2'!L118</f>
        <v>0</v>
      </c>
      <c r="M46" s="35">
        <f>'дод 2'!M118</f>
        <v>0</v>
      </c>
      <c r="N46" s="35">
        <f>'дод 2'!N118</f>
        <v>0</v>
      </c>
      <c r="O46" s="35">
        <f>'дод 2'!O118</f>
        <v>0</v>
      </c>
      <c r="P46" s="35">
        <f>'дод 2'!P118</f>
        <v>0</v>
      </c>
      <c r="Q46" s="35">
        <f>'дод 2'!Q118</f>
        <v>0</v>
      </c>
      <c r="R46" s="35">
        <f>'дод 2'!R118</f>
        <v>0</v>
      </c>
      <c r="S46" s="35">
        <f>'дод 2'!S118</f>
        <v>0</v>
      </c>
      <c r="T46" s="35">
        <f>'дод 2'!T118</f>
        <v>0</v>
      </c>
      <c r="U46" s="35">
        <f>'дод 2'!U118</f>
        <v>0</v>
      </c>
      <c r="V46" s="177"/>
      <c r="W46" s="35">
        <f t="shared" si="2"/>
        <v>21374486.83</v>
      </c>
      <c r="X46" s="238">
        <v>20</v>
      </c>
      <c r="Y46" s="215"/>
      <c r="Z46" s="186"/>
      <c r="AF46" s="26"/>
      <c r="AG46" s="26"/>
    </row>
    <row r="47" spans="1:33" s="27" customFormat="1" ht="296.25" customHeight="1">
      <c r="A47" s="25"/>
      <c r="B47" s="286" t="s">
        <v>442</v>
      </c>
      <c r="C47" s="280" t="s">
        <v>254</v>
      </c>
      <c r="D47" s="52" t="s">
        <v>495</v>
      </c>
      <c r="E47" s="36">
        <f>'дод 2'!E119</f>
        <v>3631400</v>
      </c>
      <c r="F47" s="36">
        <f>'дод 2'!F119</f>
        <v>0</v>
      </c>
      <c r="G47" s="36">
        <f>'дод 2'!G119</f>
        <v>0</v>
      </c>
      <c r="H47" s="36">
        <f>'дод 2'!H119</f>
        <v>3353986.61</v>
      </c>
      <c r="I47" s="36">
        <f>'дод 2'!I119</f>
        <v>0</v>
      </c>
      <c r="J47" s="36">
        <f>'дод 2'!J119</f>
        <v>0</v>
      </c>
      <c r="K47" s="283">
        <v>96.17533276339174</v>
      </c>
      <c r="L47" s="36">
        <f>'дод 2'!L119</f>
        <v>0</v>
      </c>
      <c r="M47" s="36">
        <f>'дод 2'!M119</f>
        <v>0</v>
      </c>
      <c r="N47" s="36">
        <f>'дод 2'!N119</f>
        <v>0</v>
      </c>
      <c r="O47" s="36">
        <f>'дод 2'!O119</f>
        <v>0</v>
      </c>
      <c r="P47" s="36">
        <f>'дод 2'!P119</f>
        <v>0</v>
      </c>
      <c r="Q47" s="36">
        <f>'дод 2'!Q119</f>
        <v>0</v>
      </c>
      <c r="R47" s="36">
        <f>'дод 2'!R119</f>
        <v>0</v>
      </c>
      <c r="S47" s="36">
        <f>'дод 2'!S119</f>
        <v>0</v>
      </c>
      <c r="T47" s="36">
        <f>'дод 2'!T119</f>
        <v>0</v>
      </c>
      <c r="U47" s="187">
        <f>'дод 2'!U119</f>
        <v>0</v>
      </c>
      <c r="V47" s="177"/>
      <c r="W47" s="35">
        <f t="shared" si="2"/>
        <v>3353986.61</v>
      </c>
      <c r="X47" s="238"/>
      <c r="Y47" s="215"/>
      <c r="Z47" s="186"/>
      <c r="AF47" s="26"/>
      <c r="AG47" s="26"/>
    </row>
    <row r="48" spans="1:33" s="27" customFormat="1" ht="338.25" customHeight="1">
      <c r="A48" s="25"/>
      <c r="B48" s="287"/>
      <c r="C48" s="281"/>
      <c r="D48" s="53" t="s">
        <v>443</v>
      </c>
      <c r="E48" s="37">
        <f>'дод 2'!E120</f>
        <v>0</v>
      </c>
      <c r="F48" s="37">
        <f>'дод 2'!F120</f>
        <v>0</v>
      </c>
      <c r="G48" s="37">
        <f>'дод 2'!G120</f>
        <v>0</v>
      </c>
      <c r="H48" s="37">
        <f>'дод 2'!H120</f>
        <v>0</v>
      </c>
      <c r="I48" s="37">
        <f>'дод 2'!I120</f>
        <v>0</v>
      </c>
      <c r="J48" s="37">
        <f>'дод 2'!J120</f>
        <v>0</v>
      </c>
      <c r="K48" s="284"/>
      <c r="L48" s="37">
        <f>'дод 2'!L120</f>
        <v>0</v>
      </c>
      <c r="M48" s="37">
        <f>'дод 2'!M120</f>
        <v>0</v>
      </c>
      <c r="N48" s="37">
        <f>'дод 2'!N120</f>
        <v>0</v>
      </c>
      <c r="O48" s="37">
        <f>'дод 2'!O120</f>
        <v>0</v>
      </c>
      <c r="P48" s="37">
        <f>'дод 2'!P120</f>
        <v>0</v>
      </c>
      <c r="Q48" s="37">
        <f>'дод 2'!Q120</f>
        <v>0</v>
      </c>
      <c r="R48" s="37">
        <f>'дод 2'!R120</f>
        <v>0</v>
      </c>
      <c r="S48" s="37">
        <f>'дод 2'!S120</f>
        <v>0</v>
      </c>
      <c r="T48" s="37">
        <f>'дод 2'!T120</f>
        <v>0</v>
      </c>
      <c r="U48" s="188">
        <f>'дод 2'!U120</f>
        <v>0</v>
      </c>
      <c r="V48" s="135"/>
      <c r="W48" s="34">
        <f t="shared" si="2"/>
        <v>0</v>
      </c>
      <c r="X48" s="238"/>
      <c r="Y48" s="215"/>
      <c r="Z48" s="186"/>
      <c r="AF48" s="26"/>
      <c r="AG48" s="26"/>
    </row>
    <row r="49" spans="1:33" s="27" customFormat="1" ht="98.25" customHeight="1">
      <c r="A49" s="25"/>
      <c r="B49" s="50" t="s">
        <v>445</v>
      </c>
      <c r="C49" s="50" t="s">
        <v>256</v>
      </c>
      <c r="D49" s="51" t="s">
        <v>446</v>
      </c>
      <c r="E49" s="35">
        <f>'дод 2'!E121</f>
        <v>2384400</v>
      </c>
      <c r="F49" s="35">
        <f>'дод 2'!F121</f>
        <v>0</v>
      </c>
      <c r="G49" s="35">
        <f>'дод 2'!G121</f>
        <v>0</v>
      </c>
      <c r="H49" s="35">
        <f>'дод 2'!H121</f>
        <v>2188348</v>
      </c>
      <c r="I49" s="35">
        <f>'дод 2'!I121</f>
        <v>0</v>
      </c>
      <c r="J49" s="35">
        <f>'дод 2'!J121</f>
        <v>0</v>
      </c>
      <c r="K49" s="177">
        <f aca="true" t="shared" si="12" ref="K49:K112">H49/E49*100</f>
        <v>91.77772185874854</v>
      </c>
      <c r="L49" s="35">
        <f>'дод 2'!L121</f>
        <v>0</v>
      </c>
      <c r="M49" s="35">
        <f>'дод 2'!M121</f>
        <v>0</v>
      </c>
      <c r="N49" s="35">
        <f>'дод 2'!N121</f>
        <v>0</v>
      </c>
      <c r="O49" s="35">
        <f>'дод 2'!O121</f>
        <v>0</v>
      </c>
      <c r="P49" s="35">
        <f>'дод 2'!P121</f>
        <v>0</v>
      </c>
      <c r="Q49" s="35">
        <f>'дод 2'!Q121</f>
        <v>0</v>
      </c>
      <c r="R49" s="35">
        <f>'дод 2'!R121</f>
        <v>0</v>
      </c>
      <c r="S49" s="35">
        <f>'дод 2'!S121</f>
        <v>0</v>
      </c>
      <c r="T49" s="35">
        <f>'дод 2'!T121</f>
        <v>0</v>
      </c>
      <c r="U49" s="35">
        <f>'дод 2'!U121</f>
        <v>0</v>
      </c>
      <c r="V49" s="177" t="e">
        <f>Q49/L49*100</f>
        <v>#DIV/0!</v>
      </c>
      <c r="W49" s="35">
        <f t="shared" si="2"/>
        <v>2188348</v>
      </c>
      <c r="X49" s="238"/>
      <c r="Y49" s="215"/>
      <c r="Z49" s="186"/>
      <c r="AF49" s="26"/>
      <c r="AG49" s="26"/>
    </row>
    <row r="50" spans="1:33" s="27" customFormat="1" ht="204" customHeight="1">
      <c r="A50" s="25"/>
      <c r="B50" s="50" t="s">
        <v>448</v>
      </c>
      <c r="C50" s="50" t="s">
        <v>256</v>
      </c>
      <c r="D50" s="51" t="s">
        <v>449</v>
      </c>
      <c r="E50" s="35">
        <f>'дод 2'!E122</f>
        <v>64700</v>
      </c>
      <c r="F50" s="35">
        <f>'дод 2'!F122</f>
        <v>0</v>
      </c>
      <c r="G50" s="35">
        <f>'дод 2'!G122</f>
        <v>0</v>
      </c>
      <c r="H50" s="35">
        <f>'дод 2'!H122</f>
        <v>34902.82</v>
      </c>
      <c r="I50" s="35">
        <f>'дод 2'!I122</f>
        <v>0</v>
      </c>
      <c r="J50" s="35">
        <f>'дод 2'!J122</f>
        <v>0</v>
      </c>
      <c r="K50" s="177">
        <f t="shared" si="12"/>
        <v>53.94562596599691</v>
      </c>
      <c r="L50" s="35">
        <f>'дод 2'!L122</f>
        <v>0</v>
      </c>
      <c r="M50" s="35">
        <f>'дод 2'!M122</f>
        <v>0</v>
      </c>
      <c r="N50" s="35">
        <f>'дод 2'!N122</f>
        <v>0</v>
      </c>
      <c r="O50" s="35">
        <f>'дод 2'!O122</f>
        <v>0</v>
      </c>
      <c r="P50" s="35">
        <f>'дод 2'!P122</f>
        <v>0</v>
      </c>
      <c r="Q50" s="35">
        <f>'дод 2'!Q122</f>
        <v>0</v>
      </c>
      <c r="R50" s="35">
        <f>'дод 2'!R122</f>
        <v>0</v>
      </c>
      <c r="S50" s="35">
        <f>'дод 2'!S122</f>
        <v>0</v>
      </c>
      <c r="T50" s="35">
        <f>'дод 2'!T122</f>
        <v>0</v>
      </c>
      <c r="U50" s="35">
        <f>'дод 2'!U122</f>
        <v>0</v>
      </c>
      <c r="V50" s="177" t="e">
        <f>Q50/L50*100</f>
        <v>#DIV/0!</v>
      </c>
      <c r="W50" s="35">
        <f t="shared" si="2"/>
        <v>34902.82</v>
      </c>
      <c r="X50" s="238"/>
      <c r="Y50" s="215"/>
      <c r="Z50" s="186"/>
      <c r="AF50" s="26"/>
      <c r="AG50" s="26"/>
    </row>
    <row r="51" spans="1:33" s="27" customFormat="1" ht="43.5" customHeight="1">
      <c r="A51" s="25"/>
      <c r="B51" s="50" t="s">
        <v>451</v>
      </c>
      <c r="C51" s="50" t="s">
        <v>256</v>
      </c>
      <c r="D51" s="51" t="s">
        <v>452</v>
      </c>
      <c r="E51" s="35">
        <f>'дод 2'!E123</f>
        <v>1154600</v>
      </c>
      <c r="F51" s="35">
        <f>'дод 2'!F123</f>
        <v>0</v>
      </c>
      <c r="G51" s="35">
        <f>'дод 2'!G123</f>
        <v>0</v>
      </c>
      <c r="H51" s="35">
        <f>'дод 2'!H123</f>
        <v>901505.73</v>
      </c>
      <c r="I51" s="35">
        <f>'дод 2'!I123</f>
        <v>0</v>
      </c>
      <c r="J51" s="35">
        <f>'дод 2'!J123</f>
        <v>0</v>
      </c>
      <c r="K51" s="177">
        <f t="shared" si="12"/>
        <v>78.07948467001559</v>
      </c>
      <c r="L51" s="35">
        <f>'дод 2'!L123</f>
        <v>0</v>
      </c>
      <c r="M51" s="35">
        <f>'дод 2'!M123</f>
        <v>0</v>
      </c>
      <c r="N51" s="35">
        <f>'дод 2'!N123</f>
        <v>0</v>
      </c>
      <c r="O51" s="35">
        <f>'дод 2'!O123</f>
        <v>0</v>
      </c>
      <c r="P51" s="35">
        <f>'дод 2'!P123</f>
        <v>0</v>
      </c>
      <c r="Q51" s="35">
        <f>'дод 2'!Q123</f>
        <v>0</v>
      </c>
      <c r="R51" s="35">
        <f>'дод 2'!R123</f>
        <v>0</v>
      </c>
      <c r="S51" s="35">
        <f>'дод 2'!S123</f>
        <v>0</v>
      </c>
      <c r="T51" s="35">
        <f>'дод 2'!T123</f>
        <v>0</v>
      </c>
      <c r="U51" s="35">
        <f>'дод 2'!U123</f>
        <v>0</v>
      </c>
      <c r="V51" s="177" t="e">
        <f>Q51/L51*100</f>
        <v>#DIV/0!</v>
      </c>
      <c r="W51" s="35">
        <f t="shared" si="2"/>
        <v>901505.73</v>
      </c>
      <c r="X51" s="238"/>
      <c r="Y51" s="215"/>
      <c r="Z51" s="186"/>
      <c r="AF51" s="26"/>
      <c r="AG51" s="26"/>
    </row>
    <row r="52" spans="1:33" s="27" customFormat="1" ht="53.25" customHeight="1">
      <c r="A52" s="25"/>
      <c r="B52" s="50" t="s">
        <v>454</v>
      </c>
      <c r="C52" s="50" t="s">
        <v>255</v>
      </c>
      <c r="D52" s="51" t="s">
        <v>455</v>
      </c>
      <c r="E52" s="35">
        <f>'дод 2'!E124</f>
        <v>503268800</v>
      </c>
      <c r="F52" s="35">
        <f>'дод 2'!F124</f>
        <v>0</v>
      </c>
      <c r="G52" s="35">
        <f>'дод 2'!G124</f>
        <v>0</v>
      </c>
      <c r="H52" s="35">
        <f>'дод 2'!H124</f>
        <v>502162479.18</v>
      </c>
      <c r="I52" s="35">
        <f>'дод 2'!I124</f>
        <v>0</v>
      </c>
      <c r="J52" s="35">
        <f>'дод 2'!J124</f>
        <v>0</v>
      </c>
      <c r="K52" s="177">
        <f t="shared" si="12"/>
        <v>99.78017297714462</v>
      </c>
      <c r="L52" s="35">
        <f>'дод 2'!L124</f>
        <v>0</v>
      </c>
      <c r="M52" s="35">
        <f>'дод 2'!M124</f>
        <v>0</v>
      </c>
      <c r="N52" s="35">
        <f>'дод 2'!N124</f>
        <v>0</v>
      </c>
      <c r="O52" s="35">
        <f>'дод 2'!O124</f>
        <v>0</v>
      </c>
      <c r="P52" s="35">
        <f>'дод 2'!P124</f>
        <v>0</v>
      </c>
      <c r="Q52" s="35">
        <f>'дод 2'!Q124</f>
        <v>0</v>
      </c>
      <c r="R52" s="35">
        <f>'дод 2'!R124</f>
        <v>0</v>
      </c>
      <c r="S52" s="35">
        <f>'дод 2'!S124</f>
        <v>0</v>
      </c>
      <c r="T52" s="35">
        <f>'дод 2'!T124</f>
        <v>0</v>
      </c>
      <c r="U52" s="35">
        <f>'дод 2'!U124</f>
        <v>0</v>
      </c>
      <c r="V52" s="177" t="e">
        <f>Q52/L52*100</f>
        <v>#DIV/0!</v>
      </c>
      <c r="W52" s="35">
        <f t="shared" si="2"/>
        <v>502162479.18</v>
      </c>
      <c r="X52" s="238"/>
      <c r="Y52" s="215"/>
      <c r="Z52" s="186"/>
      <c r="AF52" s="26"/>
      <c r="AG52" s="26"/>
    </row>
    <row r="53" spans="1:33" s="22" customFormat="1" ht="58.5" customHeight="1">
      <c r="A53" s="21"/>
      <c r="B53" s="44" t="s">
        <v>457</v>
      </c>
      <c r="C53" s="44"/>
      <c r="D53" s="49" t="s">
        <v>458</v>
      </c>
      <c r="E53" s="34">
        <f aca="true" t="shared" si="13" ref="E53:U53">E54+E55+E56</f>
        <v>313500</v>
      </c>
      <c r="F53" s="34">
        <f t="shared" si="13"/>
        <v>0</v>
      </c>
      <c r="G53" s="34">
        <f t="shared" si="13"/>
        <v>0</v>
      </c>
      <c r="H53" s="34">
        <f t="shared" si="13"/>
        <v>201786.15999999997</v>
      </c>
      <c r="I53" s="34">
        <f t="shared" si="13"/>
        <v>0</v>
      </c>
      <c r="J53" s="34">
        <f t="shared" si="13"/>
        <v>0</v>
      </c>
      <c r="K53" s="135">
        <f t="shared" si="12"/>
        <v>64.36560127591706</v>
      </c>
      <c r="L53" s="34">
        <f t="shared" si="13"/>
        <v>0</v>
      </c>
      <c r="M53" s="34">
        <f t="shared" si="13"/>
        <v>0</v>
      </c>
      <c r="N53" s="34">
        <f t="shared" si="13"/>
        <v>0</v>
      </c>
      <c r="O53" s="34">
        <f t="shared" si="13"/>
        <v>0</v>
      </c>
      <c r="P53" s="34">
        <f t="shared" si="13"/>
        <v>0</v>
      </c>
      <c r="Q53" s="34">
        <f t="shared" si="13"/>
        <v>0</v>
      </c>
      <c r="R53" s="34">
        <f t="shared" si="13"/>
        <v>0</v>
      </c>
      <c r="S53" s="34">
        <f t="shared" si="13"/>
        <v>0</v>
      </c>
      <c r="T53" s="34">
        <f t="shared" si="13"/>
        <v>0</v>
      </c>
      <c r="U53" s="34">
        <f t="shared" si="13"/>
        <v>0</v>
      </c>
      <c r="V53" s="135" t="e">
        <f>Q53/L53*100</f>
        <v>#DIV/0!</v>
      </c>
      <c r="W53" s="34">
        <f t="shared" si="2"/>
        <v>201786.15999999997</v>
      </c>
      <c r="X53" s="238"/>
      <c r="Y53" s="213">
        <f>W53-W54-W55-W56</f>
        <v>0</v>
      </c>
      <c r="Z53" s="29"/>
      <c r="AF53" s="19"/>
      <c r="AG53" s="19"/>
    </row>
    <row r="54" spans="1:33" s="27" customFormat="1" ht="257.25" customHeight="1">
      <c r="A54" s="25"/>
      <c r="B54" s="50" t="s">
        <v>460</v>
      </c>
      <c r="C54" s="50" t="s">
        <v>254</v>
      </c>
      <c r="D54" s="51" t="s">
        <v>461</v>
      </c>
      <c r="E54" s="35">
        <f>'дод 2'!E126</f>
        <v>36189.02</v>
      </c>
      <c r="F54" s="35">
        <f>'дод 2'!F126</f>
        <v>0</v>
      </c>
      <c r="G54" s="35">
        <f>'дод 2'!G126</f>
        <v>0</v>
      </c>
      <c r="H54" s="35">
        <f>'дод 2'!H126</f>
        <v>33178.69</v>
      </c>
      <c r="I54" s="35">
        <f>'дод 2'!I126</f>
        <v>0</v>
      </c>
      <c r="J54" s="35">
        <f>'дод 2'!J126</f>
        <v>0</v>
      </c>
      <c r="K54" s="177">
        <f t="shared" si="12"/>
        <v>91.68164819052852</v>
      </c>
      <c r="L54" s="35">
        <f>'дод 2'!L126</f>
        <v>0</v>
      </c>
      <c r="M54" s="35">
        <f>'дод 2'!M126</f>
        <v>0</v>
      </c>
      <c r="N54" s="35">
        <f>'дод 2'!N126</f>
        <v>0</v>
      </c>
      <c r="O54" s="35">
        <f>'дод 2'!O126</f>
        <v>0</v>
      </c>
      <c r="P54" s="35">
        <f>'дод 2'!P126</f>
        <v>0</v>
      </c>
      <c r="Q54" s="35">
        <f>'дод 2'!Q126</f>
        <v>0</v>
      </c>
      <c r="R54" s="35">
        <f>'дод 2'!R126</f>
        <v>0</v>
      </c>
      <c r="S54" s="35">
        <f>'дод 2'!S126</f>
        <v>0</v>
      </c>
      <c r="T54" s="35">
        <f>'дод 2'!T126</f>
        <v>0</v>
      </c>
      <c r="U54" s="35">
        <f>'дод 2'!U126</f>
        <v>0</v>
      </c>
      <c r="V54" s="177"/>
      <c r="W54" s="35">
        <f t="shared" si="2"/>
        <v>33178.69</v>
      </c>
      <c r="X54" s="238"/>
      <c r="Y54" s="215"/>
      <c r="Z54" s="186"/>
      <c r="AF54" s="26"/>
      <c r="AG54" s="26"/>
    </row>
    <row r="55" spans="1:33" s="27" customFormat="1" ht="57" customHeight="1">
      <c r="A55" s="25"/>
      <c r="B55" s="50" t="s">
        <v>463</v>
      </c>
      <c r="C55" s="50" t="s">
        <v>256</v>
      </c>
      <c r="D55" s="54" t="s">
        <v>464</v>
      </c>
      <c r="E55" s="35">
        <f>'дод 2'!E127</f>
        <v>8035.26</v>
      </c>
      <c r="F55" s="35">
        <f>'дод 2'!F127</f>
        <v>0</v>
      </c>
      <c r="G55" s="35">
        <f>'дод 2'!G127</f>
        <v>0</v>
      </c>
      <c r="H55" s="35">
        <f>'дод 2'!H127</f>
        <v>5647.67</v>
      </c>
      <c r="I55" s="35">
        <f>'дод 2'!I127</f>
        <v>0</v>
      </c>
      <c r="J55" s="35">
        <f>'дод 2'!J127</f>
        <v>0</v>
      </c>
      <c r="K55" s="177">
        <f t="shared" si="12"/>
        <v>70.28608906245722</v>
      </c>
      <c r="L55" s="35">
        <f>'дод 2'!L127</f>
        <v>0</v>
      </c>
      <c r="M55" s="35">
        <f>'дод 2'!M127</f>
        <v>0</v>
      </c>
      <c r="N55" s="35">
        <f>'дод 2'!N127</f>
        <v>0</v>
      </c>
      <c r="O55" s="35">
        <f>'дод 2'!O127</f>
        <v>0</v>
      </c>
      <c r="P55" s="35">
        <f>'дод 2'!P127</f>
        <v>0</v>
      </c>
      <c r="Q55" s="35">
        <f>'дод 2'!Q127</f>
        <v>0</v>
      </c>
      <c r="R55" s="35">
        <f>'дод 2'!R127</f>
        <v>0</v>
      </c>
      <c r="S55" s="35">
        <f>'дод 2'!S127</f>
        <v>0</v>
      </c>
      <c r="T55" s="35">
        <f>'дод 2'!T127</f>
        <v>0</v>
      </c>
      <c r="U55" s="35">
        <f>'дод 2'!U127</f>
        <v>0</v>
      </c>
      <c r="V55" s="177"/>
      <c r="W55" s="35">
        <f t="shared" si="2"/>
        <v>5647.67</v>
      </c>
      <c r="X55" s="238">
        <v>21</v>
      </c>
      <c r="Y55" s="215"/>
      <c r="Z55" s="186"/>
      <c r="AF55" s="26"/>
      <c r="AG55" s="26"/>
    </row>
    <row r="56" spans="1:33" s="27" customFormat="1" ht="65.25" customHeight="1">
      <c r="A56" s="25"/>
      <c r="B56" s="50" t="s">
        <v>466</v>
      </c>
      <c r="C56" s="50" t="s">
        <v>255</v>
      </c>
      <c r="D56" s="51" t="s">
        <v>467</v>
      </c>
      <c r="E56" s="35">
        <f>'дод 2'!E128</f>
        <v>269275.72</v>
      </c>
      <c r="F56" s="35">
        <f>'дод 2'!F128</f>
        <v>0</v>
      </c>
      <c r="G56" s="35">
        <f>'дод 2'!G128</f>
        <v>0</v>
      </c>
      <c r="H56" s="35">
        <f>'дод 2'!H128</f>
        <v>162959.8</v>
      </c>
      <c r="I56" s="35">
        <f>'дод 2'!I128</f>
        <v>0</v>
      </c>
      <c r="J56" s="35">
        <f>'дод 2'!J128</f>
        <v>0</v>
      </c>
      <c r="K56" s="177">
        <f t="shared" si="12"/>
        <v>60.51782165878157</v>
      </c>
      <c r="L56" s="35">
        <f>'дод 2'!L128</f>
        <v>0</v>
      </c>
      <c r="M56" s="35">
        <f>'дод 2'!M128</f>
        <v>0</v>
      </c>
      <c r="N56" s="35">
        <f>'дод 2'!N128</f>
        <v>0</v>
      </c>
      <c r="O56" s="35">
        <f>'дод 2'!O128</f>
        <v>0</v>
      </c>
      <c r="P56" s="35">
        <f>'дод 2'!P128</f>
        <v>0</v>
      </c>
      <c r="Q56" s="35">
        <f>'дод 2'!Q128</f>
        <v>0</v>
      </c>
      <c r="R56" s="35">
        <f>'дод 2'!R128</f>
        <v>0</v>
      </c>
      <c r="S56" s="35">
        <f>'дод 2'!S128</f>
        <v>0</v>
      </c>
      <c r="T56" s="35">
        <f>'дод 2'!T128</f>
        <v>0</v>
      </c>
      <c r="U56" s="35">
        <f>'дод 2'!U128</f>
        <v>0</v>
      </c>
      <c r="V56" s="177"/>
      <c r="W56" s="35">
        <f t="shared" si="2"/>
        <v>162959.8</v>
      </c>
      <c r="X56" s="238"/>
      <c r="Y56" s="215"/>
      <c r="Z56" s="186"/>
      <c r="AF56" s="26"/>
      <c r="AG56" s="26"/>
    </row>
    <row r="57" spans="2:33" ht="241.5" customHeight="1">
      <c r="B57" s="42" t="s">
        <v>381</v>
      </c>
      <c r="C57" s="55"/>
      <c r="D57" s="49" t="s">
        <v>107</v>
      </c>
      <c r="E57" s="34">
        <f>E58+E59+E60+E61+E62+E63</f>
        <v>38812595.2</v>
      </c>
      <c r="F57" s="34">
        <f aca="true" t="shared" si="14" ref="F57:U57">F58+F59+F60+F61+F62+F63</f>
        <v>0</v>
      </c>
      <c r="G57" s="34">
        <f t="shared" si="14"/>
        <v>0</v>
      </c>
      <c r="H57" s="34">
        <f t="shared" si="14"/>
        <v>29449262.42</v>
      </c>
      <c r="I57" s="34">
        <f t="shared" si="14"/>
        <v>0</v>
      </c>
      <c r="J57" s="34">
        <f t="shared" si="14"/>
        <v>0</v>
      </c>
      <c r="K57" s="135">
        <f t="shared" si="12"/>
        <v>75.8755302711631</v>
      </c>
      <c r="L57" s="34">
        <f t="shared" si="14"/>
        <v>154612</v>
      </c>
      <c r="M57" s="34">
        <f t="shared" si="14"/>
        <v>0</v>
      </c>
      <c r="N57" s="34">
        <f t="shared" si="14"/>
        <v>0</v>
      </c>
      <c r="O57" s="34">
        <f t="shared" si="14"/>
        <v>0</v>
      </c>
      <c r="P57" s="34">
        <f t="shared" si="14"/>
        <v>154612</v>
      </c>
      <c r="Q57" s="34">
        <f t="shared" si="14"/>
        <v>4611.69</v>
      </c>
      <c r="R57" s="34">
        <f t="shared" si="14"/>
        <v>0</v>
      </c>
      <c r="S57" s="34">
        <f t="shared" si="14"/>
        <v>0</v>
      </c>
      <c r="T57" s="34">
        <f t="shared" si="14"/>
        <v>0</v>
      </c>
      <c r="U57" s="34">
        <f t="shared" si="14"/>
        <v>4611.69</v>
      </c>
      <c r="V57" s="135">
        <f>Q57/L57*100</f>
        <v>2.9827503686647865</v>
      </c>
      <c r="W57" s="34">
        <f t="shared" si="2"/>
        <v>29453874.110000003</v>
      </c>
      <c r="X57" s="238"/>
      <c r="Y57" s="213">
        <f>W57-W58-W60-W61-W62-W63-W59</f>
        <v>5.0640664994716644E-09</v>
      </c>
      <c r="Z57" s="29"/>
      <c r="AF57" s="16"/>
      <c r="AG57" s="16"/>
    </row>
    <row r="58" spans="1:33" s="8" customFormat="1" ht="300.75" customHeight="1">
      <c r="A58" s="7"/>
      <c r="B58" s="45" t="s">
        <v>382</v>
      </c>
      <c r="C58" s="45" t="s">
        <v>254</v>
      </c>
      <c r="D58" s="51" t="s">
        <v>234</v>
      </c>
      <c r="E58" s="35">
        <f>'дод 2'!E130</f>
        <v>270200</v>
      </c>
      <c r="F58" s="35">
        <f>'дод 2'!F130</f>
        <v>0</v>
      </c>
      <c r="G58" s="35">
        <f>'дод 2'!G130</f>
        <v>0</v>
      </c>
      <c r="H58" s="35">
        <f>'дод 2'!H130</f>
        <v>201796.81</v>
      </c>
      <c r="I58" s="35">
        <f>'дод 2'!I130</f>
        <v>0</v>
      </c>
      <c r="J58" s="35">
        <f>'дод 2'!J130</f>
        <v>0</v>
      </c>
      <c r="K58" s="177">
        <f t="shared" si="12"/>
        <v>74.68423760177646</v>
      </c>
      <c r="L58" s="35">
        <f>'дод 2'!L130</f>
        <v>154612</v>
      </c>
      <c r="M58" s="35">
        <f>'дод 2'!M130</f>
        <v>0</v>
      </c>
      <c r="N58" s="35">
        <f>'дод 2'!N130</f>
        <v>0</v>
      </c>
      <c r="O58" s="35">
        <f>'дод 2'!O130</f>
        <v>0</v>
      </c>
      <c r="P58" s="35">
        <f>'дод 2'!P130</f>
        <v>154612</v>
      </c>
      <c r="Q58" s="35">
        <f>'дод 2'!Q130</f>
        <v>4611.69</v>
      </c>
      <c r="R58" s="35">
        <f>'дод 2'!R130</f>
        <v>0</v>
      </c>
      <c r="S58" s="35">
        <f>'дод 2'!S130</f>
        <v>0</v>
      </c>
      <c r="T58" s="35">
        <f>'дод 2'!T130</f>
        <v>0</v>
      </c>
      <c r="U58" s="35">
        <f>'дод 2'!U130</f>
        <v>4611.69</v>
      </c>
      <c r="V58" s="177">
        <f>Q58/L58*100</f>
        <v>2.9827503686647865</v>
      </c>
      <c r="W58" s="35">
        <f t="shared" si="2"/>
        <v>206408.5</v>
      </c>
      <c r="X58" s="238"/>
      <c r="Y58" s="215"/>
      <c r="Z58" s="186"/>
      <c r="AF58" s="24"/>
      <c r="AG58" s="24"/>
    </row>
    <row r="59" spans="1:33" s="8" customFormat="1" ht="87" customHeight="1">
      <c r="A59" s="7"/>
      <c r="B59" s="45" t="s">
        <v>383</v>
      </c>
      <c r="C59" s="45" t="s">
        <v>256</v>
      </c>
      <c r="D59" s="51" t="s">
        <v>235</v>
      </c>
      <c r="E59" s="35">
        <f>'дод 2'!E131</f>
        <v>74666</v>
      </c>
      <c r="F59" s="35">
        <f>'дод 2'!F131</f>
        <v>0</v>
      </c>
      <c r="G59" s="35">
        <f>'дод 2'!G131</f>
        <v>0</v>
      </c>
      <c r="H59" s="35">
        <f>'дод 2'!H131</f>
        <v>56642.94</v>
      </c>
      <c r="I59" s="35">
        <f>'дод 2'!I131</f>
        <v>0</v>
      </c>
      <c r="J59" s="35">
        <f>'дод 2'!J131</f>
        <v>0</v>
      </c>
      <c r="K59" s="177">
        <f t="shared" si="12"/>
        <v>75.86175769426514</v>
      </c>
      <c r="L59" s="35">
        <f>'дод 2'!L131</f>
        <v>0</v>
      </c>
      <c r="M59" s="35">
        <f>'дод 2'!M131</f>
        <v>0</v>
      </c>
      <c r="N59" s="35">
        <f>'дод 2'!N131</f>
        <v>0</v>
      </c>
      <c r="O59" s="35">
        <f>'дод 2'!O131</f>
        <v>0</v>
      </c>
      <c r="P59" s="35">
        <f>'дод 2'!P131</f>
        <v>0</v>
      </c>
      <c r="Q59" s="35">
        <f>'дод 2'!Q131</f>
        <v>0</v>
      </c>
      <c r="R59" s="35">
        <f>'дод 2'!R131</f>
        <v>0</v>
      </c>
      <c r="S59" s="35">
        <f>'дод 2'!S131</f>
        <v>0</v>
      </c>
      <c r="T59" s="35">
        <f>'дод 2'!T131</f>
        <v>0</v>
      </c>
      <c r="U59" s="35">
        <f>'дод 2'!U131</f>
        <v>0</v>
      </c>
      <c r="V59" s="177"/>
      <c r="W59" s="35">
        <f t="shared" si="2"/>
        <v>56642.94</v>
      </c>
      <c r="X59" s="238"/>
      <c r="Y59" s="215"/>
      <c r="Z59" s="186"/>
      <c r="AF59" s="24"/>
      <c r="AG59" s="24"/>
    </row>
    <row r="60" spans="1:33" s="8" customFormat="1" ht="61.5" customHeight="1">
      <c r="A60" s="7"/>
      <c r="B60" s="45" t="s">
        <v>384</v>
      </c>
      <c r="C60" s="45" t="s">
        <v>256</v>
      </c>
      <c r="D60" s="51" t="s">
        <v>227</v>
      </c>
      <c r="E60" s="35">
        <f>'дод 2'!E132</f>
        <v>1577457</v>
      </c>
      <c r="F60" s="35">
        <f>'дод 2'!F132</f>
        <v>0</v>
      </c>
      <c r="G60" s="35">
        <f>'дод 2'!G132</f>
        <v>0</v>
      </c>
      <c r="H60" s="35">
        <f>'дод 2'!H132</f>
        <v>1152307.45</v>
      </c>
      <c r="I60" s="35">
        <f>'дод 2'!I132</f>
        <v>0</v>
      </c>
      <c r="J60" s="35">
        <f>'дод 2'!J132</f>
        <v>0</v>
      </c>
      <c r="K60" s="177">
        <f t="shared" si="12"/>
        <v>73.0484222390848</v>
      </c>
      <c r="L60" s="35">
        <f>'дод 2'!L132</f>
        <v>0</v>
      </c>
      <c r="M60" s="35">
        <f>'дод 2'!M132</f>
        <v>0</v>
      </c>
      <c r="N60" s="35">
        <f>'дод 2'!N132</f>
        <v>0</v>
      </c>
      <c r="O60" s="35">
        <f>'дод 2'!O132</f>
        <v>0</v>
      </c>
      <c r="P60" s="35">
        <f>'дод 2'!P132</f>
        <v>0</v>
      </c>
      <c r="Q60" s="35">
        <f>'дод 2'!Q132</f>
        <v>0</v>
      </c>
      <c r="R60" s="35">
        <f>'дод 2'!R132</f>
        <v>0</v>
      </c>
      <c r="S60" s="35">
        <f>'дод 2'!S132</f>
        <v>0</v>
      </c>
      <c r="T60" s="35">
        <f>'дод 2'!T132</f>
        <v>0</v>
      </c>
      <c r="U60" s="35">
        <f>'дод 2'!U132</f>
        <v>0</v>
      </c>
      <c r="V60" s="177"/>
      <c r="W60" s="35">
        <f t="shared" si="2"/>
        <v>1152307.45</v>
      </c>
      <c r="X60" s="238"/>
      <c r="Y60" s="215"/>
      <c r="Z60" s="186"/>
      <c r="AF60" s="24"/>
      <c r="AG60" s="24"/>
    </row>
    <row r="61" spans="1:33" s="8" customFormat="1" ht="61.5" customHeight="1">
      <c r="A61" s="7"/>
      <c r="B61" s="45" t="s">
        <v>331</v>
      </c>
      <c r="C61" s="45" t="s">
        <v>256</v>
      </c>
      <c r="D61" s="46" t="s">
        <v>236</v>
      </c>
      <c r="E61" s="35">
        <f>'дод 2'!E133</f>
        <v>10157759.2</v>
      </c>
      <c r="F61" s="35">
        <f>'дод 2'!F133</f>
        <v>0</v>
      </c>
      <c r="G61" s="35">
        <f>'дод 2'!G133</f>
        <v>0</v>
      </c>
      <c r="H61" s="35">
        <f>'дод 2'!H133</f>
        <v>8275002.22</v>
      </c>
      <c r="I61" s="35">
        <f>'дод 2'!I133</f>
        <v>0</v>
      </c>
      <c r="J61" s="35">
        <f>'дод 2'!J133</f>
        <v>0</v>
      </c>
      <c r="K61" s="177">
        <f t="shared" si="12"/>
        <v>81.46483941064481</v>
      </c>
      <c r="L61" s="35">
        <f>'дод 2'!L133</f>
        <v>0</v>
      </c>
      <c r="M61" s="35">
        <f>'дод 2'!M133</f>
        <v>0</v>
      </c>
      <c r="N61" s="35">
        <f>'дод 2'!N133</f>
        <v>0</v>
      </c>
      <c r="O61" s="35">
        <f>'дод 2'!O133</f>
        <v>0</v>
      </c>
      <c r="P61" s="35">
        <f>'дод 2'!P133</f>
        <v>0</v>
      </c>
      <c r="Q61" s="35">
        <f>'дод 2'!Q133</f>
        <v>0</v>
      </c>
      <c r="R61" s="35">
        <f>'дод 2'!R133</f>
        <v>0</v>
      </c>
      <c r="S61" s="35">
        <f>'дод 2'!S133</f>
        <v>0</v>
      </c>
      <c r="T61" s="35">
        <f>'дод 2'!T133</f>
        <v>0</v>
      </c>
      <c r="U61" s="35">
        <f>'дод 2'!U133</f>
        <v>0</v>
      </c>
      <c r="V61" s="177"/>
      <c r="W61" s="35">
        <f t="shared" si="2"/>
        <v>8275002.22</v>
      </c>
      <c r="X61" s="238"/>
      <c r="Y61" s="215"/>
      <c r="Z61" s="186"/>
      <c r="AF61" s="24"/>
      <c r="AG61" s="24"/>
    </row>
    <row r="62" spans="1:33" s="8" customFormat="1" ht="56.25" customHeight="1">
      <c r="A62" s="7"/>
      <c r="B62" s="45" t="s">
        <v>521</v>
      </c>
      <c r="C62" s="45" t="s">
        <v>256</v>
      </c>
      <c r="D62" s="46" t="s">
        <v>520</v>
      </c>
      <c r="E62" s="35">
        <f>'дод 2'!E134</f>
        <v>1500000</v>
      </c>
      <c r="F62" s="35">
        <f>'дод 2'!F134</f>
        <v>0</v>
      </c>
      <c r="G62" s="35">
        <f>'дод 2'!G134</f>
        <v>0</v>
      </c>
      <c r="H62" s="35">
        <f>'дод 2'!H134</f>
        <v>1000000</v>
      </c>
      <c r="I62" s="35">
        <f>'дод 2'!I134</f>
        <v>0</v>
      </c>
      <c r="J62" s="35">
        <f>'дод 2'!J134</f>
        <v>0</v>
      </c>
      <c r="K62" s="177">
        <f t="shared" si="12"/>
        <v>66.66666666666666</v>
      </c>
      <c r="L62" s="35">
        <f>'дод 2'!L134</f>
        <v>0</v>
      </c>
      <c r="M62" s="35">
        <f>'дод 2'!M134</f>
        <v>0</v>
      </c>
      <c r="N62" s="35">
        <f>'дод 2'!N134</f>
        <v>0</v>
      </c>
      <c r="O62" s="35">
        <f>'дод 2'!O134</f>
        <v>0</v>
      </c>
      <c r="P62" s="35">
        <f>'дод 2'!P134</f>
        <v>0</v>
      </c>
      <c r="Q62" s="35">
        <f>'дод 2'!Q134</f>
        <v>0</v>
      </c>
      <c r="R62" s="35">
        <f>'дод 2'!R134</f>
        <v>0</v>
      </c>
      <c r="S62" s="35">
        <f>'дод 2'!S134</f>
        <v>0</v>
      </c>
      <c r="T62" s="35">
        <f>'дод 2'!T134</f>
        <v>0</v>
      </c>
      <c r="U62" s="35">
        <f>'дод 2'!U134</f>
        <v>0</v>
      </c>
      <c r="V62" s="177"/>
      <c r="W62" s="35">
        <f t="shared" si="2"/>
        <v>1000000</v>
      </c>
      <c r="X62" s="238"/>
      <c r="Y62" s="215"/>
      <c r="Z62" s="186"/>
      <c r="AF62" s="24"/>
      <c r="AG62" s="24"/>
    </row>
    <row r="63" spans="1:33" s="8" customFormat="1" ht="60.75" customHeight="1">
      <c r="A63" s="7"/>
      <c r="B63" s="45" t="s">
        <v>334</v>
      </c>
      <c r="C63" s="45" t="s">
        <v>256</v>
      </c>
      <c r="D63" s="46" t="s">
        <v>22</v>
      </c>
      <c r="E63" s="35">
        <f>'дод 2'!E135+'дод 2'!E20</f>
        <v>25232513</v>
      </c>
      <c r="F63" s="35">
        <f>'дод 2'!F135+'дод 2'!F20</f>
        <v>0</v>
      </c>
      <c r="G63" s="35">
        <f>'дод 2'!G135+'дод 2'!G20</f>
        <v>0</v>
      </c>
      <c r="H63" s="35">
        <f>'дод 2'!H135+'дод 2'!H20</f>
        <v>18763513</v>
      </c>
      <c r="I63" s="35">
        <f>'дод 2'!I135+'дод 2'!I20</f>
        <v>0</v>
      </c>
      <c r="J63" s="35">
        <f>'дод 2'!J135+'дод 2'!J20</f>
        <v>0</v>
      </c>
      <c r="K63" s="177">
        <f t="shared" si="12"/>
        <v>74.36244261520841</v>
      </c>
      <c r="L63" s="35">
        <f>'дод 2'!L135+'дод 2'!L20</f>
        <v>0</v>
      </c>
      <c r="M63" s="35">
        <f>'дод 2'!M135+'дод 2'!M20</f>
        <v>0</v>
      </c>
      <c r="N63" s="35">
        <f>'дод 2'!N135+'дод 2'!N20</f>
        <v>0</v>
      </c>
      <c r="O63" s="35">
        <f>'дод 2'!O135+'дод 2'!O20</f>
        <v>0</v>
      </c>
      <c r="P63" s="35">
        <f>'дод 2'!P135+'дод 2'!P20</f>
        <v>0</v>
      </c>
      <c r="Q63" s="35">
        <f>'дод 2'!Q135+'дод 2'!Q20</f>
        <v>0</v>
      </c>
      <c r="R63" s="35">
        <f>'дод 2'!R135+'дод 2'!R20</f>
        <v>0</v>
      </c>
      <c r="S63" s="35">
        <f>'дод 2'!S135+'дод 2'!S20</f>
        <v>0</v>
      </c>
      <c r="T63" s="35">
        <f>'дод 2'!T135+'дод 2'!T20</f>
        <v>0</v>
      </c>
      <c r="U63" s="35">
        <f>'дод 2'!U135+'дод 2'!U20</f>
        <v>0</v>
      </c>
      <c r="V63" s="177"/>
      <c r="W63" s="35">
        <f t="shared" si="2"/>
        <v>18763513</v>
      </c>
      <c r="X63" s="238"/>
      <c r="Y63" s="215"/>
      <c r="Z63" s="186"/>
      <c r="AF63" s="24"/>
      <c r="AG63" s="24"/>
    </row>
    <row r="64" spans="2:33" ht="65.25" customHeight="1">
      <c r="B64" s="47">
        <v>3040</v>
      </c>
      <c r="C64" s="47"/>
      <c r="D64" s="49" t="s">
        <v>468</v>
      </c>
      <c r="E64" s="34">
        <f>E65+E66+E67+E68+E69+E70+E71+E72+E73</f>
        <v>307126600</v>
      </c>
      <c r="F64" s="34">
        <f aca="true" t="shared" si="15" ref="F64:U64">F65+F66+F67+F68+F69+F70+F71+F72+F73</f>
        <v>0</v>
      </c>
      <c r="G64" s="34">
        <f t="shared" si="15"/>
        <v>0</v>
      </c>
      <c r="H64" s="34">
        <f t="shared" si="15"/>
        <v>210760675.32</v>
      </c>
      <c r="I64" s="34">
        <f t="shared" si="15"/>
        <v>0</v>
      </c>
      <c r="J64" s="34">
        <f t="shared" si="15"/>
        <v>0</v>
      </c>
      <c r="K64" s="135">
        <f t="shared" si="12"/>
        <v>68.62338700718206</v>
      </c>
      <c r="L64" s="34">
        <f t="shared" si="15"/>
        <v>0</v>
      </c>
      <c r="M64" s="34">
        <f t="shared" si="15"/>
        <v>0</v>
      </c>
      <c r="N64" s="34">
        <f t="shared" si="15"/>
        <v>0</v>
      </c>
      <c r="O64" s="34">
        <f t="shared" si="15"/>
        <v>0</v>
      </c>
      <c r="P64" s="34">
        <f t="shared" si="15"/>
        <v>0</v>
      </c>
      <c r="Q64" s="34">
        <f t="shared" si="15"/>
        <v>0</v>
      </c>
      <c r="R64" s="34">
        <f t="shared" si="15"/>
        <v>0</v>
      </c>
      <c r="S64" s="34">
        <f t="shared" si="15"/>
        <v>0</v>
      </c>
      <c r="T64" s="34">
        <f t="shared" si="15"/>
        <v>0</v>
      </c>
      <c r="U64" s="34">
        <f t="shared" si="15"/>
        <v>0</v>
      </c>
      <c r="V64" s="135"/>
      <c r="W64" s="34">
        <f t="shared" si="2"/>
        <v>210760675.32</v>
      </c>
      <c r="X64" s="238"/>
      <c r="Y64" s="213">
        <f>W64-W65-W66-W67-W68-W69-W70-W71-W72-W73</f>
        <v>0</v>
      </c>
      <c r="Z64" s="29"/>
      <c r="AF64" s="16"/>
      <c r="AG64" s="16"/>
    </row>
    <row r="65" spans="1:33" s="8" customFormat="1" ht="39" customHeight="1">
      <c r="A65" s="7"/>
      <c r="B65" s="48">
        <v>3041</v>
      </c>
      <c r="C65" s="48">
        <v>1040</v>
      </c>
      <c r="D65" s="51" t="s">
        <v>469</v>
      </c>
      <c r="E65" s="35">
        <f>'дод 2'!E137</f>
        <v>3435800</v>
      </c>
      <c r="F65" s="35">
        <f>'дод 2'!F137</f>
        <v>0</v>
      </c>
      <c r="G65" s="35">
        <f>'дод 2'!G137</f>
        <v>0</v>
      </c>
      <c r="H65" s="35">
        <f>'дод 2'!H137</f>
        <v>1616537.79</v>
      </c>
      <c r="I65" s="35">
        <f>'дод 2'!I137</f>
        <v>0</v>
      </c>
      <c r="J65" s="35">
        <f>'дод 2'!J137</f>
        <v>0</v>
      </c>
      <c r="K65" s="177">
        <f t="shared" si="12"/>
        <v>47.04982216659875</v>
      </c>
      <c r="L65" s="35">
        <f>'дод 2'!L137</f>
        <v>0</v>
      </c>
      <c r="M65" s="35">
        <f>'дод 2'!M137</f>
        <v>0</v>
      </c>
      <c r="N65" s="35">
        <f>'дод 2'!N137</f>
        <v>0</v>
      </c>
      <c r="O65" s="35">
        <f>'дод 2'!O137</f>
        <v>0</v>
      </c>
      <c r="P65" s="35">
        <f>'дод 2'!P137</f>
        <v>0</v>
      </c>
      <c r="Q65" s="35">
        <f>'дод 2'!Q137</f>
        <v>0</v>
      </c>
      <c r="R65" s="35">
        <f>'дод 2'!R137</f>
        <v>0</v>
      </c>
      <c r="S65" s="35">
        <f>'дод 2'!S137</f>
        <v>0</v>
      </c>
      <c r="T65" s="35">
        <f>'дод 2'!T137</f>
        <v>0</v>
      </c>
      <c r="U65" s="35">
        <f>'дод 2'!U137</f>
        <v>0</v>
      </c>
      <c r="V65" s="177"/>
      <c r="W65" s="35">
        <f t="shared" si="2"/>
        <v>1616537.79</v>
      </c>
      <c r="X65" s="238"/>
      <c r="Y65" s="215"/>
      <c r="Z65" s="186"/>
      <c r="AF65" s="24"/>
      <c r="AG65" s="24"/>
    </row>
    <row r="66" spans="1:33" s="8" customFormat="1" ht="35.25" customHeight="1">
      <c r="A66" s="7"/>
      <c r="B66" s="48">
        <v>3042</v>
      </c>
      <c r="C66" s="48">
        <v>1040</v>
      </c>
      <c r="D66" s="51" t="s">
        <v>516</v>
      </c>
      <c r="E66" s="35">
        <f>'дод 2'!E138</f>
        <v>468000</v>
      </c>
      <c r="F66" s="35">
        <f>'дод 2'!F138</f>
        <v>0</v>
      </c>
      <c r="G66" s="35">
        <f>'дод 2'!G138</f>
        <v>0</v>
      </c>
      <c r="H66" s="35">
        <f>'дод 2'!H138</f>
        <v>267576.78</v>
      </c>
      <c r="I66" s="35">
        <f>'дод 2'!I138</f>
        <v>0</v>
      </c>
      <c r="J66" s="35">
        <f>'дод 2'!J138</f>
        <v>0</v>
      </c>
      <c r="K66" s="177">
        <f t="shared" si="12"/>
        <v>57.17452564102564</v>
      </c>
      <c r="L66" s="35">
        <f>'дод 2'!L138</f>
        <v>0</v>
      </c>
      <c r="M66" s="35">
        <f>'дод 2'!M138</f>
        <v>0</v>
      </c>
      <c r="N66" s="35">
        <f>'дод 2'!N138</f>
        <v>0</v>
      </c>
      <c r="O66" s="35">
        <f>'дод 2'!O138</f>
        <v>0</v>
      </c>
      <c r="P66" s="35">
        <f>'дод 2'!P138</f>
        <v>0</v>
      </c>
      <c r="Q66" s="35">
        <f>'дод 2'!Q138</f>
        <v>0</v>
      </c>
      <c r="R66" s="35">
        <f>'дод 2'!R138</f>
        <v>0</v>
      </c>
      <c r="S66" s="35">
        <f>'дод 2'!S138</f>
        <v>0</v>
      </c>
      <c r="T66" s="35">
        <f>'дод 2'!T138</f>
        <v>0</v>
      </c>
      <c r="U66" s="35">
        <f>'дод 2'!U138</f>
        <v>0</v>
      </c>
      <c r="V66" s="177"/>
      <c r="W66" s="35">
        <f t="shared" si="2"/>
        <v>267576.78</v>
      </c>
      <c r="X66" s="238"/>
      <c r="Y66" s="215"/>
      <c r="Z66" s="186"/>
      <c r="AF66" s="24"/>
      <c r="AG66" s="24"/>
    </row>
    <row r="67" spans="1:33" s="8" customFormat="1" ht="24" customHeight="1">
      <c r="A67" s="7"/>
      <c r="B67" s="48">
        <v>3043</v>
      </c>
      <c r="C67" s="48">
        <v>1040</v>
      </c>
      <c r="D67" s="51" t="s">
        <v>470</v>
      </c>
      <c r="E67" s="35">
        <f>'дод 2'!E139</f>
        <v>144214000</v>
      </c>
      <c r="F67" s="35">
        <f>'дод 2'!F139</f>
        <v>0</v>
      </c>
      <c r="G67" s="35">
        <f>'дод 2'!G139</f>
        <v>0</v>
      </c>
      <c r="H67" s="35">
        <f>'дод 2'!H139</f>
        <v>106295088.81</v>
      </c>
      <c r="I67" s="35">
        <f>'дод 2'!I139</f>
        <v>0</v>
      </c>
      <c r="J67" s="35">
        <f>'дод 2'!J139</f>
        <v>0</v>
      </c>
      <c r="K67" s="177">
        <f t="shared" si="12"/>
        <v>73.70649785041674</v>
      </c>
      <c r="L67" s="35">
        <f>'дод 2'!L139</f>
        <v>0</v>
      </c>
      <c r="M67" s="35">
        <f>'дод 2'!M139</f>
        <v>0</v>
      </c>
      <c r="N67" s="35">
        <f>'дод 2'!N139</f>
        <v>0</v>
      </c>
      <c r="O67" s="35">
        <f>'дод 2'!O139</f>
        <v>0</v>
      </c>
      <c r="P67" s="35">
        <f>'дод 2'!P139</f>
        <v>0</v>
      </c>
      <c r="Q67" s="35">
        <f>'дод 2'!Q139</f>
        <v>0</v>
      </c>
      <c r="R67" s="35">
        <f>'дод 2'!R139</f>
        <v>0</v>
      </c>
      <c r="S67" s="35">
        <f>'дод 2'!S139</f>
        <v>0</v>
      </c>
      <c r="T67" s="35">
        <f>'дод 2'!T139</f>
        <v>0</v>
      </c>
      <c r="U67" s="35">
        <f>'дод 2'!U139</f>
        <v>0</v>
      </c>
      <c r="V67" s="177"/>
      <c r="W67" s="35">
        <f t="shared" si="2"/>
        <v>106295088.81</v>
      </c>
      <c r="X67" s="238"/>
      <c r="Y67" s="215"/>
      <c r="Z67" s="186"/>
      <c r="AF67" s="24"/>
      <c r="AG67" s="24"/>
    </row>
    <row r="68" spans="1:33" s="8" customFormat="1" ht="35.25" customHeight="1">
      <c r="A68" s="7"/>
      <c r="B68" s="48">
        <v>3044</v>
      </c>
      <c r="C68" s="48">
        <v>1040</v>
      </c>
      <c r="D68" s="51" t="s">
        <v>471</v>
      </c>
      <c r="E68" s="35">
        <f>'дод 2'!E140</f>
        <v>9856700</v>
      </c>
      <c r="F68" s="35">
        <f>'дод 2'!F140</f>
        <v>0</v>
      </c>
      <c r="G68" s="35">
        <f>'дод 2'!G140</f>
        <v>0</v>
      </c>
      <c r="H68" s="35">
        <f>'дод 2'!H140</f>
        <v>5455559.33</v>
      </c>
      <c r="I68" s="35">
        <f>'дод 2'!I140</f>
        <v>0</v>
      </c>
      <c r="J68" s="35">
        <f>'дод 2'!J140</f>
        <v>0</v>
      </c>
      <c r="K68" s="177">
        <f t="shared" si="12"/>
        <v>55.348740755019435</v>
      </c>
      <c r="L68" s="35">
        <f>'дод 2'!L140</f>
        <v>0</v>
      </c>
      <c r="M68" s="35">
        <f>'дод 2'!M140</f>
        <v>0</v>
      </c>
      <c r="N68" s="35">
        <f>'дод 2'!N140</f>
        <v>0</v>
      </c>
      <c r="O68" s="35">
        <f>'дод 2'!O140</f>
        <v>0</v>
      </c>
      <c r="P68" s="35">
        <f>'дод 2'!P140</f>
        <v>0</v>
      </c>
      <c r="Q68" s="35">
        <f>'дод 2'!Q140</f>
        <v>0</v>
      </c>
      <c r="R68" s="35">
        <f>'дод 2'!R140</f>
        <v>0</v>
      </c>
      <c r="S68" s="35">
        <f>'дод 2'!S140</f>
        <v>0</v>
      </c>
      <c r="T68" s="35">
        <f>'дод 2'!T140</f>
        <v>0</v>
      </c>
      <c r="U68" s="35">
        <f>'дод 2'!U140</f>
        <v>0</v>
      </c>
      <c r="V68" s="177"/>
      <c r="W68" s="35">
        <f t="shared" si="2"/>
        <v>5455559.33</v>
      </c>
      <c r="X68" s="238"/>
      <c r="Y68" s="215"/>
      <c r="Z68" s="186"/>
      <c r="AF68" s="24"/>
      <c r="AG68" s="24"/>
    </row>
    <row r="69" spans="1:33" s="8" customFormat="1" ht="25.5" customHeight="1">
      <c r="A69" s="7"/>
      <c r="B69" s="48">
        <v>3045</v>
      </c>
      <c r="C69" s="48">
        <v>1040</v>
      </c>
      <c r="D69" s="51" t="s">
        <v>472</v>
      </c>
      <c r="E69" s="35">
        <f>'дод 2'!E141</f>
        <v>47203000</v>
      </c>
      <c r="F69" s="35">
        <f>'дод 2'!F141</f>
        <v>0</v>
      </c>
      <c r="G69" s="35">
        <f>'дод 2'!G141</f>
        <v>0</v>
      </c>
      <c r="H69" s="35">
        <f>'дод 2'!H141</f>
        <v>24243259.03</v>
      </c>
      <c r="I69" s="35">
        <f>'дод 2'!I141</f>
        <v>0</v>
      </c>
      <c r="J69" s="35">
        <f>'дод 2'!J141</f>
        <v>0</v>
      </c>
      <c r="K69" s="177">
        <f t="shared" si="12"/>
        <v>51.35957254835498</v>
      </c>
      <c r="L69" s="35">
        <f>'дод 2'!L141</f>
        <v>0</v>
      </c>
      <c r="M69" s="35">
        <f>'дод 2'!M141</f>
        <v>0</v>
      </c>
      <c r="N69" s="35">
        <f>'дод 2'!N141</f>
        <v>0</v>
      </c>
      <c r="O69" s="35">
        <f>'дод 2'!O141</f>
        <v>0</v>
      </c>
      <c r="P69" s="35">
        <f>'дод 2'!P141</f>
        <v>0</v>
      </c>
      <c r="Q69" s="35">
        <f>'дод 2'!Q141</f>
        <v>0</v>
      </c>
      <c r="R69" s="35">
        <f>'дод 2'!R141</f>
        <v>0</v>
      </c>
      <c r="S69" s="35">
        <f>'дод 2'!S141</f>
        <v>0</v>
      </c>
      <c r="T69" s="35">
        <f>'дод 2'!T141</f>
        <v>0</v>
      </c>
      <c r="U69" s="35">
        <f>'дод 2'!U141</f>
        <v>0</v>
      </c>
      <c r="V69" s="177"/>
      <c r="W69" s="35">
        <f t="shared" si="2"/>
        <v>24243259.03</v>
      </c>
      <c r="X69" s="238"/>
      <c r="Y69" s="215"/>
      <c r="Z69" s="186"/>
      <c r="AF69" s="24"/>
      <c r="AG69" s="24"/>
    </row>
    <row r="70" spans="1:33" s="8" customFormat="1" ht="25.5" customHeight="1">
      <c r="A70" s="7"/>
      <c r="B70" s="48">
        <v>3046</v>
      </c>
      <c r="C70" s="48">
        <v>1040</v>
      </c>
      <c r="D70" s="51" t="s">
        <v>473</v>
      </c>
      <c r="E70" s="35">
        <f>'дод 2'!E142</f>
        <v>2590200</v>
      </c>
      <c r="F70" s="35">
        <f>'дод 2'!F142</f>
        <v>0</v>
      </c>
      <c r="G70" s="35">
        <f>'дод 2'!G142</f>
        <v>0</v>
      </c>
      <c r="H70" s="35">
        <f>'дод 2'!H142</f>
        <v>875830.28</v>
      </c>
      <c r="I70" s="35">
        <f>'дод 2'!I142</f>
        <v>0</v>
      </c>
      <c r="J70" s="35">
        <f>'дод 2'!J142</f>
        <v>0</v>
      </c>
      <c r="K70" s="177">
        <f t="shared" si="12"/>
        <v>33.81322986641958</v>
      </c>
      <c r="L70" s="35">
        <f>'дод 2'!L142</f>
        <v>0</v>
      </c>
      <c r="M70" s="35">
        <f>'дод 2'!M142</f>
        <v>0</v>
      </c>
      <c r="N70" s="35">
        <f>'дод 2'!N142</f>
        <v>0</v>
      </c>
      <c r="O70" s="35">
        <f>'дод 2'!O142</f>
        <v>0</v>
      </c>
      <c r="P70" s="35">
        <f>'дод 2'!P142</f>
        <v>0</v>
      </c>
      <c r="Q70" s="35">
        <f>'дод 2'!Q142</f>
        <v>0</v>
      </c>
      <c r="R70" s="35">
        <f>'дод 2'!R142</f>
        <v>0</v>
      </c>
      <c r="S70" s="35">
        <f>'дод 2'!S142</f>
        <v>0</v>
      </c>
      <c r="T70" s="35">
        <f>'дод 2'!T142</f>
        <v>0</v>
      </c>
      <c r="U70" s="35">
        <f>'дод 2'!U142</f>
        <v>0</v>
      </c>
      <c r="V70" s="177"/>
      <c r="W70" s="35">
        <f t="shared" si="2"/>
        <v>875830.28</v>
      </c>
      <c r="X70" s="238"/>
      <c r="Y70" s="215"/>
      <c r="Z70" s="186"/>
      <c r="AF70" s="24"/>
      <c r="AG70" s="24"/>
    </row>
    <row r="71" spans="1:33" s="8" customFormat="1" ht="25.5" customHeight="1">
      <c r="A71" s="7"/>
      <c r="B71" s="48">
        <v>3047</v>
      </c>
      <c r="C71" s="48">
        <v>1040</v>
      </c>
      <c r="D71" s="51" t="s">
        <v>474</v>
      </c>
      <c r="E71" s="35">
        <f>'дод 2'!E143</f>
        <v>354300</v>
      </c>
      <c r="F71" s="35">
        <f>'дод 2'!F143</f>
        <v>0</v>
      </c>
      <c r="G71" s="35">
        <f>'дод 2'!G143</f>
        <v>0</v>
      </c>
      <c r="H71" s="35">
        <f>'дод 2'!H143</f>
        <v>264020</v>
      </c>
      <c r="I71" s="35">
        <f>'дод 2'!I143</f>
        <v>0</v>
      </c>
      <c r="J71" s="35">
        <f>'дод 2'!J143</f>
        <v>0</v>
      </c>
      <c r="K71" s="177">
        <f t="shared" si="12"/>
        <v>74.51876940445949</v>
      </c>
      <c r="L71" s="35">
        <f>'дод 2'!L143</f>
        <v>0</v>
      </c>
      <c r="M71" s="35">
        <f>'дод 2'!M143</f>
        <v>0</v>
      </c>
      <c r="N71" s="35">
        <f>'дод 2'!N143</f>
        <v>0</v>
      </c>
      <c r="O71" s="35">
        <f>'дод 2'!O143</f>
        <v>0</v>
      </c>
      <c r="P71" s="35">
        <f>'дод 2'!P143</f>
        <v>0</v>
      </c>
      <c r="Q71" s="35">
        <f>'дод 2'!Q143</f>
        <v>0</v>
      </c>
      <c r="R71" s="35">
        <f>'дод 2'!R143</f>
        <v>0</v>
      </c>
      <c r="S71" s="35">
        <f>'дод 2'!S143</f>
        <v>0</v>
      </c>
      <c r="T71" s="35">
        <f>'дод 2'!T143</f>
        <v>0</v>
      </c>
      <c r="U71" s="35">
        <f>'дод 2'!U143</f>
        <v>0</v>
      </c>
      <c r="V71" s="177"/>
      <c r="W71" s="35">
        <f t="shared" si="2"/>
        <v>264020</v>
      </c>
      <c r="X71" s="238"/>
      <c r="Y71" s="215"/>
      <c r="Z71" s="186"/>
      <c r="AF71" s="24"/>
      <c r="AG71" s="24"/>
    </row>
    <row r="72" spans="1:33" s="8" customFormat="1" ht="36.75" customHeight="1">
      <c r="A72" s="7"/>
      <c r="B72" s="48">
        <v>3048</v>
      </c>
      <c r="C72" s="48">
        <v>1040</v>
      </c>
      <c r="D72" s="51" t="s">
        <v>475</v>
      </c>
      <c r="E72" s="35">
        <f>'дод 2'!E144</f>
        <v>48309400</v>
      </c>
      <c r="F72" s="35">
        <f>'дод 2'!F144</f>
        <v>0</v>
      </c>
      <c r="G72" s="35">
        <f>'дод 2'!G144</f>
        <v>0</v>
      </c>
      <c r="H72" s="35">
        <f>'дод 2'!H144</f>
        <v>34327594.6</v>
      </c>
      <c r="I72" s="35">
        <f>'дод 2'!I144</f>
        <v>0</v>
      </c>
      <c r="J72" s="35">
        <f>'дод 2'!J144</f>
        <v>0</v>
      </c>
      <c r="K72" s="177">
        <f t="shared" si="12"/>
        <v>71.05779537729717</v>
      </c>
      <c r="L72" s="35">
        <f>'дод 2'!L144</f>
        <v>0</v>
      </c>
      <c r="M72" s="35">
        <f>'дод 2'!M144</f>
        <v>0</v>
      </c>
      <c r="N72" s="35">
        <f>'дод 2'!N144</f>
        <v>0</v>
      </c>
      <c r="O72" s="35">
        <f>'дод 2'!O144</f>
        <v>0</v>
      </c>
      <c r="P72" s="35">
        <f>'дод 2'!P144</f>
        <v>0</v>
      </c>
      <c r="Q72" s="35">
        <f>'дод 2'!Q144</f>
        <v>0</v>
      </c>
      <c r="R72" s="35">
        <f>'дод 2'!R144</f>
        <v>0</v>
      </c>
      <c r="S72" s="35">
        <f>'дод 2'!S144</f>
        <v>0</v>
      </c>
      <c r="T72" s="35">
        <f>'дод 2'!T144</f>
        <v>0</v>
      </c>
      <c r="U72" s="35">
        <f>'дод 2'!U144</f>
        <v>0</v>
      </c>
      <c r="V72" s="177"/>
      <c r="W72" s="35">
        <f t="shared" si="2"/>
        <v>34327594.6</v>
      </c>
      <c r="X72" s="238"/>
      <c r="Y72" s="215"/>
      <c r="Z72" s="186"/>
      <c r="AF72" s="24"/>
      <c r="AG72" s="24"/>
    </row>
    <row r="73" spans="1:33" s="8" customFormat="1" ht="47.25" customHeight="1">
      <c r="A73" s="7"/>
      <c r="B73" s="48">
        <v>3049</v>
      </c>
      <c r="C73" s="48">
        <v>1010</v>
      </c>
      <c r="D73" s="51" t="s">
        <v>476</v>
      </c>
      <c r="E73" s="35">
        <f>'дод 2'!E145</f>
        <v>50695200</v>
      </c>
      <c r="F73" s="35">
        <f>'дод 2'!F145</f>
        <v>0</v>
      </c>
      <c r="G73" s="35">
        <f>'дод 2'!G145</f>
        <v>0</v>
      </c>
      <c r="H73" s="35">
        <f>'дод 2'!H145</f>
        <v>37415208.7</v>
      </c>
      <c r="I73" s="35">
        <f>'дод 2'!I145</f>
        <v>0</v>
      </c>
      <c r="J73" s="35">
        <f>'дод 2'!J145</f>
        <v>0</v>
      </c>
      <c r="K73" s="177">
        <f t="shared" si="12"/>
        <v>73.80424320251228</v>
      </c>
      <c r="L73" s="35">
        <f>'дод 2'!L145</f>
        <v>0</v>
      </c>
      <c r="M73" s="35">
        <f>'дод 2'!M145</f>
        <v>0</v>
      </c>
      <c r="N73" s="35">
        <f>'дод 2'!N145</f>
        <v>0</v>
      </c>
      <c r="O73" s="35">
        <f>'дод 2'!O145</f>
        <v>0</v>
      </c>
      <c r="P73" s="35">
        <f>'дод 2'!P145</f>
        <v>0</v>
      </c>
      <c r="Q73" s="35">
        <f>'дод 2'!Q145</f>
        <v>0</v>
      </c>
      <c r="R73" s="35">
        <f>'дод 2'!R145</f>
        <v>0</v>
      </c>
      <c r="S73" s="35">
        <f>'дод 2'!S145</f>
        <v>0</v>
      </c>
      <c r="T73" s="35">
        <f>'дод 2'!T145</f>
        <v>0</v>
      </c>
      <c r="U73" s="35">
        <f>'дод 2'!U145</f>
        <v>0</v>
      </c>
      <c r="V73" s="177"/>
      <c r="W73" s="35">
        <f t="shared" si="2"/>
        <v>37415208.7</v>
      </c>
      <c r="X73" s="238"/>
      <c r="Y73" s="215"/>
      <c r="Z73" s="186"/>
      <c r="AF73" s="24"/>
      <c r="AG73" s="24"/>
    </row>
    <row r="74" spans="2:33" ht="53.25" customHeight="1">
      <c r="B74" s="42" t="s">
        <v>386</v>
      </c>
      <c r="C74" s="42" t="s">
        <v>256</v>
      </c>
      <c r="D74" s="49" t="s">
        <v>108</v>
      </c>
      <c r="E74" s="34">
        <f>'дод 2'!E146</f>
        <v>930500</v>
      </c>
      <c r="F74" s="34">
        <f>'дод 2'!F146</f>
        <v>0</v>
      </c>
      <c r="G74" s="34">
        <f>'дод 2'!G146</f>
        <v>0</v>
      </c>
      <c r="H74" s="34">
        <f>'дод 2'!H146</f>
        <v>606935.39</v>
      </c>
      <c r="I74" s="34">
        <f>'дод 2'!I146</f>
        <v>0</v>
      </c>
      <c r="J74" s="34">
        <f>'дод 2'!J146</f>
        <v>0</v>
      </c>
      <c r="K74" s="135">
        <f t="shared" si="12"/>
        <v>65.22680171950564</v>
      </c>
      <c r="L74" s="34">
        <f>'дод 2'!L146</f>
        <v>0</v>
      </c>
      <c r="M74" s="34">
        <f>'дод 2'!M146</f>
        <v>0</v>
      </c>
      <c r="N74" s="34">
        <f>'дод 2'!N146</f>
        <v>0</v>
      </c>
      <c r="O74" s="34">
        <f>'дод 2'!O146</f>
        <v>0</v>
      </c>
      <c r="P74" s="34">
        <f>'дод 2'!P146</f>
        <v>0</v>
      </c>
      <c r="Q74" s="34">
        <f>'дод 2'!Q146</f>
        <v>0</v>
      </c>
      <c r="R74" s="34">
        <f>'дод 2'!R146</f>
        <v>0</v>
      </c>
      <c r="S74" s="34">
        <f>'дод 2'!S146</f>
        <v>0</v>
      </c>
      <c r="T74" s="34">
        <f>'дод 2'!T146</f>
        <v>0</v>
      </c>
      <c r="U74" s="34">
        <f>'дод 2'!U146</f>
        <v>0</v>
      </c>
      <c r="V74" s="135"/>
      <c r="W74" s="34">
        <f t="shared" si="2"/>
        <v>606935.39</v>
      </c>
      <c r="X74" s="238"/>
      <c r="Y74" s="210"/>
      <c r="Z74" s="29"/>
      <c r="AF74" s="16"/>
      <c r="AG74" s="16"/>
    </row>
    <row r="75" spans="2:33" ht="49.5" customHeight="1">
      <c r="B75" s="47">
        <v>3080</v>
      </c>
      <c r="C75" s="47">
        <v>1010</v>
      </c>
      <c r="D75" s="49" t="s">
        <v>517</v>
      </c>
      <c r="E75" s="34">
        <f>'дод 2'!E147</f>
        <v>9577500</v>
      </c>
      <c r="F75" s="34">
        <f>'дод 2'!F147</f>
        <v>0</v>
      </c>
      <c r="G75" s="34">
        <f>'дод 2'!G147</f>
        <v>0</v>
      </c>
      <c r="H75" s="34">
        <f>'дод 2'!H147</f>
        <v>7190386.03</v>
      </c>
      <c r="I75" s="34">
        <f>'дод 2'!I147</f>
        <v>0</v>
      </c>
      <c r="J75" s="34">
        <f>'дод 2'!J147</f>
        <v>0</v>
      </c>
      <c r="K75" s="135">
        <f t="shared" si="12"/>
        <v>75.07581341686243</v>
      </c>
      <c r="L75" s="34">
        <f>'дод 2'!L147</f>
        <v>0</v>
      </c>
      <c r="M75" s="34">
        <f>'дод 2'!M147</f>
        <v>0</v>
      </c>
      <c r="N75" s="34">
        <f>'дод 2'!N147</f>
        <v>0</v>
      </c>
      <c r="O75" s="34">
        <f>'дод 2'!O147</f>
        <v>0</v>
      </c>
      <c r="P75" s="34">
        <f>'дод 2'!P147</f>
        <v>0</v>
      </c>
      <c r="Q75" s="34">
        <f>'дод 2'!Q147</f>
        <v>0</v>
      </c>
      <c r="R75" s="34">
        <f>'дод 2'!R147</f>
        <v>0</v>
      </c>
      <c r="S75" s="34">
        <f>'дод 2'!S147</f>
        <v>0</v>
      </c>
      <c r="T75" s="34">
        <f>'дод 2'!T147</f>
        <v>0</v>
      </c>
      <c r="U75" s="34">
        <f>'дод 2'!U147</f>
        <v>0</v>
      </c>
      <c r="V75" s="135"/>
      <c r="W75" s="34">
        <f t="shared" si="2"/>
        <v>7190386.03</v>
      </c>
      <c r="X75" s="238"/>
      <c r="Y75" s="210"/>
      <c r="Z75" s="29"/>
      <c r="AF75" s="16"/>
      <c r="AG75" s="16"/>
    </row>
    <row r="76" spans="2:33" ht="37.5" customHeight="1">
      <c r="B76" s="47">
        <v>3090</v>
      </c>
      <c r="C76" s="47">
        <v>1030</v>
      </c>
      <c r="D76" s="56" t="s">
        <v>477</v>
      </c>
      <c r="E76" s="34">
        <f>'дод 2'!E148</f>
        <v>196100</v>
      </c>
      <c r="F76" s="34">
        <f>'дод 2'!F148</f>
        <v>0</v>
      </c>
      <c r="G76" s="34">
        <f>'дод 2'!G148</f>
        <v>0</v>
      </c>
      <c r="H76" s="34">
        <f>'дод 2'!H148</f>
        <v>123827.85</v>
      </c>
      <c r="I76" s="34">
        <f>'дод 2'!I148</f>
        <v>0</v>
      </c>
      <c r="J76" s="34">
        <f>'дод 2'!J148</f>
        <v>0</v>
      </c>
      <c r="K76" s="135">
        <f t="shared" si="12"/>
        <v>63.14525752167262</v>
      </c>
      <c r="L76" s="34">
        <f>'дод 2'!L148</f>
        <v>0</v>
      </c>
      <c r="M76" s="34">
        <f>'дод 2'!M148</f>
        <v>0</v>
      </c>
      <c r="N76" s="34">
        <f>'дод 2'!N148</f>
        <v>0</v>
      </c>
      <c r="O76" s="34">
        <f>'дод 2'!O148</f>
        <v>0</v>
      </c>
      <c r="P76" s="34">
        <f>'дод 2'!P148</f>
        <v>0</v>
      </c>
      <c r="Q76" s="34">
        <f>'дод 2'!Q148</f>
        <v>0</v>
      </c>
      <c r="R76" s="34">
        <f>'дод 2'!R148</f>
        <v>0</v>
      </c>
      <c r="S76" s="34">
        <f>'дод 2'!S148</f>
        <v>0</v>
      </c>
      <c r="T76" s="34">
        <f>'дод 2'!T148</f>
        <v>0</v>
      </c>
      <c r="U76" s="34">
        <f>'дод 2'!U148</f>
        <v>0</v>
      </c>
      <c r="V76" s="135"/>
      <c r="W76" s="34">
        <f t="shared" si="2"/>
        <v>123827.85</v>
      </c>
      <c r="X76" s="238"/>
      <c r="Y76" s="210"/>
      <c r="Z76" s="29"/>
      <c r="AF76" s="16"/>
      <c r="AG76" s="16"/>
    </row>
    <row r="77" spans="2:33" ht="56.25" customHeight="1">
      <c r="B77" s="42" t="s">
        <v>387</v>
      </c>
      <c r="C77" s="55"/>
      <c r="D77" s="49" t="s">
        <v>109</v>
      </c>
      <c r="E77" s="34">
        <f>E78</f>
        <v>8342482</v>
      </c>
      <c r="F77" s="34">
        <f aca="true" t="shared" si="16" ref="F77:U77">F78</f>
        <v>6253700</v>
      </c>
      <c r="G77" s="34">
        <f t="shared" si="16"/>
        <v>195000</v>
      </c>
      <c r="H77" s="34">
        <f t="shared" si="16"/>
        <v>6147950.9</v>
      </c>
      <c r="I77" s="34">
        <f t="shared" si="16"/>
        <v>4637748.33</v>
      </c>
      <c r="J77" s="34">
        <f t="shared" si="16"/>
        <v>119270.88</v>
      </c>
      <c r="K77" s="135">
        <f t="shared" si="12"/>
        <v>73.69450602350716</v>
      </c>
      <c r="L77" s="34">
        <f t="shared" si="16"/>
        <v>66803</v>
      </c>
      <c r="M77" s="34">
        <f t="shared" si="16"/>
        <v>48900</v>
      </c>
      <c r="N77" s="34">
        <f t="shared" si="16"/>
        <v>39000</v>
      </c>
      <c r="O77" s="34">
        <f t="shared" si="16"/>
        <v>0</v>
      </c>
      <c r="P77" s="34">
        <f t="shared" si="16"/>
        <v>17903</v>
      </c>
      <c r="Q77" s="34">
        <f t="shared" si="16"/>
        <v>208436.55</v>
      </c>
      <c r="R77" s="34">
        <f t="shared" si="16"/>
        <v>142230.15</v>
      </c>
      <c r="S77" s="34">
        <f t="shared" si="16"/>
        <v>20376.13</v>
      </c>
      <c r="T77" s="34">
        <f t="shared" si="16"/>
        <v>0</v>
      </c>
      <c r="U77" s="34">
        <f t="shared" si="16"/>
        <v>66206.4</v>
      </c>
      <c r="V77" s="135">
        <f>Q77/L77*100</f>
        <v>312.016750744727</v>
      </c>
      <c r="W77" s="34">
        <f t="shared" si="2"/>
        <v>6356387.45</v>
      </c>
      <c r="X77" s="238"/>
      <c r="Y77" s="210"/>
      <c r="Z77" s="29"/>
      <c r="AF77" s="16"/>
      <c r="AG77" s="16"/>
    </row>
    <row r="78" spans="1:33" s="8" customFormat="1" ht="77.25" customHeight="1">
      <c r="A78" s="7"/>
      <c r="B78" s="45" t="s">
        <v>388</v>
      </c>
      <c r="C78" s="45" t="s">
        <v>252</v>
      </c>
      <c r="D78" s="51" t="s">
        <v>110</v>
      </c>
      <c r="E78" s="35">
        <f>'дод 2'!E150</f>
        <v>8342482</v>
      </c>
      <c r="F78" s="35">
        <f>'дод 2'!F150</f>
        <v>6253700</v>
      </c>
      <c r="G78" s="35">
        <f>'дод 2'!G150</f>
        <v>195000</v>
      </c>
      <c r="H78" s="35">
        <f>'дод 2'!H150</f>
        <v>6147950.9</v>
      </c>
      <c r="I78" s="35">
        <f>'дод 2'!I150</f>
        <v>4637748.33</v>
      </c>
      <c r="J78" s="35">
        <f>'дод 2'!J150</f>
        <v>119270.88</v>
      </c>
      <c r="K78" s="177">
        <f t="shared" si="12"/>
        <v>73.69450602350716</v>
      </c>
      <c r="L78" s="35">
        <f>'дод 2'!L150</f>
        <v>66803</v>
      </c>
      <c r="M78" s="35">
        <f>'дод 2'!M150</f>
        <v>48900</v>
      </c>
      <c r="N78" s="35">
        <f>'дод 2'!N150</f>
        <v>39000</v>
      </c>
      <c r="O78" s="35">
        <f>'дод 2'!O150</f>
        <v>0</v>
      </c>
      <c r="P78" s="35">
        <f>'дод 2'!P150</f>
        <v>17903</v>
      </c>
      <c r="Q78" s="35">
        <f>'дод 2'!Q150</f>
        <v>208436.55</v>
      </c>
      <c r="R78" s="35">
        <f>'дод 2'!R150</f>
        <v>142230.15</v>
      </c>
      <c r="S78" s="35">
        <f>'дод 2'!S150</f>
        <v>20376.13</v>
      </c>
      <c r="T78" s="35">
        <f>'дод 2'!T150</f>
        <v>0</v>
      </c>
      <c r="U78" s="35">
        <f>'дод 2'!U150</f>
        <v>66206.4</v>
      </c>
      <c r="V78" s="177">
        <f>Q78/L78*100</f>
        <v>312.016750744727</v>
      </c>
      <c r="W78" s="35">
        <f t="shared" si="2"/>
        <v>6356387.45</v>
      </c>
      <c r="X78" s="238"/>
      <c r="Y78" s="215"/>
      <c r="Z78" s="186"/>
      <c r="AF78" s="24"/>
      <c r="AG78" s="24"/>
    </row>
    <row r="79" spans="2:33" ht="51" customHeight="1">
      <c r="B79" s="42" t="s">
        <v>408</v>
      </c>
      <c r="C79" s="42"/>
      <c r="D79" s="49" t="s">
        <v>124</v>
      </c>
      <c r="E79" s="34">
        <f>E80</f>
        <v>70000</v>
      </c>
      <c r="F79" s="34">
        <f aca="true" t="shared" si="17" ref="F79:U79">F80</f>
        <v>0</v>
      </c>
      <c r="G79" s="34">
        <f t="shared" si="17"/>
        <v>0</v>
      </c>
      <c r="H79" s="34">
        <f t="shared" si="17"/>
        <v>38565.4</v>
      </c>
      <c r="I79" s="34">
        <f t="shared" si="17"/>
        <v>0</v>
      </c>
      <c r="J79" s="34">
        <f t="shared" si="17"/>
        <v>0</v>
      </c>
      <c r="K79" s="135">
        <f t="shared" si="12"/>
        <v>55.09342857142857</v>
      </c>
      <c r="L79" s="34">
        <f t="shared" si="17"/>
        <v>0</v>
      </c>
      <c r="M79" s="34">
        <f t="shared" si="17"/>
        <v>0</v>
      </c>
      <c r="N79" s="34">
        <f t="shared" si="17"/>
        <v>0</v>
      </c>
      <c r="O79" s="34">
        <f t="shared" si="17"/>
        <v>0</v>
      </c>
      <c r="P79" s="34">
        <f t="shared" si="17"/>
        <v>0</v>
      </c>
      <c r="Q79" s="34">
        <f t="shared" si="17"/>
        <v>0</v>
      </c>
      <c r="R79" s="34">
        <f t="shared" si="17"/>
        <v>0</v>
      </c>
      <c r="S79" s="34">
        <f t="shared" si="17"/>
        <v>0</v>
      </c>
      <c r="T79" s="34">
        <f t="shared" si="17"/>
        <v>0</v>
      </c>
      <c r="U79" s="34">
        <f t="shared" si="17"/>
        <v>0</v>
      </c>
      <c r="V79" s="135"/>
      <c r="W79" s="34">
        <f t="shared" si="2"/>
        <v>38565.4</v>
      </c>
      <c r="X79" s="238"/>
      <c r="AF79" s="16"/>
      <c r="AG79" s="16"/>
    </row>
    <row r="80" spans="1:33" s="8" customFormat="1" ht="39.75" customHeight="1">
      <c r="A80" s="7"/>
      <c r="B80" s="45" t="s">
        <v>389</v>
      </c>
      <c r="C80" s="45" t="s">
        <v>385</v>
      </c>
      <c r="D80" s="51" t="s">
        <v>121</v>
      </c>
      <c r="E80" s="35">
        <f>'дод 2'!E174</f>
        <v>70000</v>
      </c>
      <c r="F80" s="35">
        <f>'дод 2'!F174</f>
        <v>0</v>
      </c>
      <c r="G80" s="35">
        <f>'дод 2'!G174</f>
        <v>0</v>
      </c>
      <c r="H80" s="35">
        <f>'дод 2'!H174</f>
        <v>38565.4</v>
      </c>
      <c r="I80" s="35">
        <f>'дод 2'!I174</f>
        <v>0</v>
      </c>
      <c r="J80" s="35">
        <f>'дод 2'!J174</f>
        <v>0</v>
      </c>
      <c r="K80" s="177">
        <f t="shared" si="12"/>
        <v>55.09342857142857</v>
      </c>
      <c r="L80" s="35">
        <f>'дод 2'!L174</f>
        <v>0</v>
      </c>
      <c r="M80" s="35">
        <f>'дод 2'!M174</f>
        <v>0</v>
      </c>
      <c r="N80" s="35">
        <f>'дод 2'!N174</f>
        <v>0</v>
      </c>
      <c r="O80" s="35">
        <f>'дод 2'!O174</f>
        <v>0</v>
      </c>
      <c r="P80" s="35">
        <f>'дод 2'!P174</f>
        <v>0</v>
      </c>
      <c r="Q80" s="35">
        <f>'дод 2'!Q174</f>
        <v>0</v>
      </c>
      <c r="R80" s="35">
        <f>'дод 2'!R174</f>
        <v>0</v>
      </c>
      <c r="S80" s="35">
        <f>'дод 2'!S174</f>
        <v>0</v>
      </c>
      <c r="T80" s="35">
        <f>'дод 2'!T174</f>
        <v>0</v>
      </c>
      <c r="U80" s="35">
        <f>'дод 2'!U174</f>
        <v>0</v>
      </c>
      <c r="V80" s="177"/>
      <c r="W80" s="35">
        <f aca="true" t="shared" si="18" ref="W80:W143">H80+Q80</f>
        <v>38565.4</v>
      </c>
      <c r="X80" s="238">
        <v>22</v>
      </c>
      <c r="Y80" s="216"/>
      <c r="AF80" s="24"/>
      <c r="AG80" s="24"/>
    </row>
    <row r="81" spans="2:33" ht="51" customHeight="1">
      <c r="B81" s="42" t="s">
        <v>401</v>
      </c>
      <c r="C81" s="42"/>
      <c r="D81" s="49" t="s">
        <v>31</v>
      </c>
      <c r="E81" s="34">
        <f>E82+E83</f>
        <v>1507800</v>
      </c>
      <c r="F81" s="34">
        <f aca="true" t="shared" si="19" ref="F81:U81">F82+F83</f>
        <v>1114600</v>
      </c>
      <c r="G81" s="34">
        <f t="shared" si="19"/>
        <v>62600</v>
      </c>
      <c r="H81" s="34">
        <f t="shared" si="19"/>
        <v>1104383.48</v>
      </c>
      <c r="I81" s="34">
        <f t="shared" si="19"/>
        <v>843658.56</v>
      </c>
      <c r="J81" s="34">
        <f t="shared" si="19"/>
        <v>33701.09</v>
      </c>
      <c r="K81" s="135">
        <f t="shared" si="12"/>
        <v>73.24469293009683</v>
      </c>
      <c r="L81" s="34">
        <f t="shared" si="19"/>
        <v>0</v>
      </c>
      <c r="M81" s="34">
        <f t="shared" si="19"/>
        <v>0</v>
      </c>
      <c r="N81" s="34">
        <f t="shared" si="19"/>
        <v>0</v>
      </c>
      <c r="O81" s="34">
        <f t="shared" si="19"/>
        <v>0</v>
      </c>
      <c r="P81" s="34">
        <f t="shared" si="19"/>
        <v>0</v>
      </c>
      <c r="Q81" s="34">
        <f t="shared" si="19"/>
        <v>0</v>
      </c>
      <c r="R81" s="34">
        <f t="shared" si="19"/>
        <v>0</v>
      </c>
      <c r="S81" s="34">
        <f t="shared" si="19"/>
        <v>0</v>
      </c>
      <c r="T81" s="34">
        <f t="shared" si="19"/>
        <v>0</v>
      </c>
      <c r="U81" s="34">
        <f t="shared" si="19"/>
        <v>0</v>
      </c>
      <c r="V81" s="135"/>
      <c r="W81" s="34">
        <f t="shared" si="18"/>
        <v>1104383.48</v>
      </c>
      <c r="X81" s="238"/>
      <c r="Y81" s="222">
        <f>W81-W82-W83</f>
        <v>0</v>
      </c>
      <c r="AF81" s="16"/>
      <c r="AG81" s="16"/>
    </row>
    <row r="82" spans="1:33" s="8" customFormat="1" ht="24" customHeight="1">
      <c r="A82" s="7"/>
      <c r="B82" s="45" t="s">
        <v>402</v>
      </c>
      <c r="C82" s="45" t="s">
        <v>385</v>
      </c>
      <c r="D82" s="51" t="s">
        <v>35</v>
      </c>
      <c r="E82" s="35">
        <f>'дод 2'!E22</f>
        <v>1459800</v>
      </c>
      <c r="F82" s="35">
        <f>'дод 2'!F22</f>
        <v>1114600</v>
      </c>
      <c r="G82" s="35">
        <f>'дод 2'!G22</f>
        <v>62600</v>
      </c>
      <c r="H82" s="35">
        <f>'дод 2'!H22</f>
        <v>1075883.48</v>
      </c>
      <c r="I82" s="35">
        <f>'дод 2'!I22</f>
        <v>843658.56</v>
      </c>
      <c r="J82" s="35">
        <f>'дод 2'!J22</f>
        <v>33701.09</v>
      </c>
      <c r="K82" s="177">
        <f t="shared" si="12"/>
        <v>73.70074530757637</v>
      </c>
      <c r="L82" s="35">
        <f>'дод 2'!L22</f>
        <v>0</v>
      </c>
      <c r="M82" s="35">
        <f>'дод 2'!M22</f>
        <v>0</v>
      </c>
      <c r="N82" s="35">
        <f>'дод 2'!N22</f>
        <v>0</v>
      </c>
      <c r="O82" s="35">
        <f>'дод 2'!O22</f>
        <v>0</v>
      </c>
      <c r="P82" s="35">
        <f>'дод 2'!P22</f>
        <v>0</v>
      </c>
      <c r="Q82" s="35">
        <f>'дод 2'!Q22</f>
        <v>0</v>
      </c>
      <c r="R82" s="35">
        <f>'дод 2'!R22</f>
        <v>0</v>
      </c>
      <c r="S82" s="35">
        <f>'дод 2'!S22</f>
        <v>0</v>
      </c>
      <c r="T82" s="35">
        <f>'дод 2'!T22</f>
        <v>0</v>
      </c>
      <c r="U82" s="35">
        <f>'дод 2'!U22</f>
        <v>0</v>
      </c>
      <c r="V82" s="177"/>
      <c r="W82" s="35">
        <f t="shared" si="18"/>
        <v>1075883.48</v>
      </c>
      <c r="X82" s="238"/>
      <c r="Y82" s="216"/>
      <c r="AF82" s="24"/>
      <c r="AG82" s="24"/>
    </row>
    <row r="83" spans="1:33" s="8" customFormat="1" ht="43.5" customHeight="1">
      <c r="A83" s="7"/>
      <c r="B83" s="45" t="s">
        <v>403</v>
      </c>
      <c r="C83" s="45" t="s">
        <v>385</v>
      </c>
      <c r="D83" s="51" t="s">
        <v>36</v>
      </c>
      <c r="E83" s="35">
        <f>'дод 2'!E23</f>
        <v>48000</v>
      </c>
      <c r="F83" s="35">
        <f>'дод 2'!F23</f>
        <v>0</v>
      </c>
      <c r="G83" s="35">
        <f>'дод 2'!G23</f>
        <v>0</v>
      </c>
      <c r="H83" s="35">
        <f>'дод 2'!H23</f>
        <v>28500</v>
      </c>
      <c r="I83" s="35">
        <f>'дод 2'!I23</f>
        <v>0</v>
      </c>
      <c r="J83" s="35">
        <f>'дод 2'!J23</f>
        <v>0</v>
      </c>
      <c r="K83" s="177">
        <f t="shared" si="12"/>
        <v>59.375</v>
      </c>
      <c r="L83" s="35">
        <f>'дод 2'!L23</f>
        <v>0</v>
      </c>
      <c r="M83" s="35">
        <f>'дод 2'!M23</f>
        <v>0</v>
      </c>
      <c r="N83" s="35">
        <f>'дод 2'!N23</f>
        <v>0</v>
      </c>
      <c r="O83" s="35">
        <f>'дод 2'!O23</f>
        <v>0</v>
      </c>
      <c r="P83" s="35">
        <f>'дод 2'!P23</f>
        <v>0</v>
      </c>
      <c r="Q83" s="35">
        <f>'дод 2'!Q23</f>
        <v>0</v>
      </c>
      <c r="R83" s="35">
        <f>'дод 2'!R23</f>
        <v>0</v>
      </c>
      <c r="S83" s="35">
        <f>'дод 2'!S23</f>
        <v>0</v>
      </c>
      <c r="T83" s="35">
        <f>'дод 2'!T23</f>
        <v>0</v>
      </c>
      <c r="U83" s="35">
        <f>'дод 2'!U23</f>
        <v>0</v>
      </c>
      <c r="V83" s="177"/>
      <c r="W83" s="35">
        <f t="shared" si="18"/>
        <v>28500</v>
      </c>
      <c r="X83" s="238"/>
      <c r="Y83" s="216"/>
      <c r="AF83" s="24"/>
      <c r="AG83" s="24"/>
    </row>
    <row r="84" spans="2:33" ht="35.25" customHeight="1">
      <c r="B84" s="42" t="s">
        <v>404</v>
      </c>
      <c r="C84" s="42" t="s">
        <v>385</v>
      </c>
      <c r="D84" s="49" t="s">
        <v>482</v>
      </c>
      <c r="E84" s="34">
        <f>E85</f>
        <v>744135</v>
      </c>
      <c r="F84" s="34">
        <f aca="true" t="shared" si="20" ref="F84:U84">F85</f>
        <v>0</v>
      </c>
      <c r="G84" s="34">
        <f t="shared" si="20"/>
        <v>0</v>
      </c>
      <c r="H84" s="34">
        <f t="shared" si="20"/>
        <v>423934.81</v>
      </c>
      <c r="I84" s="34">
        <f t="shared" si="20"/>
        <v>0</v>
      </c>
      <c r="J84" s="34">
        <f t="shared" si="20"/>
        <v>0</v>
      </c>
      <c r="K84" s="135">
        <f t="shared" si="12"/>
        <v>56.970147889831814</v>
      </c>
      <c r="L84" s="34">
        <f t="shared" si="20"/>
        <v>0</v>
      </c>
      <c r="M84" s="34">
        <f t="shared" si="20"/>
        <v>0</v>
      </c>
      <c r="N84" s="34">
        <f t="shared" si="20"/>
        <v>0</v>
      </c>
      <c r="O84" s="34">
        <f t="shared" si="20"/>
        <v>0</v>
      </c>
      <c r="P84" s="34">
        <f t="shared" si="20"/>
        <v>0</v>
      </c>
      <c r="Q84" s="34">
        <f t="shared" si="20"/>
        <v>0</v>
      </c>
      <c r="R84" s="34">
        <f t="shared" si="20"/>
        <v>0</v>
      </c>
      <c r="S84" s="34">
        <f t="shared" si="20"/>
        <v>0</v>
      </c>
      <c r="T84" s="34">
        <f t="shared" si="20"/>
        <v>0</v>
      </c>
      <c r="U84" s="34">
        <f t="shared" si="20"/>
        <v>0</v>
      </c>
      <c r="V84" s="135"/>
      <c r="W84" s="34">
        <f t="shared" si="18"/>
        <v>423934.81</v>
      </c>
      <c r="X84" s="238"/>
      <c r="AF84" s="16"/>
      <c r="AG84" s="16"/>
    </row>
    <row r="85" spans="1:33" s="8" customFormat="1" ht="61.5" customHeight="1">
      <c r="A85" s="7"/>
      <c r="B85" s="50" t="s">
        <v>508</v>
      </c>
      <c r="C85" s="50" t="s">
        <v>385</v>
      </c>
      <c r="D85" s="51" t="s">
        <v>509</v>
      </c>
      <c r="E85" s="35">
        <f>'дод 2'!E25</f>
        <v>744135</v>
      </c>
      <c r="F85" s="35">
        <f>'дод 2'!F25</f>
        <v>0</v>
      </c>
      <c r="G85" s="35">
        <f>'дод 2'!G25</f>
        <v>0</v>
      </c>
      <c r="H85" s="35">
        <f>'дод 2'!H25</f>
        <v>423934.81</v>
      </c>
      <c r="I85" s="35">
        <f>'дод 2'!I25</f>
        <v>0</v>
      </c>
      <c r="J85" s="35">
        <f>'дод 2'!J25</f>
        <v>0</v>
      </c>
      <c r="K85" s="177">
        <f t="shared" si="12"/>
        <v>56.970147889831814</v>
      </c>
      <c r="L85" s="35">
        <f>'дод 2'!L25</f>
        <v>0</v>
      </c>
      <c r="M85" s="35">
        <f>'дод 2'!M25</f>
        <v>0</v>
      </c>
      <c r="N85" s="35">
        <f>'дод 2'!N25</f>
        <v>0</v>
      </c>
      <c r="O85" s="35">
        <f>'дод 2'!O25</f>
        <v>0</v>
      </c>
      <c r="P85" s="35">
        <f>'дод 2'!P25</f>
        <v>0</v>
      </c>
      <c r="Q85" s="35">
        <f>'дод 2'!Q25</f>
        <v>0</v>
      </c>
      <c r="R85" s="35">
        <f>'дод 2'!R25</f>
        <v>0</v>
      </c>
      <c r="S85" s="35">
        <f>'дод 2'!S25</f>
        <v>0</v>
      </c>
      <c r="T85" s="35">
        <f>'дод 2'!T25</f>
        <v>0</v>
      </c>
      <c r="U85" s="35">
        <f>'дод 2'!U25</f>
        <v>0</v>
      </c>
      <c r="V85" s="177"/>
      <c r="W85" s="35">
        <f t="shared" si="18"/>
        <v>423934.81</v>
      </c>
      <c r="X85" s="238"/>
      <c r="Y85" s="216"/>
      <c r="AF85" s="24"/>
      <c r="AG85" s="24"/>
    </row>
    <row r="86" spans="2:33" ht="87" customHeight="1">
      <c r="B86" s="42" t="s">
        <v>406</v>
      </c>
      <c r="C86" s="42" t="s">
        <v>385</v>
      </c>
      <c r="D86" s="57" t="s">
        <v>38</v>
      </c>
      <c r="E86" s="34">
        <f>'дод 2'!E26+'дод 2'!E90</f>
        <v>7438280</v>
      </c>
      <c r="F86" s="34">
        <f>'дод 2'!F26+'дод 2'!F90</f>
        <v>0</v>
      </c>
      <c r="G86" s="34">
        <f>'дод 2'!G26+'дод 2'!G90</f>
        <v>0</v>
      </c>
      <c r="H86" s="34">
        <f>'дод 2'!H26+'дод 2'!H90</f>
        <v>6900855.55</v>
      </c>
      <c r="I86" s="34">
        <f>'дод 2'!I26+'дод 2'!I90</f>
        <v>0</v>
      </c>
      <c r="J86" s="34">
        <f>'дод 2'!J26+'дод 2'!J90</f>
        <v>0</v>
      </c>
      <c r="K86" s="135">
        <f t="shared" si="12"/>
        <v>92.77488276859704</v>
      </c>
      <c r="L86" s="34">
        <f>'дод 2'!L26+'дод 2'!L90</f>
        <v>0</v>
      </c>
      <c r="M86" s="34">
        <f>'дод 2'!M26+'дод 2'!M90</f>
        <v>0</v>
      </c>
      <c r="N86" s="34">
        <f>'дод 2'!N26+'дод 2'!N90</f>
        <v>0</v>
      </c>
      <c r="O86" s="34">
        <f>'дод 2'!O26+'дод 2'!O90</f>
        <v>0</v>
      </c>
      <c r="P86" s="34">
        <f>'дод 2'!P26+'дод 2'!P90</f>
        <v>0</v>
      </c>
      <c r="Q86" s="34">
        <f>'дод 2'!Q26+'дод 2'!Q90</f>
        <v>1018320.32</v>
      </c>
      <c r="R86" s="34">
        <f>'дод 2'!R26+'дод 2'!R90</f>
        <v>1018320.32</v>
      </c>
      <c r="S86" s="34">
        <f>'дод 2'!S26+'дод 2'!S90</f>
        <v>0</v>
      </c>
      <c r="T86" s="34">
        <f>'дод 2'!T26+'дод 2'!T90</f>
        <v>0</v>
      </c>
      <c r="U86" s="34">
        <f>'дод 2'!U26+'дод 2'!U90</f>
        <v>0</v>
      </c>
      <c r="V86" s="135"/>
      <c r="W86" s="34">
        <f t="shared" si="18"/>
        <v>7919175.87</v>
      </c>
      <c r="X86" s="238"/>
      <c r="AF86" s="16"/>
      <c r="AG86" s="16"/>
    </row>
    <row r="87" spans="2:33" ht="100.5" customHeight="1">
      <c r="B87" s="42" t="s">
        <v>390</v>
      </c>
      <c r="C87" s="55"/>
      <c r="D87" s="49" t="s">
        <v>111</v>
      </c>
      <c r="E87" s="34">
        <f>E88+E89+E90</f>
        <v>1715937</v>
      </c>
      <c r="F87" s="34">
        <f aca="true" t="shared" si="21" ref="F87:U87">F88+F89+F90</f>
        <v>0</v>
      </c>
      <c r="G87" s="34">
        <f t="shared" si="21"/>
        <v>0</v>
      </c>
      <c r="H87" s="34">
        <f t="shared" si="21"/>
        <v>1124368.42</v>
      </c>
      <c r="I87" s="34">
        <f t="shared" si="21"/>
        <v>0</v>
      </c>
      <c r="J87" s="34">
        <f t="shared" si="21"/>
        <v>0</v>
      </c>
      <c r="K87" s="135">
        <f t="shared" si="12"/>
        <v>65.52504083774637</v>
      </c>
      <c r="L87" s="34">
        <f t="shared" si="21"/>
        <v>0</v>
      </c>
      <c r="M87" s="34">
        <f t="shared" si="21"/>
        <v>0</v>
      </c>
      <c r="N87" s="34">
        <f t="shared" si="21"/>
        <v>0</v>
      </c>
      <c r="O87" s="34">
        <f t="shared" si="21"/>
        <v>0</v>
      </c>
      <c r="P87" s="34">
        <f t="shared" si="21"/>
        <v>0</v>
      </c>
      <c r="Q87" s="34">
        <f t="shared" si="21"/>
        <v>0</v>
      </c>
      <c r="R87" s="34">
        <f t="shared" si="21"/>
        <v>0</v>
      </c>
      <c r="S87" s="34">
        <f t="shared" si="21"/>
        <v>0</v>
      </c>
      <c r="T87" s="34">
        <f t="shared" si="21"/>
        <v>0</v>
      </c>
      <c r="U87" s="34">
        <f t="shared" si="21"/>
        <v>0</v>
      </c>
      <c r="V87" s="135"/>
      <c r="W87" s="34">
        <f t="shared" si="18"/>
        <v>1124368.42</v>
      </c>
      <c r="X87" s="238"/>
      <c r="Y87" s="222">
        <f>W87-W88-W89-W90</f>
        <v>-1.1641532182693481E-10</v>
      </c>
      <c r="AF87" s="16"/>
      <c r="AG87" s="16"/>
    </row>
    <row r="88" spans="1:33" s="8" customFormat="1" ht="87" customHeight="1">
      <c r="A88" s="7"/>
      <c r="B88" s="45" t="s">
        <v>391</v>
      </c>
      <c r="C88" s="45" t="s">
        <v>250</v>
      </c>
      <c r="D88" s="51" t="s">
        <v>112</v>
      </c>
      <c r="E88" s="35">
        <f>'дод 2'!E152</f>
        <v>1534100</v>
      </c>
      <c r="F88" s="35">
        <f>'дод 2'!F152</f>
        <v>0</v>
      </c>
      <c r="G88" s="35">
        <f>'дод 2'!G152</f>
        <v>0</v>
      </c>
      <c r="H88" s="35">
        <f>'дод 2'!H152</f>
        <v>957731.18</v>
      </c>
      <c r="I88" s="35">
        <f>'дод 2'!I152</f>
        <v>0</v>
      </c>
      <c r="J88" s="35">
        <f>'дод 2'!J152</f>
        <v>0</v>
      </c>
      <c r="K88" s="177">
        <f t="shared" si="12"/>
        <v>62.42951437324816</v>
      </c>
      <c r="L88" s="35">
        <f>'дод 2'!L152</f>
        <v>0</v>
      </c>
      <c r="M88" s="35">
        <f>'дод 2'!M152</f>
        <v>0</v>
      </c>
      <c r="N88" s="35">
        <f>'дод 2'!N152</f>
        <v>0</v>
      </c>
      <c r="O88" s="35">
        <f>'дод 2'!O152</f>
        <v>0</v>
      </c>
      <c r="P88" s="35">
        <f>'дод 2'!P152</f>
        <v>0</v>
      </c>
      <c r="Q88" s="35">
        <f>'дод 2'!Q152</f>
        <v>0</v>
      </c>
      <c r="R88" s="35">
        <f>'дод 2'!R152</f>
        <v>0</v>
      </c>
      <c r="S88" s="35">
        <f>'дод 2'!S152</f>
        <v>0</v>
      </c>
      <c r="T88" s="35">
        <f>'дод 2'!T152</f>
        <v>0</v>
      </c>
      <c r="U88" s="35">
        <f>'дод 2'!U152</f>
        <v>0</v>
      </c>
      <c r="V88" s="177"/>
      <c r="W88" s="35">
        <f t="shared" si="18"/>
        <v>957731.18</v>
      </c>
      <c r="X88" s="238"/>
      <c r="Y88" s="216"/>
      <c r="AF88" s="24"/>
      <c r="AG88" s="24"/>
    </row>
    <row r="89" spans="1:33" s="8" customFormat="1" ht="78" customHeight="1">
      <c r="A89" s="7"/>
      <c r="B89" s="48">
        <v>3182</v>
      </c>
      <c r="C89" s="48">
        <v>1010</v>
      </c>
      <c r="D89" s="51" t="s">
        <v>478</v>
      </c>
      <c r="E89" s="35">
        <f>'дод 2'!E153</f>
        <v>176637</v>
      </c>
      <c r="F89" s="35">
        <f>'дод 2'!F153</f>
        <v>0</v>
      </c>
      <c r="G89" s="35">
        <f>'дод 2'!G153</f>
        <v>0</v>
      </c>
      <c r="H89" s="35">
        <f>'дод 2'!H153</f>
        <v>166385.24</v>
      </c>
      <c r="I89" s="35">
        <f>'дод 2'!I153</f>
        <v>0</v>
      </c>
      <c r="J89" s="35">
        <f>'дод 2'!J153</f>
        <v>0</v>
      </c>
      <c r="K89" s="177">
        <f t="shared" si="12"/>
        <v>94.1961423710774</v>
      </c>
      <c r="L89" s="35">
        <f>'дод 2'!L153</f>
        <v>0</v>
      </c>
      <c r="M89" s="35">
        <f>'дод 2'!M153</f>
        <v>0</v>
      </c>
      <c r="N89" s="35">
        <f>'дод 2'!N153</f>
        <v>0</v>
      </c>
      <c r="O89" s="35">
        <f>'дод 2'!O153</f>
        <v>0</v>
      </c>
      <c r="P89" s="35">
        <f>'дод 2'!P153</f>
        <v>0</v>
      </c>
      <c r="Q89" s="35">
        <f>'дод 2'!Q153</f>
        <v>0</v>
      </c>
      <c r="R89" s="35">
        <f>'дод 2'!R153</f>
        <v>0</v>
      </c>
      <c r="S89" s="35">
        <f>'дод 2'!S153</f>
        <v>0</v>
      </c>
      <c r="T89" s="35">
        <f>'дод 2'!T153</f>
        <v>0</v>
      </c>
      <c r="U89" s="35">
        <f>'дод 2'!U153</f>
        <v>0</v>
      </c>
      <c r="V89" s="177"/>
      <c r="W89" s="35">
        <f t="shared" si="18"/>
        <v>166385.24</v>
      </c>
      <c r="X89" s="238"/>
      <c r="Y89" s="216"/>
      <c r="AF89" s="24"/>
      <c r="AG89" s="24"/>
    </row>
    <row r="90" spans="1:33" s="8" customFormat="1" ht="32.25" customHeight="1">
      <c r="A90" s="7"/>
      <c r="B90" s="48">
        <v>3183</v>
      </c>
      <c r="C90" s="48">
        <v>1010</v>
      </c>
      <c r="D90" s="51" t="s">
        <v>479</v>
      </c>
      <c r="E90" s="35">
        <f>'дод 2'!E154</f>
        <v>5200</v>
      </c>
      <c r="F90" s="35">
        <f>'дод 2'!F154</f>
        <v>0</v>
      </c>
      <c r="G90" s="35">
        <f>'дод 2'!G154</f>
        <v>0</v>
      </c>
      <c r="H90" s="35">
        <f>'дод 2'!H154</f>
        <v>252</v>
      </c>
      <c r="I90" s="35">
        <f>'дод 2'!I154</f>
        <v>0</v>
      </c>
      <c r="J90" s="35">
        <f>'дод 2'!J154</f>
        <v>0</v>
      </c>
      <c r="K90" s="177">
        <f t="shared" si="12"/>
        <v>4.846153846153846</v>
      </c>
      <c r="L90" s="35">
        <f>'дод 2'!L154</f>
        <v>0</v>
      </c>
      <c r="M90" s="35">
        <f>'дод 2'!M154</f>
        <v>0</v>
      </c>
      <c r="N90" s="35">
        <f>'дод 2'!N154</f>
        <v>0</v>
      </c>
      <c r="O90" s="35">
        <f>'дод 2'!O154</f>
        <v>0</v>
      </c>
      <c r="P90" s="35">
        <f>'дод 2'!P154</f>
        <v>0</v>
      </c>
      <c r="Q90" s="35">
        <f>'дод 2'!Q154</f>
        <v>0</v>
      </c>
      <c r="R90" s="35">
        <f>'дод 2'!R154</f>
        <v>0</v>
      </c>
      <c r="S90" s="35">
        <f>'дод 2'!S154</f>
        <v>0</v>
      </c>
      <c r="T90" s="35">
        <f>'дод 2'!T154</f>
        <v>0</v>
      </c>
      <c r="U90" s="35">
        <f>'дод 2'!U154</f>
        <v>0</v>
      </c>
      <c r="V90" s="177"/>
      <c r="W90" s="35">
        <f t="shared" si="18"/>
        <v>252</v>
      </c>
      <c r="X90" s="238"/>
      <c r="Y90" s="216"/>
      <c r="AF90" s="24"/>
      <c r="AG90" s="24"/>
    </row>
    <row r="91" spans="2:33" ht="111" customHeight="1">
      <c r="B91" s="42" t="s">
        <v>392</v>
      </c>
      <c r="C91" s="42" t="s">
        <v>255</v>
      </c>
      <c r="D91" s="49" t="s">
        <v>113</v>
      </c>
      <c r="E91" s="34">
        <f>'дод 2'!E155</f>
        <v>1832454</v>
      </c>
      <c r="F91" s="34">
        <f>'дод 2'!F155</f>
        <v>0</v>
      </c>
      <c r="G91" s="34">
        <f>'дод 2'!G155</f>
        <v>0</v>
      </c>
      <c r="H91" s="34">
        <f>'дод 2'!H155</f>
        <v>547933.58</v>
      </c>
      <c r="I91" s="34">
        <f>'дод 2'!I155</f>
        <v>0</v>
      </c>
      <c r="J91" s="34">
        <f>'дод 2'!J155</f>
        <v>0</v>
      </c>
      <c r="K91" s="135">
        <f t="shared" si="12"/>
        <v>29.90162808998206</v>
      </c>
      <c r="L91" s="34">
        <f>'дод 2'!L155</f>
        <v>0</v>
      </c>
      <c r="M91" s="34">
        <f>'дод 2'!M155</f>
        <v>0</v>
      </c>
      <c r="N91" s="34">
        <f>'дод 2'!N155</f>
        <v>0</v>
      </c>
      <c r="O91" s="34">
        <f>'дод 2'!O155</f>
        <v>0</v>
      </c>
      <c r="P91" s="34">
        <f>'дод 2'!P155</f>
        <v>0</v>
      </c>
      <c r="Q91" s="34">
        <f>'дод 2'!Q155</f>
        <v>0</v>
      </c>
      <c r="R91" s="34">
        <f>'дод 2'!R155</f>
        <v>0</v>
      </c>
      <c r="S91" s="34">
        <f>'дод 2'!S155</f>
        <v>0</v>
      </c>
      <c r="T91" s="34">
        <f>'дод 2'!T155</f>
        <v>0</v>
      </c>
      <c r="U91" s="34">
        <f>'дод 2'!U155</f>
        <v>0</v>
      </c>
      <c r="V91" s="135"/>
      <c r="W91" s="34">
        <f t="shared" si="18"/>
        <v>547933.58</v>
      </c>
      <c r="X91" s="238"/>
      <c r="AF91" s="16"/>
      <c r="AG91" s="16"/>
    </row>
    <row r="92" spans="2:33" ht="30" customHeight="1">
      <c r="B92" s="42" t="s">
        <v>393</v>
      </c>
      <c r="C92" s="55"/>
      <c r="D92" s="49" t="s">
        <v>114</v>
      </c>
      <c r="E92" s="34">
        <f>E93+E94</f>
        <v>2493045</v>
      </c>
      <c r="F92" s="34">
        <f aca="true" t="shared" si="22" ref="F92:U92">F93+F94</f>
        <v>0</v>
      </c>
      <c r="G92" s="34">
        <f t="shared" si="22"/>
        <v>0</v>
      </c>
      <c r="H92" s="34">
        <f t="shared" si="22"/>
        <v>1635611.87</v>
      </c>
      <c r="I92" s="34">
        <f t="shared" si="22"/>
        <v>0</v>
      </c>
      <c r="J92" s="34">
        <f t="shared" si="22"/>
        <v>0</v>
      </c>
      <c r="K92" s="135">
        <f t="shared" si="12"/>
        <v>65.60699345579403</v>
      </c>
      <c r="L92" s="34">
        <f t="shared" si="22"/>
        <v>0</v>
      </c>
      <c r="M92" s="34">
        <f t="shared" si="22"/>
        <v>0</v>
      </c>
      <c r="N92" s="34">
        <f t="shared" si="22"/>
        <v>0</v>
      </c>
      <c r="O92" s="34">
        <f t="shared" si="22"/>
        <v>0</v>
      </c>
      <c r="P92" s="34">
        <f t="shared" si="22"/>
        <v>0</v>
      </c>
      <c r="Q92" s="34">
        <f t="shared" si="22"/>
        <v>0</v>
      </c>
      <c r="R92" s="34">
        <f t="shared" si="22"/>
        <v>0</v>
      </c>
      <c r="S92" s="34">
        <f t="shared" si="22"/>
        <v>0</v>
      </c>
      <c r="T92" s="34">
        <f t="shared" si="22"/>
        <v>0</v>
      </c>
      <c r="U92" s="34">
        <f t="shared" si="22"/>
        <v>0</v>
      </c>
      <c r="V92" s="135"/>
      <c r="W92" s="34">
        <f t="shared" si="18"/>
        <v>1635611.87</v>
      </c>
      <c r="X92" s="238"/>
      <c r="Y92" s="222">
        <f>W92-W93-W94</f>
        <v>0</v>
      </c>
      <c r="AF92" s="16"/>
      <c r="AG92" s="16"/>
    </row>
    <row r="93" spans="1:33" s="8" customFormat="1" ht="45.75" customHeight="1">
      <c r="A93" s="7"/>
      <c r="B93" s="45" t="s">
        <v>394</v>
      </c>
      <c r="C93" s="45" t="s">
        <v>254</v>
      </c>
      <c r="D93" s="51" t="s">
        <v>20</v>
      </c>
      <c r="E93" s="35">
        <f>'дод 2'!E157</f>
        <v>1379035</v>
      </c>
      <c r="F93" s="35">
        <f>'дод 2'!F157</f>
        <v>0</v>
      </c>
      <c r="G93" s="35">
        <f>'дод 2'!G157</f>
        <v>0</v>
      </c>
      <c r="H93" s="35">
        <f>'дод 2'!H157</f>
        <v>818232.04</v>
      </c>
      <c r="I93" s="35">
        <f>'дод 2'!I157</f>
        <v>0</v>
      </c>
      <c r="J93" s="35">
        <f>'дод 2'!J157</f>
        <v>0</v>
      </c>
      <c r="K93" s="177">
        <f t="shared" si="12"/>
        <v>59.333667383351404</v>
      </c>
      <c r="L93" s="35">
        <f>'дод 2'!L157</f>
        <v>0</v>
      </c>
      <c r="M93" s="35">
        <f>'дод 2'!M157</f>
        <v>0</v>
      </c>
      <c r="N93" s="35">
        <f>'дод 2'!N157</f>
        <v>0</v>
      </c>
      <c r="O93" s="35">
        <f>'дод 2'!O157</f>
        <v>0</v>
      </c>
      <c r="P93" s="35">
        <f>'дод 2'!P157</f>
        <v>0</v>
      </c>
      <c r="Q93" s="35">
        <f>'дод 2'!Q157</f>
        <v>0</v>
      </c>
      <c r="R93" s="35">
        <f>'дод 2'!R157</f>
        <v>0</v>
      </c>
      <c r="S93" s="35">
        <f>'дод 2'!S157</f>
        <v>0</v>
      </c>
      <c r="T93" s="35">
        <f>'дод 2'!T157</f>
        <v>0</v>
      </c>
      <c r="U93" s="35">
        <f>'дод 2'!U157</f>
        <v>0</v>
      </c>
      <c r="V93" s="177"/>
      <c r="W93" s="35">
        <f t="shared" si="18"/>
        <v>818232.04</v>
      </c>
      <c r="X93" s="238"/>
      <c r="Y93" s="216"/>
      <c r="AF93" s="24"/>
      <c r="AG93" s="24"/>
    </row>
    <row r="94" spans="1:33" s="8" customFormat="1" ht="56.25">
      <c r="A94" s="7"/>
      <c r="B94" s="45" t="s">
        <v>395</v>
      </c>
      <c r="C94" s="45" t="s">
        <v>254</v>
      </c>
      <c r="D94" s="51" t="s">
        <v>115</v>
      </c>
      <c r="E94" s="35">
        <f>'дод 2'!E158</f>
        <v>1114010</v>
      </c>
      <c r="F94" s="35">
        <f>'дод 2'!F158</f>
        <v>0</v>
      </c>
      <c r="G94" s="35">
        <f>'дод 2'!G158</f>
        <v>0</v>
      </c>
      <c r="H94" s="35">
        <f>'дод 2'!H158</f>
        <v>817379.83</v>
      </c>
      <c r="I94" s="35">
        <f>'дод 2'!I158</f>
        <v>0</v>
      </c>
      <c r="J94" s="35">
        <f>'дод 2'!J158</f>
        <v>0</v>
      </c>
      <c r="K94" s="177">
        <f t="shared" si="12"/>
        <v>73.37275518173087</v>
      </c>
      <c r="L94" s="35">
        <f>'дод 2'!L158</f>
        <v>0</v>
      </c>
      <c r="M94" s="35">
        <f>'дод 2'!M158</f>
        <v>0</v>
      </c>
      <c r="N94" s="35">
        <f>'дод 2'!N158</f>
        <v>0</v>
      </c>
      <c r="O94" s="35">
        <f>'дод 2'!O158</f>
        <v>0</v>
      </c>
      <c r="P94" s="35">
        <f>'дод 2'!P158</f>
        <v>0</v>
      </c>
      <c r="Q94" s="35">
        <f>'дод 2'!Q158</f>
        <v>0</v>
      </c>
      <c r="R94" s="35">
        <f>'дод 2'!R158</f>
        <v>0</v>
      </c>
      <c r="S94" s="35">
        <f>'дод 2'!S158</f>
        <v>0</v>
      </c>
      <c r="T94" s="35">
        <f>'дод 2'!T158</f>
        <v>0</v>
      </c>
      <c r="U94" s="35">
        <f>'дод 2'!U158</f>
        <v>0</v>
      </c>
      <c r="V94" s="177"/>
      <c r="W94" s="35">
        <f t="shared" si="18"/>
        <v>817379.83</v>
      </c>
      <c r="X94" s="238"/>
      <c r="Y94" s="216"/>
      <c r="AF94" s="24"/>
      <c r="AG94" s="24"/>
    </row>
    <row r="95" spans="2:33" ht="37.5">
      <c r="B95" s="42" t="s">
        <v>396</v>
      </c>
      <c r="C95" s="42" t="s">
        <v>258</v>
      </c>
      <c r="D95" s="49" t="s">
        <v>211</v>
      </c>
      <c r="E95" s="34">
        <f>'дод 2'!E159</f>
        <v>160000</v>
      </c>
      <c r="F95" s="34">
        <f>'дод 2'!F159</f>
        <v>0</v>
      </c>
      <c r="G95" s="34">
        <f>'дод 2'!G159</f>
        <v>0</v>
      </c>
      <c r="H95" s="34">
        <f>'дод 2'!H159</f>
        <v>30552.25</v>
      </c>
      <c r="I95" s="34">
        <f>'дод 2'!I159</f>
        <v>0</v>
      </c>
      <c r="J95" s="34">
        <f>'дод 2'!J159</f>
        <v>0</v>
      </c>
      <c r="K95" s="135">
        <f t="shared" si="12"/>
        <v>19.095156250000002</v>
      </c>
      <c r="L95" s="34">
        <f>'дод 2'!L159</f>
        <v>0</v>
      </c>
      <c r="M95" s="34">
        <f>'дод 2'!M159</f>
        <v>0</v>
      </c>
      <c r="N95" s="34">
        <f>'дод 2'!N159</f>
        <v>0</v>
      </c>
      <c r="O95" s="34">
        <f>'дод 2'!O159</f>
        <v>0</v>
      </c>
      <c r="P95" s="34">
        <f>'дод 2'!P159</f>
        <v>0</v>
      </c>
      <c r="Q95" s="34">
        <f>'дод 2'!Q159</f>
        <v>0</v>
      </c>
      <c r="R95" s="34">
        <f>'дод 2'!R159</f>
        <v>0</v>
      </c>
      <c r="S95" s="34">
        <f>'дод 2'!S159</f>
        <v>0</v>
      </c>
      <c r="T95" s="34">
        <f>'дод 2'!T159</f>
        <v>0</v>
      </c>
      <c r="U95" s="34">
        <f>'дод 2'!U159</f>
        <v>0</v>
      </c>
      <c r="V95" s="135"/>
      <c r="W95" s="34">
        <f t="shared" si="18"/>
        <v>30552.25</v>
      </c>
      <c r="X95" s="238"/>
      <c r="AF95" s="16"/>
      <c r="AG95" s="16"/>
    </row>
    <row r="96" spans="2:33" ht="22.5" customHeight="1">
      <c r="B96" s="42" t="s">
        <v>397</v>
      </c>
      <c r="C96" s="42" t="s">
        <v>398</v>
      </c>
      <c r="D96" s="49" t="s">
        <v>206</v>
      </c>
      <c r="E96" s="34">
        <f>'дод 2'!E187+'дод 2'!E160</f>
        <v>950000</v>
      </c>
      <c r="F96" s="34">
        <f>'дод 2'!F187+'дод 2'!F160</f>
        <v>327965</v>
      </c>
      <c r="G96" s="34">
        <f>'дод 2'!G187+'дод 2'!G160</f>
        <v>0</v>
      </c>
      <c r="H96" s="34">
        <f>'дод 2'!H187+'дод 2'!H160</f>
        <v>657875.75</v>
      </c>
      <c r="I96" s="34">
        <f>'дод 2'!I187+'дод 2'!I160</f>
        <v>236598.86</v>
      </c>
      <c r="J96" s="34">
        <f>'дод 2'!J187+'дод 2'!J160</f>
        <v>0</v>
      </c>
      <c r="K96" s="135">
        <f t="shared" si="12"/>
        <v>69.25007894736842</v>
      </c>
      <c r="L96" s="34">
        <f>'дод 2'!L187+'дод 2'!L160</f>
        <v>0</v>
      </c>
      <c r="M96" s="34">
        <f>'дод 2'!M187+'дод 2'!M160</f>
        <v>0</v>
      </c>
      <c r="N96" s="34">
        <f>'дод 2'!N187+'дод 2'!N160</f>
        <v>0</v>
      </c>
      <c r="O96" s="34">
        <f>'дод 2'!O187+'дод 2'!O160</f>
        <v>0</v>
      </c>
      <c r="P96" s="34">
        <f>'дод 2'!P187+'дод 2'!P160</f>
        <v>0</v>
      </c>
      <c r="Q96" s="34">
        <f>'дод 2'!Q187+'дод 2'!Q160</f>
        <v>0</v>
      </c>
      <c r="R96" s="34">
        <f>'дод 2'!R187+'дод 2'!R160</f>
        <v>0</v>
      </c>
      <c r="S96" s="34">
        <f>'дод 2'!S187+'дод 2'!S160</f>
        <v>0</v>
      </c>
      <c r="T96" s="34">
        <f>'дод 2'!T187+'дод 2'!T160</f>
        <v>0</v>
      </c>
      <c r="U96" s="34">
        <f>'дод 2'!U187+'дод 2'!U160</f>
        <v>0</v>
      </c>
      <c r="V96" s="135"/>
      <c r="W96" s="34">
        <f t="shared" si="18"/>
        <v>657875.75</v>
      </c>
      <c r="X96" s="238"/>
      <c r="AF96" s="16"/>
      <c r="AG96" s="16"/>
    </row>
    <row r="97" spans="2:33" ht="29.25" customHeight="1">
      <c r="B97" s="42" t="s">
        <v>399</v>
      </c>
      <c r="C97" s="42" t="s">
        <v>258</v>
      </c>
      <c r="D97" s="49" t="s">
        <v>21</v>
      </c>
      <c r="E97" s="34">
        <f>E98+E99</f>
        <v>4072100</v>
      </c>
      <c r="F97" s="34">
        <f aca="true" t="shared" si="23" ref="F97:U97">F98+F99</f>
        <v>2374100</v>
      </c>
      <c r="G97" s="34">
        <f t="shared" si="23"/>
        <v>760100</v>
      </c>
      <c r="H97" s="34">
        <f t="shared" si="23"/>
        <v>2373823.3</v>
      </c>
      <c r="I97" s="34">
        <f t="shared" si="23"/>
        <v>1499512.6099999999</v>
      </c>
      <c r="J97" s="34">
        <f t="shared" si="23"/>
        <v>235658.88</v>
      </c>
      <c r="K97" s="135">
        <f t="shared" si="12"/>
        <v>58.29481839836939</v>
      </c>
      <c r="L97" s="34">
        <f t="shared" si="23"/>
        <v>1469500</v>
      </c>
      <c r="M97" s="34">
        <f t="shared" si="23"/>
        <v>0</v>
      </c>
      <c r="N97" s="34">
        <f t="shared" si="23"/>
        <v>0</v>
      </c>
      <c r="O97" s="34">
        <f t="shared" si="23"/>
        <v>0</v>
      </c>
      <c r="P97" s="34">
        <f t="shared" si="23"/>
        <v>1469500</v>
      </c>
      <c r="Q97" s="34">
        <f t="shared" si="23"/>
        <v>688291.69</v>
      </c>
      <c r="R97" s="34">
        <f t="shared" si="23"/>
        <v>27245.75</v>
      </c>
      <c r="S97" s="34">
        <f t="shared" si="23"/>
        <v>0</v>
      </c>
      <c r="T97" s="34">
        <f t="shared" si="23"/>
        <v>0</v>
      </c>
      <c r="U97" s="34">
        <f t="shared" si="23"/>
        <v>661045.94</v>
      </c>
      <c r="V97" s="135">
        <f>Q97/L97*100</f>
        <v>46.838495406600885</v>
      </c>
      <c r="W97" s="34">
        <f t="shared" si="18"/>
        <v>3062114.9899999998</v>
      </c>
      <c r="X97" s="238"/>
      <c r="Y97" s="222">
        <f>W97-W98-W99</f>
        <v>0</v>
      </c>
      <c r="AF97" s="16"/>
      <c r="AG97" s="16"/>
    </row>
    <row r="98" spans="1:33" s="8" customFormat="1" ht="39.75" customHeight="1">
      <c r="A98" s="7"/>
      <c r="B98" s="45" t="s">
        <v>399</v>
      </c>
      <c r="C98" s="45" t="s">
        <v>258</v>
      </c>
      <c r="D98" s="51" t="s">
        <v>212</v>
      </c>
      <c r="E98" s="35">
        <f>'дод 2'!E162</f>
        <v>1610100</v>
      </c>
      <c r="F98" s="35">
        <f>'дод 2'!F162</f>
        <v>992200</v>
      </c>
      <c r="G98" s="35">
        <f>'дод 2'!G162</f>
        <v>178100</v>
      </c>
      <c r="H98" s="35">
        <f>'дод 2'!H162</f>
        <v>1146890.38</v>
      </c>
      <c r="I98" s="35">
        <f>'дод 2'!I162</f>
        <v>735608.21</v>
      </c>
      <c r="J98" s="35">
        <f>'дод 2'!J162</f>
        <v>89077.91</v>
      </c>
      <c r="K98" s="177">
        <f t="shared" si="12"/>
        <v>71.23100304328923</v>
      </c>
      <c r="L98" s="35">
        <f>'дод 2'!L162</f>
        <v>251500</v>
      </c>
      <c r="M98" s="35">
        <f>'дод 2'!M162</f>
        <v>0</v>
      </c>
      <c r="N98" s="35">
        <f>'дод 2'!N162</f>
        <v>0</v>
      </c>
      <c r="O98" s="35">
        <f>'дод 2'!O162</f>
        <v>0</v>
      </c>
      <c r="P98" s="35">
        <f>'дод 2'!P162</f>
        <v>251500</v>
      </c>
      <c r="Q98" s="35">
        <f>'дод 2'!Q162</f>
        <v>97981.69</v>
      </c>
      <c r="R98" s="35">
        <f>'дод 2'!R162</f>
        <v>21793.75</v>
      </c>
      <c r="S98" s="35">
        <f>'дод 2'!S162</f>
        <v>0</v>
      </c>
      <c r="T98" s="35">
        <f>'дод 2'!T162</f>
        <v>0</v>
      </c>
      <c r="U98" s="35">
        <f>'дод 2'!U162</f>
        <v>76187.94</v>
      </c>
      <c r="V98" s="177">
        <f>Q98/L98*100</f>
        <v>38.95892246520875</v>
      </c>
      <c r="W98" s="35">
        <f t="shared" si="18"/>
        <v>1244872.0699999998</v>
      </c>
      <c r="X98" s="238"/>
      <c r="Y98" s="216"/>
      <c r="AF98" s="24"/>
      <c r="AG98" s="24"/>
    </row>
    <row r="99" spans="1:33" s="8" customFormat="1" ht="76.5" customHeight="1">
      <c r="A99" s="7"/>
      <c r="B99" s="45" t="s">
        <v>399</v>
      </c>
      <c r="C99" s="45" t="s">
        <v>258</v>
      </c>
      <c r="D99" s="51" t="s">
        <v>239</v>
      </c>
      <c r="E99" s="35">
        <f>'дод 2'!E163</f>
        <v>2462000</v>
      </c>
      <c r="F99" s="35">
        <f>'дод 2'!F163</f>
        <v>1381900</v>
      </c>
      <c r="G99" s="35">
        <f>'дод 2'!G163</f>
        <v>582000</v>
      </c>
      <c r="H99" s="35">
        <f>'дод 2'!H163</f>
        <v>1226932.92</v>
      </c>
      <c r="I99" s="35">
        <f>'дод 2'!I163</f>
        <v>763904.4</v>
      </c>
      <c r="J99" s="35">
        <f>'дод 2'!J163</f>
        <v>146580.97</v>
      </c>
      <c r="K99" s="177">
        <f t="shared" si="12"/>
        <v>49.83480584890333</v>
      </c>
      <c r="L99" s="35">
        <f>'дод 2'!L163</f>
        <v>1218000</v>
      </c>
      <c r="M99" s="35">
        <f>'дод 2'!M163</f>
        <v>0</v>
      </c>
      <c r="N99" s="35">
        <f>'дод 2'!N163</f>
        <v>0</v>
      </c>
      <c r="O99" s="35">
        <f>'дод 2'!O163</f>
        <v>0</v>
      </c>
      <c r="P99" s="35">
        <f>'дод 2'!P163</f>
        <v>1218000</v>
      </c>
      <c r="Q99" s="35">
        <f>'дод 2'!Q163</f>
        <v>590310</v>
      </c>
      <c r="R99" s="35">
        <f>'дод 2'!R163</f>
        <v>5452</v>
      </c>
      <c r="S99" s="35">
        <f>'дод 2'!S163</f>
        <v>0</v>
      </c>
      <c r="T99" s="35">
        <f>'дод 2'!T163</f>
        <v>0</v>
      </c>
      <c r="U99" s="35">
        <f>'дод 2'!U163</f>
        <v>584858</v>
      </c>
      <c r="V99" s="177">
        <f>Q99/L99*100</f>
        <v>48.46551724137931</v>
      </c>
      <c r="W99" s="35">
        <f t="shared" si="18"/>
        <v>1817242.92</v>
      </c>
      <c r="X99" s="238"/>
      <c r="Y99" s="216"/>
      <c r="AF99" s="24"/>
      <c r="AG99" s="24"/>
    </row>
    <row r="100" spans="2:33" ht="28.5" customHeight="1">
      <c r="B100" s="42" t="s">
        <v>400</v>
      </c>
      <c r="C100" s="42" t="s">
        <v>258</v>
      </c>
      <c r="D100" s="49" t="s">
        <v>10</v>
      </c>
      <c r="E100" s="34">
        <f>E101+E102+E103</f>
        <v>30866294</v>
      </c>
      <c r="F100" s="34">
        <f aca="true" t="shared" si="24" ref="F100:U100">F101+F102+F103</f>
        <v>0</v>
      </c>
      <c r="G100" s="34">
        <f t="shared" si="24"/>
        <v>0</v>
      </c>
      <c r="H100" s="34">
        <f t="shared" si="24"/>
        <v>7101100.130000001</v>
      </c>
      <c r="I100" s="34">
        <f t="shared" si="24"/>
        <v>0</v>
      </c>
      <c r="J100" s="34">
        <f t="shared" si="24"/>
        <v>0</v>
      </c>
      <c r="K100" s="135">
        <f t="shared" si="12"/>
        <v>23.00600172472925</v>
      </c>
      <c r="L100" s="34">
        <f t="shared" si="24"/>
        <v>0</v>
      </c>
      <c r="M100" s="34">
        <f t="shared" si="24"/>
        <v>0</v>
      </c>
      <c r="N100" s="34">
        <f t="shared" si="24"/>
        <v>0</v>
      </c>
      <c r="O100" s="34">
        <f t="shared" si="24"/>
        <v>0</v>
      </c>
      <c r="P100" s="34">
        <f t="shared" si="24"/>
        <v>0</v>
      </c>
      <c r="Q100" s="34">
        <f t="shared" si="24"/>
        <v>0</v>
      </c>
      <c r="R100" s="34">
        <f t="shared" si="24"/>
        <v>0</v>
      </c>
      <c r="S100" s="34">
        <f t="shared" si="24"/>
        <v>0</v>
      </c>
      <c r="T100" s="34">
        <f t="shared" si="24"/>
        <v>0</v>
      </c>
      <c r="U100" s="34">
        <f t="shared" si="24"/>
        <v>0</v>
      </c>
      <c r="V100" s="135"/>
      <c r="W100" s="34">
        <f t="shared" si="18"/>
        <v>7101100.130000001</v>
      </c>
      <c r="X100" s="238"/>
      <c r="Y100" s="222">
        <f>W100-W101-W102-W103</f>
        <v>0</v>
      </c>
      <c r="AF100" s="16"/>
      <c r="AG100" s="16"/>
    </row>
    <row r="101" spans="1:33" s="8" customFormat="1" ht="55.5" customHeight="1">
      <c r="A101" s="7"/>
      <c r="B101" s="45" t="s">
        <v>400</v>
      </c>
      <c r="C101" s="45" t="s">
        <v>258</v>
      </c>
      <c r="D101" s="51" t="s">
        <v>414</v>
      </c>
      <c r="E101" s="35">
        <f>'дод 2'!E28+'дод 2'!E165</f>
        <v>5729590</v>
      </c>
      <c r="F101" s="35">
        <f>'дод 2'!F28+'дод 2'!F165</f>
        <v>0</v>
      </c>
      <c r="G101" s="35">
        <f>'дод 2'!G28+'дод 2'!G165</f>
        <v>0</v>
      </c>
      <c r="H101" s="35">
        <f>'дод 2'!H28+'дод 2'!H165</f>
        <v>4610910.890000001</v>
      </c>
      <c r="I101" s="35">
        <f>'дод 2'!I28+'дод 2'!I165</f>
        <v>0</v>
      </c>
      <c r="J101" s="35">
        <f>'дод 2'!J28+'дод 2'!J165</f>
        <v>0</v>
      </c>
      <c r="K101" s="177">
        <f t="shared" si="12"/>
        <v>80.47540731535764</v>
      </c>
      <c r="L101" s="35">
        <f>'дод 2'!L28+'дод 2'!L165</f>
        <v>0</v>
      </c>
      <c r="M101" s="35">
        <f>'дод 2'!M28+'дод 2'!M165</f>
        <v>0</v>
      </c>
      <c r="N101" s="35">
        <f>'дод 2'!N28+'дод 2'!N165</f>
        <v>0</v>
      </c>
      <c r="O101" s="35">
        <f>'дод 2'!O28+'дод 2'!O165</f>
        <v>0</v>
      </c>
      <c r="P101" s="35">
        <f>'дод 2'!P28+'дод 2'!P165</f>
        <v>0</v>
      </c>
      <c r="Q101" s="35">
        <f>'дод 2'!Q28+'дод 2'!Q165</f>
        <v>0</v>
      </c>
      <c r="R101" s="35">
        <f>'дод 2'!R28+'дод 2'!R165</f>
        <v>0</v>
      </c>
      <c r="S101" s="35">
        <f>'дод 2'!S28+'дод 2'!S165</f>
        <v>0</v>
      </c>
      <c r="T101" s="35">
        <f>'дод 2'!T28+'дод 2'!T165</f>
        <v>0</v>
      </c>
      <c r="U101" s="35">
        <f>'дод 2'!U28+'дод 2'!U165</f>
        <v>0</v>
      </c>
      <c r="V101" s="177"/>
      <c r="W101" s="35">
        <f t="shared" si="18"/>
        <v>4610910.890000001</v>
      </c>
      <c r="X101" s="238"/>
      <c r="Y101" s="216"/>
      <c r="AF101" s="24"/>
      <c r="AG101" s="24"/>
    </row>
    <row r="102" spans="1:33" s="8" customFormat="1" ht="63.75" customHeight="1">
      <c r="A102" s="7"/>
      <c r="B102" s="45" t="s">
        <v>400</v>
      </c>
      <c r="C102" s="45" t="s">
        <v>258</v>
      </c>
      <c r="D102" s="51" t="s">
        <v>530</v>
      </c>
      <c r="E102" s="35">
        <f>'дод 2'!E29+'дод 2'!E166</f>
        <v>24798704</v>
      </c>
      <c r="F102" s="35">
        <f>'дод 2'!F29+'дод 2'!F166</f>
        <v>0</v>
      </c>
      <c r="G102" s="35">
        <f>'дод 2'!G29+'дод 2'!G166</f>
        <v>0</v>
      </c>
      <c r="H102" s="35">
        <f>'дод 2'!H29+'дод 2'!H166</f>
        <v>2233189.45</v>
      </c>
      <c r="I102" s="35">
        <f>'дод 2'!I29+'дод 2'!I166</f>
        <v>0</v>
      </c>
      <c r="J102" s="35">
        <f>'дод 2'!J29+'дод 2'!J166</f>
        <v>0</v>
      </c>
      <c r="K102" s="177">
        <f t="shared" si="12"/>
        <v>9.005266767166544</v>
      </c>
      <c r="L102" s="35">
        <f>'дод 2'!L29+'дод 2'!L166</f>
        <v>0</v>
      </c>
      <c r="M102" s="35">
        <f>'дод 2'!M29+'дод 2'!M166</f>
        <v>0</v>
      </c>
      <c r="N102" s="35">
        <f>'дод 2'!N29+'дод 2'!N166</f>
        <v>0</v>
      </c>
      <c r="O102" s="35">
        <f>'дод 2'!O29+'дод 2'!O166</f>
        <v>0</v>
      </c>
      <c r="P102" s="35">
        <f>'дод 2'!P29+'дод 2'!P166</f>
        <v>0</v>
      </c>
      <c r="Q102" s="35">
        <f>'дод 2'!Q29+'дод 2'!Q166</f>
        <v>0</v>
      </c>
      <c r="R102" s="35">
        <f>'дод 2'!R29+'дод 2'!R166</f>
        <v>0</v>
      </c>
      <c r="S102" s="35">
        <f>'дод 2'!S29+'дод 2'!S166</f>
        <v>0</v>
      </c>
      <c r="T102" s="35">
        <f>'дод 2'!T29+'дод 2'!T166</f>
        <v>0</v>
      </c>
      <c r="U102" s="35">
        <f>'дод 2'!U29+'дод 2'!U166</f>
        <v>0</v>
      </c>
      <c r="V102" s="177"/>
      <c r="W102" s="35">
        <f t="shared" si="18"/>
        <v>2233189.45</v>
      </c>
      <c r="X102" s="238"/>
      <c r="Y102" s="216"/>
      <c r="AF102" s="24"/>
      <c r="AG102" s="24"/>
    </row>
    <row r="103" spans="1:33" s="8" customFormat="1" ht="54.75" customHeight="1">
      <c r="A103" s="7"/>
      <c r="B103" s="45" t="s">
        <v>400</v>
      </c>
      <c r="C103" s="45" t="s">
        <v>258</v>
      </c>
      <c r="D103" s="51" t="s">
        <v>480</v>
      </c>
      <c r="E103" s="35">
        <f>'дод 2'!E167</f>
        <v>338000</v>
      </c>
      <c r="F103" s="35">
        <f>'дод 2'!F167</f>
        <v>0</v>
      </c>
      <c r="G103" s="35">
        <f>'дод 2'!G167</f>
        <v>0</v>
      </c>
      <c r="H103" s="35">
        <f>'дод 2'!H167</f>
        <v>256999.79</v>
      </c>
      <c r="I103" s="35">
        <f>'дод 2'!I167</f>
        <v>0</v>
      </c>
      <c r="J103" s="35">
        <f>'дод 2'!J167</f>
        <v>0</v>
      </c>
      <c r="K103" s="177">
        <f t="shared" si="12"/>
        <v>76.03544082840237</v>
      </c>
      <c r="L103" s="35">
        <f>'дод 2'!L167</f>
        <v>0</v>
      </c>
      <c r="M103" s="35">
        <f>'дод 2'!M167</f>
        <v>0</v>
      </c>
      <c r="N103" s="35">
        <f>'дод 2'!N167</f>
        <v>0</v>
      </c>
      <c r="O103" s="35">
        <f>'дод 2'!O167</f>
        <v>0</v>
      </c>
      <c r="P103" s="35">
        <f>'дод 2'!P167</f>
        <v>0</v>
      </c>
      <c r="Q103" s="35">
        <f>'дод 2'!Q167</f>
        <v>0</v>
      </c>
      <c r="R103" s="35">
        <f>'дод 2'!R167</f>
        <v>0</v>
      </c>
      <c r="S103" s="35">
        <f>'дод 2'!S167</f>
        <v>0</v>
      </c>
      <c r="T103" s="35">
        <f>'дод 2'!T167</f>
        <v>0</v>
      </c>
      <c r="U103" s="35">
        <f>'дод 2'!U167</f>
        <v>0</v>
      </c>
      <c r="V103" s="177"/>
      <c r="W103" s="35">
        <f t="shared" si="18"/>
        <v>256999.79</v>
      </c>
      <c r="X103" s="238"/>
      <c r="Y103" s="216"/>
      <c r="AF103" s="24"/>
      <c r="AG103" s="24"/>
    </row>
    <row r="104" spans="2:33" ht="20.25" customHeight="1">
      <c r="B104" s="42" t="s">
        <v>405</v>
      </c>
      <c r="C104" s="42" t="s">
        <v>385</v>
      </c>
      <c r="D104" s="49" t="s">
        <v>11</v>
      </c>
      <c r="E104" s="34">
        <f>E105</f>
        <v>728605</v>
      </c>
      <c r="F104" s="34">
        <f aca="true" t="shared" si="25" ref="F104:U104">F105</f>
        <v>484206</v>
      </c>
      <c r="G104" s="34">
        <f t="shared" si="25"/>
        <v>109900</v>
      </c>
      <c r="H104" s="34">
        <f t="shared" si="25"/>
        <v>510265.61</v>
      </c>
      <c r="I104" s="34">
        <f t="shared" si="25"/>
        <v>343700.79</v>
      </c>
      <c r="J104" s="34">
        <f t="shared" si="25"/>
        <v>67773.06</v>
      </c>
      <c r="K104" s="135">
        <f t="shared" si="12"/>
        <v>70.03322925316186</v>
      </c>
      <c r="L104" s="34">
        <f t="shared" si="25"/>
        <v>10000</v>
      </c>
      <c r="M104" s="34">
        <f t="shared" si="25"/>
        <v>0</v>
      </c>
      <c r="N104" s="34">
        <f t="shared" si="25"/>
        <v>0</v>
      </c>
      <c r="O104" s="34">
        <f t="shared" si="25"/>
        <v>0</v>
      </c>
      <c r="P104" s="34">
        <f t="shared" si="25"/>
        <v>10000</v>
      </c>
      <c r="Q104" s="34">
        <f t="shared" si="25"/>
        <v>9980</v>
      </c>
      <c r="R104" s="34">
        <f t="shared" si="25"/>
        <v>0</v>
      </c>
      <c r="S104" s="34">
        <f t="shared" si="25"/>
        <v>0</v>
      </c>
      <c r="T104" s="34">
        <f t="shared" si="25"/>
        <v>0</v>
      </c>
      <c r="U104" s="34">
        <f t="shared" si="25"/>
        <v>9980</v>
      </c>
      <c r="V104" s="135">
        <f>Q104/L104*100</f>
        <v>99.8</v>
      </c>
      <c r="W104" s="34">
        <f t="shared" si="18"/>
        <v>520245.61</v>
      </c>
      <c r="X104" s="238"/>
      <c r="AF104" s="16"/>
      <c r="AG104" s="16"/>
    </row>
    <row r="105" spans="1:33" s="8" customFormat="1" ht="35.25" customHeight="1">
      <c r="A105" s="7"/>
      <c r="B105" s="45" t="s">
        <v>405</v>
      </c>
      <c r="C105" s="45" t="s">
        <v>385</v>
      </c>
      <c r="D105" s="51" t="s">
        <v>500</v>
      </c>
      <c r="E105" s="35">
        <f>'дод 2'!E31</f>
        <v>728605</v>
      </c>
      <c r="F105" s="35">
        <f>'дод 2'!F31</f>
        <v>484206</v>
      </c>
      <c r="G105" s="35">
        <f>'дод 2'!G31</f>
        <v>109900</v>
      </c>
      <c r="H105" s="35">
        <f>'дод 2'!H31</f>
        <v>510265.61</v>
      </c>
      <c r="I105" s="35">
        <f>'дод 2'!I31</f>
        <v>343700.79</v>
      </c>
      <c r="J105" s="35">
        <f>'дод 2'!J31</f>
        <v>67773.06</v>
      </c>
      <c r="K105" s="177">
        <f t="shared" si="12"/>
        <v>70.03322925316186</v>
      </c>
      <c r="L105" s="35">
        <f>'дод 2'!L31</f>
        <v>10000</v>
      </c>
      <c r="M105" s="35">
        <f>'дод 2'!M31</f>
        <v>0</v>
      </c>
      <c r="N105" s="35">
        <f>'дод 2'!N31</f>
        <v>0</v>
      </c>
      <c r="O105" s="35">
        <f>'дод 2'!O31</f>
        <v>0</v>
      </c>
      <c r="P105" s="35">
        <f>'дод 2'!P31</f>
        <v>10000</v>
      </c>
      <c r="Q105" s="35">
        <f>'дод 2'!Q31</f>
        <v>9980</v>
      </c>
      <c r="R105" s="35">
        <f>'дод 2'!R31</f>
        <v>0</v>
      </c>
      <c r="S105" s="35">
        <f>'дод 2'!S31</f>
        <v>0</v>
      </c>
      <c r="T105" s="35">
        <f>'дод 2'!T31</f>
        <v>0</v>
      </c>
      <c r="U105" s="35">
        <f>'дод 2'!U31</f>
        <v>9980</v>
      </c>
      <c r="V105" s="177">
        <f>Q105/L105*100</f>
        <v>99.8</v>
      </c>
      <c r="W105" s="35">
        <f t="shared" si="18"/>
        <v>520245.61</v>
      </c>
      <c r="X105" s="238"/>
      <c r="Y105" s="216"/>
      <c r="AF105" s="24"/>
      <c r="AG105" s="24"/>
    </row>
    <row r="106" spans="1:33" s="22" customFormat="1" ht="19.5" customHeight="1">
      <c r="A106" s="21"/>
      <c r="B106" s="39" t="s">
        <v>298</v>
      </c>
      <c r="C106" s="40"/>
      <c r="D106" s="41" t="s">
        <v>299</v>
      </c>
      <c r="E106" s="33">
        <f>E107+E108+E109+E110</f>
        <v>46639323</v>
      </c>
      <c r="F106" s="33">
        <f aca="true" t="shared" si="26" ref="F106:U106">F107+F108+F109+F110</f>
        <v>32767100</v>
      </c>
      <c r="G106" s="33">
        <f t="shared" si="26"/>
        <v>2358530</v>
      </c>
      <c r="H106" s="33">
        <f t="shared" si="26"/>
        <v>33770587.33</v>
      </c>
      <c r="I106" s="33">
        <f t="shared" si="26"/>
        <v>24347745.09</v>
      </c>
      <c r="J106" s="33">
        <f t="shared" si="26"/>
        <v>1308655.54</v>
      </c>
      <c r="K106" s="139">
        <f t="shared" si="12"/>
        <v>72.40797069460034</v>
      </c>
      <c r="L106" s="33">
        <f t="shared" si="26"/>
        <v>4787007</v>
      </c>
      <c r="M106" s="33">
        <f t="shared" si="26"/>
        <v>1411980</v>
      </c>
      <c r="N106" s="33">
        <f t="shared" si="26"/>
        <v>1136786</v>
      </c>
      <c r="O106" s="33">
        <f t="shared" si="26"/>
        <v>0</v>
      </c>
      <c r="P106" s="33">
        <f t="shared" si="26"/>
        <v>3375027</v>
      </c>
      <c r="Q106" s="33">
        <f t="shared" si="26"/>
        <v>2924011.13</v>
      </c>
      <c r="R106" s="33">
        <f t="shared" si="26"/>
        <v>1128820.26</v>
      </c>
      <c r="S106" s="33">
        <f t="shared" si="26"/>
        <v>895787.06</v>
      </c>
      <c r="T106" s="33">
        <f t="shared" si="26"/>
        <v>0</v>
      </c>
      <c r="U106" s="33">
        <f t="shared" si="26"/>
        <v>1795190.87</v>
      </c>
      <c r="V106" s="139">
        <f>Q106/L106*100</f>
        <v>61.082240531505384</v>
      </c>
      <c r="W106" s="33">
        <f t="shared" si="18"/>
        <v>36694598.46</v>
      </c>
      <c r="X106" s="238"/>
      <c r="Y106" s="217">
        <f>W106-W107-W108-W109-W110</f>
        <v>0</v>
      </c>
      <c r="AF106" s="19"/>
      <c r="AG106" s="19"/>
    </row>
    <row r="107" spans="2:33" ht="37.5">
      <c r="B107" s="42" t="s">
        <v>300</v>
      </c>
      <c r="C107" s="42" t="s">
        <v>301</v>
      </c>
      <c r="D107" s="43" t="s">
        <v>129</v>
      </c>
      <c r="E107" s="34">
        <f>'дод 2'!E178</f>
        <v>1638500</v>
      </c>
      <c r="F107" s="34">
        <f>'дод 2'!F178</f>
        <v>0</v>
      </c>
      <c r="G107" s="34">
        <f>'дод 2'!G178</f>
        <v>0</v>
      </c>
      <c r="H107" s="34">
        <f>'дод 2'!H178</f>
        <v>1286666.62</v>
      </c>
      <c r="I107" s="34">
        <f>'дод 2'!I178</f>
        <v>0</v>
      </c>
      <c r="J107" s="34">
        <f>'дод 2'!J178</f>
        <v>0</v>
      </c>
      <c r="K107" s="135">
        <f t="shared" si="12"/>
        <v>78.5271052792188</v>
      </c>
      <c r="L107" s="34">
        <f>'дод 2'!L178</f>
        <v>0</v>
      </c>
      <c r="M107" s="34">
        <f>'дод 2'!M178</f>
        <v>0</v>
      </c>
      <c r="N107" s="34">
        <f>'дод 2'!N178</f>
        <v>0</v>
      </c>
      <c r="O107" s="34">
        <f>'дод 2'!O178</f>
        <v>0</v>
      </c>
      <c r="P107" s="34">
        <f>'дод 2'!P178</f>
        <v>0</v>
      </c>
      <c r="Q107" s="34">
        <f>'дод 2'!Q178</f>
        <v>0</v>
      </c>
      <c r="R107" s="34">
        <f>'дод 2'!R178</f>
        <v>0</v>
      </c>
      <c r="S107" s="34">
        <f>'дод 2'!S178</f>
        <v>0</v>
      </c>
      <c r="T107" s="34">
        <f>'дод 2'!T178</f>
        <v>0</v>
      </c>
      <c r="U107" s="34">
        <f>'дод 2'!U178</f>
        <v>0</v>
      </c>
      <c r="V107" s="135"/>
      <c r="W107" s="34">
        <f t="shared" si="18"/>
        <v>1286666.62</v>
      </c>
      <c r="X107" s="238"/>
      <c r="AF107" s="16"/>
      <c r="AG107" s="16"/>
    </row>
    <row r="108" spans="2:33" ht="18.75">
      <c r="B108" s="42" t="s">
        <v>302</v>
      </c>
      <c r="C108" s="42" t="s">
        <v>303</v>
      </c>
      <c r="D108" s="43" t="s">
        <v>131</v>
      </c>
      <c r="E108" s="34">
        <f>'дод 2'!E179</f>
        <v>14701050</v>
      </c>
      <c r="F108" s="34">
        <f>'дод 2'!F179</f>
        <v>10249200</v>
      </c>
      <c r="G108" s="34">
        <f>'дод 2'!G179</f>
        <v>1307040</v>
      </c>
      <c r="H108" s="34">
        <f>'дод 2'!H179</f>
        <v>10434283.88</v>
      </c>
      <c r="I108" s="34">
        <f>'дод 2'!I179</f>
        <v>7603460.08</v>
      </c>
      <c r="J108" s="34">
        <f>'дод 2'!J179</f>
        <v>761854.73</v>
      </c>
      <c r="K108" s="135">
        <f t="shared" si="12"/>
        <v>70.97645324653682</v>
      </c>
      <c r="L108" s="34">
        <f>'дод 2'!L179</f>
        <v>2556500</v>
      </c>
      <c r="M108" s="34">
        <f>'дод 2'!M179</f>
        <v>25000</v>
      </c>
      <c r="N108" s="34">
        <f>'дод 2'!N179</f>
        <v>5000</v>
      </c>
      <c r="O108" s="34">
        <f>'дод 2'!O179</f>
        <v>0</v>
      </c>
      <c r="P108" s="34">
        <f>'дод 2'!P179</f>
        <v>2531500</v>
      </c>
      <c r="Q108" s="34">
        <f>'дод 2'!Q179</f>
        <v>1399942.67</v>
      </c>
      <c r="R108" s="34">
        <f>'дод 2'!R179</f>
        <v>11090.7</v>
      </c>
      <c r="S108" s="34">
        <f>'дод 2'!S179</f>
        <v>1400</v>
      </c>
      <c r="T108" s="34">
        <f>'дод 2'!T179</f>
        <v>0</v>
      </c>
      <c r="U108" s="34">
        <f>'дод 2'!U179</f>
        <v>1388851.97</v>
      </c>
      <c r="V108" s="135">
        <f aca="true" t="shared" si="27" ref="V108:V114">Q108/L108*100</f>
        <v>54.76012790925092</v>
      </c>
      <c r="W108" s="34">
        <f t="shared" si="18"/>
        <v>11834226.55</v>
      </c>
      <c r="X108" s="238"/>
      <c r="AF108" s="16"/>
      <c r="AG108" s="16"/>
    </row>
    <row r="109" spans="2:33" ht="18.75">
      <c r="B109" s="42" t="s">
        <v>304</v>
      </c>
      <c r="C109" s="42" t="s">
        <v>259</v>
      </c>
      <c r="D109" s="43" t="s">
        <v>133</v>
      </c>
      <c r="E109" s="34">
        <f>'дод 2'!E180</f>
        <v>26220008</v>
      </c>
      <c r="F109" s="34">
        <f>'дод 2'!F180</f>
        <v>20300700</v>
      </c>
      <c r="G109" s="34">
        <f>'дод 2'!G180</f>
        <v>891310</v>
      </c>
      <c r="H109" s="34">
        <f>'дод 2'!H180</f>
        <v>19187928.14</v>
      </c>
      <c r="I109" s="34">
        <f>'дод 2'!I180</f>
        <v>15112371.07</v>
      </c>
      <c r="J109" s="34">
        <f>'дод 2'!J180</f>
        <v>464743.94</v>
      </c>
      <c r="K109" s="135">
        <f t="shared" si="12"/>
        <v>73.180481638297</v>
      </c>
      <c r="L109" s="34">
        <f>'дод 2'!L180</f>
        <v>1799007</v>
      </c>
      <c r="M109" s="34">
        <f>'дод 2'!M180</f>
        <v>1386980</v>
      </c>
      <c r="N109" s="34">
        <f>'дод 2'!N180</f>
        <v>1131786</v>
      </c>
      <c r="O109" s="34">
        <f>'дод 2'!O180</f>
        <v>0</v>
      </c>
      <c r="P109" s="34">
        <f>'дод 2'!P180</f>
        <v>412027</v>
      </c>
      <c r="Q109" s="34">
        <f>'дод 2'!Q180</f>
        <v>1471921.46</v>
      </c>
      <c r="R109" s="34">
        <f>'дод 2'!R180</f>
        <v>1117711.56</v>
      </c>
      <c r="S109" s="34">
        <f>'дод 2'!S180</f>
        <v>894387.06</v>
      </c>
      <c r="T109" s="34">
        <f>'дод 2'!T180</f>
        <v>0</v>
      </c>
      <c r="U109" s="34">
        <f>'дод 2'!U180</f>
        <v>354209.9</v>
      </c>
      <c r="V109" s="135">
        <f t="shared" si="27"/>
        <v>81.81855101175259</v>
      </c>
      <c r="W109" s="34">
        <f t="shared" si="18"/>
        <v>20659849.6</v>
      </c>
      <c r="X109" s="238"/>
      <c r="AF109" s="16"/>
      <c r="AG109" s="16"/>
    </row>
    <row r="110" spans="2:33" ht="18.75">
      <c r="B110" s="42" t="s">
        <v>305</v>
      </c>
      <c r="C110" s="42" t="s">
        <v>306</v>
      </c>
      <c r="D110" s="43" t="s">
        <v>41</v>
      </c>
      <c r="E110" s="34">
        <f>E111+E112+E113</f>
        <v>4079765</v>
      </c>
      <c r="F110" s="34">
        <f aca="true" t="shared" si="28" ref="F110:U110">F111+F112+F113</f>
        <v>2217200</v>
      </c>
      <c r="G110" s="34">
        <f t="shared" si="28"/>
        <v>160180</v>
      </c>
      <c r="H110" s="34">
        <f t="shared" si="28"/>
        <v>2861708.69</v>
      </c>
      <c r="I110" s="34">
        <f t="shared" si="28"/>
        <v>1631913.94</v>
      </c>
      <c r="J110" s="34">
        <f t="shared" si="28"/>
        <v>82056.87</v>
      </c>
      <c r="K110" s="135">
        <f t="shared" si="12"/>
        <v>70.1439590270518</v>
      </c>
      <c r="L110" s="34">
        <f t="shared" si="28"/>
        <v>431500</v>
      </c>
      <c r="M110" s="34">
        <f t="shared" si="28"/>
        <v>0</v>
      </c>
      <c r="N110" s="34">
        <f t="shared" si="28"/>
        <v>0</v>
      </c>
      <c r="O110" s="34">
        <f t="shared" si="28"/>
        <v>0</v>
      </c>
      <c r="P110" s="34">
        <f t="shared" si="28"/>
        <v>431500</v>
      </c>
      <c r="Q110" s="34">
        <f t="shared" si="28"/>
        <v>52147</v>
      </c>
      <c r="R110" s="34">
        <f t="shared" si="28"/>
        <v>18</v>
      </c>
      <c r="S110" s="34">
        <f t="shared" si="28"/>
        <v>0</v>
      </c>
      <c r="T110" s="34">
        <f t="shared" si="28"/>
        <v>0</v>
      </c>
      <c r="U110" s="34">
        <f t="shared" si="28"/>
        <v>52129</v>
      </c>
      <c r="V110" s="135">
        <f t="shared" si="27"/>
        <v>12.08505214368482</v>
      </c>
      <c r="W110" s="34">
        <f t="shared" si="18"/>
        <v>2913855.69</v>
      </c>
      <c r="X110" s="238"/>
      <c r="Y110" s="222">
        <f>W110-W111-W112-W113</f>
        <v>0</v>
      </c>
      <c r="AF110" s="16"/>
      <c r="AG110" s="16"/>
    </row>
    <row r="111" spans="1:33" s="8" customFormat="1" ht="37.5">
      <c r="A111" s="7"/>
      <c r="B111" s="45" t="s">
        <v>305</v>
      </c>
      <c r="C111" s="58" t="s">
        <v>306</v>
      </c>
      <c r="D111" s="46" t="s">
        <v>136</v>
      </c>
      <c r="E111" s="35">
        <f>'дод 2'!E182</f>
        <v>1031424</v>
      </c>
      <c r="F111" s="35">
        <f>'дод 2'!F182</f>
        <v>760300</v>
      </c>
      <c r="G111" s="35">
        <f>'дод 2'!G182</f>
        <v>22870</v>
      </c>
      <c r="H111" s="35">
        <f>'дод 2'!H182</f>
        <v>733526.26</v>
      </c>
      <c r="I111" s="35">
        <f>'дод 2'!I182</f>
        <v>565120.03</v>
      </c>
      <c r="J111" s="35">
        <f>'дод 2'!J182</f>
        <v>16855.36</v>
      </c>
      <c r="K111" s="177">
        <f t="shared" si="12"/>
        <v>71.1178196357657</v>
      </c>
      <c r="L111" s="35">
        <f>'дод 2'!L182</f>
        <v>309500</v>
      </c>
      <c r="M111" s="35">
        <f>'дод 2'!M182</f>
        <v>0</v>
      </c>
      <c r="N111" s="35">
        <f>'дод 2'!N182</f>
        <v>0</v>
      </c>
      <c r="O111" s="35">
        <f>'дод 2'!O182</f>
        <v>0</v>
      </c>
      <c r="P111" s="35">
        <f>'дод 2'!P182</f>
        <v>309500</v>
      </c>
      <c r="Q111" s="35">
        <f>'дод 2'!Q182</f>
        <v>2197</v>
      </c>
      <c r="R111" s="35">
        <f>'дод 2'!R182</f>
        <v>18</v>
      </c>
      <c r="S111" s="35">
        <f>'дод 2'!S182</f>
        <v>0</v>
      </c>
      <c r="T111" s="35">
        <f>'дод 2'!T182</f>
        <v>0</v>
      </c>
      <c r="U111" s="35">
        <f>'дод 2'!U182</f>
        <v>2179</v>
      </c>
      <c r="V111" s="177">
        <f t="shared" si="27"/>
        <v>0.7098546042003231</v>
      </c>
      <c r="W111" s="35">
        <f t="shared" si="18"/>
        <v>735723.26</v>
      </c>
      <c r="X111" s="238"/>
      <c r="Y111" s="216"/>
      <c r="AF111" s="24"/>
      <c r="AG111" s="24"/>
    </row>
    <row r="112" spans="1:33" s="8" customFormat="1" ht="49.5" customHeight="1">
      <c r="A112" s="7"/>
      <c r="B112" s="45" t="s">
        <v>305</v>
      </c>
      <c r="C112" s="58" t="s">
        <v>306</v>
      </c>
      <c r="D112" s="59" t="s">
        <v>529</v>
      </c>
      <c r="E112" s="35">
        <f>'дод 2'!E33</f>
        <v>1420705</v>
      </c>
      <c r="F112" s="35">
        <f>'дод 2'!F33</f>
        <v>580400</v>
      </c>
      <c r="G112" s="35">
        <f>'дод 2'!G33</f>
        <v>44940</v>
      </c>
      <c r="H112" s="35">
        <f>'дод 2'!H33</f>
        <v>1057423.27</v>
      </c>
      <c r="I112" s="35">
        <f>'дод 2'!I33</f>
        <v>433092.18</v>
      </c>
      <c r="J112" s="35">
        <f>'дод 2'!J33</f>
        <v>22822.07</v>
      </c>
      <c r="K112" s="177">
        <f t="shared" si="12"/>
        <v>74.42947480300273</v>
      </c>
      <c r="L112" s="35">
        <f>'дод 2'!L33</f>
        <v>102000</v>
      </c>
      <c r="M112" s="35">
        <f>'дод 2'!M33</f>
        <v>0</v>
      </c>
      <c r="N112" s="35">
        <f>'дод 2'!N33</f>
        <v>0</v>
      </c>
      <c r="O112" s="35">
        <f>'дод 2'!O33</f>
        <v>0</v>
      </c>
      <c r="P112" s="35">
        <f>'дод 2'!P33</f>
        <v>102000</v>
      </c>
      <c r="Q112" s="35">
        <f>'дод 2'!Q33</f>
        <v>30000</v>
      </c>
      <c r="R112" s="35">
        <f>'дод 2'!R33</f>
        <v>0</v>
      </c>
      <c r="S112" s="35">
        <f>'дод 2'!S33</f>
        <v>0</v>
      </c>
      <c r="T112" s="35">
        <f>'дод 2'!T33</f>
        <v>0</v>
      </c>
      <c r="U112" s="35">
        <f>'дод 2'!U33</f>
        <v>30000</v>
      </c>
      <c r="V112" s="177">
        <f t="shared" si="27"/>
        <v>29.411764705882355</v>
      </c>
      <c r="W112" s="35">
        <f t="shared" si="18"/>
        <v>1087423.27</v>
      </c>
      <c r="X112" s="238"/>
      <c r="Y112" s="216"/>
      <c r="AF112" s="24"/>
      <c r="AG112" s="24"/>
    </row>
    <row r="113" spans="1:33" s="8" customFormat="1" ht="49.5" customHeight="1">
      <c r="A113" s="7"/>
      <c r="B113" s="45" t="s">
        <v>305</v>
      </c>
      <c r="C113" s="58" t="s">
        <v>306</v>
      </c>
      <c r="D113" s="59" t="s">
        <v>424</v>
      </c>
      <c r="E113" s="35">
        <f>'дод 2'!E34</f>
        <v>1627636</v>
      </c>
      <c r="F113" s="35">
        <f>'дод 2'!F34</f>
        <v>876500</v>
      </c>
      <c r="G113" s="35">
        <f>'дод 2'!G34</f>
        <v>92370</v>
      </c>
      <c r="H113" s="35">
        <f>'дод 2'!H34</f>
        <v>1070759.16</v>
      </c>
      <c r="I113" s="35">
        <f>'дод 2'!I34</f>
        <v>633701.73</v>
      </c>
      <c r="J113" s="35">
        <f>'дод 2'!J34</f>
        <v>42379.44</v>
      </c>
      <c r="K113" s="177">
        <f aca="true" t="shared" si="29" ref="K113:K176">H113/E113*100</f>
        <v>65.78615611844417</v>
      </c>
      <c r="L113" s="35">
        <f>'дод 2'!L34</f>
        <v>20000</v>
      </c>
      <c r="M113" s="35">
        <f>'дод 2'!M34</f>
        <v>0</v>
      </c>
      <c r="N113" s="35">
        <f>'дод 2'!N34</f>
        <v>0</v>
      </c>
      <c r="O113" s="35">
        <f>'дод 2'!O34</f>
        <v>0</v>
      </c>
      <c r="P113" s="35">
        <f>'дод 2'!P34</f>
        <v>20000</v>
      </c>
      <c r="Q113" s="35">
        <f>'дод 2'!Q34</f>
        <v>19950</v>
      </c>
      <c r="R113" s="35">
        <f>'дод 2'!R34</f>
        <v>0</v>
      </c>
      <c r="S113" s="35">
        <f>'дод 2'!S34</f>
        <v>0</v>
      </c>
      <c r="T113" s="35">
        <f>'дод 2'!T34</f>
        <v>0</v>
      </c>
      <c r="U113" s="35">
        <f>'дод 2'!U34</f>
        <v>19950</v>
      </c>
      <c r="V113" s="177">
        <f t="shared" si="27"/>
        <v>99.75</v>
      </c>
      <c r="W113" s="35">
        <f t="shared" si="18"/>
        <v>1090709.16</v>
      </c>
      <c r="X113" s="238"/>
      <c r="Y113" s="216"/>
      <c r="AF113" s="24"/>
      <c r="AG113" s="24"/>
    </row>
    <row r="114" spans="1:33" s="22" customFormat="1" ht="21.75" customHeight="1">
      <c r="A114" s="21"/>
      <c r="B114" s="39" t="s">
        <v>312</v>
      </c>
      <c r="C114" s="40"/>
      <c r="D114" s="41" t="s">
        <v>313</v>
      </c>
      <c r="E114" s="33">
        <f>E115+E118+E121</f>
        <v>24977315</v>
      </c>
      <c r="F114" s="33">
        <f aca="true" t="shared" si="30" ref="F114:U114">F115+F118+F121</f>
        <v>9071830</v>
      </c>
      <c r="G114" s="33">
        <f t="shared" si="30"/>
        <v>1372150</v>
      </c>
      <c r="H114" s="33">
        <f t="shared" si="30"/>
        <v>17441623.270000003</v>
      </c>
      <c r="I114" s="33">
        <f t="shared" si="30"/>
        <v>6703405.12</v>
      </c>
      <c r="J114" s="33">
        <f t="shared" si="30"/>
        <v>716917.4299999999</v>
      </c>
      <c r="K114" s="139">
        <f t="shared" si="29"/>
        <v>69.8298566919623</v>
      </c>
      <c r="L114" s="33">
        <f t="shared" si="30"/>
        <v>703700</v>
      </c>
      <c r="M114" s="33">
        <f t="shared" si="30"/>
        <v>415700</v>
      </c>
      <c r="N114" s="33">
        <f t="shared" si="30"/>
        <v>242690</v>
      </c>
      <c r="O114" s="33">
        <f t="shared" si="30"/>
        <v>99128</v>
      </c>
      <c r="P114" s="33">
        <f t="shared" si="30"/>
        <v>288000</v>
      </c>
      <c r="Q114" s="33">
        <f t="shared" si="30"/>
        <v>330912.75</v>
      </c>
      <c r="R114" s="33">
        <f t="shared" si="30"/>
        <v>169794.53</v>
      </c>
      <c r="S114" s="33">
        <f t="shared" si="30"/>
        <v>98524.36</v>
      </c>
      <c r="T114" s="33">
        <f t="shared" si="30"/>
        <v>46580.25</v>
      </c>
      <c r="U114" s="33">
        <f t="shared" si="30"/>
        <v>161118.22</v>
      </c>
      <c r="V114" s="139">
        <f t="shared" si="27"/>
        <v>47.02469091942589</v>
      </c>
      <c r="W114" s="33">
        <f t="shared" si="18"/>
        <v>17772536.020000003</v>
      </c>
      <c r="X114" s="238"/>
      <c r="Y114" s="217">
        <f>W114-W115-W118-W121</f>
        <v>0</v>
      </c>
      <c r="AF114" s="19"/>
      <c r="AG114" s="19"/>
    </row>
    <row r="115" spans="2:33" ht="24" customHeight="1">
      <c r="B115" s="42" t="s">
        <v>314</v>
      </c>
      <c r="C115" s="49"/>
      <c r="D115" s="60" t="s">
        <v>44</v>
      </c>
      <c r="E115" s="34">
        <f>E116+E117</f>
        <v>2041600</v>
      </c>
      <c r="F115" s="34">
        <f aca="true" t="shared" si="31" ref="F115:U115">F116+F117</f>
        <v>0</v>
      </c>
      <c r="G115" s="34">
        <f t="shared" si="31"/>
        <v>0</v>
      </c>
      <c r="H115" s="34">
        <f t="shared" si="31"/>
        <v>1193027.49</v>
      </c>
      <c r="I115" s="34">
        <f t="shared" si="31"/>
        <v>0</v>
      </c>
      <c r="J115" s="34">
        <f t="shared" si="31"/>
        <v>0</v>
      </c>
      <c r="K115" s="135">
        <f t="shared" si="29"/>
        <v>58.43590762147335</v>
      </c>
      <c r="L115" s="34">
        <f t="shared" si="31"/>
        <v>0</v>
      </c>
      <c r="M115" s="34">
        <f t="shared" si="31"/>
        <v>0</v>
      </c>
      <c r="N115" s="34">
        <f t="shared" si="31"/>
        <v>0</v>
      </c>
      <c r="O115" s="34">
        <f t="shared" si="31"/>
        <v>0</v>
      </c>
      <c r="P115" s="34">
        <f t="shared" si="31"/>
        <v>0</v>
      </c>
      <c r="Q115" s="34">
        <f t="shared" si="31"/>
        <v>0</v>
      </c>
      <c r="R115" s="34">
        <f t="shared" si="31"/>
        <v>0</v>
      </c>
      <c r="S115" s="34">
        <f t="shared" si="31"/>
        <v>0</v>
      </c>
      <c r="T115" s="34">
        <f t="shared" si="31"/>
        <v>0</v>
      </c>
      <c r="U115" s="34">
        <f t="shared" si="31"/>
        <v>0</v>
      </c>
      <c r="V115" s="135"/>
      <c r="W115" s="34">
        <f t="shared" si="18"/>
        <v>1193027.49</v>
      </c>
      <c r="X115" s="238">
        <v>23</v>
      </c>
      <c r="Y115" s="222">
        <f>W115-W116-W117</f>
        <v>0</v>
      </c>
      <c r="AF115" s="16"/>
      <c r="AG115" s="16"/>
    </row>
    <row r="116" spans="1:33" s="8" customFormat="1" ht="37.5">
      <c r="A116" s="7"/>
      <c r="B116" s="45" t="s">
        <v>315</v>
      </c>
      <c r="C116" s="45" t="s">
        <v>316</v>
      </c>
      <c r="D116" s="53" t="s">
        <v>47</v>
      </c>
      <c r="E116" s="35">
        <f>'дод 2'!E36</f>
        <v>1133600</v>
      </c>
      <c r="F116" s="35">
        <f>'дод 2'!F36</f>
        <v>0</v>
      </c>
      <c r="G116" s="35">
        <f>'дод 2'!G36</f>
        <v>0</v>
      </c>
      <c r="H116" s="35">
        <f>'дод 2'!H36</f>
        <v>627067.33</v>
      </c>
      <c r="I116" s="35">
        <f>'дод 2'!I36</f>
        <v>0</v>
      </c>
      <c r="J116" s="35">
        <f>'дод 2'!J36</f>
        <v>0</v>
      </c>
      <c r="K116" s="177">
        <f t="shared" si="29"/>
        <v>55.31645465772759</v>
      </c>
      <c r="L116" s="35">
        <f>'дод 2'!L36</f>
        <v>0</v>
      </c>
      <c r="M116" s="35">
        <f>'дод 2'!M36</f>
        <v>0</v>
      </c>
      <c r="N116" s="35">
        <f>'дод 2'!N36</f>
        <v>0</v>
      </c>
      <c r="O116" s="35">
        <f>'дод 2'!O36</f>
        <v>0</v>
      </c>
      <c r="P116" s="35">
        <f>'дод 2'!P36</f>
        <v>0</v>
      </c>
      <c r="Q116" s="35">
        <f>'дод 2'!Q36</f>
        <v>0</v>
      </c>
      <c r="R116" s="35">
        <f>'дод 2'!R36</f>
        <v>0</v>
      </c>
      <c r="S116" s="35">
        <f>'дод 2'!S36</f>
        <v>0</v>
      </c>
      <c r="T116" s="35">
        <f>'дод 2'!T36</f>
        <v>0</v>
      </c>
      <c r="U116" s="35">
        <f>'дод 2'!U36</f>
        <v>0</v>
      </c>
      <c r="V116" s="177"/>
      <c r="W116" s="35">
        <f t="shared" si="18"/>
        <v>627067.33</v>
      </c>
      <c r="X116" s="238"/>
      <c r="Y116" s="216"/>
      <c r="AF116" s="24"/>
      <c r="AG116" s="24"/>
    </row>
    <row r="117" spans="1:33" s="8" customFormat="1" ht="37.5">
      <c r="A117" s="7"/>
      <c r="B117" s="45" t="s">
        <v>317</v>
      </c>
      <c r="C117" s="45" t="s">
        <v>316</v>
      </c>
      <c r="D117" s="46" t="s">
        <v>13</v>
      </c>
      <c r="E117" s="35">
        <f>'дод 2'!E37</f>
        <v>908000</v>
      </c>
      <c r="F117" s="35">
        <f>'дод 2'!F37</f>
        <v>0</v>
      </c>
      <c r="G117" s="35">
        <f>'дод 2'!G37</f>
        <v>0</v>
      </c>
      <c r="H117" s="35">
        <f>'дод 2'!H37</f>
        <v>565960.16</v>
      </c>
      <c r="I117" s="35">
        <f>'дод 2'!I37</f>
        <v>0</v>
      </c>
      <c r="J117" s="35">
        <f>'дод 2'!J37</f>
        <v>0</v>
      </c>
      <c r="K117" s="177">
        <f t="shared" si="29"/>
        <v>62.3304140969163</v>
      </c>
      <c r="L117" s="35">
        <f>'дод 2'!L37</f>
        <v>0</v>
      </c>
      <c r="M117" s="35">
        <f>'дод 2'!M37</f>
        <v>0</v>
      </c>
      <c r="N117" s="35">
        <f>'дод 2'!N37</f>
        <v>0</v>
      </c>
      <c r="O117" s="35">
        <f>'дод 2'!O37</f>
        <v>0</v>
      </c>
      <c r="P117" s="35">
        <f>'дод 2'!P37</f>
        <v>0</v>
      </c>
      <c r="Q117" s="35">
        <f>'дод 2'!Q37</f>
        <v>0</v>
      </c>
      <c r="R117" s="35">
        <f>'дод 2'!R37</f>
        <v>0</v>
      </c>
      <c r="S117" s="35">
        <f>'дод 2'!S37</f>
        <v>0</v>
      </c>
      <c r="T117" s="35">
        <f>'дод 2'!T37</f>
        <v>0</v>
      </c>
      <c r="U117" s="35">
        <f>'дод 2'!U37</f>
        <v>0</v>
      </c>
      <c r="V117" s="177"/>
      <c r="W117" s="35">
        <f t="shared" si="18"/>
        <v>565960.16</v>
      </c>
      <c r="X117" s="238"/>
      <c r="Y117" s="216"/>
      <c r="AF117" s="24"/>
      <c r="AG117" s="24"/>
    </row>
    <row r="118" spans="2:33" ht="26.25" customHeight="1">
      <c r="B118" s="42" t="s">
        <v>489</v>
      </c>
      <c r="C118" s="42"/>
      <c r="D118" s="60" t="s">
        <v>497</v>
      </c>
      <c r="E118" s="34">
        <f>E119+E120</f>
        <v>17061278</v>
      </c>
      <c r="F118" s="34">
        <f aca="true" t="shared" si="32" ref="F118:U118">F119+F120</f>
        <v>7694871</v>
      </c>
      <c r="G118" s="34">
        <f t="shared" si="32"/>
        <v>859660</v>
      </c>
      <c r="H118" s="34">
        <f t="shared" si="32"/>
        <v>12328308.670000002</v>
      </c>
      <c r="I118" s="34">
        <f t="shared" si="32"/>
        <v>5671172.46</v>
      </c>
      <c r="J118" s="34">
        <f t="shared" si="32"/>
        <v>450464.85</v>
      </c>
      <c r="K118" s="135">
        <f t="shared" si="29"/>
        <v>72.25899882763765</v>
      </c>
      <c r="L118" s="34">
        <f t="shared" si="32"/>
        <v>249000</v>
      </c>
      <c r="M118" s="34">
        <f t="shared" si="32"/>
        <v>0</v>
      </c>
      <c r="N118" s="34">
        <f t="shared" si="32"/>
        <v>0</v>
      </c>
      <c r="O118" s="34">
        <f t="shared" si="32"/>
        <v>0</v>
      </c>
      <c r="P118" s="34">
        <f t="shared" si="32"/>
        <v>249000</v>
      </c>
      <c r="Q118" s="34">
        <f t="shared" si="32"/>
        <v>123656.96</v>
      </c>
      <c r="R118" s="34">
        <f t="shared" si="32"/>
        <v>100</v>
      </c>
      <c r="S118" s="34">
        <f t="shared" si="32"/>
        <v>0</v>
      </c>
      <c r="T118" s="34">
        <f t="shared" si="32"/>
        <v>0</v>
      </c>
      <c r="U118" s="34">
        <f t="shared" si="32"/>
        <v>123556.96</v>
      </c>
      <c r="V118" s="135">
        <f>Q118/L118*100</f>
        <v>49.6614297188755</v>
      </c>
      <c r="W118" s="34">
        <f t="shared" si="18"/>
        <v>12451965.630000003</v>
      </c>
      <c r="X118" s="238"/>
      <c r="Y118" s="222">
        <f>W118-W119-W120</f>
        <v>0</v>
      </c>
      <c r="AF118" s="16"/>
      <c r="AG118" s="16"/>
    </row>
    <row r="119" spans="1:33" s="8" customFormat="1" ht="53.25" customHeight="1">
      <c r="A119" s="7"/>
      <c r="B119" s="45" t="s">
        <v>491</v>
      </c>
      <c r="C119" s="45" t="s">
        <v>316</v>
      </c>
      <c r="D119" s="53" t="s">
        <v>48</v>
      </c>
      <c r="E119" s="35">
        <f>'дод 2'!E39+'дод 2'!E92</f>
        <v>11123495</v>
      </c>
      <c r="F119" s="35">
        <f>'дод 2'!F39+'дод 2'!F92</f>
        <v>7694871</v>
      </c>
      <c r="G119" s="35">
        <f>'дод 2'!G39+'дод 2'!G92</f>
        <v>859660</v>
      </c>
      <c r="H119" s="35">
        <f>'дод 2'!H39+'дод 2'!H92</f>
        <v>7897295.720000001</v>
      </c>
      <c r="I119" s="35">
        <f>'дод 2'!I39+'дод 2'!I92</f>
        <v>5671172.46</v>
      </c>
      <c r="J119" s="35">
        <f>'дод 2'!J39+'дод 2'!J92</f>
        <v>450464.85</v>
      </c>
      <c r="K119" s="177">
        <f t="shared" si="29"/>
        <v>70.99653229493069</v>
      </c>
      <c r="L119" s="35">
        <f>'дод 2'!L39+'дод 2'!L92</f>
        <v>249000</v>
      </c>
      <c r="M119" s="35">
        <f>'дод 2'!M39+'дод 2'!M92</f>
        <v>0</v>
      </c>
      <c r="N119" s="35">
        <f>'дод 2'!N39+'дод 2'!N92</f>
        <v>0</v>
      </c>
      <c r="O119" s="35">
        <f>'дод 2'!O39+'дод 2'!O92</f>
        <v>0</v>
      </c>
      <c r="P119" s="35">
        <f>'дод 2'!P39+'дод 2'!P92</f>
        <v>249000</v>
      </c>
      <c r="Q119" s="35">
        <f>'дод 2'!Q39+'дод 2'!Q92</f>
        <v>123656.96</v>
      </c>
      <c r="R119" s="35">
        <f>'дод 2'!R39+'дод 2'!R92</f>
        <v>100</v>
      </c>
      <c r="S119" s="35">
        <f>'дод 2'!S39+'дод 2'!S92</f>
        <v>0</v>
      </c>
      <c r="T119" s="35">
        <f>'дод 2'!T39+'дод 2'!T92</f>
        <v>0</v>
      </c>
      <c r="U119" s="35">
        <f>'дод 2'!U39+'дод 2'!U92</f>
        <v>123556.96</v>
      </c>
      <c r="V119" s="177">
        <f>Q119/L119*100</f>
        <v>49.6614297188755</v>
      </c>
      <c r="W119" s="35">
        <f t="shared" si="18"/>
        <v>8020952.680000001</v>
      </c>
      <c r="X119" s="238"/>
      <c r="Y119" s="216"/>
      <c r="AF119" s="24"/>
      <c r="AG119" s="24"/>
    </row>
    <row r="120" spans="1:33" s="8" customFormat="1" ht="55.5" customHeight="1">
      <c r="A120" s="7"/>
      <c r="B120" s="45" t="s">
        <v>492</v>
      </c>
      <c r="C120" s="45" t="s">
        <v>316</v>
      </c>
      <c r="D120" s="46" t="s">
        <v>49</v>
      </c>
      <c r="E120" s="35">
        <f>'дод 2'!E40</f>
        <v>5937783</v>
      </c>
      <c r="F120" s="35">
        <f>'дод 2'!F40</f>
        <v>0</v>
      </c>
      <c r="G120" s="35">
        <f>'дод 2'!G40</f>
        <v>0</v>
      </c>
      <c r="H120" s="35">
        <f>'дод 2'!H40</f>
        <v>4431012.95</v>
      </c>
      <c r="I120" s="35">
        <f>'дод 2'!I40</f>
        <v>0</v>
      </c>
      <c r="J120" s="35">
        <f>'дод 2'!J40</f>
        <v>0</v>
      </c>
      <c r="K120" s="177">
        <f t="shared" si="29"/>
        <v>74.62402970940502</v>
      </c>
      <c r="L120" s="35">
        <f>'дод 2'!L40</f>
        <v>0</v>
      </c>
      <c r="M120" s="35">
        <f>'дод 2'!M40</f>
        <v>0</v>
      </c>
      <c r="N120" s="35">
        <f>'дод 2'!N40</f>
        <v>0</v>
      </c>
      <c r="O120" s="35">
        <f>'дод 2'!O40</f>
        <v>0</v>
      </c>
      <c r="P120" s="35">
        <f>'дод 2'!P40</f>
        <v>0</v>
      </c>
      <c r="Q120" s="35">
        <f>'дод 2'!Q40</f>
        <v>0</v>
      </c>
      <c r="R120" s="35">
        <f>'дод 2'!R40</f>
        <v>0</v>
      </c>
      <c r="S120" s="35">
        <f>'дод 2'!S40</f>
        <v>0</v>
      </c>
      <c r="T120" s="35">
        <f>'дод 2'!T40</f>
        <v>0</v>
      </c>
      <c r="U120" s="35">
        <f>'дод 2'!U40</f>
        <v>0</v>
      </c>
      <c r="V120" s="177"/>
      <c r="W120" s="35">
        <f t="shared" si="18"/>
        <v>4431012.95</v>
      </c>
      <c r="X120" s="238"/>
      <c r="Y120" s="216"/>
      <c r="AF120" s="24"/>
      <c r="AG120" s="24"/>
    </row>
    <row r="121" spans="2:33" ht="31.5" customHeight="1">
      <c r="B121" s="61" t="s">
        <v>318</v>
      </c>
      <c r="C121" s="61" t="s">
        <v>316</v>
      </c>
      <c r="D121" s="60" t="s">
        <v>483</v>
      </c>
      <c r="E121" s="34">
        <f>E122+E123</f>
        <v>5874437</v>
      </c>
      <c r="F121" s="34">
        <f aca="true" t="shared" si="33" ref="F121:U121">F122+F123</f>
        <v>1376959</v>
      </c>
      <c r="G121" s="34">
        <f t="shared" si="33"/>
        <v>512490</v>
      </c>
      <c r="H121" s="34">
        <f t="shared" si="33"/>
        <v>3920287.1100000003</v>
      </c>
      <c r="I121" s="34">
        <f t="shared" si="33"/>
        <v>1032232.66</v>
      </c>
      <c r="J121" s="34">
        <f t="shared" si="33"/>
        <v>266452.58</v>
      </c>
      <c r="K121" s="135">
        <f t="shared" si="29"/>
        <v>66.73468640484187</v>
      </c>
      <c r="L121" s="34">
        <f t="shared" si="33"/>
        <v>454700</v>
      </c>
      <c r="M121" s="34">
        <f t="shared" si="33"/>
        <v>415700</v>
      </c>
      <c r="N121" s="34">
        <f t="shared" si="33"/>
        <v>242690</v>
      </c>
      <c r="O121" s="34">
        <f t="shared" si="33"/>
        <v>99128</v>
      </c>
      <c r="P121" s="34">
        <f t="shared" si="33"/>
        <v>39000</v>
      </c>
      <c r="Q121" s="34">
        <f t="shared" si="33"/>
        <v>207255.79</v>
      </c>
      <c r="R121" s="34">
        <f t="shared" si="33"/>
        <v>169694.53</v>
      </c>
      <c r="S121" s="34">
        <f t="shared" si="33"/>
        <v>98524.36</v>
      </c>
      <c r="T121" s="34">
        <f t="shared" si="33"/>
        <v>46580.25</v>
      </c>
      <c r="U121" s="34">
        <f t="shared" si="33"/>
        <v>37561.26</v>
      </c>
      <c r="V121" s="135">
        <f>Q121/L121*100</f>
        <v>45.580776336045744</v>
      </c>
      <c r="W121" s="34">
        <f t="shared" si="18"/>
        <v>4127542.9000000004</v>
      </c>
      <c r="X121" s="238"/>
      <c r="Y121" s="222">
        <f>W121-W122-W123</f>
        <v>0</v>
      </c>
      <c r="AF121" s="16"/>
      <c r="AG121" s="16"/>
    </row>
    <row r="122" spans="1:33" s="8" customFormat="1" ht="72" customHeight="1">
      <c r="A122" s="7"/>
      <c r="B122" s="62" t="s">
        <v>485</v>
      </c>
      <c r="C122" s="62" t="s">
        <v>316</v>
      </c>
      <c r="D122" s="53" t="s">
        <v>486</v>
      </c>
      <c r="E122" s="35">
        <f>'дод 2'!E42</f>
        <v>2724290</v>
      </c>
      <c r="F122" s="35">
        <f>'дод 2'!F42</f>
        <v>1376959</v>
      </c>
      <c r="G122" s="35">
        <f>'дод 2'!G42</f>
        <v>512490</v>
      </c>
      <c r="H122" s="35">
        <f>'дод 2'!H42</f>
        <v>1741371.36</v>
      </c>
      <c r="I122" s="35">
        <f>'дод 2'!I42</f>
        <v>1032232.66</v>
      </c>
      <c r="J122" s="35">
        <f>'дод 2'!J42</f>
        <v>266452.58</v>
      </c>
      <c r="K122" s="177">
        <f t="shared" si="29"/>
        <v>63.92019058176627</v>
      </c>
      <c r="L122" s="35">
        <f>'дод 2'!L42</f>
        <v>454700</v>
      </c>
      <c r="M122" s="35">
        <f>'дод 2'!M42</f>
        <v>415700</v>
      </c>
      <c r="N122" s="35">
        <f>'дод 2'!N42</f>
        <v>242690</v>
      </c>
      <c r="O122" s="35">
        <f>'дод 2'!O42</f>
        <v>99128</v>
      </c>
      <c r="P122" s="35">
        <f>'дод 2'!P42</f>
        <v>39000</v>
      </c>
      <c r="Q122" s="35">
        <f>'дод 2'!Q42</f>
        <v>207255.79</v>
      </c>
      <c r="R122" s="35">
        <f>'дод 2'!R42</f>
        <v>169694.53</v>
      </c>
      <c r="S122" s="35">
        <f>'дод 2'!S42</f>
        <v>98524.36</v>
      </c>
      <c r="T122" s="35">
        <f>'дод 2'!T42</f>
        <v>46580.25</v>
      </c>
      <c r="U122" s="35">
        <f>'дод 2'!U42</f>
        <v>37561.26</v>
      </c>
      <c r="V122" s="177">
        <f>Q122/L122*100</f>
        <v>45.580776336045744</v>
      </c>
      <c r="W122" s="35">
        <f t="shared" si="18"/>
        <v>1948627.1500000001</v>
      </c>
      <c r="X122" s="238"/>
      <c r="Y122" s="216"/>
      <c r="AF122" s="24"/>
      <c r="AG122" s="24"/>
    </row>
    <row r="123" spans="1:33" s="8" customFormat="1" ht="64.5" customHeight="1">
      <c r="A123" s="7"/>
      <c r="B123" s="45" t="s">
        <v>488</v>
      </c>
      <c r="C123" s="45" t="s">
        <v>316</v>
      </c>
      <c r="D123" s="46" t="s">
        <v>487</v>
      </c>
      <c r="E123" s="35">
        <f>'дод 2'!E43</f>
        <v>3150147</v>
      </c>
      <c r="F123" s="35">
        <f>'дод 2'!F43</f>
        <v>0</v>
      </c>
      <c r="G123" s="35">
        <f>'дод 2'!G43</f>
        <v>0</v>
      </c>
      <c r="H123" s="35">
        <f>'дод 2'!H43</f>
        <v>2178915.75</v>
      </c>
      <c r="I123" s="35">
        <f>'дод 2'!I43</f>
        <v>0</v>
      </c>
      <c r="J123" s="35">
        <f>'дод 2'!J43</f>
        <v>0</v>
      </c>
      <c r="K123" s="177">
        <f t="shared" si="29"/>
        <v>69.1687006987293</v>
      </c>
      <c r="L123" s="35">
        <f>'дод 2'!L43</f>
        <v>0</v>
      </c>
      <c r="M123" s="35">
        <f>'дод 2'!M43</f>
        <v>0</v>
      </c>
      <c r="N123" s="35">
        <f>'дод 2'!N43</f>
        <v>0</v>
      </c>
      <c r="O123" s="35">
        <f>'дод 2'!O43</f>
        <v>0</v>
      </c>
      <c r="P123" s="35">
        <f>'дод 2'!P43</f>
        <v>0</v>
      </c>
      <c r="Q123" s="35">
        <f>'дод 2'!Q43</f>
        <v>0</v>
      </c>
      <c r="R123" s="35">
        <f>'дод 2'!R43</f>
        <v>0</v>
      </c>
      <c r="S123" s="35">
        <f>'дод 2'!S43</f>
        <v>0</v>
      </c>
      <c r="T123" s="35">
        <f>'дод 2'!T43</f>
        <v>0</v>
      </c>
      <c r="U123" s="35">
        <f>'дод 2'!U43</f>
        <v>0</v>
      </c>
      <c r="V123" s="177"/>
      <c r="W123" s="35">
        <f t="shared" si="18"/>
        <v>2178915.75</v>
      </c>
      <c r="X123" s="238"/>
      <c r="Y123" s="216"/>
      <c r="AF123" s="24"/>
      <c r="AG123" s="24"/>
    </row>
    <row r="124" spans="1:33" s="22" customFormat="1" ht="20.25" customHeight="1">
      <c r="A124" s="21"/>
      <c r="B124" s="39" t="s">
        <v>286</v>
      </c>
      <c r="C124" s="40"/>
      <c r="D124" s="41" t="s">
        <v>287</v>
      </c>
      <c r="E124" s="33">
        <f aca="true" t="shared" si="34" ref="E124:J124">E125+E126+E129+E131+E132+E133+E134</f>
        <v>162908422.10000002</v>
      </c>
      <c r="F124" s="33">
        <f t="shared" si="34"/>
        <v>0</v>
      </c>
      <c r="G124" s="33">
        <f t="shared" si="34"/>
        <v>18525000</v>
      </c>
      <c r="H124" s="33">
        <f t="shared" si="34"/>
        <v>104078580.96999998</v>
      </c>
      <c r="I124" s="33">
        <f t="shared" si="34"/>
        <v>0</v>
      </c>
      <c r="J124" s="33">
        <f t="shared" si="34"/>
        <v>12221220.57</v>
      </c>
      <c r="K124" s="139">
        <f t="shared" si="29"/>
        <v>63.887784086517144</v>
      </c>
      <c r="L124" s="33">
        <f>L125+L126+L129+L131+L132+L133+L134</f>
        <v>273395935.79</v>
      </c>
      <c r="M124" s="33">
        <f>M125+M126+M129+M131+M132+M133+M134</f>
        <v>0</v>
      </c>
      <c r="N124" s="33">
        <f>N125+N126+N129+N131+N132+N133+N134</f>
        <v>0</v>
      </c>
      <c r="O124" s="33">
        <f>O125+O126+O129+O131+O132+O133+O134</f>
        <v>0</v>
      </c>
      <c r="P124" s="33">
        <f>P125+P126+P129+P131+P132+P133+P134</f>
        <v>273395935.79</v>
      </c>
      <c r="Q124" s="33">
        <f>Q125+Q126+Q129+Q131+Q132</f>
        <v>130404021.4</v>
      </c>
      <c r="R124" s="33">
        <f>R125+R126+R129+R131+R132</f>
        <v>0</v>
      </c>
      <c r="S124" s="33">
        <f>S125+S126+S129+S131+S132</f>
        <v>0</v>
      </c>
      <c r="T124" s="33">
        <f>T125+T126+T129+T131+T132</f>
        <v>0</v>
      </c>
      <c r="U124" s="33">
        <f>U125+U126+U129+U131+U132</f>
        <v>130404021.4</v>
      </c>
      <c r="V124" s="139">
        <f>Q124/L124*100</f>
        <v>47.697863914175194</v>
      </c>
      <c r="W124" s="33">
        <f t="shared" si="18"/>
        <v>234482602.37</v>
      </c>
      <c r="X124" s="238"/>
      <c r="Y124" s="217">
        <f>W124-W125-W126-W129-W131-W132-W133-W134</f>
        <v>-2.3865140974521637E-09</v>
      </c>
      <c r="AF124" s="19"/>
      <c r="AG124" s="19"/>
    </row>
    <row r="125" spans="2:33" ht="60.75" customHeight="1">
      <c r="B125" s="42" t="s">
        <v>288</v>
      </c>
      <c r="C125" s="42" t="s">
        <v>289</v>
      </c>
      <c r="D125" s="43" t="s">
        <v>209</v>
      </c>
      <c r="E125" s="34">
        <f>'дод 2'!E188</f>
        <v>1572000</v>
      </c>
      <c r="F125" s="34">
        <f>'дод 2'!F188</f>
        <v>0</v>
      </c>
      <c r="G125" s="34">
        <f>'дод 2'!G188</f>
        <v>0</v>
      </c>
      <c r="H125" s="34">
        <f>'дод 2'!H188</f>
        <v>506661.76</v>
      </c>
      <c r="I125" s="34">
        <f>'дод 2'!I188</f>
        <v>0</v>
      </c>
      <c r="J125" s="34">
        <f>'дод 2'!J188</f>
        <v>0</v>
      </c>
      <c r="K125" s="135">
        <f t="shared" si="29"/>
        <v>32.23039185750636</v>
      </c>
      <c r="L125" s="34">
        <f>'дод 2'!L188</f>
        <v>0</v>
      </c>
      <c r="M125" s="34">
        <f>'дод 2'!M188</f>
        <v>0</v>
      </c>
      <c r="N125" s="34">
        <f>'дод 2'!N188</f>
        <v>0</v>
      </c>
      <c r="O125" s="34">
        <f>'дод 2'!O188</f>
        <v>0</v>
      </c>
      <c r="P125" s="34">
        <f>'дод 2'!P188</f>
        <v>0</v>
      </c>
      <c r="Q125" s="34">
        <f>'дод 2'!Q188</f>
        <v>0</v>
      </c>
      <c r="R125" s="34">
        <f>'дод 2'!R188</f>
        <v>0</v>
      </c>
      <c r="S125" s="34">
        <f>'дод 2'!S188</f>
        <v>0</v>
      </c>
      <c r="T125" s="34">
        <f>'дод 2'!T188</f>
        <v>0</v>
      </c>
      <c r="U125" s="34">
        <f>'дод 2'!U188</f>
        <v>0</v>
      </c>
      <c r="V125" s="135"/>
      <c r="W125" s="34">
        <f t="shared" si="18"/>
        <v>506661.76</v>
      </c>
      <c r="X125" s="238"/>
      <c r="AF125" s="16"/>
      <c r="AG125" s="16"/>
    </row>
    <row r="126" spans="2:33" ht="36.75" customHeight="1">
      <c r="B126" s="42" t="s">
        <v>290</v>
      </c>
      <c r="C126" s="42"/>
      <c r="D126" s="43" t="s">
        <v>141</v>
      </c>
      <c r="E126" s="34">
        <f>E127+E128</f>
        <v>480000</v>
      </c>
      <c r="F126" s="34">
        <f aca="true" t="shared" si="35" ref="F126:U126">F127+F128</f>
        <v>0</v>
      </c>
      <c r="G126" s="34">
        <f t="shared" si="35"/>
        <v>0</v>
      </c>
      <c r="H126" s="34">
        <f t="shared" si="35"/>
        <v>246156.18</v>
      </c>
      <c r="I126" s="34">
        <f t="shared" si="35"/>
        <v>0</v>
      </c>
      <c r="J126" s="34">
        <f t="shared" si="35"/>
        <v>0</v>
      </c>
      <c r="K126" s="135">
        <f t="shared" si="29"/>
        <v>51.282537500000004</v>
      </c>
      <c r="L126" s="34">
        <f t="shared" si="35"/>
        <v>66021327</v>
      </c>
      <c r="M126" s="34">
        <f t="shared" si="35"/>
        <v>0</v>
      </c>
      <c r="N126" s="34">
        <f t="shared" si="35"/>
        <v>0</v>
      </c>
      <c r="O126" s="34">
        <f t="shared" si="35"/>
        <v>0</v>
      </c>
      <c r="P126" s="34">
        <f t="shared" si="35"/>
        <v>66021327</v>
      </c>
      <c r="Q126" s="34">
        <f t="shared" si="35"/>
        <v>32671877.060000002</v>
      </c>
      <c r="R126" s="34">
        <f t="shared" si="35"/>
        <v>0</v>
      </c>
      <c r="S126" s="34">
        <f t="shared" si="35"/>
        <v>0</v>
      </c>
      <c r="T126" s="34">
        <f t="shared" si="35"/>
        <v>0</v>
      </c>
      <c r="U126" s="34">
        <f t="shared" si="35"/>
        <v>32671877.060000002</v>
      </c>
      <c r="V126" s="135">
        <f>Q126/L126*100</f>
        <v>49.48685302856757</v>
      </c>
      <c r="W126" s="34">
        <f t="shared" si="18"/>
        <v>32918033.240000002</v>
      </c>
      <c r="X126" s="238"/>
      <c r="Y126" s="222">
        <f>W126-W127-W128</f>
        <v>0</v>
      </c>
      <c r="AF126" s="16"/>
      <c r="AG126" s="16"/>
    </row>
    <row r="127" spans="1:33" s="8" customFormat="1" ht="22.5" customHeight="1">
      <c r="A127" s="7"/>
      <c r="B127" s="45" t="s">
        <v>291</v>
      </c>
      <c r="C127" s="45" t="s">
        <v>289</v>
      </c>
      <c r="D127" s="46" t="s">
        <v>143</v>
      </c>
      <c r="E127" s="35">
        <f>'дод 2'!E190</f>
        <v>400000</v>
      </c>
      <c r="F127" s="35">
        <f>'дод 2'!F190</f>
        <v>0</v>
      </c>
      <c r="G127" s="35">
        <f>'дод 2'!G190</f>
        <v>0</v>
      </c>
      <c r="H127" s="35">
        <f>'дод 2'!H190</f>
        <v>236060.03</v>
      </c>
      <c r="I127" s="35">
        <f>'дод 2'!I190</f>
        <v>0</v>
      </c>
      <c r="J127" s="35">
        <f>'дод 2'!J190</f>
        <v>0</v>
      </c>
      <c r="K127" s="177">
        <f t="shared" si="29"/>
        <v>59.0150075</v>
      </c>
      <c r="L127" s="35">
        <f>'дод 2'!L190</f>
        <v>49476527</v>
      </c>
      <c r="M127" s="35">
        <f>'дод 2'!M190</f>
        <v>0</v>
      </c>
      <c r="N127" s="35">
        <f>'дод 2'!N190</f>
        <v>0</v>
      </c>
      <c r="O127" s="35">
        <f>'дод 2'!O190</f>
        <v>0</v>
      </c>
      <c r="P127" s="35">
        <f>'дод 2'!P190</f>
        <v>49476527</v>
      </c>
      <c r="Q127" s="35">
        <f>'дод 2'!Q190</f>
        <v>27094535.64</v>
      </c>
      <c r="R127" s="35">
        <f>'дод 2'!R190</f>
        <v>0</v>
      </c>
      <c r="S127" s="35">
        <f>'дод 2'!S190</f>
        <v>0</v>
      </c>
      <c r="T127" s="35">
        <f>'дод 2'!T190</f>
        <v>0</v>
      </c>
      <c r="U127" s="35">
        <f>'дод 2'!U190</f>
        <v>27094535.64</v>
      </c>
      <c r="V127" s="177">
        <f>Q127/L127*100</f>
        <v>54.762404079009016</v>
      </c>
      <c r="W127" s="35">
        <f t="shared" si="18"/>
        <v>27330595.67</v>
      </c>
      <c r="X127" s="238"/>
      <c r="Y127" s="216"/>
      <c r="AF127" s="24"/>
      <c r="AG127" s="24"/>
    </row>
    <row r="128" spans="1:33" s="8" customFormat="1" ht="50.25" customHeight="1">
      <c r="A128" s="7"/>
      <c r="B128" s="45" t="s">
        <v>292</v>
      </c>
      <c r="C128" s="45" t="s">
        <v>289</v>
      </c>
      <c r="D128" s="46" t="s">
        <v>145</v>
      </c>
      <c r="E128" s="35">
        <f>'дод 2'!E191</f>
        <v>80000</v>
      </c>
      <c r="F128" s="35">
        <f>'дод 2'!F191</f>
        <v>0</v>
      </c>
      <c r="G128" s="35">
        <f>'дод 2'!G191</f>
        <v>0</v>
      </c>
      <c r="H128" s="35">
        <f>'дод 2'!H191</f>
        <v>10096.15</v>
      </c>
      <c r="I128" s="35">
        <f>'дод 2'!I191</f>
        <v>0</v>
      </c>
      <c r="J128" s="35">
        <f>'дод 2'!J191</f>
        <v>0</v>
      </c>
      <c r="K128" s="177">
        <f t="shared" si="29"/>
        <v>12.620187499999998</v>
      </c>
      <c r="L128" s="35">
        <f>'дод 2'!L191</f>
        <v>16544800</v>
      </c>
      <c r="M128" s="35">
        <f>'дод 2'!M191</f>
        <v>0</v>
      </c>
      <c r="N128" s="35">
        <f>'дод 2'!N191</f>
        <v>0</v>
      </c>
      <c r="O128" s="35">
        <f>'дод 2'!O191</f>
        <v>0</v>
      </c>
      <c r="P128" s="35">
        <f>'дод 2'!P191</f>
        <v>16544800</v>
      </c>
      <c r="Q128" s="35">
        <f>'дод 2'!Q191</f>
        <v>5577341.42</v>
      </c>
      <c r="R128" s="35">
        <f>'дод 2'!R191</f>
        <v>0</v>
      </c>
      <c r="S128" s="35">
        <f>'дод 2'!S191</f>
        <v>0</v>
      </c>
      <c r="T128" s="35">
        <f>'дод 2'!T191</f>
        <v>0</v>
      </c>
      <c r="U128" s="35">
        <f>'дод 2'!U191</f>
        <v>5577341.42</v>
      </c>
      <c r="V128" s="177">
        <f>Q128/L128*100</f>
        <v>33.71053998839514</v>
      </c>
      <c r="W128" s="35">
        <f t="shared" si="18"/>
        <v>5587437.57</v>
      </c>
      <c r="X128" s="238"/>
      <c r="Y128" s="216"/>
      <c r="AF128" s="24"/>
      <c r="AG128" s="24"/>
    </row>
    <row r="129" spans="1:33" s="8" customFormat="1" ht="40.5" customHeight="1">
      <c r="A129" s="7"/>
      <c r="B129" s="42" t="s">
        <v>293</v>
      </c>
      <c r="C129" s="42"/>
      <c r="D129" s="43" t="s">
        <v>148</v>
      </c>
      <c r="E129" s="34">
        <f>E130</f>
        <v>5214597.49</v>
      </c>
      <c r="F129" s="34">
        <f aca="true" t="shared" si="36" ref="F129:U129">F130</f>
        <v>0</v>
      </c>
      <c r="G129" s="34">
        <f t="shared" si="36"/>
        <v>0</v>
      </c>
      <c r="H129" s="34">
        <f t="shared" si="36"/>
        <v>2668176.8</v>
      </c>
      <c r="I129" s="34">
        <f t="shared" si="36"/>
        <v>0</v>
      </c>
      <c r="J129" s="34">
        <f t="shared" si="36"/>
        <v>0</v>
      </c>
      <c r="K129" s="135">
        <f t="shared" si="29"/>
        <v>51.16745453732038</v>
      </c>
      <c r="L129" s="34">
        <f t="shared" si="36"/>
        <v>0</v>
      </c>
      <c r="M129" s="34">
        <f t="shared" si="36"/>
        <v>0</v>
      </c>
      <c r="N129" s="34">
        <f t="shared" si="36"/>
        <v>0</v>
      </c>
      <c r="O129" s="34">
        <f t="shared" si="36"/>
        <v>0</v>
      </c>
      <c r="P129" s="34">
        <f t="shared" si="36"/>
        <v>0</v>
      </c>
      <c r="Q129" s="34">
        <f t="shared" si="36"/>
        <v>0</v>
      </c>
      <c r="R129" s="34">
        <f t="shared" si="36"/>
        <v>0</v>
      </c>
      <c r="S129" s="34">
        <f t="shared" si="36"/>
        <v>0</v>
      </c>
      <c r="T129" s="34">
        <f t="shared" si="36"/>
        <v>0</v>
      </c>
      <c r="U129" s="34">
        <f t="shared" si="36"/>
        <v>0</v>
      </c>
      <c r="V129" s="135"/>
      <c r="W129" s="34">
        <f t="shared" si="18"/>
        <v>2668176.8</v>
      </c>
      <c r="X129" s="238"/>
      <c r="Y129" s="216"/>
      <c r="AF129" s="16"/>
      <c r="AG129" s="16"/>
    </row>
    <row r="130" spans="1:33" s="8" customFormat="1" ht="43.5" customHeight="1">
      <c r="A130" s="7"/>
      <c r="B130" s="45" t="s">
        <v>294</v>
      </c>
      <c r="C130" s="45" t="s">
        <v>295</v>
      </c>
      <c r="D130" s="46" t="s">
        <v>147</v>
      </c>
      <c r="E130" s="35">
        <f>'дод 2'!E193</f>
        <v>5214597.49</v>
      </c>
      <c r="F130" s="35">
        <f>'дод 2'!F193</f>
        <v>0</v>
      </c>
      <c r="G130" s="35">
        <f>'дод 2'!G193</f>
        <v>0</v>
      </c>
      <c r="H130" s="35">
        <f>'дод 2'!H193</f>
        <v>2668176.8</v>
      </c>
      <c r="I130" s="35">
        <f>'дод 2'!I193</f>
        <v>0</v>
      </c>
      <c r="J130" s="35">
        <f>'дод 2'!J193</f>
        <v>0</v>
      </c>
      <c r="K130" s="177">
        <f t="shared" si="29"/>
        <v>51.16745453732038</v>
      </c>
      <c r="L130" s="35">
        <f>'дод 2'!L193</f>
        <v>0</v>
      </c>
      <c r="M130" s="35">
        <f>'дод 2'!M193</f>
        <v>0</v>
      </c>
      <c r="N130" s="35">
        <f>'дод 2'!N193</f>
        <v>0</v>
      </c>
      <c r="O130" s="35">
        <f>'дод 2'!O193</f>
        <v>0</v>
      </c>
      <c r="P130" s="35">
        <f>'дод 2'!P193</f>
        <v>0</v>
      </c>
      <c r="Q130" s="35">
        <f>'дод 2'!Q193</f>
        <v>0</v>
      </c>
      <c r="R130" s="35">
        <f>'дод 2'!R193</f>
        <v>0</v>
      </c>
      <c r="S130" s="35">
        <f>'дод 2'!S193</f>
        <v>0</v>
      </c>
      <c r="T130" s="35">
        <f>'дод 2'!T193</f>
        <v>0</v>
      </c>
      <c r="U130" s="35">
        <f>'дод 2'!U193</f>
        <v>0</v>
      </c>
      <c r="V130" s="177"/>
      <c r="W130" s="35">
        <f t="shared" si="18"/>
        <v>2668176.8</v>
      </c>
      <c r="X130" s="238"/>
      <c r="Y130" s="216"/>
      <c r="AF130" s="24"/>
      <c r="AG130" s="24"/>
    </row>
    <row r="131" spans="2:33" ht="28.5" customHeight="1">
      <c r="B131" s="42" t="s">
        <v>296</v>
      </c>
      <c r="C131" s="42" t="s">
        <v>295</v>
      </c>
      <c r="D131" s="43" t="s">
        <v>51</v>
      </c>
      <c r="E131" s="34">
        <f>'дод 2'!E194+'дод 2'!E228</f>
        <v>132600297.02000001</v>
      </c>
      <c r="F131" s="34">
        <f>'дод 2'!F194+'дод 2'!F228</f>
        <v>0</v>
      </c>
      <c r="G131" s="34">
        <f>'дод 2'!G194+'дод 2'!G228</f>
        <v>18525000</v>
      </c>
      <c r="H131" s="34">
        <f>'дод 2'!H194+'дод 2'!H228</f>
        <v>100572333.53999999</v>
      </c>
      <c r="I131" s="34">
        <f>'дод 2'!I194+'дод 2'!I228</f>
        <v>0</v>
      </c>
      <c r="J131" s="34">
        <f>'дод 2'!J194+'дод 2'!J228</f>
        <v>12221220.57</v>
      </c>
      <c r="K131" s="135">
        <f t="shared" si="29"/>
        <v>75.84623549133585</v>
      </c>
      <c r="L131" s="34">
        <f>'дод 2'!L194+'дод 2'!L228</f>
        <v>180549369</v>
      </c>
      <c r="M131" s="34">
        <f>'дод 2'!M194+'дод 2'!M228</f>
        <v>0</v>
      </c>
      <c r="N131" s="34">
        <f>'дод 2'!N194+'дод 2'!N228</f>
        <v>0</v>
      </c>
      <c r="O131" s="34">
        <f>'дод 2'!O194+'дод 2'!O228</f>
        <v>0</v>
      </c>
      <c r="P131" s="34">
        <f>'дод 2'!P194+'дод 2'!P228</f>
        <v>180549369</v>
      </c>
      <c r="Q131" s="34">
        <f>'дод 2'!Q194+'дод 2'!Q228</f>
        <v>97732144.34</v>
      </c>
      <c r="R131" s="34">
        <f>'дод 2'!R194+'дод 2'!R228</f>
        <v>0</v>
      </c>
      <c r="S131" s="34">
        <f>'дод 2'!S194+'дод 2'!S228</f>
        <v>0</v>
      </c>
      <c r="T131" s="34">
        <f>'дод 2'!T194+'дод 2'!T228</f>
        <v>0</v>
      </c>
      <c r="U131" s="34">
        <f>'дод 2'!U194+'дод 2'!U228</f>
        <v>97732144.34</v>
      </c>
      <c r="V131" s="135">
        <f aca="true" t="shared" si="37" ref="V131:V139">Q131/L131*100</f>
        <v>54.13042697479602</v>
      </c>
      <c r="W131" s="34">
        <f t="shared" si="18"/>
        <v>198304477.88</v>
      </c>
      <c r="X131" s="238"/>
      <c r="Y131" s="222"/>
      <c r="AF131" s="16"/>
      <c r="AG131" s="16"/>
    </row>
    <row r="132" spans="2:33" ht="56.25">
      <c r="B132" s="42" t="s">
        <v>297</v>
      </c>
      <c r="C132" s="42" t="s">
        <v>295</v>
      </c>
      <c r="D132" s="43" t="s">
        <v>219</v>
      </c>
      <c r="E132" s="34">
        <f>'дод 2'!E195</f>
        <v>0</v>
      </c>
      <c r="F132" s="34">
        <f>'дод 2'!F195</f>
        <v>0</v>
      </c>
      <c r="G132" s="34">
        <f>'дод 2'!G195</f>
        <v>0</v>
      </c>
      <c r="H132" s="34">
        <f>'дод 2'!H195</f>
        <v>0</v>
      </c>
      <c r="I132" s="34">
        <f>'дод 2'!I195</f>
        <v>0</v>
      </c>
      <c r="J132" s="34">
        <f>'дод 2'!J195</f>
        <v>0</v>
      </c>
      <c r="K132" s="135"/>
      <c r="L132" s="34">
        <f>'дод 2'!L195</f>
        <v>700000</v>
      </c>
      <c r="M132" s="34">
        <f>'дод 2'!M195</f>
        <v>0</v>
      </c>
      <c r="N132" s="34">
        <f>'дод 2'!N195</f>
        <v>0</v>
      </c>
      <c r="O132" s="34">
        <f>'дод 2'!O195</f>
        <v>0</v>
      </c>
      <c r="P132" s="34">
        <f>'дод 2'!P195</f>
        <v>700000</v>
      </c>
      <c r="Q132" s="34">
        <f>'дод 2'!Q195</f>
        <v>0</v>
      </c>
      <c r="R132" s="34">
        <f>'дод 2'!R195</f>
        <v>0</v>
      </c>
      <c r="S132" s="34">
        <f>'дод 2'!S195</f>
        <v>0</v>
      </c>
      <c r="T132" s="34">
        <f>'дод 2'!T195</f>
        <v>0</v>
      </c>
      <c r="U132" s="34">
        <f>'дод 2'!U195</f>
        <v>0</v>
      </c>
      <c r="V132" s="135">
        <f t="shared" si="37"/>
        <v>0</v>
      </c>
      <c r="W132" s="34">
        <f t="shared" si="18"/>
        <v>0</v>
      </c>
      <c r="X132" s="238"/>
      <c r="AF132" s="16"/>
      <c r="AG132" s="16"/>
    </row>
    <row r="133" spans="2:33" ht="75">
      <c r="B133" s="42" t="s">
        <v>554</v>
      </c>
      <c r="C133" s="42" t="s">
        <v>295</v>
      </c>
      <c r="D133" s="43" t="s">
        <v>555</v>
      </c>
      <c r="E133" s="34">
        <f>'дод 2'!E196</f>
        <v>275949</v>
      </c>
      <c r="F133" s="34">
        <f>'дод 2'!F196</f>
        <v>0</v>
      </c>
      <c r="G133" s="34">
        <f>'дод 2'!G196</f>
        <v>0</v>
      </c>
      <c r="H133" s="34">
        <f>'дод 2'!H196</f>
        <v>85252.69</v>
      </c>
      <c r="I133" s="34">
        <f>'дод 2'!I196</f>
        <v>0</v>
      </c>
      <c r="J133" s="34">
        <f>'дод 2'!J196</f>
        <v>0</v>
      </c>
      <c r="K133" s="135">
        <f t="shared" si="29"/>
        <v>30.894364538374848</v>
      </c>
      <c r="L133" s="34">
        <f>'дод 2'!L196</f>
        <v>0</v>
      </c>
      <c r="M133" s="34">
        <f>'дод 2'!M196</f>
        <v>0</v>
      </c>
      <c r="N133" s="34">
        <f>'дод 2'!N196</f>
        <v>0</v>
      </c>
      <c r="O133" s="34">
        <f>'дод 2'!O196</f>
        <v>0</v>
      </c>
      <c r="P133" s="34">
        <f>'дод 2'!P196</f>
        <v>0</v>
      </c>
      <c r="Q133" s="34"/>
      <c r="R133" s="34"/>
      <c r="S133" s="34"/>
      <c r="T133" s="34"/>
      <c r="U133" s="34"/>
      <c r="V133" s="135"/>
      <c r="W133" s="34">
        <f t="shared" si="18"/>
        <v>85252.69</v>
      </c>
      <c r="X133" s="238"/>
      <c r="AF133" s="16"/>
      <c r="AG133" s="16"/>
    </row>
    <row r="134" spans="2:33" ht="179.25" customHeight="1">
      <c r="B134" s="42" t="s">
        <v>557</v>
      </c>
      <c r="C134" s="42" t="s">
        <v>558</v>
      </c>
      <c r="D134" s="43" t="s">
        <v>573</v>
      </c>
      <c r="E134" s="34">
        <f>'дод 2'!E197</f>
        <v>22765578.59</v>
      </c>
      <c r="F134" s="34">
        <f>'дод 2'!F197</f>
        <v>0</v>
      </c>
      <c r="G134" s="34">
        <f>'дод 2'!G197</f>
        <v>0</v>
      </c>
      <c r="H134" s="34"/>
      <c r="I134" s="34"/>
      <c r="J134" s="34"/>
      <c r="K134" s="135">
        <f t="shared" si="29"/>
        <v>0</v>
      </c>
      <c r="L134" s="34">
        <f>'дод 2'!L197</f>
        <v>26125239.79</v>
      </c>
      <c r="M134" s="34">
        <f>'дод 2'!M197</f>
        <v>0</v>
      </c>
      <c r="N134" s="34">
        <f>'дод 2'!N197</f>
        <v>0</v>
      </c>
      <c r="O134" s="34">
        <f>'дод 2'!O197</f>
        <v>0</v>
      </c>
      <c r="P134" s="34">
        <f>'дод 2'!P197</f>
        <v>26125239.79</v>
      </c>
      <c r="Q134" s="34"/>
      <c r="R134" s="34"/>
      <c r="S134" s="34"/>
      <c r="T134" s="34"/>
      <c r="U134" s="34"/>
      <c r="V134" s="135">
        <f t="shared" si="37"/>
        <v>0</v>
      </c>
      <c r="W134" s="34">
        <f t="shared" si="18"/>
        <v>0</v>
      </c>
      <c r="X134" s="238"/>
      <c r="AF134" s="16"/>
      <c r="AG134" s="16"/>
    </row>
    <row r="135" spans="1:33" s="22" customFormat="1" ht="20.25" customHeight="1">
      <c r="A135" s="21"/>
      <c r="B135" s="39" t="s">
        <v>319</v>
      </c>
      <c r="C135" s="40"/>
      <c r="D135" s="41" t="s">
        <v>320</v>
      </c>
      <c r="E135" s="33">
        <f aca="true" t="shared" si="38" ref="E135:J135">E136+E137+E139</f>
        <v>643500</v>
      </c>
      <c r="F135" s="33">
        <f t="shared" si="38"/>
        <v>0</v>
      </c>
      <c r="G135" s="33">
        <f t="shared" si="38"/>
        <v>0</v>
      </c>
      <c r="H135" s="33">
        <f t="shared" si="38"/>
        <v>0</v>
      </c>
      <c r="I135" s="33">
        <f t="shared" si="38"/>
        <v>0</v>
      </c>
      <c r="J135" s="33">
        <f t="shared" si="38"/>
        <v>0</v>
      </c>
      <c r="K135" s="139">
        <f t="shared" si="29"/>
        <v>0</v>
      </c>
      <c r="L135" s="33">
        <f>L136+L137+L139</f>
        <v>133989333</v>
      </c>
      <c r="M135" s="33">
        <f aca="true" t="shared" si="39" ref="M135:U135">M136+M137+M139</f>
        <v>0</v>
      </c>
      <c r="N135" s="33">
        <f t="shared" si="39"/>
        <v>0</v>
      </c>
      <c r="O135" s="33">
        <f t="shared" si="39"/>
        <v>0</v>
      </c>
      <c r="P135" s="33">
        <f t="shared" si="39"/>
        <v>133989333</v>
      </c>
      <c r="Q135" s="33">
        <f t="shared" si="39"/>
        <v>77938525.87</v>
      </c>
      <c r="R135" s="33">
        <f t="shared" si="39"/>
        <v>0</v>
      </c>
      <c r="S135" s="33">
        <f t="shared" si="39"/>
        <v>0</v>
      </c>
      <c r="T135" s="33">
        <f t="shared" si="39"/>
        <v>0</v>
      </c>
      <c r="U135" s="33">
        <f t="shared" si="39"/>
        <v>77938525.87</v>
      </c>
      <c r="V135" s="139">
        <f t="shared" si="37"/>
        <v>58.16770941758476</v>
      </c>
      <c r="W135" s="33">
        <f t="shared" si="18"/>
        <v>77938525.87</v>
      </c>
      <c r="X135" s="238"/>
      <c r="Y135" s="217">
        <f>W135-W136-W137-W139</f>
        <v>2.9831426218152046E-09</v>
      </c>
      <c r="AF135" s="19"/>
      <c r="AG135" s="19"/>
    </row>
    <row r="136" spans="2:33" ht="37.5">
      <c r="B136" s="42" t="s">
        <v>321</v>
      </c>
      <c r="C136" s="42" t="s">
        <v>322</v>
      </c>
      <c r="D136" s="43" t="s">
        <v>162</v>
      </c>
      <c r="E136" s="34">
        <f>'дод 2'!E229+'дод 2'!E198</f>
        <v>0</v>
      </c>
      <c r="F136" s="34">
        <f>'дод 2'!F229+'дод 2'!F198</f>
        <v>0</v>
      </c>
      <c r="G136" s="34">
        <f>'дод 2'!G229+'дод 2'!G198</f>
        <v>0</v>
      </c>
      <c r="H136" s="34">
        <f>'дод 2'!H229+'дод 2'!H198</f>
        <v>0</v>
      </c>
      <c r="I136" s="34">
        <f>'дод 2'!I229+'дод 2'!I198</f>
        <v>0</v>
      </c>
      <c r="J136" s="34">
        <f>'дод 2'!J229+'дод 2'!J198</f>
        <v>0</v>
      </c>
      <c r="K136" s="135"/>
      <c r="L136" s="34">
        <f>'дод 2'!L229+'дод 2'!L198</f>
        <v>130459017</v>
      </c>
      <c r="M136" s="34">
        <f>'дод 2'!M229+'дод 2'!M198</f>
        <v>0</v>
      </c>
      <c r="N136" s="34">
        <f>'дод 2'!N229+'дод 2'!N198</f>
        <v>0</v>
      </c>
      <c r="O136" s="34">
        <f>'дод 2'!O229+'дод 2'!O198</f>
        <v>0</v>
      </c>
      <c r="P136" s="34">
        <f>'дод 2'!P229+'дод 2'!P198</f>
        <v>130459017</v>
      </c>
      <c r="Q136" s="34">
        <f>'дод 2'!Q229+'дод 2'!Q198</f>
        <v>77035604.42</v>
      </c>
      <c r="R136" s="34">
        <f>'дод 2'!R229+'дод 2'!R198</f>
        <v>0</v>
      </c>
      <c r="S136" s="34">
        <f>'дод 2'!S229+'дод 2'!S198</f>
        <v>0</v>
      </c>
      <c r="T136" s="34">
        <f>'дод 2'!T229+'дод 2'!T198</f>
        <v>0</v>
      </c>
      <c r="U136" s="34">
        <f>'дод 2'!U229+'дод 2'!U198</f>
        <v>77035604.42</v>
      </c>
      <c r="V136" s="135">
        <f t="shared" si="37"/>
        <v>59.049658805876184</v>
      </c>
      <c r="W136" s="34">
        <f t="shared" si="18"/>
        <v>77035604.42</v>
      </c>
      <c r="X136" s="238"/>
      <c r="AF136" s="16"/>
      <c r="AG136" s="16"/>
    </row>
    <row r="137" spans="2:33" ht="24" customHeight="1">
      <c r="B137" s="42" t="s">
        <v>323</v>
      </c>
      <c r="C137" s="42"/>
      <c r="D137" s="43" t="s">
        <v>229</v>
      </c>
      <c r="E137" s="34">
        <f>E138</f>
        <v>0</v>
      </c>
      <c r="F137" s="34">
        <f aca="true" t="shared" si="40" ref="F137:U137">F138</f>
        <v>0</v>
      </c>
      <c r="G137" s="34">
        <f t="shared" si="40"/>
        <v>0</v>
      </c>
      <c r="H137" s="34">
        <f t="shared" si="40"/>
        <v>0</v>
      </c>
      <c r="I137" s="34">
        <f t="shared" si="40"/>
        <v>0</v>
      </c>
      <c r="J137" s="34">
        <f t="shared" si="40"/>
        <v>0</v>
      </c>
      <c r="K137" s="135"/>
      <c r="L137" s="34">
        <f t="shared" si="40"/>
        <v>3443100</v>
      </c>
      <c r="M137" s="34">
        <f t="shared" si="40"/>
        <v>0</v>
      </c>
      <c r="N137" s="34">
        <f t="shared" si="40"/>
        <v>0</v>
      </c>
      <c r="O137" s="34">
        <f t="shared" si="40"/>
        <v>0</v>
      </c>
      <c r="P137" s="34">
        <f t="shared" si="40"/>
        <v>3443100</v>
      </c>
      <c r="Q137" s="34">
        <f t="shared" si="40"/>
        <v>815705.75</v>
      </c>
      <c r="R137" s="34">
        <f t="shared" si="40"/>
        <v>0</v>
      </c>
      <c r="S137" s="34">
        <f t="shared" si="40"/>
        <v>0</v>
      </c>
      <c r="T137" s="34">
        <f t="shared" si="40"/>
        <v>0</v>
      </c>
      <c r="U137" s="34">
        <f t="shared" si="40"/>
        <v>815705.75</v>
      </c>
      <c r="V137" s="135">
        <f t="shared" si="37"/>
        <v>23.69102698149923</v>
      </c>
      <c r="W137" s="34">
        <f t="shared" si="18"/>
        <v>815705.75</v>
      </c>
      <c r="X137" s="238"/>
      <c r="AF137" s="16"/>
      <c r="AG137" s="16"/>
    </row>
    <row r="138" spans="1:33" s="8" customFormat="1" ht="49.5" customHeight="1">
      <c r="A138" s="7"/>
      <c r="B138" s="45" t="s">
        <v>324</v>
      </c>
      <c r="C138" s="45" t="s">
        <v>306</v>
      </c>
      <c r="D138" s="46" t="s">
        <v>233</v>
      </c>
      <c r="E138" s="35">
        <f>'дод 2'!E231+'дод 2'!E200</f>
        <v>0</v>
      </c>
      <c r="F138" s="35">
        <f>'дод 2'!F231+'дод 2'!F200</f>
        <v>0</v>
      </c>
      <c r="G138" s="35">
        <f>'дод 2'!G231+'дод 2'!G200</f>
        <v>0</v>
      </c>
      <c r="H138" s="35">
        <f>'дод 2'!H231+'дод 2'!H200</f>
        <v>0</v>
      </c>
      <c r="I138" s="35">
        <f>'дод 2'!I231+'дод 2'!I200</f>
        <v>0</v>
      </c>
      <c r="J138" s="35">
        <f>'дод 2'!J231+'дод 2'!J200</f>
        <v>0</v>
      </c>
      <c r="K138" s="177"/>
      <c r="L138" s="35">
        <f>'дод 2'!L231+'дод 2'!L200</f>
        <v>3443100</v>
      </c>
      <c r="M138" s="35">
        <f>'дод 2'!M231+'дод 2'!M200</f>
        <v>0</v>
      </c>
      <c r="N138" s="35">
        <f>'дод 2'!N231+'дод 2'!N200</f>
        <v>0</v>
      </c>
      <c r="O138" s="35">
        <f>'дод 2'!O231+'дод 2'!O200</f>
        <v>0</v>
      </c>
      <c r="P138" s="35">
        <f>'дод 2'!P231+'дод 2'!P200</f>
        <v>3443100</v>
      </c>
      <c r="Q138" s="35">
        <f>'дод 2'!Q231+'дод 2'!Q200</f>
        <v>815705.75</v>
      </c>
      <c r="R138" s="35">
        <f>'дод 2'!R231+'дод 2'!R200</f>
        <v>0</v>
      </c>
      <c r="S138" s="35">
        <f>'дод 2'!S231+'дод 2'!S200</f>
        <v>0</v>
      </c>
      <c r="T138" s="35">
        <f>'дод 2'!T231+'дод 2'!T200</f>
        <v>0</v>
      </c>
      <c r="U138" s="35">
        <f>'дод 2'!U231+'дод 2'!U200</f>
        <v>815705.75</v>
      </c>
      <c r="V138" s="177">
        <f t="shared" si="37"/>
        <v>23.69102698149923</v>
      </c>
      <c r="W138" s="35">
        <f t="shared" si="18"/>
        <v>815705.75</v>
      </c>
      <c r="X138" s="238"/>
      <c r="Y138" s="216"/>
      <c r="AF138" s="24"/>
      <c r="AG138" s="24"/>
    </row>
    <row r="139" spans="2:33" ht="41.25" customHeight="1">
      <c r="B139" s="42" t="s">
        <v>429</v>
      </c>
      <c r="C139" s="42" t="s">
        <v>428</v>
      </c>
      <c r="D139" s="43" t="s">
        <v>430</v>
      </c>
      <c r="E139" s="34">
        <f>'дод 2'!E201</f>
        <v>643500</v>
      </c>
      <c r="F139" s="34">
        <f>'дод 2'!F201</f>
        <v>0</v>
      </c>
      <c r="G139" s="34">
        <f>'дод 2'!G201</f>
        <v>0</v>
      </c>
      <c r="H139" s="34">
        <f>'дод 2'!H201</f>
        <v>0</v>
      </c>
      <c r="I139" s="34">
        <f>'дод 2'!I201</f>
        <v>0</v>
      </c>
      <c r="J139" s="34">
        <f>'дод 2'!J201</f>
        <v>0</v>
      </c>
      <c r="K139" s="135">
        <f t="shared" si="29"/>
        <v>0</v>
      </c>
      <c r="L139" s="34">
        <f>'дод 2'!L201</f>
        <v>87216</v>
      </c>
      <c r="M139" s="34">
        <f>'дод 2'!M201</f>
        <v>0</v>
      </c>
      <c r="N139" s="34">
        <f>'дод 2'!N201</f>
        <v>0</v>
      </c>
      <c r="O139" s="34">
        <f>'дод 2'!O201</f>
        <v>0</v>
      </c>
      <c r="P139" s="34">
        <f>'дод 2'!P201</f>
        <v>87216</v>
      </c>
      <c r="Q139" s="34">
        <f>'дод 2'!Q201</f>
        <v>87215.7</v>
      </c>
      <c r="R139" s="34">
        <f>'дод 2'!R201</f>
        <v>0</v>
      </c>
      <c r="S139" s="34">
        <f>'дод 2'!S201</f>
        <v>0</v>
      </c>
      <c r="T139" s="34">
        <f>'дод 2'!T201</f>
        <v>0</v>
      </c>
      <c r="U139" s="34">
        <f>'дод 2'!U201</f>
        <v>87215.7</v>
      </c>
      <c r="V139" s="135">
        <f t="shared" si="37"/>
        <v>99.99965602641717</v>
      </c>
      <c r="W139" s="34">
        <f t="shared" si="18"/>
        <v>87215.7</v>
      </c>
      <c r="X139" s="238"/>
      <c r="AF139" s="16"/>
      <c r="AG139" s="16"/>
    </row>
    <row r="140" spans="1:33" s="22" customFormat="1" ht="39.75" customHeight="1">
      <c r="A140" s="21"/>
      <c r="B140" s="39" t="s">
        <v>327</v>
      </c>
      <c r="C140" s="40"/>
      <c r="D140" s="41" t="s">
        <v>328</v>
      </c>
      <c r="E140" s="33">
        <f>E141+E142+E144+E145+E146</f>
        <v>9891836</v>
      </c>
      <c r="F140" s="33">
        <f aca="true" t="shared" si="41" ref="F140:L140">F141+F142+F144+F145+F146</f>
        <v>0</v>
      </c>
      <c r="G140" s="33">
        <f t="shared" si="41"/>
        <v>0</v>
      </c>
      <c r="H140" s="33">
        <f t="shared" si="41"/>
        <v>7514456.35</v>
      </c>
      <c r="I140" s="33">
        <f t="shared" si="41"/>
        <v>0</v>
      </c>
      <c r="J140" s="33">
        <f t="shared" si="41"/>
        <v>0</v>
      </c>
      <c r="K140" s="135">
        <f t="shared" si="29"/>
        <v>75.96624479014815</v>
      </c>
      <c r="L140" s="33">
        <f t="shared" si="41"/>
        <v>1504211.6</v>
      </c>
      <c r="M140" s="33">
        <f aca="true" t="shared" si="42" ref="M140:U140">M141+M142+M144+M145+M146</f>
        <v>0</v>
      </c>
      <c r="N140" s="33">
        <f t="shared" si="42"/>
        <v>0</v>
      </c>
      <c r="O140" s="33">
        <f t="shared" si="42"/>
        <v>0</v>
      </c>
      <c r="P140" s="33">
        <f t="shared" si="42"/>
        <v>1504211.6</v>
      </c>
      <c r="Q140" s="33">
        <f t="shared" si="42"/>
        <v>430320</v>
      </c>
      <c r="R140" s="33">
        <f t="shared" si="42"/>
        <v>0</v>
      </c>
      <c r="S140" s="33">
        <f t="shared" si="42"/>
        <v>0</v>
      </c>
      <c r="T140" s="33">
        <f t="shared" si="42"/>
        <v>0</v>
      </c>
      <c r="U140" s="33">
        <f t="shared" si="42"/>
        <v>430320</v>
      </c>
      <c r="V140" s="135">
        <f>Q140/L140*100</f>
        <v>28.607677270937142</v>
      </c>
      <c r="W140" s="34">
        <f t="shared" si="18"/>
        <v>7944776.35</v>
      </c>
      <c r="X140" s="238"/>
      <c r="Y140" s="217">
        <f>W140-W141-W142-W144-W145-W146</f>
        <v>-4.656612873077393E-10</v>
      </c>
      <c r="AF140" s="19"/>
      <c r="AG140" s="19"/>
    </row>
    <row r="141" spans="2:33" ht="37.5">
      <c r="B141" s="42" t="s">
        <v>329</v>
      </c>
      <c r="C141" s="42" t="s">
        <v>330</v>
      </c>
      <c r="D141" s="43" t="s">
        <v>192</v>
      </c>
      <c r="E141" s="34">
        <f>'дод 2'!E44</f>
        <v>2304000</v>
      </c>
      <c r="F141" s="34">
        <f>'дод 2'!F44</f>
        <v>0</v>
      </c>
      <c r="G141" s="34">
        <f>'дод 2'!G44</f>
        <v>0</v>
      </c>
      <c r="H141" s="34">
        <f>'дод 2'!H44</f>
        <v>1720601.95</v>
      </c>
      <c r="I141" s="34">
        <f>'дод 2'!I44</f>
        <v>0</v>
      </c>
      <c r="J141" s="34">
        <f>'дод 2'!J44</f>
        <v>0</v>
      </c>
      <c r="K141" s="135">
        <f t="shared" si="29"/>
        <v>74.67890407986111</v>
      </c>
      <c r="L141" s="34">
        <f>'дод 2'!L44</f>
        <v>0</v>
      </c>
      <c r="M141" s="34">
        <f>'дод 2'!M44</f>
        <v>0</v>
      </c>
      <c r="N141" s="34">
        <f>'дод 2'!N44</f>
        <v>0</v>
      </c>
      <c r="O141" s="34">
        <f>'дод 2'!O44</f>
        <v>0</v>
      </c>
      <c r="P141" s="34">
        <f>'дод 2'!P44</f>
        <v>0</v>
      </c>
      <c r="Q141" s="34">
        <f>'дод 2'!Q44</f>
        <v>0</v>
      </c>
      <c r="R141" s="34">
        <f>'дод 2'!R44</f>
        <v>0</v>
      </c>
      <c r="S141" s="34">
        <f>'дод 2'!S44</f>
        <v>0</v>
      </c>
      <c r="T141" s="34">
        <f>'дод 2'!T44</f>
        <v>0</v>
      </c>
      <c r="U141" s="34">
        <f>'дод 2'!U44</f>
        <v>0</v>
      </c>
      <c r="V141" s="135"/>
      <c r="W141" s="34">
        <f t="shared" si="18"/>
        <v>1720601.95</v>
      </c>
      <c r="X141" s="238"/>
      <c r="AF141" s="16"/>
      <c r="AG141" s="16"/>
    </row>
    <row r="142" spans="2:33" ht="37.5">
      <c r="B142" s="42" t="s">
        <v>410</v>
      </c>
      <c r="C142" s="42"/>
      <c r="D142" s="43" t="s">
        <v>194</v>
      </c>
      <c r="E142" s="34">
        <f>E143</f>
        <v>4844336</v>
      </c>
      <c r="F142" s="34">
        <f aca="true" t="shared" si="43" ref="F142:U142">F143</f>
        <v>0</v>
      </c>
      <c r="G142" s="34">
        <f t="shared" si="43"/>
        <v>0</v>
      </c>
      <c r="H142" s="34">
        <f t="shared" si="43"/>
        <v>3215354.4</v>
      </c>
      <c r="I142" s="34">
        <f t="shared" si="43"/>
        <v>0</v>
      </c>
      <c r="J142" s="34">
        <f t="shared" si="43"/>
        <v>0</v>
      </c>
      <c r="K142" s="135">
        <f t="shared" si="29"/>
        <v>66.37348028708165</v>
      </c>
      <c r="L142" s="34">
        <f t="shared" si="43"/>
        <v>0</v>
      </c>
      <c r="M142" s="34">
        <f t="shared" si="43"/>
        <v>0</v>
      </c>
      <c r="N142" s="34">
        <f t="shared" si="43"/>
        <v>0</v>
      </c>
      <c r="O142" s="34">
        <f t="shared" si="43"/>
        <v>0</v>
      </c>
      <c r="P142" s="34">
        <f t="shared" si="43"/>
        <v>0</v>
      </c>
      <c r="Q142" s="34">
        <f t="shared" si="43"/>
        <v>0</v>
      </c>
      <c r="R142" s="34">
        <f t="shared" si="43"/>
        <v>0</v>
      </c>
      <c r="S142" s="34">
        <f t="shared" si="43"/>
        <v>0</v>
      </c>
      <c r="T142" s="34">
        <f t="shared" si="43"/>
        <v>0</v>
      </c>
      <c r="U142" s="34">
        <f t="shared" si="43"/>
        <v>0</v>
      </c>
      <c r="V142" s="135"/>
      <c r="W142" s="34">
        <f t="shared" si="18"/>
        <v>3215354.4</v>
      </c>
      <c r="X142" s="238"/>
      <c r="AF142" s="16"/>
      <c r="AG142" s="16"/>
    </row>
    <row r="143" spans="1:33" s="8" customFormat="1" ht="37.5">
      <c r="A143" s="7"/>
      <c r="B143" s="45" t="s">
        <v>332</v>
      </c>
      <c r="C143" s="45" t="s">
        <v>333</v>
      </c>
      <c r="D143" s="46" t="s">
        <v>197</v>
      </c>
      <c r="E143" s="35">
        <f>'дод 2'!E46</f>
        <v>4844336</v>
      </c>
      <c r="F143" s="35">
        <f>'дод 2'!F46</f>
        <v>0</v>
      </c>
      <c r="G143" s="35">
        <f>'дод 2'!G46</f>
        <v>0</v>
      </c>
      <c r="H143" s="35">
        <f>'дод 2'!H46</f>
        <v>3215354.4</v>
      </c>
      <c r="I143" s="35">
        <f>'дод 2'!I46</f>
        <v>0</v>
      </c>
      <c r="J143" s="35">
        <f>'дод 2'!J46</f>
        <v>0</v>
      </c>
      <c r="K143" s="177">
        <f t="shared" si="29"/>
        <v>66.37348028708165</v>
      </c>
      <c r="L143" s="35">
        <f>'дод 2'!L46</f>
        <v>0</v>
      </c>
      <c r="M143" s="35">
        <f>'дод 2'!M46</f>
        <v>0</v>
      </c>
      <c r="N143" s="35">
        <f>'дод 2'!N46</f>
        <v>0</v>
      </c>
      <c r="O143" s="35">
        <f>'дод 2'!O46</f>
        <v>0</v>
      </c>
      <c r="P143" s="35">
        <f>'дод 2'!P46</f>
        <v>0</v>
      </c>
      <c r="Q143" s="35">
        <f>'дод 2'!Q46</f>
        <v>0</v>
      </c>
      <c r="R143" s="35">
        <f>'дод 2'!R46</f>
        <v>0</v>
      </c>
      <c r="S143" s="35">
        <f>'дод 2'!S46</f>
        <v>0</v>
      </c>
      <c r="T143" s="35">
        <f>'дод 2'!T46</f>
        <v>0</v>
      </c>
      <c r="U143" s="35">
        <f>'дод 2'!U46</f>
        <v>0</v>
      </c>
      <c r="V143" s="177"/>
      <c r="W143" s="35">
        <f t="shared" si="18"/>
        <v>3215354.4</v>
      </c>
      <c r="X143" s="238"/>
      <c r="Y143" s="216"/>
      <c r="AF143" s="24"/>
      <c r="AG143" s="24"/>
    </row>
    <row r="144" spans="2:33" ht="27" customHeight="1">
      <c r="B144" s="42" t="s">
        <v>335</v>
      </c>
      <c r="C144" s="42" t="s">
        <v>336</v>
      </c>
      <c r="D144" s="43" t="s">
        <v>14</v>
      </c>
      <c r="E144" s="34">
        <f>'дод 2'!E47</f>
        <v>2710500</v>
      </c>
      <c r="F144" s="34">
        <f>'дод 2'!F47</f>
        <v>0</v>
      </c>
      <c r="G144" s="34">
        <f>'дод 2'!G47</f>
        <v>0</v>
      </c>
      <c r="H144" s="34">
        <f>'дод 2'!H47</f>
        <v>2578500</v>
      </c>
      <c r="I144" s="34">
        <f>'дод 2'!I47</f>
        <v>0</v>
      </c>
      <c r="J144" s="34">
        <f>'дод 2'!J47</f>
        <v>0</v>
      </c>
      <c r="K144" s="135">
        <f t="shared" si="29"/>
        <v>95.1300498063088</v>
      </c>
      <c r="L144" s="34">
        <f>'дод 2'!L47</f>
        <v>1434400</v>
      </c>
      <c r="M144" s="34">
        <f>'дод 2'!M47</f>
        <v>0</v>
      </c>
      <c r="N144" s="34">
        <f>'дод 2'!N47</f>
        <v>0</v>
      </c>
      <c r="O144" s="34">
        <f>'дод 2'!O47</f>
        <v>0</v>
      </c>
      <c r="P144" s="34">
        <f>'дод 2'!P47</f>
        <v>1434400</v>
      </c>
      <c r="Q144" s="34">
        <f>'дод 2'!Q47</f>
        <v>430320</v>
      </c>
      <c r="R144" s="34">
        <f>'дод 2'!R47</f>
        <v>0</v>
      </c>
      <c r="S144" s="34">
        <f>'дод 2'!S47</f>
        <v>0</v>
      </c>
      <c r="T144" s="34">
        <f>'дод 2'!T47</f>
        <v>0</v>
      </c>
      <c r="U144" s="34">
        <f>'дод 2'!U47</f>
        <v>430320</v>
      </c>
      <c r="V144" s="135">
        <f>Q144/L144*100</f>
        <v>30</v>
      </c>
      <c r="W144" s="34">
        <f aca="true" t="shared" si="44" ref="W144:W200">H144+Q144</f>
        <v>3008820</v>
      </c>
      <c r="X144" s="238"/>
      <c r="AF144" s="16"/>
      <c r="AG144" s="16"/>
    </row>
    <row r="145" spans="2:33" ht="30" customHeight="1">
      <c r="B145" s="42" t="s">
        <v>570</v>
      </c>
      <c r="C145" s="42" t="s">
        <v>571</v>
      </c>
      <c r="D145" s="43" t="s">
        <v>572</v>
      </c>
      <c r="E145" s="34">
        <f>'дод 2'!E232</f>
        <v>0</v>
      </c>
      <c r="F145" s="34">
        <f>'дод 2'!F232</f>
        <v>0</v>
      </c>
      <c r="G145" s="34">
        <f>'дод 2'!G232</f>
        <v>0</v>
      </c>
      <c r="H145" s="34">
        <f>'дод 2'!H232</f>
        <v>0</v>
      </c>
      <c r="I145" s="34">
        <f>'дод 2'!I232</f>
        <v>0</v>
      </c>
      <c r="J145" s="34">
        <f>'дод 2'!J232</f>
        <v>0</v>
      </c>
      <c r="K145" s="135"/>
      <c r="L145" s="34">
        <f>'дод 2'!L232</f>
        <v>69811.6</v>
      </c>
      <c r="M145" s="34">
        <f>'дод 2'!M232</f>
        <v>0</v>
      </c>
      <c r="N145" s="34">
        <f>'дод 2'!N232</f>
        <v>0</v>
      </c>
      <c r="O145" s="34">
        <f>'дод 2'!O232</f>
        <v>0</v>
      </c>
      <c r="P145" s="34">
        <f>'дод 2'!P232</f>
        <v>69811.6</v>
      </c>
      <c r="Q145" s="34">
        <f>'дод 2'!Q232</f>
        <v>0</v>
      </c>
      <c r="R145" s="34">
        <f>'дод 2'!R232</f>
        <v>0</v>
      </c>
      <c r="S145" s="34">
        <f>'дод 2'!S232</f>
        <v>0</v>
      </c>
      <c r="T145" s="34">
        <f>'дод 2'!T232</f>
        <v>0</v>
      </c>
      <c r="U145" s="34">
        <f>'дод 2'!U232</f>
        <v>0</v>
      </c>
      <c r="V145" s="135">
        <f>Q145/L145*100</f>
        <v>0</v>
      </c>
      <c r="W145" s="34">
        <f t="shared" si="44"/>
        <v>0</v>
      </c>
      <c r="X145" s="238"/>
      <c r="AF145" s="16"/>
      <c r="AG145" s="16"/>
    </row>
    <row r="146" spans="2:33" ht="30" customHeight="1">
      <c r="B146" s="42" t="s">
        <v>561</v>
      </c>
      <c r="C146" s="96" t="s">
        <v>330</v>
      </c>
      <c r="D146" s="85" t="s">
        <v>562</v>
      </c>
      <c r="E146" s="34">
        <f>'дод 2'!E48</f>
        <v>33000</v>
      </c>
      <c r="F146" s="34">
        <f>'дод 2'!F48</f>
        <v>0</v>
      </c>
      <c r="G146" s="34">
        <f>'дод 2'!G48</f>
        <v>0</v>
      </c>
      <c r="H146" s="34">
        <f>'дод 2'!H48</f>
        <v>0</v>
      </c>
      <c r="I146" s="34">
        <f>'дод 2'!I48</f>
        <v>0</v>
      </c>
      <c r="J146" s="34">
        <f>'дод 2'!J48</f>
        <v>0</v>
      </c>
      <c r="K146" s="135">
        <f t="shared" si="29"/>
        <v>0</v>
      </c>
      <c r="L146" s="34">
        <f>'дод 2'!L48</f>
        <v>0</v>
      </c>
      <c r="M146" s="34">
        <f>'дод 2'!M48</f>
        <v>0</v>
      </c>
      <c r="N146" s="34">
        <f>'дод 2'!N48</f>
        <v>0</v>
      </c>
      <c r="O146" s="34">
        <f>'дод 2'!O48</f>
        <v>0</v>
      </c>
      <c r="P146" s="34">
        <f>'дод 2'!P48</f>
        <v>0</v>
      </c>
      <c r="Q146" s="34">
        <f>'дод 2'!Q48</f>
        <v>0</v>
      </c>
      <c r="R146" s="34">
        <f>'дод 2'!R48</f>
        <v>0</v>
      </c>
      <c r="S146" s="34">
        <f>'дод 2'!S48</f>
        <v>0</v>
      </c>
      <c r="T146" s="34">
        <f>'дод 2'!T48</f>
        <v>0</v>
      </c>
      <c r="U146" s="34">
        <f>'дод 2'!U48</f>
        <v>0</v>
      </c>
      <c r="V146" s="135"/>
      <c r="W146" s="34">
        <f t="shared" si="44"/>
        <v>0</v>
      </c>
      <c r="X146" s="238"/>
      <c r="AF146" s="16"/>
      <c r="AG146" s="16"/>
    </row>
    <row r="147" spans="1:33" s="8" customFormat="1" ht="66" customHeight="1">
      <c r="A147" s="7"/>
      <c r="B147" s="45" t="s">
        <v>561</v>
      </c>
      <c r="C147" s="99" t="s">
        <v>330</v>
      </c>
      <c r="D147" s="89" t="s">
        <v>563</v>
      </c>
      <c r="E147" s="35">
        <f>'дод 2'!E49</f>
        <v>33000</v>
      </c>
      <c r="F147" s="35">
        <f>'дод 2'!F49</f>
        <v>0</v>
      </c>
      <c r="G147" s="35">
        <f>'дод 2'!G49</f>
        <v>0</v>
      </c>
      <c r="H147" s="35">
        <f>'дод 2'!H49</f>
        <v>0</v>
      </c>
      <c r="I147" s="35">
        <f>'дод 2'!I49</f>
        <v>0</v>
      </c>
      <c r="J147" s="35">
        <f>'дод 2'!J49</f>
        <v>0</v>
      </c>
      <c r="K147" s="177">
        <f t="shared" si="29"/>
        <v>0</v>
      </c>
      <c r="L147" s="35">
        <f>'дод 2'!L49</f>
        <v>0</v>
      </c>
      <c r="M147" s="35">
        <f>'дод 2'!M49</f>
        <v>0</v>
      </c>
      <c r="N147" s="35">
        <f>'дод 2'!N49</f>
        <v>0</v>
      </c>
      <c r="O147" s="35">
        <f>'дод 2'!O49</f>
        <v>0</v>
      </c>
      <c r="P147" s="35">
        <f>'дод 2'!P49</f>
        <v>0</v>
      </c>
      <c r="Q147" s="35">
        <f>'дод 2'!Q49</f>
        <v>0</v>
      </c>
      <c r="R147" s="35">
        <f>'дод 2'!R49</f>
        <v>0</v>
      </c>
      <c r="S147" s="35">
        <f>'дод 2'!S49</f>
        <v>0</v>
      </c>
      <c r="T147" s="35">
        <f>'дод 2'!T49</f>
        <v>0</v>
      </c>
      <c r="U147" s="35">
        <f>'дод 2'!U49</f>
        <v>0</v>
      </c>
      <c r="V147" s="177"/>
      <c r="W147" s="35">
        <f t="shared" si="44"/>
        <v>0</v>
      </c>
      <c r="X147" s="238"/>
      <c r="Y147" s="216"/>
      <c r="AF147" s="24"/>
      <c r="AG147" s="24"/>
    </row>
    <row r="148" spans="1:33" s="22" customFormat="1" ht="30.75" customHeight="1">
      <c r="A148" s="21"/>
      <c r="B148" s="39" t="s">
        <v>307</v>
      </c>
      <c r="C148" s="40"/>
      <c r="D148" s="41" t="s">
        <v>308</v>
      </c>
      <c r="E148" s="33">
        <f>E149</f>
        <v>256584</v>
      </c>
      <c r="F148" s="33">
        <f aca="true" t="shared" si="45" ref="F148:U149">F149</f>
        <v>0</v>
      </c>
      <c r="G148" s="33">
        <f t="shared" si="45"/>
        <v>0</v>
      </c>
      <c r="H148" s="33">
        <f t="shared" si="45"/>
        <v>29844</v>
      </c>
      <c r="I148" s="33">
        <f t="shared" si="45"/>
        <v>0</v>
      </c>
      <c r="J148" s="33">
        <f t="shared" si="45"/>
        <v>0</v>
      </c>
      <c r="K148" s="139">
        <f t="shared" si="29"/>
        <v>11.631278645589749</v>
      </c>
      <c r="L148" s="33">
        <f t="shared" si="45"/>
        <v>0</v>
      </c>
      <c r="M148" s="33">
        <f t="shared" si="45"/>
        <v>0</v>
      </c>
      <c r="N148" s="33">
        <f t="shared" si="45"/>
        <v>0</v>
      </c>
      <c r="O148" s="33">
        <f t="shared" si="45"/>
        <v>0</v>
      </c>
      <c r="P148" s="33">
        <f t="shared" si="45"/>
        <v>0</v>
      </c>
      <c r="Q148" s="33">
        <f t="shared" si="45"/>
        <v>0</v>
      </c>
      <c r="R148" s="33">
        <f t="shared" si="45"/>
        <v>0</v>
      </c>
      <c r="S148" s="33">
        <f t="shared" si="45"/>
        <v>0</v>
      </c>
      <c r="T148" s="33">
        <f t="shared" si="45"/>
        <v>0</v>
      </c>
      <c r="U148" s="33">
        <f t="shared" si="45"/>
        <v>0</v>
      </c>
      <c r="V148" s="139"/>
      <c r="W148" s="33">
        <f t="shared" si="44"/>
        <v>29844</v>
      </c>
      <c r="X148" s="238"/>
      <c r="Y148" s="217">
        <f>W148-W149</f>
        <v>0</v>
      </c>
      <c r="AF148" s="19"/>
      <c r="AG148" s="19"/>
    </row>
    <row r="149" spans="2:33" ht="28.5" customHeight="1">
      <c r="B149" s="42" t="s">
        <v>309</v>
      </c>
      <c r="C149" s="49"/>
      <c r="D149" s="43" t="s">
        <v>186</v>
      </c>
      <c r="E149" s="34">
        <f>E150</f>
        <v>256584</v>
      </c>
      <c r="F149" s="34">
        <f t="shared" si="45"/>
        <v>0</v>
      </c>
      <c r="G149" s="34">
        <f t="shared" si="45"/>
        <v>0</v>
      </c>
      <c r="H149" s="34">
        <f t="shared" si="45"/>
        <v>29844</v>
      </c>
      <c r="I149" s="34">
        <f t="shared" si="45"/>
        <v>0</v>
      </c>
      <c r="J149" s="34">
        <f t="shared" si="45"/>
        <v>0</v>
      </c>
      <c r="K149" s="135">
        <f t="shared" si="29"/>
        <v>11.631278645589749</v>
      </c>
      <c r="L149" s="34">
        <f t="shared" si="45"/>
        <v>0</v>
      </c>
      <c r="M149" s="34">
        <f t="shared" si="45"/>
        <v>0</v>
      </c>
      <c r="N149" s="34">
        <f t="shared" si="45"/>
        <v>0</v>
      </c>
      <c r="O149" s="34">
        <f t="shared" si="45"/>
        <v>0</v>
      </c>
      <c r="P149" s="34">
        <f t="shared" si="45"/>
        <v>0</v>
      </c>
      <c r="Q149" s="34">
        <f t="shared" si="45"/>
        <v>0</v>
      </c>
      <c r="R149" s="34">
        <f t="shared" si="45"/>
        <v>0</v>
      </c>
      <c r="S149" s="34">
        <f t="shared" si="45"/>
        <v>0</v>
      </c>
      <c r="T149" s="34">
        <f t="shared" si="45"/>
        <v>0</v>
      </c>
      <c r="U149" s="34">
        <f t="shared" si="45"/>
        <v>0</v>
      </c>
      <c r="V149" s="135"/>
      <c r="W149" s="34">
        <f t="shared" si="44"/>
        <v>29844</v>
      </c>
      <c r="X149" s="238"/>
      <c r="AF149" s="16"/>
      <c r="AG149" s="16"/>
    </row>
    <row r="150" spans="1:33" s="8" customFormat="1" ht="24.75" customHeight="1">
      <c r="A150" s="7"/>
      <c r="B150" s="45" t="s">
        <v>310</v>
      </c>
      <c r="C150" s="45" t="s">
        <v>311</v>
      </c>
      <c r="D150" s="46" t="s">
        <v>188</v>
      </c>
      <c r="E150" s="35">
        <f>'дод 2'!E51</f>
        <v>256584</v>
      </c>
      <c r="F150" s="35">
        <f>'дод 2'!F51</f>
        <v>0</v>
      </c>
      <c r="G150" s="35">
        <f>'дод 2'!G51</f>
        <v>0</v>
      </c>
      <c r="H150" s="35">
        <f>'дод 2'!H51</f>
        <v>29844</v>
      </c>
      <c r="I150" s="35">
        <f>'дод 2'!I51</f>
        <v>0</v>
      </c>
      <c r="J150" s="35">
        <f>'дод 2'!J51</f>
        <v>0</v>
      </c>
      <c r="K150" s="177">
        <f t="shared" si="29"/>
        <v>11.631278645589749</v>
      </c>
      <c r="L150" s="35">
        <f>'дод 2'!L51</f>
        <v>0</v>
      </c>
      <c r="M150" s="35">
        <f>'дод 2'!M51</f>
        <v>0</v>
      </c>
      <c r="N150" s="35">
        <f>'дод 2'!N51</f>
        <v>0</v>
      </c>
      <c r="O150" s="35">
        <f>'дод 2'!O51</f>
        <v>0</v>
      </c>
      <c r="P150" s="35">
        <f>'дод 2'!P51</f>
        <v>0</v>
      </c>
      <c r="Q150" s="35">
        <f>'дод 2'!Q51</f>
        <v>0</v>
      </c>
      <c r="R150" s="35">
        <f>'дод 2'!R51</f>
        <v>0</v>
      </c>
      <c r="S150" s="35">
        <f>'дод 2'!S51</f>
        <v>0</v>
      </c>
      <c r="T150" s="35">
        <f>'дод 2'!T51</f>
        <v>0</v>
      </c>
      <c r="U150" s="35">
        <f>'дод 2'!U51</f>
        <v>0</v>
      </c>
      <c r="V150" s="177"/>
      <c r="W150" s="35">
        <f t="shared" si="44"/>
        <v>29844</v>
      </c>
      <c r="X150" s="238"/>
      <c r="Y150" s="216"/>
      <c r="AF150" s="24"/>
      <c r="AG150" s="24"/>
    </row>
    <row r="151" spans="1:33" s="22" customFormat="1" ht="37.5">
      <c r="A151" s="21"/>
      <c r="B151" s="39" t="s">
        <v>377</v>
      </c>
      <c r="C151" s="40"/>
      <c r="D151" s="41" t="s">
        <v>325</v>
      </c>
      <c r="E151" s="33">
        <f>E152</f>
        <v>1827764.67</v>
      </c>
      <c r="F151" s="33">
        <f aca="true" t="shared" si="46" ref="F151:U151">F152</f>
        <v>0</v>
      </c>
      <c r="G151" s="33">
        <f t="shared" si="46"/>
        <v>0</v>
      </c>
      <c r="H151" s="33">
        <f t="shared" si="46"/>
        <v>108008.4</v>
      </c>
      <c r="I151" s="33">
        <f t="shared" si="46"/>
        <v>0</v>
      </c>
      <c r="J151" s="33">
        <f t="shared" si="46"/>
        <v>0</v>
      </c>
      <c r="K151" s="139">
        <f t="shared" si="29"/>
        <v>5.909316542375228</v>
      </c>
      <c r="L151" s="33">
        <f t="shared" si="46"/>
        <v>64343.33</v>
      </c>
      <c r="M151" s="33">
        <f t="shared" si="46"/>
        <v>14343.33</v>
      </c>
      <c r="N151" s="33">
        <f t="shared" si="46"/>
        <v>0</v>
      </c>
      <c r="O151" s="33">
        <f t="shared" si="46"/>
        <v>0</v>
      </c>
      <c r="P151" s="33">
        <f t="shared" si="46"/>
        <v>50000</v>
      </c>
      <c r="Q151" s="33">
        <f t="shared" si="46"/>
        <v>16500</v>
      </c>
      <c r="R151" s="33">
        <f t="shared" si="46"/>
        <v>0</v>
      </c>
      <c r="S151" s="33">
        <f t="shared" si="46"/>
        <v>0</v>
      </c>
      <c r="T151" s="33">
        <f t="shared" si="46"/>
        <v>0</v>
      </c>
      <c r="U151" s="33">
        <f t="shared" si="46"/>
        <v>16500</v>
      </c>
      <c r="V151" s="139">
        <f>Q151/L151*100</f>
        <v>25.643683657653405</v>
      </c>
      <c r="W151" s="33">
        <f t="shared" si="44"/>
        <v>124508.4</v>
      </c>
      <c r="X151" s="238"/>
      <c r="Y151" s="217">
        <f>W151-W152</f>
        <v>0</v>
      </c>
      <c r="AF151" s="19"/>
      <c r="AG151" s="19"/>
    </row>
    <row r="152" spans="2:33" ht="36.75" customHeight="1">
      <c r="B152" s="42" t="s">
        <v>409</v>
      </c>
      <c r="C152" s="42" t="s">
        <v>326</v>
      </c>
      <c r="D152" s="43" t="s">
        <v>152</v>
      </c>
      <c r="E152" s="34">
        <f>'дод 2'!E202+'дод 2'!E218</f>
        <v>1827764.67</v>
      </c>
      <c r="F152" s="34">
        <f>'дод 2'!F202+'дод 2'!F218</f>
        <v>0</v>
      </c>
      <c r="G152" s="34">
        <f>'дод 2'!G202+'дод 2'!G218</f>
        <v>0</v>
      </c>
      <c r="H152" s="34">
        <f>'дод 2'!H202+'дод 2'!H218</f>
        <v>108008.4</v>
      </c>
      <c r="I152" s="34">
        <f>'дод 2'!I202+'дод 2'!I218</f>
        <v>0</v>
      </c>
      <c r="J152" s="34">
        <f>'дод 2'!J202+'дод 2'!J218</f>
        <v>0</v>
      </c>
      <c r="K152" s="135">
        <f t="shared" si="29"/>
        <v>5.909316542375228</v>
      </c>
      <c r="L152" s="34">
        <f>'дод 2'!L202+'дод 2'!L218</f>
        <v>64343.33</v>
      </c>
      <c r="M152" s="34">
        <f>'дод 2'!M202+'дод 2'!M218</f>
        <v>14343.33</v>
      </c>
      <c r="N152" s="34">
        <f>'дод 2'!N202+'дод 2'!N218</f>
        <v>0</v>
      </c>
      <c r="O152" s="34">
        <f>'дод 2'!O202+'дод 2'!O218</f>
        <v>0</v>
      </c>
      <c r="P152" s="34">
        <f>'дод 2'!P202+'дод 2'!P218</f>
        <v>50000</v>
      </c>
      <c r="Q152" s="34">
        <f>'дод 2'!Q202+'дод 2'!Q218</f>
        <v>16500</v>
      </c>
      <c r="R152" s="34">
        <f>'дод 2'!R202+'дод 2'!R218</f>
        <v>0</v>
      </c>
      <c r="S152" s="34">
        <f>'дод 2'!S202+'дод 2'!S218</f>
        <v>0</v>
      </c>
      <c r="T152" s="34">
        <f>'дод 2'!T202+'дод 2'!T218</f>
        <v>0</v>
      </c>
      <c r="U152" s="34">
        <f>'дод 2'!U202+'дод 2'!U218</f>
        <v>16500</v>
      </c>
      <c r="V152" s="135">
        <f>Q152/L152*100</f>
        <v>25.643683657653405</v>
      </c>
      <c r="W152" s="34">
        <f t="shared" si="44"/>
        <v>124508.4</v>
      </c>
      <c r="X152" s="238">
        <v>24</v>
      </c>
      <c r="AF152" s="16"/>
      <c r="AG152" s="16"/>
    </row>
    <row r="153" spans="1:33" s="22" customFormat="1" ht="37.5" customHeight="1">
      <c r="A153" s="21"/>
      <c r="B153" s="39" t="s">
        <v>337</v>
      </c>
      <c r="C153" s="40"/>
      <c r="D153" s="41" t="s">
        <v>338</v>
      </c>
      <c r="E153" s="33">
        <f aca="true" t="shared" si="47" ref="E153:J153">E154+E155+E156+E157</f>
        <v>4581158</v>
      </c>
      <c r="F153" s="33">
        <f t="shared" si="47"/>
        <v>0</v>
      </c>
      <c r="G153" s="33">
        <f t="shared" si="47"/>
        <v>0</v>
      </c>
      <c r="H153" s="33">
        <f t="shared" si="47"/>
        <v>2017410.8699999999</v>
      </c>
      <c r="I153" s="33">
        <f t="shared" si="47"/>
        <v>0</v>
      </c>
      <c r="J153" s="33">
        <f t="shared" si="47"/>
        <v>0</v>
      </c>
      <c r="K153" s="139">
        <f t="shared" si="29"/>
        <v>44.03713799000165</v>
      </c>
      <c r="L153" s="33">
        <f>L154+L155+L156+L157</f>
        <v>138884633</v>
      </c>
      <c r="M153" s="33">
        <f aca="true" t="shared" si="48" ref="M153:U153">M154+M155+M156+M157</f>
        <v>0</v>
      </c>
      <c r="N153" s="33">
        <f t="shared" si="48"/>
        <v>0</v>
      </c>
      <c r="O153" s="33">
        <f t="shared" si="48"/>
        <v>0</v>
      </c>
      <c r="P153" s="33">
        <f t="shared" si="48"/>
        <v>138884633</v>
      </c>
      <c r="Q153" s="33">
        <f t="shared" si="48"/>
        <v>81472459.7</v>
      </c>
      <c r="R153" s="33">
        <f t="shared" si="48"/>
        <v>0</v>
      </c>
      <c r="S153" s="33">
        <f t="shared" si="48"/>
        <v>0</v>
      </c>
      <c r="T153" s="33">
        <f t="shared" si="48"/>
        <v>0</v>
      </c>
      <c r="U153" s="33">
        <f t="shared" si="48"/>
        <v>81472459.7</v>
      </c>
      <c r="V153" s="139">
        <f>Q153/L153*100</f>
        <v>58.661968527504406</v>
      </c>
      <c r="W153" s="33">
        <f t="shared" si="44"/>
        <v>83489870.57000001</v>
      </c>
      <c r="X153" s="238"/>
      <c r="Y153" s="217">
        <f>W153-W154-W155-W156-W157</f>
        <v>1.3707904145121574E-08</v>
      </c>
      <c r="AF153" s="19"/>
      <c r="AG153" s="19"/>
    </row>
    <row r="154" spans="2:33" ht="32.25" customHeight="1">
      <c r="B154" s="42" t="s">
        <v>339</v>
      </c>
      <c r="C154" s="42" t="s">
        <v>340</v>
      </c>
      <c r="D154" s="43" t="s">
        <v>153</v>
      </c>
      <c r="E154" s="34">
        <f>'дод 2'!E93+'дод 2'!E168+'дод 2'!E110+'дод 2'!E183+'дод 2'!E203+'дод 2'!E233</f>
        <v>2477158</v>
      </c>
      <c r="F154" s="34">
        <f>'дод 2'!F93+'дод 2'!F168+'дод 2'!F110+'дод 2'!F183+'дод 2'!F203+'дод 2'!F233</f>
        <v>0</v>
      </c>
      <c r="G154" s="34">
        <f>'дод 2'!G93+'дод 2'!G168+'дод 2'!G110+'дод 2'!G183+'дод 2'!G203+'дод 2'!G233</f>
        <v>0</v>
      </c>
      <c r="H154" s="34">
        <f>'дод 2'!H93+'дод 2'!H168+'дод 2'!H110+'дод 2'!H183+'дод 2'!H203+'дод 2'!H233</f>
        <v>1717720.4</v>
      </c>
      <c r="I154" s="34">
        <f>'дод 2'!I93+'дод 2'!I168+'дод 2'!I110+'дод 2'!I183+'дод 2'!I203+'дод 2'!I233</f>
        <v>0</v>
      </c>
      <c r="J154" s="34">
        <f>'дод 2'!J93+'дод 2'!J168+'дод 2'!J110+'дод 2'!J183+'дод 2'!J203+'дод 2'!J233</f>
        <v>0</v>
      </c>
      <c r="K154" s="135">
        <f t="shared" si="29"/>
        <v>69.34238348946656</v>
      </c>
      <c r="L154" s="34">
        <f>'дод 2'!L93+'дод 2'!L168+'дод 2'!L110+'дод 2'!L183+'дод 2'!L203+'дод 2'!L233</f>
        <v>31889460</v>
      </c>
      <c r="M154" s="34">
        <f>'дод 2'!M93+'дод 2'!M168+'дод 2'!M110+'дод 2'!M183+'дод 2'!M203+'дод 2'!M233</f>
        <v>0</v>
      </c>
      <c r="N154" s="34">
        <f>'дод 2'!N93+'дод 2'!N168+'дод 2'!N110+'дод 2'!N183+'дод 2'!N203+'дод 2'!N233</f>
        <v>0</v>
      </c>
      <c r="O154" s="34">
        <f>'дод 2'!O93+'дод 2'!O168+'дод 2'!O110+'дод 2'!O183+'дод 2'!O203+'дод 2'!O233</f>
        <v>0</v>
      </c>
      <c r="P154" s="34">
        <f>'дод 2'!P93+'дод 2'!P168+'дод 2'!P110+'дод 2'!P183+'дод 2'!P203+'дод 2'!P233</f>
        <v>31889460</v>
      </c>
      <c r="Q154" s="34">
        <f>'дод 2'!Q93+'дод 2'!Q168+'дод 2'!Q110+'дод 2'!Q183+'дод 2'!Q203+'дод 2'!Q233</f>
        <v>13360077.84</v>
      </c>
      <c r="R154" s="34">
        <f>'дод 2'!R93+'дод 2'!R168+'дод 2'!R110+'дод 2'!R183+'дод 2'!R203+'дод 2'!R233</f>
        <v>0</v>
      </c>
      <c r="S154" s="34">
        <f>'дод 2'!S93+'дод 2'!S168+'дод 2'!S110+'дод 2'!S183+'дод 2'!S203+'дод 2'!S233</f>
        <v>0</v>
      </c>
      <c r="T154" s="34">
        <f>'дод 2'!T93+'дод 2'!T168+'дод 2'!T110+'дод 2'!T183+'дод 2'!T203+'дод 2'!T233</f>
        <v>0</v>
      </c>
      <c r="U154" s="34">
        <f>'дод 2'!U93+'дод 2'!U168+'дод 2'!U110+'дод 2'!U183+'дод 2'!U203+'дод 2'!U233</f>
        <v>13360077.84</v>
      </c>
      <c r="V154" s="135">
        <f>Q154/L154*100</f>
        <v>41.89496416684384</v>
      </c>
      <c r="W154" s="34">
        <f t="shared" si="44"/>
        <v>15077798.24</v>
      </c>
      <c r="X154" s="238"/>
      <c r="AF154" s="16"/>
      <c r="AG154" s="16"/>
    </row>
    <row r="155" spans="2:33" ht="39.75" customHeight="1">
      <c r="B155" s="42" t="s">
        <v>341</v>
      </c>
      <c r="C155" s="42" t="s">
        <v>342</v>
      </c>
      <c r="D155" s="43" t="s">
        <v>53</v>
      </c>
      <c r="E155" s="34">
        <f>'дод 2'!E52+'дод 2'!E219</f>
        <v>1309200</v>
      </c>
      <c r="F155" s="34">
        <f>'дод 2'!F52+'дод 2'!F219</f>
        <v>0</v>
      </c>
      <c r="G155" s="34">
        <f>'дод 2'!G52+'дод 2'!G219</f>
        <v>0</v>
      </c>
      <c r="H155" s="34">
        <f>'дод 2'!H52+'дод 2'!H219</f>
        <v>141123.5</v>
      </c>
      <c r="I155" s="34">
        <f>'дод 2'!I52+'дод 2'!I219</f>
        <v>0</v>
      </c>
      <c r="J155" s="34">
        <f>'дод 2'!J52+'дод 2'!J219</f>
        <v>0</v>
      </c>
      <c r="K155" s="135">
        <f t="shared" si="29"/>
        <v>10.779369080354414</v>
      </c>
      <c r="L155" s="34">
        <f>'дод 2'!L52+'дод 2'!L219</f>
        <v>32000</v>
      </c>
      <c r="M155" s="34">
        <f>'дод 2'!M52+'дод 2'!M219</f>
        <v>0</v>
      </c>
      <c r="N155" s="34">
        <f>'дод 2'!N52+'дод 2'!N219</f>
        <v>0</v>
      </c>
      <c r="O155" s="34">
        <f>'дод 2'!O52+'дод 2'!O219</f>
        <v>0</v>
      </c>
      <c r="P155" s="34">
        <f>'дод 2'!P52+'дод 2'!P219</f>
        <v>32000</v>
      </c>
      <c r="Q155" s="34">
        <f>'дод 2'!Q52+'дод 2'!Q219</f>
        <v>32000</v>
      </c>
      <c r="R155" s="34">
        <f>'дод 2'!R52+'дод 2'!R219</f>
        <v>0</v>
      </c>
      <c r="S155" s="34">
        <f>'дод 2'!S52+'дод 2'!S219</f>
        <v>0</v>
      </c>
      <c r="T155" s="34">
        <f>'дод 2'!T52+'дод 2'!T219</f>
        <v>0</v>
      </c>
      <c r="U155" s="34">
        <f>'дод 2'!U52+'дод 2'!U219</f>
        <v>32000</v>
      </c>
      <c r="V155" s="135">
        <f aca="true" t="shared" si="49" ref="V155:V165">Q155/L155*100</f>
        <v>100</v>
      </c>
      <c r="W155" s="34">
        <f t="shared" si="44"/>
        <v>173123.5</v>
      </c>
      <c r="X155" s="238"/>
      <c r="AF155" s="16"/>
      <c r="AG155" s="16"/>
    </row>
    <row r="156" spans="2:33" ht="54.75" customHeight="1">
      <c r="B156" s="42" t="s">
        <v>343</v>
      </c>
      <c r="C156" s="42" t="s">
        <v>322</v>
      </c>
      <c r="D156" s="43" t="s">
        <v>55</v>
      </c>
      <c r="E156" s="34">
        <f>'дод 2'!E234+'дод 2'!E204+'дод 2'!E53+'дод 2'!E246</f>
        <v>0</v>
      </c>
      <c r="F156" s="34">
        <f>'дод 2'!F234+'дод 2'!F204+'дод 2'!F53+'дод 2'!F246</f>
        <v>0</v>
      </c>
      <c r="G156" s="34">
        <f>'дод 2'!G234+'дод 2'!G204+'дод 2'!G53+'дод 2'!G246</f>
        <v>0</v>
      </c>
      <c r="H156" s="34">
        <f>'дод 2'!H234+'дод 2'!H204+'дод 2'!H53+'дод 2'!H246</f>
        <v>0</v>
      </c>
      <c r="I156" s="34">
        <f>'дод 2'!I234+'дод 2'!I204+'дод 2'!I53+'дод 2'!I246</f>
        <v>0</v>
      </c>
      <c r="J156" s="34">
        <f>'дод 2'!J234+'дод 2'!J204+'дод 2'!J53+'дод 2'!J246</f>
        <v>0</v>
      </c>
      <c r="K156" s="135"/>
      <c r="L156" s="34">
        <f>'дод 2'!L234+'дод 2'!L204+'дод 2'!L53+'дод 2'!L246</f>
        <v>106963173</v>
      </c>
      <c r="M156" s="34">
        <f>'дод 2'!M234+'дод 2'!M204+'дод 2'!M53+'дод 2'!M246</f>
        <v>0</v>
      </c>
      <c r="N156" s="34">
        <f>'дод 2'!N234+'дод 2'!N204+'дод 2'!N53+'дод 2'!N246</f>
        <v>0</v>
      </c>
      <c r="O156" s="34">
        <f>'дод 2'!O234+'дод 2'!O204+'дод 2'!O53+'дод 2'!O246</f>
        <v>0</v>
      </c>
      <c r="P156" s="34">
        <f>'дод 2'!P234+'дод 2'!P204+'дод 2'!P53+'дод 2'!P246</f>
        <v>106963173</v>
      </c>
      <c r="Q156" s="34">
        <f>'дод 2'!Q234+'дод 2'!Q204+'дод 2'!Q53+'дод 2'!Q246</f>
        <v>68080381.86</v>
      </c>
      <c r="R156" s="34">
        <f>'дод 2'!R234+'дод 2'!R204+'дод 2'!R53+'дод 2'!R246</f>
        <v>0</v>
      </c>
      <c r="S156" s="34">
        <f>'дод 2'!S234+'дод 2'!S204+'дод 2'!S53+'дод 2'!S246</f>
        <v>0</v>
      </c>
      <c r="T156" s="34">
        <f>'дод 2'!T234+'дод 2'!T204+'дод 2'!T53+'дод 2'!T246</f>
        <v>0</v>
      </c>
      <c r="U156" s="34">
        <f>'дод 2'!U234+'дод 2'!U204+'дод 2'!U53+'дод 2'!U246</f>
        <v>68080381.86</v>
      </c>
      <c r="V156" s="135">
        <f t="shared" si="49"/>
        <v>63.64843146528572</v>
      </c>
      <c r="W156" s="34">
        <f t="shared" si="44"/>
        <v>68080381.86</v>
      </c>
      <c r="X156" s="238"/>
      <c r="AF156" s="16"/>
      <c r="AG156" s="16"/>
    </row>
    <row r="157" spans="2:33" ht="25.5" customHeight="1">
      <c r="B157" s="42" t="s">
        <v>344</v>
      </c>
      <c r="C157" s="42" t="s">
        <v>342</v>
      </c>
      <c r="D157" s="43" t="s">
        <v>15</v>
      </c>
      <c r="E157" s="34">
        <f>E158</f>
        <v>794800</v>
      </c>
      <c r="F157" s="34">
        <f aca="true" t="shared" si="50" ref="F157:U157">F158</f>
        <v>0</v>
      </c>
      <c r="G157" s="34">
        <f t="shared" si="50"/>
        <v>0</v>
      </c>
      <c r="H157" s="34">
        <f t="shared" si="50"/>
        <v>158566.97</v>
      </c>
      <c r="I157" s="34">
        <f t="shared" si="50"/>
        <v>0</v>
      </c>
      <c r="J157" s="34">
        <f t="shared" si="50"/>
        <v>0</v>
      </c>
      <c r="K157" s="135">
        <f t="shared" si="29"/>
        <v>19.950549823855056</v>
      </c>
      <c r="L157" s="34">
        <f t="shared" si="50"/>
        <v>0</v>
      </c>
      <c r="M157" s="34">
        <f t="shared" si="50"/>
        <v>0</v>
      </c>
      <c r="N157" s="34">
        <f t="shared" si="50"/>
        <v>0</v>
      </c>
      <c r="O157" s="34">
        <f t="shared" si="50"/>
        <v>0</v>
      </c>
      <c r="P157" s="34">
        <f t="shared" si="50"/>
        <v>0</v>
      </c>
      <c r="Q157" s="34">
        <f t="shared" si="50"/>
        <v>0</v>
      </c>
      <c r="R157" s="34">
        <f t="shared" si="50"/>
        <v>0</v>
      </c>
      <c r="S157" s="34">
        <f t="shared" si="50"/>
        <v>0</v>
      </c>
      <c r="T157" s="34">
        <f t="shared" si="50"/>
        <v>0</v>
      </c>
      <c r="U157" s="34">
        <f t="shared" si="50"/>
        <v>0</v>
      </c>
      <c r="V157" s="135"/>
      <c r="W157" s="34">
        <f t="shared" si="44"/>
        <v>158566.97</v>
      </c>
      <c r="X157" s="238"/>
      <c r="AF157" s="16"/>
      <c r="AG157" s="16"/>
    </row>
    <row r="158" spans="1:33" s="8" customFormat="1" ht="68.25" customHeight="1">
      <c r="A158" s="7"/>
      <c r="B158" s="42" t="s">
        <v>344</v>
      </c>
      <c r="C158" s="42" t="s">
        <v>342</v>
      </c>
      <c r="D158" s="43" t="s">
        <v>200</v>
      </c>
      <c r="E158" s="34">
        <f>'дод 2'!E55</f>
        <v>794800</v>
      </c>
      <c r="F158" s="34">
        <f>'дод 2'!F55</f>
        <v>0</v>
      </c>
      <c r="G158" s="34">
        <f>'дод 2'!G55</f>
        <v>0</v>
      </c>
      <c r="H158" s="34">
        <f>'дод 2'!H55</f>
        <v>158566.97</v>
      </c>
      <c r="I158" s="34">
        <f>'дод 2'!I55</f>
        <v>0</v>
      </c>
      <c r="J158" s="34">
        <f>'дод 2'!J55</f>
        <v>0</v>
      </c>
      <c r="K158" s="135">
        <f t="shared" si="29"/>
        <v>19.950549823855056</v>
      </c>
      <c r="L158" s="34">
        <f>'дод 2'!L55</f>
        <v>0</v>
      </c>
      <c r="M158" s="34">
        <f>'дод 2'!M55</f>
        <v>0</v>
      </c>
      <c r="N158" s="34">
        <f>'дод 2'!N55</f>
        <v>0</v>
      </c>
      <c r="O158" s="34">
        <f>'дод 2'!O55</f>
        <v>0</v>
      </c>
      <c r="P158" s="34">
        <f>'дод 2'!P55</f>
        <v>0</v>
      </c>
      <c r="Q158" s="34">
        <f>'дод 2'!Q55</f>
        <v>0</v>
      </c>
      <c r="R158" s="34">
        <f>'дод 2'!R55</f>
        <v>0</v>
      </c>
      <c r="S158" s="34">
        <f>'дод 2'!S55</f>
        <v>0</v>
      </c>
      <c r="T158" s="34">
        <f>'дод 2'!T55</f>
        <v>0</v>
      </c>
      <c r="U158" s="34">
        <f>'дод 2'!U55</f>
        <v>0</v>
      </c>
      <c r="V158" s="135"/>
      <c r="W158" s="34">
        <f t="shared" si="44"/>
        <v>158566.97</v>
      </c>
      <c r="X158" s="238"/>
      <c r="Y158" s="216"/>
      <c r="AF158" s="24"/>
      <c r="AG158" s="24"/>
    </row>
    <row r="159" spans="1:33" s="22" customFormat="1" ht="37.5">
      <c r="A159" s="21"/>
      <c r="B159" s="39" t="s">
        <v>345</v>
      </c>
      <c r="C159" s="39"/>
      <c r="D159" s="41" t="s">
        <v>346</v>
      </c>
      <c r="E159" s="33">
        <f>E160</f>
        <v>199733</v>
      </c>
      <c r="F159" s="33">
        <f aca="true" t="shared" si="51" ref="F159:U159">F160</f>
        <v>0</v>
      </c>
      <c r="G159" s="33">
        <f t="shared" si="51"/>
        <v>0</v>
      </c>
      <c r="H159" s="33">
        <f t="shared" si="51"/>
        <v>155306</v>
      </c>
      <c r="I159" s="33">
        <f t="shared" si="51"/>
        <v>0</v>
      </c>
      <c r="J159" s="33">
        <f t="shared" si="51"/>
        <v>0</v>
      </c>
      <c r="K159" s="139">
        <f t="shared" si="29"/>
        <v>77.7568053351224</v>
      </c>
      <c r="L159" s="33">
        <f t="shared" si="51"/>
        <v>0</v>
      </c>
      <c r="M159" s="33">
        <f t="shared" si="51"/>
        <v>0</v>
      </c>
      <c r="N159" s="33">
        <f t="shared" si="51"/>
        <v>0</v>
      </c>
      <c r="O159" s="33">
        <f t="shared" si="51"/>
        <v>0</v>
      </c>
      <c r="P159" s="33">
        <f t="shared" si="51"/>
        <v>0</v>
      </c>
      <c r="Q159" s="33">
        <f t="shared" si="51"/>
        <v>0</v>
      </c>
      <c r="R159" s="33">
        <f t="shared" si="51"/>
        <v>0</v>
      </c>
      <c r="S159" s="33">
        <f t="shared" si="51"/>
        <v>0</v>
      </c>
      <c r="T159" s="33">
        <f t="shared" si="51"/>
        <v>0</v>
      </c>
      <c r="U159" s="33">
        <f t="shared" si="51"/>
        <v>0</v>
      </c>
      <c r="V159" s="139"/>
      <c r="W159" s="33">
        <f t="shared" si="44"/>
        <v>155306</v>
      </c>
      <c r="X159" s="238"/>
      <c r="Y159" s="217">
        <f>W159-W160</f>
        <v>0</v>
      </c>
      <c r="AF159" s="19"/>
      <c r="AG159" s="19"/>
    </row>
    <row r="160" spans="2:33" ht="26.25" customHeight="1">
      <c r="B160" s="42" t="s">
        <v>347</v>
      </c>
      <c r="C160" s="42" t="s">
        <v>348</v>
      </c>
      <c r="D160" s="43" t="s">
        <v>18</v>
      </c>
      <c r="E160" s="34">
        <f>'дод 2'!E205</f>
        <v>199733</v>
      </c>
      <c r="F160" s="34">
        <f>'дод 2'!F205</f>
        <v>0</v>
      </c>
      <c r="G160" s="34">
        <f>'дод 2'!G205</f>
        <v>0</v>
      </c>
      <c r="H160" s="34">
        <f>'дод 2'!H205</f>
        <v>155306</v>
      </c>
      <c r="I160" s="34">
        <f>'дод 2'!I205</f>
        <v>0</v>
      </c>
      <c r="J160" s="34">
        <f>'дод 2'!J205</f>
        <v>0</v>
      </c>
      <c r="K160" s="135">
        <f t="shared" si="29"/>
        <v>77.7568053351224</v>
      </c>
      <c r="L160" s="34">
        <f>'дод 2'!L205</f>
        <v>0</v>
      </c>
      <c r="M160" s="34">
        <f>'дод 2'!M205</f>
        <v>0</v>
      </c>
      <c r="N160" s="34">
        <f>'дод 2'!N205</f>
        <v>0</v>
      </c>
      <c r="O160" s="34">
        <f>'дод 2'!O205</f>
        <v>0</v>
      </c>
      <c r="P160" s="34">
        <f>'дод 2'!P205</f>
        <v>0</v>
      </c>
      <c r="Q160" s="34">
        <f>'дод 2'!Q205</f>
        <v>0</v>
      </c>
      <c r="R160" s="34">
        <f>'дод 2'!R205</f>
        <v>0</v>
      </c>
      <c r="S160" s="34">
        <f>'дод 2'!S205</f>
        <v>0</v>
      </c>
      <c r="T160" s="34">
        <f>'дод 2'!T205</f>
        <v>0</v>
      </c>
      <c r="U160" s="34">
        <f>'дод 2'!U205</f>
        <v>0</v>
      </c>
      <c r="V160" s="135"/>
      <c r="W160" s="34">
        <f t="shared" si="44"/>
        <v>155306</v>
      </c>
      <c r="X160" s="238"/>
      <c r="AF160" s="16"/>
      <c r="AG160" s="16"/>
    </row>
    <row r="161" spans="1:33" s="22" customFormat="1" ht="37.5">
      <c r="A161" s="21"/>
      <c r="B161" s="39" t="s">
        <v>349</v>
      </c>
      <c r="C161" s="40"/>
      <c r="D161" s="41" t="s">
        <v>350</v>
      </c>
      <c r="E161" s="33">
        <f>E162+E163+E164</f>
        <v>2606731.5300000003</v>
      </c>
      <c r="F161" s="33">
        <f aca="true" t="shared" si="52" ref="F161:U161">F162+F163+F164</f>
        <v>965400</v>
      </c>
      <c r="G161" s="33">
        <f t="shared" si="52"/>
        <v>53898</v>
      </c>
      <c r="H161" s="33">
        <f t="shared" si="52"/>
        <v>2056687.2400000002</v>
      </c>
      <c r="I161" s="33">
        <f t="shared" si="52"/>
        <v>713514.58</v>
      </c>
      <c r="J161" s="33">
        <f t="shared" si="52"/>
        <v>37603.11</v>
      </c>
      <c r="K161" s="139">
        <f t="shared" si="29"/>
        <v>78.89908171709574</v>
      </c>
      <c r="L161" s="33">
        <f t="shared" si="52"/>
        <v>5852804</v>
      </c>
      <c r="M161" s="33">
        <f t="shared" si="52"/>
        <v>4900</v>
      </c>
      <c r="N161" s="33">
        <f t="shared" si="52"/>
        <v>0</v>
      </c>
      <c r="O161" s="33">
        <f t="shared" si="52"/>
        <v>1000</v>
      </c>
      <c r="P161" s="33">
        <f t="shared" si="52"/>
        <v>5847904</v>
      </c>
      <c r="Q161" s="33">
        <f t="shared" si="52"/>
        <v>4340316.59</v>
      </c>
      <c r="R161" s="33">
        <f t="shared" si="52"/>
        <v>0</v>
      </c>
      <c r="S161" s="33">
        <f t="shared" si="52"/>
        <v>0</v>
      </c>
      <c r="T161" s="33">
        <f t="shared" si="52"/>
        <v>0</v>
      </c>
      <c r="U161" s="33">
        <f t="shared" si="52"/>
        <v>4340316.59</v>
      </c>
      <c r="V161" s="139">
        <f t="shared" si="49"/>
        <v>74.15790089673257</v>
      </c>
      <c r="W161" s="33">
        <f t="shared" si="44"/>
        <v>6397003.83</v>
      </c>
      <c r="X161" s="238"/>
      <c r="Y161" s="217">
        <f>W161-W162-W163-W164</f>
        <v>0</v>
      </c>
      <c r="AF161" s="19"/>
      <c r="AG161" s="19"/>
    </row>
    <row r="162" spans="1:33" s="22" customFormat="1" ht="56.25">
      <c r="A162" s="21"/>
      <c r="B162" s="44" t="s">
        <v>527</v>
      </c>
      <c r="C162" s="44" t="s">
        <v>354</v>
      </c>
      <c r="D162" s="43" t="s">
        <v>528</v>
      </c>
      <c r="E162" s="34">
        <f>'дод 2'!E169+'дод 2'!E206+'дод 2'!E56</f>
        <v>989461.53</v>
      </c>
      <c r="F162" s="34">
        <f>'дод 2'!F169+'дод 2'!F206+'дод 2'!F56</f>
        <v>0</v>
      </c>
      <c r="G162" s="34">
        <f>'дод 2'!G169+'дод 2'!G206+'дод 2'!G56</f>
        <v>0</v>
      </c>
      <c r="H162" s="34">
        <f>'дод 2'!H169+'дод 2'!H206+'дод 2'!H56</f>
        <v>989461.53</v>
      </c>
      <c r="I162" s="34">
        <f>'дод 2'!I169+'дод 2'!I206+'дод 2'!I56</f>
        <v>0</v>
      </c>
      <c r="J162" s="34">
        <f>'дод 2'!J169+'дод 2'!J206+'дод 2'!J56</f>
        <v>0</v>
      </c>
      <c r="K162" s="135">
        <f t="shared" si="29"/>
        <v>100</v>
      </c>
      <c r="L162" s="34">
        <f>'дод 2'!L169+'дод 2'!L206+'дод 2'!L56</f>
        <v>5462904</v>
      </c>
      <c r="M162" s="34">
        <f>'дод 2'!M169+'дод 2'!M206+'дод 2'!M56</f>
        <v>0</v>
      </c>
      <c r="N162" s="34">
        <f>'дод 2'!N169+'дод 2'!N206+'дод 2'!N56</f>
        <v>0</v>
      </c>
      <c r="O162" s="34">
        <f>'дод 2'!O169+'дод 2'!O206+'дод 2'!O56</f>
        <v>0</v>
      </c>
      <c r="P162" s="34">
        <f>'дод 2'!P169+'дод 2'!P206+'дод 2'!P56</f>
        <v>5462904</v>
      </c>
      <c r="Q162" s="34">
        <f>'дод 2'!Q169+'дод 2'!Q206+'дод 2'!Q56</f>
        <v>4169908.59</v>
      </c>
      <c r="R162" s="34">
        <f>'дод 2'!R169+'дод 2'!R206+'дод 2'!R56</f>
        <v>0</v>
      </c>
      <c r="S162" s="34">
        <f>'дод 2'!S169+'дод 2'!S206+'дод 2'!S56</f>
        <v>0</v>
      </c>
      <c r="T162" s="34">
        <f>'дод 2'!T169+'дод 2'!T206+'дод 2'!T56</f>
        <v>0</v>
      </c>
      <c r="U162" s="34">
        <f>'дод 2'!U169+'дод 2'!U206+'дод 2'!U56</f>
        <v>4169908.59</v>
      </c>
      <c r="V162" s="135">
        <f t="shared" si="49"/>
        <v>76.33135398315622</v>
      </c>
      <c r="W162" s="34">
        <f t="shared" si="44"/>
        <v>5159370.12</v>
      </c>
      <c r="X162" s="238"/>
      <c r="Y162" s="217"/>
      <c r="AF162" s="19"/>
      <c r="AG162" s="19"/>
    </row>
    <row r="163" spans="2:33" ht="56.25">
      <c r="B163" s="42" t="s">
        <v>351</v>
      </c>
      <c r="C163" s="42" t="s">
        <v>352</v>
      </c>
      <c r="D163" s="43" t="s">
        <v>60</v>
      </c>
      <c r="E163" s="34">
        <f>'дод 2'!E57</f>
        <v>345692</v>
      </c>
      <c r="F163" s="34">
        <f>'дод 2'!F57</f>
        <v>0</v>
      </c>
      <c r="G163" s="34">
        <f>'дод 2'!G57</f>
        <v>5300</v>
      </c>
      <c r="H163" s="34">
        <f>'дод 2'!H57</f>
        <v>128480.63</v>
      </c>
      <c r="I163" s="34">
        <f>'дод 2'!I57</f>
        <v>0</v>
      </c>
      <c r="J163" s="34">
        <f>'дод 2'!J57</f>
        <v>1593.19</v>
      </c>
      <c r="K163" s="135">
        <f t="shared" si="29"/>
        <v>37.16621443365771</v>
      </c>
      <c r="L163" s="34">
        <f>'дод 2'!L57</f>
        <v>385000</v>
      </c>
      <c r="M163" s="34">
        <f>'дод 2'!M57</f>
        <v>0</v>
      </c>
      <c r="N163" s="34">
        <f>'дод 2'!N57</f>
        <v>0</v>
      </c>
      <c r="O163" s="34">
        <f>'дод 2'!O57</f>
        <v>0</v>
      </c>
      <c r="P163" s="34">
        <f>'дод 2'!P57</f>
        <v>385000</v>
      </c>
      <c r="Q163" s="34">
        <f>'дод 2'!Q57</f>
        <v>170408</v>
      </c>
      <c r="R163" s="34">
        <f>'дод 2'!R57</f>
        <v>0</v>
      </c>
      <c r="S163" s="34">
        <f>'дод 2'!S57</f>
        <v>0</v>
      </c>
      <c r="T163" s="34">
        <f>'дод 2'!T57</f>
        <v>0</v>
      </c>
      <c r="U163" s="34">
        <f>'дод 2'!U57</f>
        <v>170408</v>
      </c>
      <c r="V163" s="135">
        <f t="shared" si="49"/>
        <v>44.26181818181818</v>
      </c>
      <c r="W163" s="34">
        <f t="shared" si="44"/>
        <v>298888.63</v>
      </c>
      <c r="X163" s="238"/>
      <c r="AF163" s="16"/>
      <c r="AG163" s="16"/>
    </row>
    <row r="164" spans="2:33" ht="21.75" customHeight="1">
      <c r="B164" s="42" t="s">
        <v>353</v>
      </c>
      <c r="C164" s="63" t="s">
        <v>354</v>
      </c>
      <c r="D164" s="43" t="s">
        <v>58</v>
      </c>
      <c r="E164" s="34">
        <f>'дод 2'!E58</f>
        <v>1271578</v>
      </c>
      <c r="F164" s="34">
        <f>'дод 2'!F58</f>
        <v>965400</v>
      </c>
      <c r="G164" s="34">
        <f>'дод 2'!G58</f>
        <v>48598</v>
      </c>
      <c r="H164" s="34">
        <f>'дод 2'!H58</f>
        <v>938745.08</v>
      </c>
      <c r="I164" s="34">
        <f>'дод 2'!I58</f>
        <v>713514.58</v>
      </c>
      <c r="J164" s="34">
        <f>'дод 2'!J58</f>
        <v>36009.92</v>
      </c>
      <c r="K164" s="135">
        <f t="shared" si="29"/>
        <v>73.82520616116352</v>
      </c>
      <c r="L164" s="34">
        <f>'дод 2'!L58</f>
        <v>4900</v>
      </c>
      <c r="M164" s="34">
        <f>'дод 2'!M58</f>
        <v>4900</v>
      </c>
      <c r="N164" s="34">
        <f>'дод 2'!N58</f>
        <v>0</v>
      </c>
      <c r="O164" s="34">
        <f>'дод 2'!O58</f>
        <v>1000</v>
      </c>
      <c r="P164" s="34">
        <f>'дод 2'!P58</f>
        <v>0</v>
      </c>
      <c r="Q164" s="34">
        <f>'дод 2'!Q58</f>
        <v>0</v>
      </c>
      <c r="R164" s="34">
        <f>'дод 2'!R58</f>
        <v>0</v>
      </c>
      <c r="S164" s="34">
        <f>'дод 2'!S58</f>
        <v>0</v>
      </c>
      <c r="T164" s="34">
        <f>'дод 2'!T58</f>
        <v>0</v>
      </c>
      <c r="U164" s="34">
        <f>'дод 2'!U58</f>
        <v>0</v>
      </c>
      <c r="V164" s="135">
        <f t="shared" si="49"/>
        <v>0</v>
      </c>
      <c r="W164" s="34">
        <f t="shared" si="44"/>
        <v>938745.08</v>
      </c>
      <c r="X164" s="238"/>
      <c r="AF164" s="16"/>
      <c r="AG164" s="16"/>
    </row>
    <row r="165" spans="1:33" s="22" customFormat="1" ht="26.25" customHeight="1">
      <c r="A165" s="21"/>
      <c r="B165" s="39" t="s">
        <v>368</v>
      </c>
      <c r="C165" s="64"/>
      <c r="D165" s="41" t="s">
        <v>369</v>
      </c>
      <c r="E165" s="33">
        <f>E166+E167+E169</f>
        <v>16028458.95</v>
      </c>
      <c r="F165" s="33">
        <f aca="true" t="shared" si="53" ref="F165:U165">F166+F167+F169</f>
        <v>0</v>
      </c>
      <c r="G165" s="33">
        <f t="shared" si="53"/>
        <v>314530</v>
      </c>
      <c r="H165" s="33">
        <f>H166+H167+H169</f>
        <v>6043791.669999998</v>
      </c>
      <c r="I165" s="33">
        <f t="shared" si="53"/>
        <v>0</v>
      </c>
      <c r="J165" s="33">
        <f t="shared" si="53"/>
        <v>150779.19</v>
      </c>
      <c r="K165" s="139">
        <f t="shared" si="29"/>
        <v>37.70662974433982</v>
      </c>
      <c r="L165" s="33">
        <f t="shared" si="53"/>
        <v>3270121.46</v>
      </c>
      <c r="M165" s="33">
        <f t="shared" si="53"/>
        <v>52810.46</v>
      </c>
      <c r="N165" s="33">
        <f t="shared" si="53"/>
        <v>0</v>
      </c>
      <c r="O165" s="33">
        <f t="shared" si="53"/>
        <v>0</v>
      </c>
      <c r="P165" s="33">
        <f t="shared" si="53"/>
        <v>3217311</v>
      </c>
      <c r="Q165" s="33">
        <f t="shared" si="53"/>
        <v>328881.8</v>
      </c>
      <c r="R165" s="33">
        <f t="shared" si="53"/>
        <v>23899.8</v>
      </c>
      <c r="S165" s="33">
        <f t="shared" si="53"/>
        <v>0</v>
      </c>
      <c r="T165" s="33">
        <f t="shared" si="53"/>
        <v>0</v>
      </c>
      <c r="U165" s="33">
        <f t="shared" si="53"/>
        <v>304982</v>
      </c>
      <c r="V165" s="139">
        <f t="shared" si="49"/>
        <v>10.05717383965304</v>
      </c>
      <c r="W165" s="33">
        <f t="shared" si="44"/>
        <v>6372673.469999998</v>
      </c>
      <c r="X165" s="238"/>
      <c r="Y165" s="217">
        <f>W165-W166-W167-W169</f>
        <v>0</v>
      </c>
      <c r="AF165" s="19"/>
      <c r="AG165" s="19"/>
    </row>
    <row r="166" spans="2:33" ht="27.75" customHeight="1">
      <c r="B166" s="42" t="s">
        <v>370</v>
      </c>
      <c r="C166" s="42" t="s">
        <v>367</v>
      </c>
      <c r="D166" s="43" t="s">
        <v>24</v>
      </c>
      <c r="E166" s="38">
        <f>'дод 2'!E262</f>
        <v>4547048.47</v>
      </c>
      <c r="F166" s="38">
        <f>'дод 2'!F262</f>
        <v>0</v>
      </c>
      <c r="G166" s="38">
        <f>'дод 2'!G262</f>
        <v>0</v>
      </c>
      <c r="H166" s="38"/>
      <c r="I166" s="38"/>
      <c r="J166" s="38"/>
      <c r="K166" s="135">
        <f t="shared" si="29"/>
        <v>0</v>
      </c>
      <c r="L166" s="38">
        <f>'дод 2'!L262</f>
        <v>0</v>
      </c>
      <c r="M166" s="38">
        <f>'дод 2'!M262</f>
        <v>0</v>
      </c>
      <c r="N166" s="38">
        <f>'дод 2'!N262</f>
        <v>0</v>
      </c>
      <c r="O166" s="38">
        <f>'дод 2'!O262</f>
        <v>0</v>
      </c>
      <c r="P166" s="38">
        <f>'дод 2'!P262</f>
        <v>0</v>
      </c>
      <c r="Q166" s="38"/>
      <c r="R166" s="38"/>
      <c r="S166" s="38"/>
      <c r="T166" s="38"/>
      <c r="U166" s="38"/>
      <c r="V166" s="135"/>
      <c r="W166" s="34">
        <f t="shared" si="44"/>
        <v>0</v>
      </c>
      <c r="X166" s="238"/>
      <c r="AB166" s="16"/>
      <c r="AF166" s="16"/>
      <c r="AG166" s="16"/>
    </row>
    <row r="167" spans="2:33" ht="57" customHeight="1">
      <c r="B167" s="42" t="s">
        <v>372</v>
      </c>
      <c r="C167" s="207"/>
      <c r="D167" s="43" t="s">
        <v>173</v>
      </c>
      <c r="E167" s="34">
        <f>E168</f>
        <v>84900</v>
      </c>
      <c r="F167" s="34">
        <f aca="true" t="shared" si="54" ref="F167:U167">F168</f>
        <v>0</v>
      </c>
      <c r="G167" s="34">
        <f t="shared" si="54"/>
        <v>0</v>
      </c>
      <c r="H167" s="34">
        <f t="shared" si="54"/>
        <v>73263.22</v>
      </c>
      <c r="I167" s="34">
        <f t="shared" si="54"/>
        <v>0</v>
      </c>
      <c r="J167" s="34">
        <f t="shared" si="54"/>
        <v>0</v>
      </c>
      <c r="K167" s="135">
        <f t="shared" si="29"/>
        <v>86.29354534746761</v>
      </c>
      <c r="L167" s="34">
        <f t="shared" si="54"/>
        <v>52810.46</v>
      </c>
      <c r="M167" s="34">
        <f t="shared" si="54"/>
        <v>52810.46</v>
      </c>
      <c r="N167" s="34">
        <f t="shared" si="54"/>
        <v>0</v>
      </c>
      <c r="O167" s="34">
        <f t="shared" si="54"/>
        <v>0</v>
      </c>
      <c r="P167" s="34">
        <f t="shared" si="54"/>
        <v>0</v>
      </c>
      <c r="Q167" s="34">
        <f t="shared" si="54"/>
        <v>23899.8</v>
      </c>
      <c r="R167" s="34">
        <f t="shared" si="54"/>
        <v>23899.8</v>
      </c>
      <c r="S167" s="34">
        <f t="shared" si="54"/>
        <v>0</v>
      </c>
      <c r="T167" s="34">
        <f t="shared" si="54"/>
        <v>0</v>
      </c>
      <c r="U167" s="34">
        <f t="shared" si="54"/>
        <v>0</v>
      </c>
      <c r="V167" s="135">
        <f>Q167/L167*100</f>
        <v>45.25580727757342</v>
      </c>
      <c r="W167" s="34">
        <f t="shared" si="44"/>
        <v>97163.02</v>
      </c>
      <c r="X167" s="238"/>
      <c r="AF167" s="16"/>
      <c r="AG167" s="16"/>
    </row>
    <row r="168" spans="1:33" s="8" customFormat="1" ht="81" customHeight="1">
      <c r="A168" s="7"/>
      <c r="B168" s="45" t="s">
        <v>373</v>
      </c>
      <c r="C168" s="65" t="s">
        <v>255</v>
      </c>
      <c r="D168" s="46" t="s">
        <v>171</v>
      </c>
      <c r="E168" s="35">
        <f>'дод 2'!E236</f>
        <v>84900</v>
      </c>
      <c r="F168" s="35">
        <f>'дод 2'!F236</f>
        <v>0</v>
      </c>
      <c r="G168" s="35">
        <f>'дод 2'!G236</f>
        <v>0</v>
      </c>
      <c r="H168" s="35">
        <f>'дод 2'!H236</f>
        <v>73263.22</v>
      </c>
      <c r="I168" s="35">
        <f>'дод 2'!I236</f>
        <v>0</v>
      </c>
      <c r="J168" s="35">
        <f>'дод 2'!J236</f>
        <v>0</v>
      </c>
      <c r="K168" s="177">
        <f t="shared" si="29"/>
        <v>86.29354534746761</v>
      </c>
      <c r="L168" s="35">
        <f>'дод 2'!L236</f>
        <v>52810.46</v>
      </c>
      <c r="M168" s="35">
        <f>'дод 2'!M236</f>
        <v>52810.46</v>
      </c>
      <c r="N168" s="35">
        <f>'дод 2'!N236</f>
        <v>0</v>
      </c>
      <c r="O168" s="35">
        <f>'дод 2'!O236</f>
        <v>0</v>
      </c>
      <c r="P168" s="35">
        <f>'дод 2'!P236</f>
        <v>0</v>
      </c>
      <c r="Q168" s="35">
        <f>'дод 2'!Q236</f>
        <v>23899.8</v>
      </c>
      <c r="R168" s="35">
        <f>'дод 2'!R236</f>
        <v>23899.8</v>
      </c>
      <c r="S168" s="35">
        <f>'дод 2'!S236</f>
        <v>0</v>
      </c>
      <c r="T168" s="35">
        <f>'дод 2'!T236</f>
        <v>0</v>
      </c>
      <c r="U168" s="35">
        <f>'дод 2'!U236</f>
        <v>0</v>
      </c>
      <c r="V168" s="177">
        <f aca="true" t="shared" si="55" ref="V168:V173">Q168/L168*100</f>
        <v>45.25580727757342</v>
      </c>
      <c r="W168" s="35">
        <f t="shared" si="44"/>
        <v>97163.02</v>
      </c>
      <c r="X168" s="238"/>
      <c r="Y168" s="216"/>
      <c r="AF168" s="24"/>
      <c r="AG168" s="24"/>
    </row>
    <row r="169" spans="2:33" ht="24.75" customHeight="1">
      <c r="B169" s="42" t="s">
        <v>371</v>
      </c>
      <c r="C169" s="42" t="s">
        <v>367</v>
      </c>
      <c r="D169" s="43" t="s">
        <v>11</v>
      </c>
      <c r="E169" s="34">
        <f>E170+E171+E172+E173+E174+E175+E176+E177+E178+E179+E180+E181</f>
        <v>11396510.48</v>
      </c>
      <c r="F169" s="34">
        <f aca="true" t="shared" si="56" ref="F169:U169">F170+F171+F172+F173+F174+F175+F176+F177+F178+F179+F180+F181</f>
        <v>0</v>
      </c>
      <c r="G169" s="34">
        <f t="shared" si="56"/>
        <v>314530</v>
      </c>
      <c r="H169" s="34">
        <f t="shared" si="56"/>
        <v>5970528.449999998</v>
      </c>
      <c r="I169" s="34">
        <f t="shared" si="56"/>
        <v>0</v>
      </c>
      <c r="J169" s="34">
        <f t="shared" si="56"/>
        <v>150779.19</v>
      </c>
      <c r="K169" s="135">
        <f t="shared" si="29"/>
        <v>52.38909278833918</v>
      </c>
      <c r="L169" s="34">
        <f t="shared" si="56"/>
        <v>3217311</v>
      </c>
      <c r="M169" s="34">
        <f t="shared" si="56"/>
        <v>0</v>
      </c>
      <c r="N169" s="34">
        <f t="shared" si="56"/>
        <v>0</v>
      </c>
      <c r="O169" s="34">
        <f t="shared" si="56"/>
        <v>0</v>
      </c>
      <c r="P169" s="34">
        <f t="shared" si="56"/>
        <v>3217311</v>
      </c>
      <c r="Q169" s="34">
        <f t="shared" si="56"/>
        <v>304982</v>
      </c>
      <c r="R169" s="34">
        <f t="shared" si="56"/>
        <v>0</v>
      </c>
      <c r="S169" s="34">
        <f t="shared" si="56"/>
        <v>0</v>
      </c>
      <c r="T169" s="34">
        <f t="shared" si="56"/>
        <v>0</v>
      </c>
      <c r="U169" s="34">
        <f t="shared" si="56"/>
        <v>304982</v>
      </c>
      <c r="V169" s="135">
        <f t="shared" si="55"/>
        <v>9.47940687114177</v>
      </c>
      <c r="W169" s="34">
        <f t="shared" si="44"/>
        <v>6275510.449999998</v>
      </c>
      <c r="X169" s="238"/>
      <c r="Y169" s="222">
        <f>W169-W170-W171-W172-W173-W174-W175-W176-W177-W178-W179-W180-W181</f>
        <v>-1.407897798344493E-09</v>
      </c>
      <c r="AF169" s="16"/>
      <c r="AG169" s="16"/>
    </row>
    <row r="170" spans="1:33" s="8" customFormat="1" ht="56.25" customHeight="1">
      <c r="A170" s="7"/>
      <c r="B170" s="45" t="s">
        <v>371</v>
      </c>
      <c r="C170" s="58" t="s">
        <v>367</v>
      </c>
      <c r="D170" s="46" t="s">
        <v>241</v>
      </c>
      <c r="E170" s="35">
        <f>'дод 2'!E61</f>
        <v>692310</v>
      </c>
      <c r="F170" s="35">
        <f>'дод 2'!F61</f>
        <v>0</v>
      </c>
      <c r="G170" s="35">
        <f>'дод 2'!G61</f>
        <v>261530</v>
      </c>
      <c r="H170" s="35">
        <f>'дод 2'!H61</f>
        <v>474523.98</v>
      </c>
      <c r="I170" s="35">
        <f>'дод 2'!I61</f>
        <v>0</v>
      </c>
      <c r="J170" s="35">
        <f>'дод 2'!J61</f>
        <v>130541.7</v>
      </c>
      <c r="K170" s="177">
        <f t="shared" si="29"/>
        <v>68.54212419291935</v>
      </c>
      <c r="L170" s="35">
        <f>'дод 2'!L61</f>
        <v>0</v>
      </c>
      <c r="M170" s="35">
        <f>'дод 2'!M61</f>
        <v>0</v>
      </c>
      <c r="N170" s="35">
        <f>'дод 2'!N61</f>
        <v>0</v>
      </c>
      <c r="O170" s="35">
        <f>'дод 2'!O61</f>
        <v>0</v>
      </c>
      <c r="P170" s="35">
        <f>'дод 2'!P61</f>
        <v>0</v>
      </c>
      <c r="Q170" s="35">
        <f>'дод 2'!Q61</f>
        <v>0</v>
      </c>
      <c r="R170" s="35">
        <f>'дод 2'!R61</f>
        <v>0</v>
      </c>
      <c r="S170" s="35">
        <f>'дод 2'!S61</f>
        <v>0</v>
      </c>
      <c r="T170" s="35">
        <f>'дод 2'!T61</f>
        <v>0</v>
      </c>
      <c r="U170" s="35">
        <f>'дод 2'!U61</f>
        <v>0</v>
      </c>
      <c r="V170" s="177"/>
      <c r="W170" s="35">
        <f t="shared" si="44"/>
        <v>474523.98</v>
      </c>
      <c r="X170" s="238"/>
      <c r="Y170" s="216"/>
      <c r="AF170" s="24"/>
      <c r="AG170" s="24"/>
    </row>
    <row r="171" spans="1:33" s="8" customFormat="1" ht="42.75" customHeight="1">
      <c r="A171" s="7"/>
      <c r="B171" s="45" t="s">
        <v>371</v>
      </c>
      <c r="C171" s="58" t="s">
        <v>367</v>
      </c>
      <c r="D171" s="46" t="s">
        <v>420</v>
      </c>
      <c r="E171" s="35">
        <f>'дод 2'!E62</f>
        <v>160580</v>
      </c>
      <c r="F171" s="35">
        <f>'дод 2'!F62</f>
        <v>0</v>
      </c>
      <c r="G171" s="35">
        <f>'дод 2'!G62</f>
        <v>0</v>
      </c>
      <c r="H171" s="35">
        <f>'дод 2'!H62</f>
        <v>120435</v>
      </c>
      <c r="I171" s="35">
        <f>'дод 2'!I62</f>
        <v>0</v>
      </c>
      <c r="J171" s="35">
        <f>'дод 2'!J62</f>
        <v>0</v>
      </c>
      <c r="K171" s="177">
        <f t="shared" si="29"/>
        <v>75</v>
      </c>
      <c r="L171" s="35">
        <f>'дод 2'!L62</f>
        <v>0</v>
      </c>
      <c r="M171" s="35">
        <f>'дод 2'!M62</f>
        <v>0</v>
      </c>
      <c r="N171" s="35">
        <f>'дод 2'!N62</f>
        <v>0</v>
      </c>
      <c r="O171" s="35">
        <f>'дод 2'!O62</f>
        <v>0</v>
      </c>
      <c r="P171" s="35">
        <f>'дод 2'!P62</f>
        <v>0</v>
      </c>
      <c r="Q171" s="35">
        <f>'дод 2'!Q62</f>
        <v>0</v>
      </c>
      <c r="R171" s="35">
        <f>'дод 2'!R62</f>
        <v>0</v>
      </c>
      <c r="S171" s="35">
        <f>'дод 2'!S62</f>
        <v>0</v>
      </c>
      <c r="T171" s="35">
        <f>'дод 2'!T62</f>
        <v>0</v>
      </c>
      <c r="U171" s="35">
        <f>'дод 2'!U62</f>
        <v>0</v>
      </c>
      <c r="V171" s="177"/>
      <c r="W171" s="35">
        <f t="shared" si="44"/>
        <v>120435</v>
      </c>
      <c r="X171" s="238"/>
      <c r="Y171" s="216"/>
      <c r="AF171" s="24"/>
      <c r="AG171" s="24"/>
    </row>
    <row r="172" spans="1:33" s="8" customFormat="1" ht="72" customHeight="1">
      <c r="A172" s="7"/>
      <c r="B172" s="45" t="s">
        <v>371</v>
      </c>
      <c r="C172" s="58" t="s">
        <v>367</v>
      </c>
      <c r="D172" s="46" t="s">
        <v>502</v>
      </c>
      <c r="E172" s="35">
        <f>'дод 2'!E63</f>
        <v>3975600</v>
      </c>
      <c r="F172" s="35">
        <f>'дод 2'!F63</f>
        <v>0</v>
      </c>
      <c r="G172" s="35">
        <f>'дод 2'!G63</f>
        <v>0</v>
      </c>
      <c r="H172" s="35">
        <f>'дод 2'!H63</f>
        <v>1578282.82</v>
      </c>
      <c r="I172" s="35">
        <f>'дод 2'!I63</f>
        <v>0</v>
      </c>
      <c r="J172" s="35">
        <f>'дод 2'!J63</f>
        <v>0</v>
      </c>
      <c r="K172" s="177">
        <f t="shared" si="29"/>
        <v>39.69923583861556</v>
      </c>
      <c r="L172" s="35">
        <f>'дод 2'!L63</f>
        <v>3083718</v>
      </c>
      <c r="M172" s="35">
        <f>'дод 2'!M63</f>
        <v>0</v>
      </c>
      <c r="N172" s="35">
        <f>'дод 2'!N63</f>
        <v>0</v>
      </c>
      <c r="O172" s="35">
        <f>'дод 2'!O63</f>
        <v>0</v>
      </c>
      <c r="P172" s="35">
        <f>'дод 2'!P63</f>
        <v>3083718</v>
      </c>
      <c r="Q172" s="35">
        <f>'дод 2'!Q63</f>
        <v>304982</v>
      </c>
      <c r="R172" s="35">
        <f>'дод 2'!R63</f>
        <v>0</v>
      </c>
      <c r="S172" s="35">
        <f>'дод 2'!S63</f>
        <v>0</v>
      </c>
      <c r="T172" s="35">
        <f>'дод 2'!T63</f>
        <v>0</v>
      </c>
      <c r="U172" s="35">
        <f>'дод 2'!U63</f>
        <v>304982</v>
      </c>
      <c r="V172" s="177">
        <f t="shared" si="55"/>
        <v>9.89007425452003</v>
      </c>
      <c r="W172" s="35">
        <f t="shared" si="44"/>
        <v>1883264.82</v>
      </c>
      <c r="X172" s="238"/>
      <c r="Y172" s="216"/>
      <c r="AF172" s="24"/>
      <c r="AG172" s="24"/>
    </row>
    <row r="173" spans="1:33" s="8" customFormat="1" ht="57.75" customHeight="1">
      <c r="A173" s="7"/>
      <c r="B173" s="45" t="s">
        <v>371</v>
      </c>
      <c r="C173" s="58" t="s">
        <v>367</v>
      </c>
      <c r="D173" s="46" t="s">
        <v>200</v>
      </c>
      <c r="E173" s="35">
        <f>'дод 2'!E64</f>
        <v>1291350</v>
      </c>
      <c r="F173" s="35">
        <f>'дод 2'!F64</f>
        <v>0</v>
      </c>
      <c r="G173" s="35">
        <f>'дод 2'!G64</f>
        <v>0</v>
      </c>
      <c r="H173" s="35">
        <f>'дод 2'!H64</f>
        <v>671070.88</v>
      </c>
      <c r="I173" s="35">
        <f>'дод 2'!I64</f>
        <v>0</v>
      </c>
      <c r="J173" s="35">
        <f>'дод 2'!J64</f>
        <v>0</v>
      </c>
      <c r="K173" s="177">
        <f t="shared" si="29"/>
        <v>51.96661478297905</v>
      </c>
      <c r="L173" s="35">
        <f>'дод 2'!L64</f>
        <v>26000</v>
      </c>
      <c r="M173" s="35">
        <f>'дод 2'!M64</f>
        <v>0</v>
      </c>
      <c r="N173" s="35">
        <f>'дод 2'!N64</f>
        <v>0</v>
      </c>
      <c r="O173" s="35">
        <f>'дод 2'!O64</f>
        <v>0</v>
      </c>
      <c r="P173" s="35">
        <f>'дод 2'!P64</f>
        <v>26000</v>
      </c>
      <c r="Q173" s="35">
        <f>'дод 2'!Q64</f>
        <v>0</v>
      </c>
      <c r="R173" s="35">
        <f>'дод 2'!R64</f>
        <v>0</v>
      </c>
      <c r="S173" s="35">
        <f>'дод 2'!S64</f>
        <v>0</v>
      </c>
      <c r="T173" s="35">
        <f>'дод 2'!T64</f>
        <v>0</v>
      </c>
      <c r="U173" s="35">
        <f>'дод 2'!U64</f>
        <v>0</v>
      </c>
      <c r="V173" s="177">
        <f t="shared" si="55"/>
        <v>0</v>
      </c>
      <c r="W173" s="35">
        <f t="shared" si="44"/>
        <v>671070.88</v>
      </c>
      <c r="X173" s="238"/>
      <c r="Y173" s="216"/>
      <c r="AF173" s="24"/>
      <c r="AG173" s="24"/>
    </row>
    <row r="174" spans="1:33" s="8" customFormat="1" ht="41.25" customHeight="1">
      <c r="A174" s="7"/>
      <c r="B174" s="45" t="s">
        <v>371</v>
      </c>
      <c r="C174" s="58" t="s">
        <v>367</v>
      </c>
      <c r="D174" s="46" t="s">
        <v>201</v>
      </c>
      <c r="E174" s="35">
        <f>'дод 2'!E65</f>
        <v>1515923</v>
      </c>
      <c r="F174" s="35">
        <f>'дод 2'!F65</f>
        <v>0</v>
      </c>
      <c r="G174" s="35">
        <f>'дод 2'!G65</f>
        <v>0</v>
      </c>
      <c r="H174" s="35">
        <f>'дод 2'!H65</f>
        <v>1004573.37</v>
      </c>
      <c r="I174" s="35">
        <f>'дод 2'!I65</f>
        <v>0</v>
      </c>
      <c r="J174" s="35">
        <f>'дод 2'!J65</f>
        <v>0</v>
      </c>
      <c r="K174" s="177">
        <f t="shared" si="29"/>
        <v>66.26810002882732</v>
      </c>
      <c r="L174" s="35">
        <f>'дод 2'!L65</f>
        <v>107593</v>
      </c>
      <c r="M174" s="35">
        <f>'дод 2'!M65</f>
        <v>0</v>
      </c>
      <c r="N174" s="35">
        <f>'дод 2'!N65</f>
        <v>0</v>
      </c>
      <c r="O174" s="35">
        <f>'дод 2'!O65</f>
        <v>0</v>
      </c>
      <c r="P174" s="35">
        <f>'дод 2'!P65</f>
        <v>107593</v>
      </c>
      <c r="Q174" s="35">
        <f>'дод 2'!Q65</f>
        <v>0</v>
      </c>
      <c r="R174" s="35">
        <f>'дод 2'!R65</f>
        <v>0</v>
      </c>
      <c r="S174" s="35">
        <f>'дод 2'!S65</f>
        <v>0</v>
      </c>
      <c r="T174" s="35">
        <f>'дод 2'!T65</f>
        <v>0</v>
      </c>
      <c r="U174" s="35">
        <f>'дод 2'!U65</f>
        <v>0</v>
      </c>
      <c r="V174" s="177">
        <f>Q174/L174*100</f>
        <v>0</v>
      </c>
      <c r="W174" s="35">
        <f t="shared" si="44"/>
        <v>1004573.37</v>
      </c>
      <c r="X174" s="238"/>
      <c r="Y174" s="216"/>
      <c r="AF174" s="24"/>
      <c r="AG174" s="24"/>
    </row>
    <row r="175" spans="1:33" s="8" customFormat="1" ht="67.5" customHeight="1">
      <c r="A175" s="7"/>
      <c r="B175" s="45" t="s">
        <v>371</v>
      </c>
      <c r="C175" s="58" t="s">
        <v>367</v>
      </c>
      <c r="D175" s="46" t="s">
        <v>504</v>
      </c>
      <c r="E175" s="35">
        <f>'дод 2'!E66</f>
        <v>125000</v>
      </c>
      <c r="F175" s="35">
        <f>'дод 2'!F66</f>
        <v>0</v>
      </c>
      <c r="G175" s="35">
        <f>'дод 2'!G66</f>
        <v>0</v>
      </c>
      <c r="H175" s="35">
        <f>'дод 2'!H66</f>
        <v>109148</v>
      </c>
      <c r="I175" s="35">
        <f>'дод 2'!I66</f>
        <v>0</v>
      </c>
      <c r="J175" s="35">
        <f>'дод 2'!J66</f>
        <v>0</v>
      </c>
      <c r="K175" s="177">
        <f t="shared" si="29"/>
        <v>87.3184</v>
      </c>
      <c r="L175" s="35">
        <f>'дод 2'!L66</f>
        <v>0</v>
      </c>
      <c r="M175" s="35">
        <f>'дод 2'!M66</f>
        <v>0</v>
      </c>
      <c r="N175" s="35">
        <f>'дод 2'!N66</f>
        <v>0</v>
      </c>
      <c r="O175" s="35">
        <f>'дод 2'!O66</f>
        <v>0</v>
      </c>
      <c r="P175" s="35">
        <f>'дод 2'!P66</f>
        <v>0</v>
      </c>
      <c r="Q175" s="35">
        <f>'дод 2'!Q66</f>
        <v>0</v>
      </c>
      <c r="R175" s="35">
        <f>'дод 2'!R66</f>
        <v>0</v>
      </c>
      <c r="S175" s="35">
        <f>'дод 2'!S66</f>
        <v>0</v>
      </c>
      <c r="T175" s="35">
        <f>'дод 2'!T66</f>
        <v>0</v>
      </c>
      <c r="U175" s="35">
        <f>'дод 2'!U66</f>
        <v>0</v>
      </c>
      <c r="V175" s="177"/>
      <c r="W175" s="35">
        <f t="shared" si="44"/>
        <v>109148</v>
      </c>
      <c r="X175" s="238"/>
      <c r="Y175" s="216"/>
      <c r="AF175" s="24"/>
      <c r="AG175" s="24"/>
    </row>
    <row r="176" spans="1:33" s="8" customFormat="1" ht="72.75" customHeight="1">
      <c r="A176" s="7"/>
      <c r="B176" s="45" t="s">
        <v>371</v>
      </c>
      <c r="C176" s="58" t="s">
        <v>367</v>
      </c>
      <c r="D176" s="46" t="s">
        <v>503</v>
      </c>
      <c r="E176" s="35">
        <f>'дод 2'!E254</f>
        <v>530357</v>
      </c>
      <c r="F176" s="35">
        <f>'дод 2'!F254</f>
        <v>0</v>
      </c>
      <c r="G176" s="35">
        <f>'дод 2'!G254</f>
        <v>0</v>
      </c>
      <c r="H176" s="35">
        <f>'дод 2'!H254</f>
        <v>309971</v>
      </c>
      <c r="I176" s="35">
        <f>'дод 2'!I254</f>
        <v>0</v>
      </c>
      <c r="J176" s="35">
        <f>'дод 2'!J254</f>
        <v>0</v>
      </c>
      <c r="K176" s="177">
        <f t="shared" si="29"/>
        <v>58.44572618066698</v>
      </c>
      <c r="L176" s="35">
        <f>'дод 2'!L254</f>
        <v>0</v>
      </c>
      <c r="M176" s="35">
        <f>'дод 2'!M254</f>
        <v>0</v>
      </c>
      <c r="N176" s="35">
        <f>'дод 2'!N254</f>
        <v>0</v>
      </c>
      <c r="O176" s="35">
        <f>'дод 2'!O254</f>
        <v>0</v>
      </c>
      <c r="P176" s="35">
        <f>'дод 2'!P254</f>
        <v>0</v>
      </c>
      <c r="Q176" s="35">
        <f>'дод 2'!Q254</f>
        <v>0</v>
      </c>
      <c r="R176" s="35">
        <f>'дод 2'!R254</f>
        <v>0</v>
      </c>
      <c r="S176" s="35">
        <f>'дод 2'!S254</f>
        <v>0</v>
      </c>
      <c r="T176" s="35">
        <f>'дод 2'!T254</f>
        <v>0</v>
      </c>
      <c r="U176" s="35">
        <f>'дод 2'!U254</f>
        <v>0</v>
      </c>
      <c r="V176" s="177"/>
      <c r="W176" s="35">
        <f t="shared" si="44"/>
        <v>309971</v>
      </c>
      <c r="X176" s="238"/>
      <c r="Y176" s="216"/>
      <c r="AF176" s="24"/>
      <c r="AG176" s="24"/>
    </row>
    <row r="177" spans="1:33" s="8" customFormat="1" ht="78" customHeight="1">
      <c r="A177" s="7"/>
      <c r="B177" s="45" t="s">
        <v>371</v>
      </c>
      <c r="C177" s="58" t="s">
        <v>367</v>
      </c>
      <c r="D177" s="46" t="s">
        <v>422</v>
      </c>
      <c r="E177" s="35">
        <f>'дод 2'!E208</f>
        <v>285000</v>
      </c>
      <c r="F177" s="35">
        <f>'дод 2'!F208</f>
        <v>0</v>
      </c>
      <c r="G177" s="35">
        <f>'дод 2'!G208</f>
        <v>0</v>
      </c>
      <c r="H177" s="35">
        <f>'дод 2'!H208</f>
        <v>190000</v>
      </c>
      <c r="I177" s="35">
        <f>'дод 2'!I208</f>
        <v>0</v>
      </c>
      <c r="J177" s="35">
        <f>'дод 2'!J208</f>
        <v>0</v>
      </c>
      <c r="K177" s="177">
        <f aca="true" t="shared" si="57" ref="K177:K200">H177/E177*100</f>
        <v>66.66666666666666</v>
      </c>
      <c r="L177" s="35">
        <f>'дод 2'!L208</f>
        <v>0</v>
      </c>
      <c r="M177" s="35">
        <f>'дод 2'!M208</f>
        <v>0</v>
      </c>
      <c r="N177" s="35">
        <f>'дод 2'!N208</f>
        <v>0</v>
      </c>
      <c r="O177" s="35">
        <f>'дод 2'!O208</f>
        <v>0</v>
      </c>
      <c r="P177" s="35">
        <f>'дод 2'!P208</f>
        <v>0</v>
      </c>
      <c r="Q177" s="35">
        <f>'дод 2'!Q208</f>
        <v>0</v>
      </c>
      <c r="R177" s="35">
        <f>'дод 2'!R208</f>
        <v>0</v>
      </c>
      <c r="S177" s="35">
        <f>'дод 2'!S208</f>
        <v>0</v>
      </c>
      <c r="T177" s="35">
        <f>'дод 2'!T208</f>
        <v>0</v>
      </c>
      <c r="U177" s="35">
        <f>'дод 2'!U208</f>
        <v>0</v>
      </c>
      <c r="V177" s="177"/>
      <c r="W177" s="35">
        <f t="shared" si="44"/>
        <v>190000</v>
      </c>
      <c r="X177" s="238"/>
      <c r="Y177" s="216"/>
      <c r="AF177" s="24"/>
      <c r="AG177" s="24"/>
    </row>
    <row r="178" spans="1:33" s="8" customFormat="1" ht="75.75" customHeight="1">
      <c r="A178" s="7"/>
      <c r="B178" s="45" t="s">
        <v>371</v>
      </c>
      <c r="C178" s="58" t="s">
        <v>367</v>
      </c>
      <c r="D178" s="46" t="s">
        <v>522</v>
      </c>
      <c r="E178" s="35">
        <f>'дод 2'!E209+'дод 2'!E248</f>
        <v>2040390.48</v>
      </c>
      <c r="F178" s="35">
        <f>'дод 2'!F209+'дод 2'!F248</f>
        <v>0</v>
      </c>
      <c r="G178" s="35">
        <f>'дод 2'!G209+'дод 2'!G248</f>
        <v>53000</v>
      </c>
      <c r="H178" s="35">
        <f>'дод 2'!H209+'дод 2'!H248</f>
        <v>1077988.4</v>
      </c>
      <c r="I178" s="35">
        <f>'дод 2'!I209+'дод 2'!I248</f>
        <v>0</v>
      </c>
      <c r="J178" s="35">
        <f>'дод 2'!J209+'дод 2'!J248</f>
        <v>20237.49</v>
      </c>
      <c r="K178" s="177">
        <f t="shared" si="57"/>
        <v>52.83245587383843</v>
      </c>
      <c r="L178" s="35">
        <f>'дод 2'!L209+'дод 2'!L248</f>
        <v>0</v>
      </c>
      <c r="M178" s="35">
        <f>'дод 2'!M209+'дод 2'!M248</f>
        <v>0</v>
      </c>
      <c r="N178" s="35">
        <f>'дод 2'!N209+'дод 2'!N248</f>
        <v>0</v>
      </c>
      <c r="O178" s="35">
        <f>'дод 2'!O209+'дод 2'!O248</f>
        <v>0</v>
      </c>
      <c r="P178" s="35">
        <f>'дод 2'!P209+'дод 2'!P248</f>
        <v>0</v>
      </c>
      <c r="Q178" s="35">
        <f>'дод 2'!Q209+'дод 2'!Q248</f>
        <v>0</v>
      </c>
      <c r="R178" s="35">
        <f>'дод 2'!R209+'дод 2'!R248</f>
        <v>0</v>
      </c>
      <c r="S178" s="35">
        <f>'дод 2'!S209+'дод 2'!S248</f>
        <v>0</v>
      </c>
      <c r="T178" s="35">
        <f>'дод 2'!T209+'дод 2'!T248</f>
        <v>0</v>
      </c>
      <c r="U178" s="35">
        <f>'дод 2'!U209+'дод 2'!U248</f>
        <v>0</v>
      </c>
      <c r="V178" s="177"/>
      <c r="W178" s="35">
        <f t="shared" si="44"/>
        <v>1077988.4</v>
      </c>
      <c r="X178" s="238"/>
      <c r="Y178" s="216"/>
      <c r="AF178" s="24"/>
      <c r="AG178" s="24"/>
    </row>
    <row r="179" spans="1:33" s="8" customFormat="1" ht="87" customHeight="1">
      <c r="A179" s="7"/>
      <c r="B179" s="45" t="s">
        <v>371</v>
      </c>
      <c r="C179" s="58" t="s">
        <v>367</v>
      </c>
      <c r="D179" s="46" t="s">
        <v>232</v>
      </c>
      <c r="E179" s="35">
        <f>'дод 2'!E221</f>
        <v>630000</v>
      </c>
      <c r="F179" s="35">
        <f>'дод 2'!F221</f>
        <v>0</v>
      </c>
      <c r="G179" s="35">
        <f>'дод 2'!G221</f>
        <v>0</v>
      </c>
      <c r="H179" s="35">
        <f>'дод 2'!H221</f>
        <v>337718.14</v>
      </c>
      <c r="I179" s="35">
        <f>'дод 2'!I221</f>
        <v>0</v>
      </c>
      <c r="J179" s="35">
        <f>'дод 2'!J221</f>
        <v>0</v>
      </c>
      <c r="K179" s="177">
        <f t="shared" si="57"/>
        <v>53.606053968253974</v>
      </c>
      <c r="L179" s="35">
        <f>'дод 2'!L221</f>
        <v>0</v>
      </c>
      <c r="M179" s="35">
        <f>'дод 2'!M221</f>
        <v>0</v>
      </c>
      <c r="N179" s="35">
        <f>'дод 2'!N221</f>
        <v>0</v>
      </c>
      <c r="O179" s="35">
        <f>'дод 2'!O221</f>
        <v>0</v>
      </c>
      <c r="P179" s="35">
        <f>'дод 2'!P221</f>
        <v>0</v>
      </c>
      <c r="Q179" s="35">
        <f>'дод 2'!Q221</f>
        <v>0</v>
      </c>
      <c r="R179" s="35">
        <f>'дод 2'!R221</f>
        <v>0</v>
      </c>
      <c r="S179" s="35">
        <f>'дод 2'!S221</f>
        <v>0</v>
      </c>
      <c r="T179" s="35">
        <f>'дод 2'!T221</f>
        <v>0</v>
      </c>
      <c r="U179" s="35">
        <f>'дод 2'!U221</f>
        <v>0</v>
      </c>
      <c r="V179" s="177"/>
      <c r="W179" s="35">
        <f t="shared" si="44"/>
        <v>337718.14</v>
      </c>
      <c r="X179" s="238"/>
      <c r="Y179" s="216"/>
      <c r="AF179" s="24"/>
      <c r="AG179" s="24"/>
    </row>
    <row r="180" spans="1:33" s="8" customFormat="1" ht="83.25" customHeight="1">
      <c r="A180" s="7"/>
      <c r="B180" s="45" t="s">
        <v>371</v>
      </c>
      <c r="C180" s="58" t="s">
        <v>367</v>
      </c>
      <c r="D180" s="46" t="s">
        <v>512</v>
      </c>
      <c r="E180" s="35">
        <f>'дод 2'!E67</f>
        <v>100000</v>
      </c>
      <c r="F180" s="35">
        <f>'дод 2'!F67</f>
        <v>0</v>
      </c>
      <c r="G180" s="35">
        <f>'дод 2'!G67</f>
        <v>0</v>
      </c>
      <c r="H180" s="35">
        <f>'дод 2'!H67</f>
        <v>70922.81</v>
      </c>
      <c r="I180" s="35">
        <f>'дод 2'!I67</f>
        <v>0</v>
      </c>
      <c r="J180" s="35">
        <f>'дод 2'!J67</f>
        <v>0</v>
      </c>
      <c r="K180" s="177">
        <f t="shared" si="57"/>
        <v>70.92281</v>
      </c>
      <c r="L180" s="35">
        <f>'дод 2'!L67</f>
        <v>0</v>
      </c>
      <c r="M180" s="35">
        <f>'дод 2'!M67</f>
        <v>0</v>
      </c>
      <c r="N180" s="35">
        <f>'дод 2'!N67</f>
        <v>0</v>
      </c>
      <c r="O180" s="35">
        <f>'дод 2'!O67</f>
        <v>0</v>
      </c>
      <c r="P180" s="35">
        <f>'дод 2'!P67</f>
        <v>0</v>
      </c>
      <c r="Q180" s="35">
        <f>'дод 2'!Q67</f>
        <v>0</v>
      </c>
      <c r="R180" s="35">
        <f>'дод 2'!R67</f>
        <v>0</v>
      </c>
      <c r="S180" s="35">
        <f>'дод 2'!S67</f>
        <v>0</v>
      </c>
      <c r="T180" s="35">
        <f>'дод 2'!T67</f>
        <v>0</v>
      </c>
      <c r="U180" s="35">
        <f>'дод 2'!U67</f>
        <v>0</v>
      </c>
      <c r="V180" s="177"/>
      <c r="W180" s="35">
        <f t="shared" si="44"/>
        <v>70922.81</v>
      </c>
      <c r="X180" s="238"/>
      <c r="Y180" s="216"/>
      <c r="AF180" s="24"/>
      <c r="AG180" s="24"/>
    </row>
    <row r="181" spans="1:33" s="8" customFormat="1" ht="101.25" customHeight="1">
      <c r="A181" s="7"/>
      <c r="B181" s="45" t="s">
        <v>371</v>
      </c>
      <c r="C181" s="58" t="s">
        <v>367</v>
      </c>
      <c r="D181" s="66" t="s">
        <v>526</v>
      </c>
      <c r="E181" s="35">
        <f>'дод 2'!E68</f>
        <v>50000</v>
      </c>
      <c r="F181" s="35">
        <f>'дод 2'!F68</f>
        <v>0</v>
      </c>
      <c r="G181" s="35">
        <f>'дод 2'!G68</f>
        <v>0</v>
      </c>
      <c r="H181" s="35">
        <f>'дод 2'!H68</f>
        <v>25894.05</v>
      </c>
      <c r="I181" s="35">
        <f>'дод 2'!I68</f>
        <v>0</v>
      </c>
      <c r="J181" s="35">
        <f>'дод 2'!J68</f>
        <v>0</v>
      </c>
      <c r="K181" s="177">
        <f t="shared" si="57"/>
        <v>51.7881</v>
      </c>
      <c r="L181" s="35">
        <f>'дод 2'!L68</f>
        <v>0</v>
      </c>
      <c r="M181" s="35">
        <f>'дод 2'!M68</f>
        <v>0</v>
      </c>
      <c r="N181" s="35">
        <f>'дод 2'!N68</f>
        <v>0</v>
      </c>
      <c r="O181" s="35">
        <f>'дод 2'!O68</f>
        <v>0</v>
      </c>
      <c r="P181" s="35">
        <f>'дод 2'!P68</f>
        <v>0</v>
      </c>
      <c r="Q181" s="35">
        <f>'дод 2'!Q68</f>
        <v>0</v>
      </c>
      <c r="R181" s="35">
        <f>'дод 2'!R68</f>
        <v>0</v>
      </c>
      <c r="S181" s="35">
        <f>'дод 2'!S68</f>
        <v>0</v>
      </c>
      <c r="T181" s="35">
        <f>'дод 2'!T68</f>
        <v>0</v>
      </c>
      <c r="U181" s="35">
        <f>'дод 2'!U68</f>
        <v>0</v>
      </c>
      <c r="V181" s="177"/>
      <c r="W181" s="35">
        <f t="shared" si="44"/>
        <v>25894.05</v>
      </c>
      <c r="X181" s="238"/>
      <c r="Y181" s="216"/>
      <c r="AF181" s="24"/>
      <c r="AG181" s="24"/>
    </row>
    <row r="182" spans="1:33" s="22" customFormat="1" ht="31.5" customHeight="1">
      <c r="A182" s="21"/>
      <c r="B182" s="39" t="s">
        <v>355</v>
      </c>
      <c r="C182" s="39"/>
      <c r="D182" s="41" t="s">
        <v>203</v>
      </c>
      <c r="E182" s="33">
        <f>E183</f>
        <v>227100</v>
      </c>
      <c r="F182" s="33">
        <f aca="true" t="shared" si="58" ref="F182:U182">F183</f>
        <v>0</v>
      </c>
      <c r="G182" s="33">
        <f t="shared" si="58"/>
        <v>0</v>
      </c>
      <c r="H182" s="33">
        <f t="shared" si="58"/>
        <v>161647.03</v>
      </c>
      <c r="I182" s="33">
        <f t="shared" si="58"/>
        <v>0</v>
      </c>
      <c r="J182" s="33">
        <f t="shared" si="58"/>
        <v>0</v>
      </c>
      <c r="K182" s="139">
        <f t="shared" si="57"/>
        <v>71.17878907970058</v>
      </c>
      <c r="L182" s="33">
        <f t="shared" si="58"/>
        <v>0</v>
      </c>
      <c r="M182" s="33">
        <f t="shared" si="58"/>
        <v>0</v>
      </c>
      <c r="N182" s="33">
        <f t="shared" si="58"/>
        <v>0</v>
      </c>
      <c r="O182" s="33">
        <f t="shared" si="58"/>
        <v>0</v>
      </c>
      <c r="P182" s="33">
        <f t="shared" si="58"/>
        <v>0</v>
      </c>
      <c r="Q182" s="33">
        <f t="shared" si="58"/>
        <v>0</v>
      </c>
      <c r="R182" s="33">
        <f t="shared" si="58"/>
        <v>0</v>
      </c>
      <c r="S182" s="33">
        <f t="shared" si="58"/>
        <v>0</v>
      </c>
      <c r="T182" s="33">
        <f t="shared" si="58"/>
        <v>0</v>
      </c>
      <c r="U182" s="33">
        <f t="shared" si="58"/>
        <v>0</v>
      </c>
      <c r="V182" s="139"/>
      <c r="W182" s="33">
        <f t="shared" si="44"/>
        <v>161647.03</v>
      </c>
      <c r="X182" s="238"/>
      <c r="Y182" s="217"/>
      <c r="AF182" s="19"/>
      <c r="AG182" s="19"/>
    </row>
    <row r="183" spans="2:33" ht="35.25" customHeight="1">
      <c r="B183" s="42" t="s">
        <v>355</v>
      </c>
      <c r="C183" s="42" t="s">
        <v>356</v>
      </c>
      <c r="D183" s="43" t="s">
        <v>203</v>
      </c>
      <c r="E183" s="34">
        <f>'дод 2'!E258</f>
        <v>227100</v>
      </c>
      <c r="F183" s="34">
        <f>'дод 2'!F258</f>
        <v>0</v>
      </c>
      <c r="G183" s="34">
        <f>'дод 2'!G258</f>
        <v>0</v>
      </c>
      <c r="H183" s="34">
        <f>'дод 2'!H258</f>
        <v>161647.03</v>
      </c>
      <c r="I183" s="34">
        <f>'дод 2'!I258</f>
        <v>0</v>
      </c>
      <c r="J183" s="34">
        <f>'дод 2'!J258</f>
        <v>0</v>
      </c>
      <c r="K183" s="135">
        <f t="shared" si="57"/>
        <v>71.17878907970058</v>
      </c>
      <c r="L183" s="34">
        <f>'дод 2'!L258</f>
        <v>0</v>
      </c>
      <c r="M183" s="34">
        <f>'дод 2'!M258</f>
        <v>0</v>
      </c>
      <c r="N183" s="34">
        <f>'дод 2'!N258</f>
        <v>0</v>
      </c>
      <c r="O183" s="34">
        <f>'дод 2'!O258</f>
        <v>0</v>
      </c>
      <c r="P183" s="34">
        <f>'дод 2'!P258</f>
        <v>0</v>
      </c>
      <c r="Q183" s="34">
        <f>'дод 2'!Q258</f>
        <v>0</v>
      </c>
      <c r="R183" s="34">
        <f>'дод 2'!R258</f>
        <v>0</v>
      </c>
      <c r="S183" s="34">
        <f>'дод 2'!S258</f>
        <v>0</v>
      </c>
      <c r="T183" s="34">
        <f>'дод 2'!T258</f>
        <v>0</v>
      </c>
      <c r="U183" s="34">
        <f>'дод 2'!U258</f>
        <v>0</v>
      </c>
      <c r="V183" s="135"/>
      <c r="W183" s="34">
        <f t="shared" si="44"/>
        <v>161647.03</v>
      </c>
      <c r="X183" s="285">
        <v>25</v>
      </c>
      <c r="AF183" s="16"/>
      <c r="AG183" s="16"/>
    </row>
    <row r="184" spans="1:33" s="22" customFormat="1" ht="30" customHeight="1">
      <c r="A184" s="21"/>
      <c r="B184" s="39" t="s">
        <v>357</v>
      </c>
      <c r="C184" s="40"/>
      <c r="D184" s="41" t="s">
        <v>358</v>
      </c>
      <c r="E184" s="33">
        <f>E185+E186+E187+E188+E189</f>
        <v>0</v>
      </c>
      <c r="F184" s="33">
        <f aca="true" t="shared" si="59" ref="F184:U184">F185+F186+F187+F188+F189</f>
        <v>0</v>
      </c>
      <c r="G184" s="33">
        <f t="shared" si="59"/>
        <v>0</v>
      </c>
      <c r="H184" s="33">
        <f t="shared" si="59"/>
        <v>0</v>
      </c>
      <c r="I184" s="33">
        <f t="shared" si="59"/>
        <v>0</v>
      </c>
      <c r="J184" s="33">
        <f t="shared" si="59"/>
        <v>0</v>
      </c>
      <c r="K184" s="139"/>
      <c r="L184" s="33">
        <f t="shared" si="59"/>
        <v>18396227.21</v>
      </c>
      <c r="M184" s="33">
        <f t="shared" si="59"/>
        <v>2893677.1799999997</v>
      </c>
      <c r="N184" s="33">
        <f t="shared" si="59"/>
        <v>0</v>
      </c>
      <c r="O184" s="33">
        <f t="shared" si="59"/>
        <v>0</v>
      </c>
      <c r="P184" s="33">
        <f t="shared" si="59"/>
        <v>15502550.030000001</v>
      </c>
      <c r="Q184" s="33">
        <f>Q185+Q186+Q187+Q188+Q189</f>
        <v>2158931.3200000003</v>
      </c>
      <c r="R184" s="33">
        <f t="shared" si="59"/>
        <v>1575349.6</v>
      </c>
      <c r="S184" s="33">
        <f t="shared" si="59"/>
        <v>0</v>
      </c>
      <c r="T184" s="33">
        <f t="shared" si="59"/>
        <v>0</v>
      </c>
      <c r="U184" s="33">
        <f t="shared" si="59"/>
        <v>583581.72</v>
      </c>
      <c r="V184" s="139">
        <f aca="true" t="shared" si="60" ref="V184:V200">Q184/L184*100</f>
        <v>11.735728719562822</v>
      </c>
      <c r="W184" s="33">
        <f t="shared" si="44"/>
        <v>2158931.3200000003</v>
      </c>
      <c r="X184" s="285"/>
      <c r="Y184" s="217">
        <f>W184-W185-W186-W187-W188-W189</f>
        <v>0</v>
      </c>
      <c r="Z184" s="19"/>
      <c r="AA184" s="19"/>
      <c r="AF184" s="19"/>
      <c r="AG184" s="19"/>
    </row>
    <row r="185" spans="2:33" ht="45.75" customHeight="1">
      <c r="B185" s="42" t="s">
        <v>359</v>
      </c>
      <c r="C185" s="42" t="s">
        <v>360</v>
      </c>
      <c r="D185" s="43" t="s">
        <v>23</v>
      </c>
      <c r="E185" s="34">
        <f>'дод 2'!E212+'дод 2'!E237</f>
        <v>0</v>
      </c>
      <c r="F185" s="34">
        <f>'дод 2'!F212+'дод 2'!F237</f>
        <v>0</v>
      </c>
      <c r="G185" s="34">
        <f>'дод 2'!G212+'дод 2'!G237</f>
        <v>0</v>
      </c>
      <c r="H185" s="34">
        <f>'дод 2'!H212+'дод 2'!H237</f>
        <v>0</v>
      </c>
      <c r="I185" s="34">
        <f>'дод 2'!I212+'дод 2'!I237</f>
        <v>0</v>
      </c>
      <c r="J185" s="34">
        <f>'дод 2'!J212+'дод 2'!J237</f>
        <v>0</v>
      </c>
      <c r="K185" s="135"/>
      <c r="L185" s="34">
        <f>'дод 2'!L212+'дод 2'!L237</f>
        <v>6216130</v>
      </c>
      <c r="M185" s="34">
        <f>'дод 2'!M212+'дод 2'!M237</f>
        <v>1280000</v>
      </c>
      <c r="N185" s="34">
        <f>'дод 2'!N212+'дод 2'!N237</f>
        <v>0</v>
      </c>
      <c r="O185" s="34">
        <f>'дод 2'!O212+'дод 2'!O237</f>
        <v>0</v>
      </c>
      <c r="P185" s="34">
        <f>'дод 2'!P212+'дод 2'!P237</f>
        <v>4936130</v>
      </c>
      <c r="Q185" s="34">
        <f>'дод 2'!Q212+'дод 2'!Q237</f>
        <v>507004.61</v>
      </c>
      <c r="R185" s="34">
        <f>'дод 2'!R212+'дод 2'!R237</f>
        <v>478675.61</v>
      </c>
      <c r="S185" s="34">
        <f>'дод 2'!S212+'дод 2'!S237</f>
        <v>0</v>
      </c>
      <c r="T185" s="34">
        <f>'дод 2'!T212+'дод 2'!T237</f>
        <v>0</v>
      </c>
      <c r="U185" s="34">
        <f>'дод 2'!U212+'дод 2'!U237</f>
        <v>28329</v>
      </c>
      <c r="V185" s="135">
        <f t="shared" si="60"/>
        <v>8.156274241368825</v>
      </c>
      <c r="W185" s="34">
        <f t="shared" si="44"/>
        <v>507004.61</v>
      </c>
      <c r="X185" s="285"/>
      <c r="AF185" s="16"/>
      <c r="AG185" s="16"/>
    </row>
    <row r="186" spans="2:33" ht="55.5" customHeight="1">
      <c r="B186" s="42" t="s">
        <v>361</v>
      </c>
      <c r="C186" s="42" t="s">
        <v>362</v>
      </c>
      <c r="D186" s="43" t="s">
        <v>220</v>
      </c>
      <c r="E186" s="34">
        <f>'дод 2'!E238</f>
        <v>0</v>
      </c>
      <c r="F186" s="34">
        <f>'дод 2'!F238</f>
        <v>0</v>
      </c>
      <c r="G186" s="34">
        <f>'дод 2'!G238</f>
        <v>0</v>
      </c>
      <c r="H186" s="34">
        <f>'дод 2'!H238</f>
        <v>0</v>
      </c>
      <c r="I186" s="34">
        <f>'дод 2'!I238</f>
        <v>0</v>
      </c>
      <c r="J186" s="34">
        <f>'дод 2'!J238</f>
        <v>0</v>
      </c>
      <c r="K186" s="135"/>
      <c r="L186" s="34">
        <f>'дод 2'!L238</f>
        <v>3182607.91</v>
      </c>
      <c r="M186" s="34">
        <f>'дод 2'!M238</f>
        <v>0</v>
      </c>
      <c r="N186" s="34">
        <f>'дод 2'!N238</f>
        <v>0</v>
      </c>
      <c r="O186" s="34">
        <f>'дод 2'!O238</f>
        <v>0</v>
      </c>
      <c r="P186" s="34">
        <f>'дод 2'!P238</f>
        <v>3182607.91</v>
      </c>
      <c r="Q186" s="34">
        <f>'дод 2'!Q238</f>
        <v>0</v>
      </c>
      <c r="R186" s="34">
        <f>'дод 2'!R238</f>
        <v>0</v>
      </c>
      <c r="S186" s="34">
        <f>'дод 2'!S238</f>
        <v>0</v>
      </c>
      <c r="T186" s="34">
        <f>'дод 2'!T238</f>
        <v>0</v>
      </c>
      <c r="U186" s="34">
        <f>'дод 2'!U238</f>
        <v>0</v>
      </c>
      <c r="V186" s="135">
        <f t="shared" si="60"/>
        <v>0</v>
      </c>
      <c r="W186" s="34">
        <f t="shared" si="44"/>
        <v>0</v>
      </c>
      <c r="X186" s="285"/>
      <c r="AF186" s="16"/>
      <c r="AG186" s="16"/>
    </row>
    <row r="187" spans="2:33" ht="45.75" customHeight="1">
      <c r="B187" s="42" t="s">
        <v>363</v>
      </c>
      <c r="C187" s="42" t="s">
        <v>364</v>
      </c>
      <c r="D187" s="43" t="s">
        <v>214</v>
      </c>
      <c r="E187" s="34">
        <f>'дод 2'!E94+'дод 2'!E259+'дод 2'!E72</f>
        <v>0</v>
      </c>
      <c r="F187" s="34">
        <f>'дод 2'!F94+'дод 2'!F259+'дод 2'!F72</f>
        <v>0</v>
      </c>
      <c r="G187" s="34">
        <f>'дод 2'!G94+'дод 2'!G259+'дод 2'!G72</f>
        <v>0</v>
      </c>
      <c r="H187" s="34">
        <f>'дод 2'!H94+'дод 2'!H259+'дод 2'!H72</f>
        <v>0</v>
      </c>
      <c r="I187" s="34">
        <f>'дод 2'!I94+'дод 2'!I259+'дод 2'!I72</f>
        <v>0</v>
      </c>
      <c r="J187" s="34">
        <f>'дод 2'!J94+'дод 2'!J259+'дод 2'!J72</f>
        <v>0</v>
      </c>
      <c r="K187" s="135"/>
      <c r="L187" s="34">
        <f>'дод 2'!L94+'дод 2'!L259+'дод 2'!L72</f>
        <v>122163</v>
      </c>
      <c r="M187" s="34">
        <f>'дод 2'!M94+'дод 2'!M259+'дод 2'!M72</f>
        <v>122163</v>
      </c>
      <c r="N187" s="34">
        <f>'дод 2'!N94+'дод 2'!N259+'дод 2'!N72</f>
        <v>0</v>
      </c>
      <c r="O187" s="34">
        <f>'дод 2'!O94+'дод 2'!O259+'дод 2'!O72</f>
        <v>0</v>
      </c>
      <c r="P187" s="34">
        <f>'дод 2'!P94+'дод 2'!P259+'дод 2'!P72</f>
        <v>0</v>
      </c>
      <c r="Q187" s="34">
        <f>'дод 2'!Q94+'дод 2'!Q259+'дод 2'!Q72</f>
        <v>81234</v>
      </c>
      <c r="R187" s="34">
        <f>'дод 2'!R94+'дод 2'!R259+'дод 2'!R72</f>
        <v>81234</v>
      </c>
      <c r="S187" s="34">
        <f>'дод 2'!S94+'дод 2'!S259+'дод 2'!S72</f>
        <v>0</v>
      </c>
      <c r="T187" s="34">
        <f>'дод 2'!T94+'дод 2'!T259+'дод 2'!T72</f>
        <v>0</v>
      </c>
      <c r="U187" s="34">
        <f>'дод 2'!U94+'дод 2'!U259+'дод 2'!U72</f>
        <v>0</v>
      </c>
      <c r="V187" s="135">
        <f t="shared" si="60"/>
        <v>66.49640234768302</v>
      </c>
      <c r="W187" s="34">
        <f t="shared" si="44"/>
        <v>81234</v>
      </c>
      <c r="X187" s="285"/>
      <c r="AF187" s="16"/>
      <c r="AG187" s="16"/>
    </row>
    <row r="188" spans="2:33" ht="35.25" customHeight="1">
      <c r="B188" s="42" t="s">
        <v>365</v>
      </c>
      <c r="C188" s="42" t="s">
        <v>348</v>
      </c>
      <c r="D188" s="43" t="s">
        <v>18</v>
      </c>
      <c r="E188" s="34">
        <f>'дод 2'!E95+'дод 2'!E213</f>
        <v>0</v>
      </c>
      <c r="F188" s="34">
        <f>'дод 2'!F95+'дод 2'!F213</f>
        <v>0</v>
      </c>
      <c r="G188" s="34">
        <f>'дод 2'!G95+'дод 2'!G213</f>
        <v>0</v>
      </c>
      <c r="H188" s="34">
        <f>'дод 2'!H95+'дод 2'!H213</f>
        <v>0</v>
      </c>
      <c r="I188" s="34">
        <f>'дод 2'!I95+'дод 2'!I213</f>
        <v>0</v>
      </c>
      <c r="J188" s="34">
        <f>'дод 2'!J95+'дод 2'!J213</f>
        <v>0</v>
      </c>
      <c r="K188" s="135"/>
      <c r="L188" s="34">
        <f>'дод 2'!L95+'дод 2'!L213</f>
        <v>713267</v>
      </c>
      <c r="M188" s="34">
        <f>'дод 2'!M95+'дод 2'!M213</f>
        <v>612767</v>
      </c>
      <c r="N188" s="34">
        <f>'дод 2'!N95+'дод 2'!N213</f>
        <v>0</v>
      </c>
      <c r="O188" s="34">
        <f>'дод 2'!O95+'дод 2'!O213</f>
        <v>0</v>
      </c>
      <c r="P188" s="34">
        <f>'дод 2'!P95+'дод 2'!P213</f>
        <v>100500</v>
      </c>
      <c r="Q188" s="34">
        <f>'дод 2'!Q95+'дод 2'!Q213</f>
        <v>232730.16999999998</v>
      </c>
      <c r="R188" s="34">
        <f>'дод 2'!R95+'дод 2'!R213</f>
        <v>193606.44999999998</v>
      </c>
      <c r="S188" s="34">
        <f>'дод 2'!S95+'дод 2'!S213</f>
        <v>0</v>
      </c>
      <c r="T188" s="34">
        <f>'дод 2'!T95+'дод 2'!T213</f>
        <v>0</v>
      </c>
      <c r="U188" s="34">
        <f>'дод 2'!U95+'дод 2'!U213</f>
        <v>39123.72</v>
      </c>
      <c r="V188" s="135">
        <f t="shared" si="60"/>
        <v>32.62875893599451</v>
      </c>
      <c r="W188" s="34">
        <f t="shared" si="44"/>
        <v>232730.16999999998</v>
      </c>
      <c r="X188" s="285"/>
      <c r="AF188" s="16"/>
      <c r="AG188" s="16"/>
    </row>
    <row r="189" spans="2:33" ht="82.5" customHeight="1">
      <c r="B189" s="42" t="s">
        <v>366</v>
      </c>
      <c r="C189" s="42" t="s">
        <v>367</v>
      </c>
      <c r="D189" s="43" t="s">
        <v>16</v>
      </c>
      <c r="E189" s="34">
        <f>'дод 2'!E73+'дод 2'!E214+'дод 2'!E249+'дод 2'!E239</f>
        <v>0</v>
      </c>
      <c r="F189" s="34">
        <f>'дод 2'!F73+'дод 2'!F214+'дод 2'!F249+'дод 2'!F239</f>
        <v>0</v>
      </c>
      <c r="G189" s="34">
        <f>'дод 2'!G73+'дод 2'!G214+'дод 2'!G249+'дод 2'!G239</f>
        <v>0</v>
      </c>
      <c r="H189" s="34">
        <f>'дод 2'!H73+'дод 2'!H214+'дод 2'!H249+'дод 2'!H239</f>
        <v>0</v>
      </c>
      <c r="I189" s="34">
        <f>'дод 2'!I73+'дод 2'!I214+'дод 2'!I249+'дод 2'!I239</f>
        <v>0</v>
      </c>
      <c r="J189" s="34">
        <f>'дод 2'!J73+'дод 2'!J214+'дод 2'!J249+'дод 2'!J239</f>
        <v>0</v>
      </c>
      <c r="K189" s="135"/>
      <c r="L189" s="34">
        <f>'дод 2'!L73+'дод 2'!L214+'дод 2'!L249+'дод 2'!L239</f>
        <v>8162059.3</v>
      </c>
      <c r="M189" s="34">
        <f>'дод 2'!M73+'дод 2'!M214+'дод 2'!M249+'дод 2'!M239</f>
        <v>878747.1799999999</v>
      </c>
      <c r="N189" s="34">
        <f>'дод 2'!N73+'дод 2'!N214+'дод 2'!N249+'дод 2'!N239</f>
        <v>0</v>
      </c>
      <c r="O189" s="34">
        <f>'дод 2'!O73+'дод 2'!O214+'дод 2'!O249+'дод 2'!O239</f>
        <v>0</v>
      </c>
      <c r="P189" s="34">
        <f>'дод 2'!P73+'дод 2'!P214+'дод 2'!P249+'дод 2'!P239</f>
        <v>7283312.12</v>
      </c>
      <c r="Q189" s="34">
        <f>'дод 2'!Q73+'дод 2'!Q214+'дод 2'!Q249+'дод 2'!Q239</f>
        <v>1337962.54</v>
      </c>
      <c r="R189" s="34">
        <f>'дод 2'!R73+'дод 2'!R214+'дод 2'!R249+'дод 2'!R239</f>
        <v>821833.54</v>
      </c>
      <c r="S189" s="34">
        <f>'дод 2'!S73+'дод 2'!S214+'дод 2'!S249+'дод 2'!S239</f>
        <v>0</v>
      </c>
      <c r="T189" s="34">
        <f>'дод 2'!T73+'дод 2'!T214+'дод 2'!T249+'дод 2'!T239</f>
        <v>0</v>
      </c>
      <c r="U189" s="34">
        <f>'дод 2'!U73+'дод 2'!U214+'дод 2'!U249+'дод 2'!U239</f>
        <v>516129</v>
      </c>
      <c r="V189" s="135">
        <f t="shared" si="60"/>
        <v>16.392462867796123</v>
      </c>
      <c r="W189" s="34">
        <f t="shared" si="44"/>
        <v>1337962.54</v>
      </c>
      <c r="X189" s="285"/>
      <c r="AF189" s="16"/>
      <c r="AG189" s="16"/>
    </row>
    <row r="190" spans="1:33" s="22" customFormat="1" ht="40.5" customHeight="1">
      <c r="A190" s="21"/>
      <c r="B190" s="39"/>
      <c r="C190" s="39"/>
      <c r="D190" s="41" t="s">
        <v>2</v>
      </c>
      <c r="E190" s="33">
        <f>E15+E17+E32+E44+E106+E114+E124+E135+E140+E148+E151+E153+E159+E161+E165+E182+E184</f>
        <v>2327038910.88</v>
      </c>
      <c r="F190" s="33">
        <f aca="true" t="shared" si="61" ref="F190:U190">F15+F17+F32+F44+F106+F114+F124+F135+F140+F148+F151+F153+F159+F161+F165+F182+F184</f>
        <v>545463416</v>
      </c>
      <c r="G190" s="33">
        <f t="shared" si="61"/>
        <v>109466878</v>
      </c>
      <c r="H190" s="33">
        <f t="shared" si="61"/>
        <v>1755552029.5299995</v>
      </c>
      <c r="I190" s="33">
        <f t="shared" si="61"/>
        <v>396189653.5999999</v>
      </c>
      <c r="J190" s="33">
        <f t="shared" si="61"/>
        <v>61519255.019999996</v>
      </c>
      <c r="K190" s="139">
        <f t="shared" si="57"/>
        <v>75.44145571962588</v>
      </c>
      <c r="L190" s="33">
        <f t="shared" si="61"/>
        <v>719253802.3900001</v>
      </c>
      <c r="M190" s="33">
        <f t="shared" si="61"/>
        <v>60466899.97</v>
      </c>
      <c r="N190" s="33">
        <f t="shared" si="61"/>
        <v>5793838</v>
      </c>
      <c r="O190" s="33">
        <f t="shared" si="61"/>
        <v>2423113</v>
      </c>
      <c r="P190" s="33">
        <f t="shared" si="61"/>
        <v>658786902.4200001</v>
      </c>
      <c r="Q190" s="33">
        <f t="shared" si="61"/>
        <v>390619748.56999993</v>
      </c>
      <c r="R190" s="33">
        <f t="shared" si="61"/>
        <v>40466017.129999995</v>
      </c>
      <c r="S190" s="33">
        <f t="shared" si="61"/>
        <v>4139044.85</v>
      </c>
      <c r="T190" s="33">
        <f t="shared" si="61"/>
        <v>1264783.23</v>
      </c>
      <c r="U190" s="33">
        <f t="shared" si="61"/>
        <v>350153731.44</v>
      </c>
      <c r="V190" s="139">
        <f t="shared" si="60"/>
        <v>54.30902794980216</v>
      </c>
      <c r="W190" s="33">
        <f t="shared" si="44"/>
        <v>2146171778.0999994</v>
      </c>
      <c r="X190" s="285"/>
      <c r="Y190" s="217"/>
      <c r="Z190" s="19"/>
      <c r="AA190" s="19"/>
      <c r="AB190" s="19"/>
      <c r="AC190" s="19"/>
      <c r="AF190" s="19"/>
      <c r="AG190" s="19"/>
    </row>
    <row r="191" spans="1:33" s="22" customFormat="1" ht="35.25" customHeight="1">
      <c r="A191" s="21"/>
      <c r="B191" s="39"/>
      <c r="C191" s="39"/>
      <c r="D191" s="40" t="s">
        <v>419</v>
      </c>
      <c r="E191" s="33">
        <f aca="true" t="shared" si="62" ref="E191:J191">E192+E194+E193</f>
        <v>69952664</v>
      </c>
      <c r="F191" s="33">
        <f t="shared" si="62"/>
        <v>0</v>
      </c>
      <c r="G191" s="33">
        <f t="shared" si="62"/>
        <v>0</v>
      </c>
      <c r="H191" s="33">
        <f t="shared" si="62"/>
        <v>53026362.46</v>
      </c>
      <c r="I191" s="33">
        <f t="shared" si="62"/>
        <v>0</v>
      </c>
      <c r="J191" s="33">
        <f t="shared" si="62"/>
        <v>0</v>
      </c>
      <c r="K191" s="139">
        <f t="shared" si="57"/>
        <v>75.80320666558174</v>
      </c>
      <c r="L191" s="33">
        <f aca="true" t="shared" si="63" ref="L191:U191">L192+L194+L193</f>
        <v>10751770</v>
      </c>
      <c r="M191" s="33">
        <f t="shared" si="63"/>
        <v>0</v>
      </c>
      <c r="N191" s="33">
        <f t="shared" si="63"/>
        <v>0</v>
      </c>
      <c r="O191" s="33">
        <f t="shared" si="63"/>
        <v>0</v>
      </c>
      <c r="P191" s="33">
        <f t="shared" si="63"/>
        <v>10751770</v>
      </c>
      <c r="Q191" s="33">
        <f t="shared" si="63"/>
        <v>6689901</v>
      </c>
      <c r="R191" s="33">
        <f t="shared" si="63"/>
        <v>0</v>
      </c>
      <c r="S191" s="33">
        <f t="shared" si="63"/>
        <v>0</v>
      </c>
      <c r="T191" s="33">
        <f t="shared" si="63"/>
        <v>0</v>
      </c>
      <c r="U191" s="33">
        <f t="shared" si="63"/>
        <v>6689901</v>
      </c>
      <c r="V191" s="139">
        <f t="shared" si="60"/>
        <v>62.221392384695726</v>
      </c>
      <c r="W191" s="33">
        <f t="shared" si="44"/>
        <v>59716263.46</v>
      </c>
      <c r="X191" s="285"/>
      <c r="Y191" s="217">
        <f>W191-W192-W193-W194</f>
        <v>0</v>
      </c>
      <c r="AF191" s="19"/>
      <c r="AG191" s="19"/>
    </row>
    <row r="192" spans="1:33" s="22" customFormat="1" ht="20.25" customHeight="1">
      <c r="A192" s="21"/>
      <c r="B192" s="42" t="s">
        <v>374</v>
      </c>
      <c r="C192" s="63" t="s">
        <v>245</v>
      </c>
      <c r="D192" s="43" t="s">
        <v>411</v>
      </c>
      <c r="E192" s="34">
        <f>'дод 2'!E263</f>
        <v>67231500</v>
      </c>
      <c r="F192" s="34">
        <f>'дод 2'!F263</f>
        <v>0</v>
      </c>
      <c r="G192" s="34">
        <f>'дод 2'!G263</f>
        <v>0</v>
      </c>
      <c r="H192" s="34">
        <f>'дод 2'!H263</f>
        <v>50423700</v>
      </c>
      <c r="I192" s="34">
        <f>'дод 2'!I263</f>
        <v>0</v>
      </c>
      <c r="J192" s="34">
        <f>'дод 2'!J263</f>
        <v>0</v>
      </c>
      <c r="K192" s="135">
        <f t="shared" si="57"/>
        <v>75.00011155485153</v>
      </c>
      <c r="L192" s="34">
        <f>'дод 2'!L263</f>
        <v>0</v>
      </c>
      <c r="M192" s="34">
        <f>'дод 2'!M263</f>
        <v>0</v>
      </c>
      <c r="N192" s="34">
        <f>'дод 2'!N263</f>
        <v>0</v>
      </c>
      <c r="O192" s="34">
        <f>'дод 2'!O263</f>
        <v>0</v>
      </c>
      <c r="P192" s="34">
        <f>'дод 2'!P263</f>
        <v>0</v>
      </c>
      <c r="Q192" s="34">
        <f>'дод 2'!Q263</f>
        <v>0</v>
      </c>
      <c r="R192" s="34">
        <f>'дод 2'!R263</f>
        <v>0</v>
      </c>
      <c r="S192" s="34">
        <f>'дод 2'!S263</f>
        <v>0</v>
      </c>
      <c r="T192" s="34">
        <f>'дод 2'!T263</f>
        <v>0</v>
      </c>
      <c r="U192" s="34">
        <f>'дод 2'!U263</f>
        <v>0</v>
      </c>
      <c r="V192" s="135"/>
      <c r="W192" s="34">
        <f t="shared" si="44"/>
        <v>50423700</v>
      </c>
      <c r="X192" s="285"/>
      <c r="Y192" s="218"/>
      <c r="AF192" s="16"/>
      <c r="AG192" s="16"/>
    </row>
    <row r="193" spans="1:33" s="22" customFormat="1" ht="65.25" customHeight="1">
      <c r="A193" s="21"/>
      <c r="B193" s="42" t="s">
        <v>549</v>
      </c>
      <c r="C193" s="63" t="s">
        <v>245</v>
      </c>
      <c r="D193" s="43" t="s">
        <v>550</v>
      </c>
      <c r="E193" s="34">
        <f>'дод 2'!E59</f>
        <v>1098942</v>
      </c>
      <c r="F193" s="34">
        <f>'дод 2'!F59</f>
        <v>0</v>
      </c>
      <c r="G193" s="34">
        <f>'дод 2'!G59</f>
        <v>0</v>
      </c>
      <c r="H193" s="34">
        <f>'дод 2'!H59</f>
        <v>1028940.46</v>
      </c>
      <c r="I193" s="34">
        <f>'дод 2'!I59</f>
        <v>0</v>
      </c>
      <c r="J193" s="34">
        <f>'дод 2'!J59</f>
        <v>0</v>
      </c>
      <c r="K193" s="135">
        <f t="shared" si="57"/>
        <v>93.6300969477916</v>
      </c>
      <c r="L193" s="34">
        <f>'дод 2'!L59</f>
        <v>4076070</v>
      </c>
      <c r="M193" s="34">
        <f>'дод 2'!M59</f>
        <v>0</v>
      </c>
      <c r="N193" s="34">
        <f>'дод 2'!N59</f>
        <v>0</v>
      </c>
      <c r="O193" s="34">
        <f>'дод 2'!O59</f>
        <v>0</v>
      </c>
      <c r="P193" s="34">
        <f>'дод 2'!P59</f>
        <v>4076070</v>
      </c>
      <c r="Q193" s="34">
        <f>'дод 2'!Q59</f>
        <v>2256070</v>
      </c>
      <c r="R193" s="34">
        <f>'дод 2'!R59</f>
        <v>0</v>
      </c>
      <c r="S193" s="34">
        <f>'дод 2'!S59</f>
        <v>0</v>
      </c>
      <c r="T193" s="34">
        <f>'дод 2'!T59</f>
        <v>0</v>
      </c>
      <c r="U193" s="34">
        <f>'дод 2'!U59</f>
        <v>2256070</v>
      </c>
      <c r="V193" s="135">
        <f t="shared" si="60"/>
        <v>55.34914758578729</v>
      </c>
      <c r="W193" s="34">
        <f t="shared" si="44"/>
        <v>3285010.46</v>
      </c>
      <c r="X193" s="285"/>
      <c r="Y193" s="218"/>
      <c r="AF193" s="16"/>
      <c r="AG193" s="16"/>
    </row>
    <row r="194" spans="1:33" s="22" customFormat="1" ht="24.75" customHeight="1">
      <c r="A194" s="21"/>
      <c r="B194" s="42" t="s">
        <v>375</v>
      </c>
      <c r="C194" s="42" t="s">
        <v>245</v>
      </c>
      <c r="D194" s="67" t="s">
        <v>25</v>
      </c>
      <c r="E194" s="34">
        <f aca="true" t="shared" si="64" ref="E194:J194">E195+E196+E197+E198+E199</f>
        <v>1622222</v>
      </c>
      <c r="F194" s="34">
        <f t="shared" si="64"/>
        <v>0</v>
      </c>
      <c r="G194" s="34">
        <f t="shared" si="64"/>
        <v>0</v>
      </c>
      <c r="H194" s="34">
        <f t="shared" si="64"/>
        <v>1573722</v>
      </c>
      <c r="I194" s="34">
        <f t="shared" si="64"/>
        <v>0</v>
      </c>
      <c r="J194" s="34">
        <f t="shared" si="64"/>
        <v>0</v>
      </c>
      <c r="K194" s="135">
        <f t="shared" si="57"/>
        <v>97.01027356305117</v>
      </c>
      <c r="L194" s="34">
        <f>L195+L196+L197+L198+L199</f>
        <v>6675700</v>
      </c>
      <c r="M194" s="34">
        <f aca="true" t="shared" si="65" ref="M194:U194">M195+M196+M197+M198+M199</f>
        <v>0</v>
      </c>
      <c r="N194" s="34">
        <f t="shared" si="65"/>
        <v>0</v>
      </c>
      <c r="O194" s="34">
        <f t="shared" si="65"/>
        <v>0</v>
      </c>
      <c r="P194" s="34">
        <f t="shared" si="65"/>
        <v>6675700</v>
      </c>
      <c r="Q194" s="34">
        <f t="shared" si="65"/>
        <v>4433831</v>
      </c>
      <c r="R194" s="34">
        <f t="shared" si="65"/>
        <v>0</v>
      </c>
      <c r="S194" s="34">
        <f t="shared" si="65"/>
        <v>0</v>
      </c>
      <c r="T194" s="34">
        <f t="shared" si="65"/>
        <v>0</v>
      </c>
      <c r="U194" s="34">
        <f t="shared" si="65"/>
        <v>4433831</v>
      </c>
      <c r="V194" s="135">
        <f t="shared" si="60"/>
        <v>66.41746932905912</v>
      </c>
      <c r="W194" s="34">
        <f t="shared" si="44"/>
        <v>6007553</v>
      </c>
      <c r="X194" s="285"/>
      <c r="Y194" s="217">
        <f>W194-W195-W196-W197-W198-W199</f>
        <v>0</v>
      </c>
      <c r="AF194" s="16"/>
      <c r="AG194" s="16"/>
    </row>
    <row r="195" spans="1:33" s="27" customFormat="1" ht="102.75" customHeight="1">
      <c r="A195" s="25"/>
      <c r="B195" s="62" t="s">
        <v>375</v>
      </c>
      <c r="C195" s="68" t="s">
        <v>245</v>
      </c>
      <c r="D195" s="46" t="s">
        <v>425</v>
      </c>
      <c r="E195" s="35">
        <f>'дод 2'!E211</f>
        <v>758500</v>
      </c>
      <c r="F195" s="35">
        <f>'дод 2'!F211</f>
        <v>0</v>
      </c>
      <c r="G195" s="35">
        <f>'дод 2'!G211</f>
        <v>0</v>
      </c>
      <c r="H195" s="35">
        <f>'дод 2'!H211</f>
        <v>710000</v>
      </c>
      <c r="I195" s="35">
        <f>'дод 2'!I211</f>
        <v>0</v>
      </c>
      <c r="J195" s="35">
        <f>'дод 2'!J211</f>
        <v>0</v>
      </c>
      <c r="K195" s="177">
        <f t="shared" si="57"/>
        <v>93.6058009228741</v>
      </c>
      <c r="L195" s="35">
        <f>'дод 2'!L211</f>
        <v>2221500</v>
      </c>
      <c r="M195" s="35">
        <f>'дод 2'!M211</f>
        <v>0</v>
      </c>
      <c r="N195" s="35">
        <f>'дод 2'!N211</f>
        <v>0</v>
      </c>
      <c r="O195" s="35">
        <f>'дод 2'!O211</f>
        <v>0</v>
      </c>
      <c r="P195" s="35">
        <f>'дод 2'!P211</f>
        <v>2221500</v>
      </c>
      <c r="Q195" s="35">
        <f>'дод 2'!Q211</f>
        <v>1950000</v>
      </c>
      <c r="R195" s="35">
        <f>'дод 2'!R211</f>
        <v>0</v>
      </c>
      <c r="S195" s="35">
        <f>'дод 2'!S211</f>
        <v>0</v>
      </c>
      <c r="T195" s="35">
        <f>'дод 2'!T211</f>
        <v>0</v>
      </c>
      <c r="U195" s="35">
        <f>'дод 2'!U211</f>
        <v>1950000</v>
      </c>
      <c r="V195" s="177">
        <f t="shared" si="60"/>
        <v>87.77852802160703</v>
      </c>
      <c r="W195" s="35">
        <f t="shared" si="44"/>
        <v>2660000</v>
      </c>
      <c r="X195" s="285"/>
      <c r="Y195" s="219"/>
      <c r="AF195" s="24"/>
      <c r="AG195" s="24"/>
    </row>
    <row r="196" spans="1:33" s="27" customFormat="1" ht="36.75" customHeight="1">
      <c r="A196" s="25"/>
      <c r="B196" s="45" t="s">
        <v>375</v>
      </c>
      <c r="C196" s="58" t="s">
        <v>245</v>
      </c>
      <c r="D196" s="69" t="s">
        <v>182</v>
      </c>
      <c r="E196" s="35">
        <f>'дод 2'!E265</f>
        <v>0</v>
      </c>
      <c r="F196" s="35">
        <f>'дод 2'!F265</f>
        <v>0</v>
      </c>
      <c r="G196" s="35">
        <f>'дод 2'!G265</f>
        <v>0</v>
      </c>
      <c r="H196" s="35">
        <f>'дод 2'!H265</f>
        <v>0</v>
      </c>
      <c r="I196" s="35">
        <f>'дод 2'!I265</f>
        <v>0</v>
      </c>
      <c r="J196" s="35">
        <f>'дод 2'!J265</f>
        <v>0</v>
      </c>
      <c r="K196" s="177"/>
      <c r="L196" s="35">
        <f>'дод 2'!L265</f>
        <v>1500000</v>
      </c>
      <c r="M196" s="35">
        <f>'дод 2'!M265</f>
        <v>0</v>
      </c>
      <c r="N196" s="35">
        <f>'дод 2'!N265</f>
        <v>0</v>
      </c>
      <c r="O196" s="35">
        <f>'дод 2'!O265</f>
        <v>0</v>
      </c>
      <c r="P196" s="35">
        <f>'дод 2'!P265</f>
        <v>1500000</v>
      </c>
      <c r="Q196" s="35">
        <f>'дод 2'!Q265</f>
        <v>1029631</v>
      </c>
      <c r="R196" s="35">
        <f>'дод 2'!R265</f>
        <v>0</v>
      </c>
      <c r="S196" s="35">
        <f>'дод 2'!S265</f>
        <v>0</v>
      </c>
      <c r="T196" s="35">
        <f>'дод 2'!T265</f>
        <v>0</v>
      </c>
      <c r="U196" s="35">
        <f>'дод 2'!U265</f>
        <v>1029631</v>
      </c>
      <c r="V196" s="177">
        <f t="shared" si="60"/>
        <v>68.64206666666666</v>
      </c>
      <c r="W196" s="35">
        <f t="shared" si="44"/>
        <v>1029631</v>
      </c>
      <c r="X196" s="285"/>
      <c r="Y196" s="219"/>
      <c r="AF196" s="24"/>
      <c r="AG196" s="24"/>
    </row>
    <row r="197" spans="1:33" s="27" customFormat="1" ht="36.75" customHeight="1">
      <c r="A197" s="25"/>
      <c r="B197" s="45" t="s">
        <v>375</v>
      </c>
      <c r="C197" s="99" t="s">
        <v>245</v>
      </c>
      <c r="D197" s="102" t="s">
        <v>564</v>
      </c>
      <c r="E197" s="35">
        <f>'дод 2'!E70</f>
        <v>119492</v>
      </c>
      <c r="F197" s="35">
        <f>'дод 2'!F70</f>
        <v>0</v>
      </c>
      <c r="G197" s="35">
        <f>'дод 2'!G70</f>
        <v>0</v>
      </c>
      <c r="H197" s="35">
        <f>'дод 2'!H70</f>
        <v>119492</v>
      </c>
      <c r="I197" s="35">
        <f>'дод 2'!I70</f>
        <v>0</v>
      </c>
      <c r="J197" s="35">
        <f>'дод 2'!J70</f>
        <v>0</v>
      </c>
      <c r="K197" s="177">
        <f t="shared" si="57"/>
        <v>100</v>
      </c>
      <c r="L197" s="35">
        <f>'дод 2'!L70</f>
        <v>0</v>
      </c>
      <c r="M197" s="35">
        <f>'дод 2'!M70</f>
        <v>0</v>
      </c>
      <c r="N197" s="35">
        <f>'дод 2'!N70</f>
        <v>0</v>
      </c>
      <c r="O197" s="35">
        <f>'дод 2'!O70</f>
        <v>0</v>
      </c>
      <c r="P197" s="35">
        <f>'дод 2'!P70</f>
        <v>0</v>
      </c>
      <c r="Q197" s="35">
        <f>'дод 2'!Q70</f>
        <v>0</v>
      </c>
      <c r="R197" s="35">
        <f>'дод 2'!R70</f>
        <v>0</v>
      </c>
      <c r="S197" s="35">
        <f>'дод 2'!S70</f>
        <v>0</v>
      </c>
      <c r="T197" s="35">
        <f>'дод 2'!T70</f>
        <v>0</v>
      </c>
      <c r="U197" s="35">
        <f>'дод 2'!U70</f>
        <v>0</v>
      </c>
      <c r="V197" s="177"/>
      <c r="W197" s="35">
        <f t="shared" si="44"/>
        <v>119492</v>
      </c>
      <c r="X197" s="285"/>
      <c r="Y197" s="219"/>
      <c r="AF197" s="24"/>
      <c r="AG197" s="24"/>
    </row>
    <row r="198" spans="1:33" s="27" customFormat="1" ht="36.75" customHeight="1">
      <c r="A198" s="25"/>
      <c r="B198" s="45" t="s">
        <v>375</v>
      </c>
      <c r="C198" s="99" t="s">
        <v>245</v>
      </c>
      <c r="D198" s="102" t="s">
        <v>565</v>
      </c>
      <c r="E198" s="35">
        <f>'дод 2'!E71</f>
        <v>84230</v>
      </c>
      <c r="F198" s="35">
        <f>'дод 2'!F71</f>
        <v>0</v>
      </c>
      <c r="G198" s="35">
        <f>'дод 2'!G71</f>
        <v>0</v>
      </c>
      <c r="H198" s="35">
        <f>'дод 2'!H71</f>
        <v>84230</v>
      </c>
      <c r="I198" s="35">
        <f>'дод 2'!I71</f>
        <v>0</v>
      </c>
      <c r="J198" s="35">
        <f>'дод 2'!J71</f>
        <v>0</v>
      </c>
      <c r="K198" s="177">
        <f t="shared" si="57"/>
        <v>100</v>
      </c>
      <c r="L198" s="35">
        <f>'дод 2'!L71</f>
        <v>54200</v>
      </c>
      <c r="M198" s="35">
        <f>'дод 2'!M71</f>
        <v>0</v>
      </c>
      <c r="N198" s="35">
        <f>'дод 2'!N71</f>
        <v>0</v>
      </c>
      <c r="O198" s="35">
        <f>'дод 2'!O71</f>
        <v>0</v>
      </c>
      <c r="P198" s="35">
        <f>'дод 2'!P71</f>
        <v>54200</v>
      </c>
      <c r="Q198" s="35">
        <f>'дод 2'!Q71</f>
        <v>54200</v>
      </c>
      <c r="R198" s="35">
        <f>'дод 2'!R71</f>
        <v>0</v>
      </c>
      <c r="S198" s="35">
        <f>'дод 2'!S71</f>
        <v>0</v>
      </c>
      <c r="T198" s="35">
        <f>'дод 2'!T71</f>
        <v>0</v>
      </c>
      <c r="U198" s="35">
        <f>'дод 2'!U71</f>
        <v>54200</v>
      </c>
      <c r="V198" s="177">
        <f t="shared" si="60"/>
        <v>100</v>
      </c>
      <c r="W198" s="35">
        <f t="shared" si="44"/>
        <v>138430</v>
      </c>
      <c r="X198" s="285"/>
      <c r="Y198" s="219"/>
      <c r="AF198" s="24"/>
      <c r="AG198" s="24"/>
    </row>
    <row r="199" spans="1:33" s="27" customFormat="1" ht="54.75" customHeight="1">
      <c r="A199" s="25"/>
      <c r="B199" s="45" t="s">
        <v>375</v>
      </c>
      <c r="C199" s="99" t="s">
        <v>245</v>
      </c>
      <c r="D199" s="102" t="s">
        <v>584</v>
      </c>
      <c r="E199" s="35">
        <f>'дод 2'!E112</f>
        <v>660000</v>
      </c>
      <c r="F199" s="35">
        <f>'дод 2'!F112</f>
        <v>0</v>
      </c>
      <c r="G199" s="35">
        <f>'дод 2'!G112</f>
        <v>0</v>
      </c>
      <c r="H199" s="35">
        <f>'дод 2'!H112</f>
        <v>660000</v>
      </c>
      <c r="I199" s="35">
        <f>'дод 2'!I112</f>
        <v>0</v>
      </c>
      <c r="J199" s="35">
        <f>'дод 2'!J112</f>
        <v>0</v>
      </c>
      <c r="K199" s="177">
        <f t="shared" si="57"/>
        <v>100</v>
      </c>
      <c r="L199" s="35">
        <f>'дод 2'!L112</f>
        <v>2900000</v>
      </c>
      <c r="M199" s="35">
        <f>'дод 2'!M112</f>
        <v>0</v>
      </c>
      <c r="N199" s="35">
        <f>'дод 2'!N112</f>
        <v>0</v>
      </c>
      <c r="O199" s="35">
        <f>'дод 2'!O112</f>
        <v>0</v>
      </c>
      <c r="P199" s="35">
        <f>'дод 2'!P112</f>
        <v>2900000</v>
      </c>
      <c r="Q199" s="35">
        <f>'дод 2'!Q112</f>
        <v>1400000</v>
      </c>
      <c r="R199" s="35">
        <f>'дод 2'!R112</f>
        <v>0</v>
      </c>
      <c r="S199" s="35">
        <f>'дод 2'!S112</f>
        <v>0</v>
      </c>
      <c r="T199" s="35">
        <f>'дод 2'!T112</f>
        <v>0</v>
      </c>
      <c r="U199" s="35">
        <f>'дод 2'!U112</f>
        <v>1400000</v>
      </c>
      <c r="V199" s="177">
        <f t="shared" si="60"/>
        <v>48.275862068965516</v>
      </c>
      <c r="W199" s="35">
        <f t="shared" si="44"/>
        <v>2060000</v>
      </c>
      <c r="X199" s="285"/>
      <c r="Y199" s="219"/>
      <c r="AF199" s="24"/>
      <c r="AG199" s="24"/>
    </row>
    <row r="200" spans="1:33" s="22" customFormat="1" ht="39.75" customHeight="1">
      <c r="A200" s="21"/>
      <c r="B200" s="39"/>
      <c r="C200" s="39"/>
      <c r="D200" s="40" t="s">
        <v>26</v>
      </c>
      <c r="E200" s="33">
        <f>E190+E191</f>
        <v>2396991574.88</v>
      </c>
      <c r="F200" s="33">
        <f aca="true" t="shared" si="66" ref="F200:U200">F190+F191</f>
        <v>545463416</v>
      </c>
      <c r="G200" s="33">
        <f t="shared" si="66"/>
        <v>109466878</v>
      </c>
      <c r="H200" s="33">
        <f t="shared" si="66"/>
        <v>1808578391.9899995</v>
      </c>
      <c r="I200" s="33">
        <f t="shared" si="66"/>
        <v>396189653.5999999</v>
      </c>
      <c r="J200" s="33">
        <f t="shared" si="66"/>
        <v>61519255.019999996</v>
      </c>
      <c r="K200" s="139">
        <f t="shared" si="57"/>
        <v>75.45201288746883</v>
      </c>
      <c r="L200" s="33">
        <f t="shared" si="66"/>
        <v>730005572.3900001</v>
      </c>
      <c r="M200" s="33">
        <f t="shared" si="66"/>
        <v>60466899.97</v>
      </c>
      <c r="N200" s="33">
        <f t="shared" si="66"/>
        <v>5793838</v>
      </c>
      <c r="O200" s="33">
        <f t="shared" si="66"/>
        <v>2423113</v>
      </c>
      <c r="P200" s="33">
        <f t="shared" si="66"/>
        <v>669538672.4200001</v>
      </c>
      <c r="Q200" s="33">
        <f t="shared" si="66"/>
        <v>397309649.56999993</v>
      </c>
      <c r="R200" s="33">
        <f t="shared" si="66"/>
        <v>40466017.129999995</v>
      </c>
      <c r="S200" s="33">
        <f t="shared" si="66"/>
        <v>4139044.85</v>
      </c>
      <c r="T200" s="33">
        <f t="shared" si="66"/>
        <v>1264783.23</v>
      </c>
      <c r="U200" s="33">
        <f t="shared" si="66"/>
        <v>356843632.44</v>
      </c>
      <c r="V200" s="139">
        <f t="shared" si="60"/>
        <v>54.42556394045444</v>
      </c>
      <c r="W200" s="33">
        <f t="shared" si="44"/>
        <v>2205888041.5599995</v>
      </c>
      <c r="X200" s="285"/>
      <c r="Y200" s="218"/>
      <c r="AF200" s="19"/>
      <c r="AG200" s="19"/>
    </row>
    <row r="201" spans="1:33" s="22" customFormat="1" ht="32.25" customHeight="1">
      <c r="A201" s="21"/>
      <c r="B201" s="200"/>
      <c r="C201" s="200"/>
      <c r="D201" s="200"/>
      <c r="E201" s="201"/>
      <c r="F201" s="201"/>
      <c r="G201" s="201"/>
      <c r="H201" s="201"/>
      <c r="I201" s="201"/>
      <c r="J201" s="201"/>
      <c r="K201" s="202"/>
      <c r="L201" s="201"/>
      <c r="M201" s="201"/>
      <c r="N201" s="201"/>
      <c r="O201" s="201"/>
      <c r="P201" s="201"/>
      <c r="Q201" s="201"/>
      <c r="R201" s="201"/>
      <c r="S201" s="201"/>
      <c r="T201" s="201"/>
      <c r="U201" s="201"/>
      <c r="V201" s="202"/>
      <c r="W201" s="201"/>
      <c r="X201" s="285"/>
      <c r="Y201" s="218"/>
      <c r="AF201" s="19"/>
      <c r="AG201" s="19"/>
    </row>
    <row r="202" spans="1:33" s="22" customFormat="1" ht="32.25" customHeight="1">
      <c r="A202" s="21"/>
      <c r="B202" s="203"/>
      <c r="C202" s="203"/>
      <c r="D202" s="203"/>
      <c r="E202" s="204"/>
      <c r="F202" s="204"/>
      <c r="G202" s="204"/>
      <c r="H202" s="205"/>
      <c r="I202" s="205"/>
      <c r="J202" s="205"/>
      <c r="K202" s="206"/>
      <c r="L202" s="204"/>
      <c r="M202" s="204"/>
      <c r="N202" s="204"/>
      <c r="O202" s="204"/>
      <c r="P202" s="204"/>
      <c r="Q202" s="205"/>
      <c r="R202" s="205"/>
      <c r="S202" s="205"/>
      <c r="T202" s="205"/>
      <c r="U202" s="205"/>
      <c r="V202" s="206"/>
      <c r="W202" s="204"/>
      <c r="X202" s="285"/>
      <c r="Y202" s="218"/>
      <c r="AF202" s="19"/>
      <c r="AG202" s="19"/>
    </row>
    <row r="203" spans="1:33" s="22" customFormat="1" ht="32.25" customHeight="1">
      <c r="A203" s="21"/>
      <c r="B203" s="203"/>
      <c r="C203" s="203"/>
      <c r="D203" s="203"/>
      <c r="E203" s="204"/>
      <c r="F203" s="204"/>
      <c r="G203" s="204"/>
      <c r="H203" s="204"/>
      <c r="I203" s="204"/>
      <c r="J203" s="204"/>
      <c r="K203" s="206"/>
      <c r="L203" s="204"/>
      <c r="M203" s="204"/>
      <c r="N203" s="204"/>
      <c r="O203" s="204"/>
      <c r="P203" s="204"/>
      <c r="Q203" s="204"/>
      <c r="R203" s="204"/>
      <c r="S203" s="204"/>
      <c r="T203" s="204"/>
      <c r="U203" s="204"/>
      <c r="V203" s="206"/>
      <c r="W203" s="204"/>
      <c r="X203" s="285"/>
      <c r="Y203" s="218"/>
      <c r="AF203" s="19"/>
      <c r="AG203" s="19"/>
    </row>
    <row r="204" spans="1:33" s="22" customFormat="1" ht="32.25" customHeight="1">
      <c r="A204" s="21"/>
      <c r="B204" s="203"/>
      <c r="C204" s="203"/>
      <c r="D204" s="203"/>
      <c r="E204" s="204"/>
      <c r="F204" s="204"/>
      <c r="G204" s="204"/>
      <c r="H204" s="204"/>
      <c r="I204" s="204"/>
      <c r="J204" s="204"/>
      <c r="K204" s="206"/>
      <c r="L204" s="204"/>
      <c r="M204" s="204"/>
      <c r="N204" s="204"/>
      <c r="O204" s="204"/>
      <c r="P204" s="204"/>
      <c r="Q204" s="204"/>
      <c r="R204" s="204"/>
      <c r="S204" s="204"/>
      <c r="T204" s="204"/>
      <c r="U204" s="204"/>
      <c r="V204" s="206"/>
      <c r="W204" s="204"/>
      <c r="X204" s="285"/>
      <c r="Y204" s="218"/>
      <c r="AF204" s="19"/>
      <c r="AG204" s="19"/>
    </row>
    <row r="205" spans="1:33" s="22" customFormat="1" ht="32.25" customHeight="1">
      <c r="A205" s="21"/>
      <c r="B205" s="203"/>
      <c r="C205" s="203"/>
      <c r="D205" s="203"/>
      <c r="E205" s="204"/>
      <c r="F205" s="204"/>
      <c r="G205" s="204"/>
      <c r="H205" s="204"/>
      <c r="I205" s="204"/>
      <c r="J205" s="204"/>
      <c r="K205" s="206"/>
      <c r="L205" s="204"/>
      <c r="M205" s="204"/>
      <c r="N205" s="204"/>
      <c r="O205" s="204"/>
      <c r="P205" s="204"/>
      <c r="Q205" s="204"/>
      <c r="R205" s="204"/>
      <c r="S205" s="204"/>
      <c r="T205" s="204"/>
      <c r="U205" s="204"/>
      <c r="V205" s="206"/>
      <c r="W205" s="204"/>
      <c r="X205" s="285"/>
      <c r="Y205" s="218"/>
      <c r="AF205" s="19"/>
      <c r="AG205" s="19"/>
    </row>
    <row r="206" spans="1:33" s="22" customFormat="1" ht="19.5" customHeight="1">
      <c r="A206" s="21"/>
      <c r="B206" s="203"/>
      <c r="C206" s="203"/>
      <c r="D206" s="203"/>
      <c r="E206" s="204"/>
      <c r="F206" s="204"/>
      <c r="G206" s="204"/>
      <c r="H206" s="204"/>
      <c r="I206" s="204"/>
      <c r="J206" s="204"/>
      <c r="K206" s="206"/>
      <c r="L206" s="204"/>
      <c r="M206" s="204"/>
      <c r="N206" s="204"/>
      <c r="O206" s="204"/>
      <c r="P206" s="204"/>
      <c r="Q206" s="204"/>
      <c r="R206" s="204"/>
      <c r="S206" s="204"/>
      <c r="T206" s="204"/>
      <c r="U206" s="204"/>
      <c r="V206" s="206"/>
      <c r="W206" s="204"/>
      <c r="X206" s="285"/>
      <c r="Y206" s="218"/>
      <c r="AF206" s="19"/>
      <c r="AG206" s="19"/>
    </row>
    <row r="207" spans="1:33" s="150" customFormat="1" ht="61.5" customHeight="1">
      <c r="A207" s="149"/>
      <c r="B207" s="147"/>
      <c r="C207" s="147"/>
      <c r="D207" s="269" t="s">
        <v>544</v>
      </c>
      <c r="E207" s="269"/>
      <c r="F207" s="269"/>
      <c r="G207" s="269"/>
      <c r="H207" s="269"/>
      <c r="I207" s="269"/>
      <c r="J207" s="142"/>
      <c r="K207" s="143"/>
      <c r="L207" s="142"/>
      <c r="M207" s="142"/>
      <c r="N207" s="142"/>
      <c r="O207" s="142"/>
      <c r="P207" s="142"/>
      <c r="Q207" s="146"/>
      <c r="R207" s="264" t="s">
        <v>543</v>
      </c>
      <c r="S207" s="264"/>
      <c r="T207" s="264"/>
      <c r="U207" s="264"/>
      <c r="V207" s="264"/>
      <c r="W207" s="146"/>
      <c r="X207" s="285"/>
      <c r="Y207" s="146"/>
      <c r="AF207" s="151"/>
      <c r="AG207" s="151"/>
    </row>
    <row r="208" spans="1:33" s="11" customFormat="1" ht="24.75" customHeight="1">
      <c r="A208" s="6"/>
      <c r="B208" s="288"/>
      <c r="C208" s="288"/>
      <c r="D208" s="288"/>
      <c r="E208" s="288"/>
      <c r="F208" s="288"/>
      <c r="G208" s="288"/>
      <c r="H208" s="31"/>
      <c r="I208" s="31"/>
      <c r="J208" s="31"/>
      <c r="K208" s="133"/>
      <c r="L208" s="3"/>
      <c r="M208" s="15"/>
      <c r="N208" s="3"/>
      <c r="O208" s="289"/>
      <c r="P208" s="289"/>
      <c r="Q208" s="289"/>
      <c r="R208" s="289"/>
      <c r="S208" s="289"/>
      <c r="T208" s="289"/>
      <c r="U208" s="289"/>
      <c r="V208" s="289"/>
      <c r="W208" s="289"/>
      <c r="X208" s="285"/>
      <c r="Y208" s="220"/>
      <c r="AF208" s="16"/>
      <c r="AG208" s="16"/>
    </row>
    <row r="209" spans="1:33" s="11" customFormat="1" ht="31.5" customHeight="1">
      <c r="A209" s="6"/>
      <c r="B209" s="70"/>
      <c r="C209" s="71"/>
      <c r="D209" s="70"/>
      <c r="E209" s="30">
        <f>E200-'дод 2'!E266</f>
        <v>0</v>
      </c>
      <c r="F209" s="30">
        <f>F200-'дод 2'!F266</f>
        <v>0</v>
      </c>
      <c r="G209" s="30">
        <f>G200-'дод 2'!G266</f>
        <v>0</v>
      </c>
      <c r="H209" s="30">
        <f>H200-'дод 2'!H266</f>
        <v>0</v>
      </c>
      <c r="I209" s="30">
        <f>I200-'дод 2'!I266</f>
        <v>0</v>
      </c>
      <c r="J209" s="30">
        <f>J200-'дод 2'!J266</f>
        <v>0</v>
      </c>
      <c r="K209" s="30">
        <f>K200-'дод 2'!K266</f>
        <v>0</v>
      </c>
      <c r="L209" s="30">
        <f>L200-'дод 2'!L266</f>
        <v>0</v>
      </c>
      <c r="M209" s="30">
        <f>M200-'дод 2'!M266</f>
        <v>0</v>
      </c>
      <c r="N209" s="30">
        <f>N200-'дод 2'!N266</f>
        <v>0</v>
      </c>
      <c r="O209" s="30">
        <f>O200-'дод 2'!O266</f>
        <v>0</v>
      </c>
      <c r="P209" s="30">
        <f>P200-'дод 2'!P266</f>
        <v>0</v>
      </c>
      <c r="Q209" s="30">
        <f>Q200-'дод 2'!Q266</f>
        <v>0</v>
      </c>
      <c r="R209" s="30">
        <f>R200-'дод 2'!R266</f>
        <v>0</v>
      </c>
      <c r="S209" s="30">
        <f>S200-'дод 2'!S266</f>
        <v>0</v>
      </c>
      <c r="T209" s="30">
        <f>T200-'дод 2'!T266</f>
        <v>0</v>
      </c>
      <c r="U209" s="30">
        <f>U200-'дод 2'!U266</f>
        <v>0</v>
      </c>
      <c r="V209" s="30">
        <f>V200-'дод 2'!V266</f>
        <v>0</v>
      </c>
      <c r="W209" s="30">
        <f>W200-'дод 2'!W266</f>
        <v>0</v>
      </c>
      <c r="X209" s="285"/>
      <c r="Y209" s="220"/>
      <c r="AF209" s="16"/>
      <c r="AG209" s="16"/>
    </row>
    <row r="210" spans="1:33" s="11" customFormat="1" ht="31.5" customHeight="1">
      <c r="A210" s="6"/>
      <c r="E210" s="141">
        <v>2396991574.88</v>
      </c>
      <c r="F210" s="141">
        <v>545463416</v>
      </c>
      <c r="G210" s="141">
        <v>109466878</v>
      </c>
      <c r="H210" s="141">
        <v>1808578391.99</v>
      </c>
      <c r="I210" s="141">
        <v>396189653.6</v>
      </c>
      <c r="J210" s="141">
        <v>61519255.02</v>
      </c>
      <c r="K210" s="141"/>
      <c r="L210" s="141">
        <v>730005572.39</v>
      </c>
      <c r="M210" s="141">
        <v>88282455.76</v>
      </c>
      <c r="N210" s="141">
        <v>5793838</v>
      </c>
      <c r="O210" s="141">
        <v>2423113</v>
      </c>
      <c r="P210" s="141">
        <v>641723116.63</v>
      </c>
      <c r="Q210" s="141">
        <v>397309649.57</v>
      </c>
      <c r="R210" s="141">
        <v>40569732.83</v>
      </c>
      <c r="S210" s="141">
        <v>4139044.85</v>
      </c>
      <c r="T210" s="141">
        <v>1264783.23</v>
      </c>
      <c r="U210" s="141">
        <v>356739916.74</v>
      </c>
      <c r="V210" s="141"/>
      <c r="W210" s="141">
        <v>2205888041.56</v>
      </c>
      <c r="X210" s="285"/>
      <c r="Y210" s="220"/>
      <c r="AF210" s="16"/>
      <c r="AG210" s="16"/>
    </row>
    <row r="211" spans="1:33" s="18" customFormat="1" ht="31.5" customHeight="1">
      <c r="A211" s="17"/>
      <c r="B211" s="185"/>
      <c r="C211" s="185"/>
      <c r="D211" s="185"/>
      <c r="E211" s="184">
        <f>E210-E200</f>
        <v>0</v>
      </c>
      <c r="F211" s="184">
        <f aca="true" t="shared" si="67" ref="F211:W211">F210-F200</f>
        <v>0</v>
      </c>
      <c r="G211" s="184">
        <f t="shared" si="67"/>
        <v>0</v>
      </c>
      <c r="H211" s="184">
        <f t="shared" si="67"/>
        <v>0</v>
      </c>
      <c r="I211" s="184">
        <f t="shared" si="67"/>
        <v>0</v>
      </c>
      <c r="J211" s="184">
        <f t="shared" si="67"/>
        <v>0</v>
      </c>
      <c r="K211" s="184"/>
      <c r="L211" s="184">
        <f t="shared" si="67"/>
        <v>0</v>
      </c>
      <c r="M211" s="184">
        <f t="shared" si="67"/>
        <v>27815555.790000007</v>
      </c>
      <c r="N211" s="184">
        <f t="shared" si="67"/>
        <v>0</v>
      </c>
      <c r="O211" s="184">
        <f t="shared" si="67"/>
        <v>0</v>
      </c>
      <c r="P211" s="184">
        <f t="shared" si="67"/>
        <v>-27815555.79000008</v>
      </c>
      <c r="Q211" s="184">
        <f t="shared" si="67"/>
        <v>0</v>
      </c>
      <c r="R211" s="184">
        <f t="shared" si="67"/>
        <v>103715.70000000298</v>
      </c>
      <c r="S211" s="184">
        <f t="shared" si="67"/>
        <v>0</v>
      </c>
      <c r="T211" s="184">
        <f t="shared" si="67"/>
        <v>0</v>
      </c>
      <c r="U211" s="184">
        <f t="shared" si="67"/>
        <v>-103715.69999998808</v>
      </c>
      <c r="V211" s="184"/>
      <c r="W211" s="184">
        <f t="shared" si="67"/>
        <v>0</v>
      </c>
      <c r="X211" s="285"/>
      <c r="Y211" s="221"/>
      <c r="AF211" s="19"/>
      <c r="AG211" s="19"/>
    </row>
    <row r="212" spans="1:33" s="11" customFormat="1" ht="18.75">
      <c r="A212" s="6"/>
      <c r="B212" s="72"/>
      <c r="C212" s="73"/>
      <c r="D212" s="73"/>
      <c r="E212" s="13"/>
      <c r="F212" s="13"/>
      <c r="G212" s="13"/>
      <c r="H212" s="13"/>
      <c r="I212" s="13"/>
      <c r="J212" s="13"/>
      <c r="K212" s="134"/>
      <c r="L212" s="13"/>
      <c r="M212" s="13"/>
      <c r="N212" s="13"/>
      <c r="O212" s="13"/>
      <c r="P212" s="20"/>
      <c r="Q212" s="20"/>
      <c r="R212" s="20"/>
      <c r="S212" s="20"/>
      <c r="T212" s="20"/>
      <c r="U212" s="20"/>
      <c r="V212" s="136"/>
      <c r="W212" s="13"/>
      <c r="X212" s="285"/>
      <c r="Y212" s="220"/>
      <c r="AF212" s="16"/>
      <c r="AG212" s="16"/>
    </row>
    <row r="213" spans="1:33" s="11" customFormat="1" ht="18.75">
      <c r="A213" s="6"/>
      <c r="B213" s="72"/>
      <c r="C213" s="73"/>
      <c r="D213" s="73"/>
      <c r="E213" s="13"/>
      <c r="F213" s="13"/>
      <c r="G213" s="13"/>
      <c r="H213" s="13"/>
      <c r="I213" s="13"/>
      <c r="J213" s="13"/>
      <c r="K213" s="134"/>
      <c r="L213" s="13"/>
      <c r="M213" s="13"/>
      <c r="N213" s="13"/>
      <c r="O213" s="13"/>
      <c r="P213" s="13"/>
      <c r="Q213" s="13"/>
      <c r="R213" s="13"/>
      <c r="S213" s="13"/>
      <c r="T213" s="13"/>
      <c r="U213" s="13"/>
      <c r="V213" s="134"/>
      <c r="W213" s="13"/>
      <c r="X213" s="285"/>
      <c r="Y213" s="220"/>
      <c r="AF213" s="16"/>
      <c r="AG213" s="16"/>
    </row>
    <row r="214" spans="1:33" s="11" customFormat="1" ht="18.75">
      <c r="A214" s="6"/>
      <c r="B214" s="72"/>
      <c r="C214" s="73"/>
      <c r="D214" s="73"/>
      <c r="E214" s="13"/>
      <c r="F214" s="13"/>
      <c r="G214" s="13"/>
      <c r="H214" s="13"/>
      <c r="I214" s="13"/>
      <c r="J214" s="13"/>
      <c r="K214" s="134"/>
      <c r="L214" s="13"/>
      <c r="M214" s="13"/>
      <c r="N214" s="13"/>
      <c r="O214" s="13"/>
      <c r="P214" s="13"/>
      <c r="Q214" s="13"/>
      <c r="R214" s="13"/>
      <c r="S214" s="13"/>
      <c r="T214" s="13"/>
      <c r="U214" s="13"/>
      <c r="V214" s="134"/>
      <c r="W214" s="13"/>
      <c r="X214" s="285"/>
      <c r="Y214" s="220"/>
      <c r="AF214" s="16"/>
      <c r="AG214" s="16"/>
    </row>
    <row r="215" spans="1:33" s="11" customFormat="1" ht="18.75">
      <c r="A215" s="6"/>
      <c r="B215" s="72"/>
      <c r="C215" s="73"/>
      <c r="D215" s="73"/>
      <c r="E215" s="13"/>
      <c r="F215" s="13"/>
      <c r="G215" s="13"/>
      <c r="H215" s="13"/>
      <c r="I215" s="13"/>
      <c r="J215" s="13"/>
      <c r="K215" s="134"/>
      <c r="L215" s="13"/>
      <c r="M215" s="28"/>
      <c r="N215" s="13"/>
      <c r="O215" s="13"/>
      <c r="P215" s="13"/>
      <c r="Q215" s="13"/>
      <c r="R215" s="13"/>
      <c r="S215" s="13"/>
      <c r="T215" s="13"/>
      <c r="U215" s="13"/>
      <c r="V215" s="134"/>
      <c r="W215" s="13"/>
      <c r="X215" s="285"/>
      <c r="Y215" s="220"/>
      <c r="AF215" s="16"/>
      <c r="AG215" s="16"/>
    </row>
    <row r="216" spans="1:33" s="11" customFormat="1" ht="18.75">
      <c r="A216" s="6"/>
      <c r="B216" s="72"/>
      <c r="C216" s="73"/>
      <c r="D216" s="73"/>
      <c r="E216" s="13"/>
      <c r="F216" s="13"/>
      <c r="G216" s="13"/>
      <c r="H216" s="13"/>
      <c r="I216" s="13"/>
      <c r="J216" s="13"/>
      <c r="K216" s="134"/>
      <c r="L216" s="13"/>
      <c r="M216" s="13"/>
      <c r="N216" s="13"/>
      <c r="O216" s="13"/>
      <c r="P216" s="13"/>
      <c r="Q216" s="13"/>
      <c r="R216" s="13"/>
      <c r="S216" s="13"/>
      <c r="T216" s="13"/>
      <c r="U216" s="13"/>
      <c r="V216" s="134"/>
      <c r="W216" s="13"/>
      <c r="X216" s="285"/>
      <c r="Y216" s="220"/>
      <c r="AF216" s="16"/>
      <c r="AG216" s="16"/>
    </row>
    <row r="217" spans="1:33" s="11" customFormat="1" ht="18.75">
      <c r="A217" s="6"/>
      <c r="B217" s="72"/>
      <c r="C217" s="73"/>
      <c r="D217" s="73"/>
      <c r="E217" s="13"/>
      <c r="F217" s="13"/>
      <c r="G217" s="13"/>
      <c r="H217" s="13"/>
      <c r="I217" s="13"/>
      <c r="J217" s="13"/>
      <c r="K217" s="134"/>
      <c r="L217" s="13"/>
      <c r="M217" s="13"/>
      <c r="N217" s="13"/>
      <c r="O217" s="13"/>
      <c r="P217" s="13"/>
      <c r="Q217" s="13"/>
      <c r="R217" s="13"/>
      <c r="S217" s="13"/>
      <c r="T217" s="13"/>
      <c r="U217" s="13"/>
      <c r="V217" s="134"/>
      <c r="W217" s="13"/>
      <c r="X217" s="285"/>
      <c r="Y217" s="220"/>
      <c r="AF217" s="16"/>
      <c r="AG217" s="16"/>
    </row>
    <row r="218" spans="1:33" s="11" customFormat="1" ht="18.75">
      <c r="A218" s="6"/>
      <c r="B218" s="72"/>
      <c r="C218" s="73"/>
      <c r="D218" s="73"/>
      <c r="E218" s="13"/>
      <c r="F218" s="13"/>
      <c r="G218" s="13"/>
      <c r="H218" s="13"/>
      <c r="I218" s="13"/>
      <c r="J218" s="13"/>
      <c r="K218" s="134"/>
      <c r="L218" s="13"/>
      <c r="M218" s="13"/>
      <c r="N218" s="13"/>
      <c r="O218" s="13"/>
      <c r="P218" s="13"/>
      <c r="Q218" s="13"/>
      <c r="R218" s="13"/>
      <c r="S218" s="13"/>
      <c r="T218" s="13"/>
      <c r="U218" s="13"/>
      <c r="V218" s="134"/>
      <c r="W218" s="13"/>
      <c r="X218" s="285"/>
      <c r="Y218" s="220"/>
      <c r="AF218" s="16"/>
      <c r="AG218" s="16"/>
    </row>
    <row r="219" spans="1:33" s="11" customFormat="1" ht="18.75">
      <c r="A219" s="6"/>
      <c r="B219" s="72"/>
      <c r="C219" s="73"/>
      <c r="D219" s="73"/>
      <c r="E219" s="13"/>
      <c r="F219" s="13"/>
      <c r="G219" s="13"/>
      <c r="H219" s="13"/>
      <c r="I219" s="13"/>
      <c r="J219" s="13"/>
      <c r="K219" s="134"/>
      <c r="L219" s="13"/>
      <c r="M219" s="13"/>
      <c r="N219" s="13"/>
      <c r="O219" s="13"/>
      <c r="P219" s="13"/>
      <c r="Q219" s="13"/>
      <c r="R219" s="13"/>
      <c r="S219" s="13"/>
      <c r="T219" s="13"/>
      <c r="U219" s="13"/>
      <c r="V219" s="134"/>
      <c r="W219" s="13"/>
      <c r="X219" s="285"/>
      <c r="Y219" s="220"/>
      <c r="AF219" s="16"/>
      <c r="AG219" s="16"/>
    </row>
    <row r="220" spans="1:33" s="11" customFormat="1" ht="18.75">
      <c r="A220" s="6"/>
      <c r="B220" s="72"/>
      <c r="C220" s="73"/>
      <c r="D220" s="73"/>
      <c r="E220" s="13"/>
      <c r="F220" s="13"/>
      <c r="G220" s="13"/>
      <c r="H220" s="13"/>
      <c r="I220" s="13"/>
      <c r="J220" s="13"/>
      <c r="K220" s="134"/>
      <c r="L220" s="13"/>
      <c r="M220" s="13"/>
      <c r="N220" s="13"/>
      <c r="O220" s="13"/>
      <c r="P220" s="13"/>
      <c r="Q220" s="13"/>
      <c r="R220" s="13"/>
      <c r="S220" s="13"/>
      <c r="T220" s="13"/>
      <c r="U220" s="13"/>
      <c r="V220" s="134"/>
      <c r="W220" s="13"/>
      <c r="X220" s="285"/>
      <c r="Y220" s="220"/>
      <c r="AF220" s="16"/>
      <c r="AG220" s="16"/>
    </row>
    <row r="221" spans="1:33" s="11" customFormat="1" ht="18.75">
      <c r="A221" s="6"/>
      <c r="B221" s="72"/>
      <c r="C221" s="73"/>
      <c r="D221" s="73"/>
      <c r="E221" s="13"/>
      <c r="F221" s="13"/>
      <c r="G221" s="13"/>
      <c r="H221" s="13"/>
      <c r="I221" s="13"/>
      <c r="J221" s="13"/>
      <c r="K221" s="134"/>
      <c r="L221" s="13"/>
      <c r="M221" s="13"/>
      <c r="N221" s="13"/>
      <c r="O221" s="13"/>
      <c r="P221" s="13"/>
      <c r="Q221" s="13"/>
      <c r="R221" s="13"/>
      <c r="S221" s="13"/>
      <c r="T221" s="13"/>
      <c r="U221" s="13"/>
      <c r="V221" s="134"/>
      <c r="W221" s="13"/>
      <c r="X221" s="285"/>
      <c r="Y221" s="220"/>
      <c r="AF221" s="16"/>
      <c r="AG221" s="16"/>
    </row>
    <row r="222" spans="1:33" s="11" customFormat="1" ht="18.75">
      <c r="A222" s="6"/>
      <c r="B222" s="72"/>
      <c r="C222" s="73"/>
      <c r="D222" s="73"/>
      <c r="E222" s="13"/>
      <c r="F222" s="13"/>
      <c r="G222" s="13"/>
      <c r="H222" s="13"/>
      <c r="I222" s="13"/>
      <c r="J222" s="13"/>
      <c r="K222" s="134"/>
      <c r="L222" s="13"/>
      <c r="M222" s="13"/>
      <c r="N222" s="13"/>
      <c r="O222" s="13"/>
      <c r="P222" s="13"/>
      <c r="Q222" s="13"/>
      <c r="R222" s="13"/>
      <c r="S222" s="13"/>
      <c r="T222" s="13"/>
      <c r="U222" s="13"/>
      <c r="V222" s="134"/>
      <c r="W222" s="13"/>
      <c r="X222" s="285"/>
      <c r="Y222" s="220"/>
      <c r="AF222" s="16"/>
      <c r="AG222" s="16"/>
    </row>
    <row r="223" spans="1:33" s="11" customFormat="1" ht="18.75">
      <c r="A223" s="6"/>
      <c r="B223" s="72"/>
      <c r="C223" s="73"/>
      <c r="D223" s="73"/>
      <c r="E223" s="13"/>
      <c r="F223" s="13"/>
      <c r="G223" s="13"/>
      <c r="H223" s="13"/>
      <c r="I223" s="13"/>
      <c r="J223" s="13"/>
      <c r="K223" s="134"/>
      <c r="L223" s="13"/>
      <c r="M223" s="13"/>
      <c r="N223" s="13"/>
      <c r="O223" s="13"/>
      <c r="P223" s="13"/>
      <c r="Q223" s="13"/>
      <c r="R223" s="13"/>
      <c r="S223" s="13"/>
      <c r="T223" s="13"/>
      <c r="U223" s="13"/>
      <c r="V223" s="134"/>
      <c r="W223" s="13"/>
      <c r="X223" s="285"/>
      <c r="Y223" s="220"/>
      <c r="AF223" s="16"/>
      <c r="AG223" s="16"/>
    </row>
    <row r="224" spans="1:33" s="11" customFormat="1" ht="18.75">
      <c r="A224" s="6"/>
      <c r="B224" s="72"/>
      <c r="C224" s="73"/>
      <c r="D224" s="73"/>
      <c r="E224" s="13"/>
      <c r="F224" s="13"/>
      <c r="G224" s="13"/>
      <c r="H224" s="13"/>
      <c r="I224" s="13"/>
      <c r="J224" s="13"/>
      <c r="K224" s="134"/>
      <c r="L224" s="13"/>
      <c r="M224" s="13"/>
      <c r="N224" s="13"/>
      <c r="O224" s="13"/>
      <c r="P224" s="13"/>
      <c r="Q224" s="13"/>
      <c r="R224" s="13"/>
      <c r="S224" s="13"/>
      <c r="T224" s="13"/>
      <c r="U224" s="13"/>
      <c r="V224" s="134"/>
      <c r="W224" s="13"/>
      <c r="X224" s="285"/>
      <c r="Y224" s="220"/>
      <c r="AF224" s="16"/>
      <c r="AG224" s="16"/>
    </row>
    <row r="225" spans="1:33" s="11" customFormat="1" ht="18.75">
      <c r="A225" s="6"/>
      <c r="B225" s="72"/>
      <c r="C225" s="73"/>
      <c r="D225" s="73"/>
      <c r="E225" s="13"/>
      <c r="F225" s="13"/>
      <c r="G225" s="13"/>
      <c r="H225" s="13"/>
      <c r="I225" s="13"/>
      <c r="J225" s="13"/>
      <c r="K225" s="134"/>
      <c r="L225" s="13"/>
      <c r="M225" s="13"/>
      <c r="N225" s="13"/>
      <c r="O225" s="13"/>
      <c r="P225" s="13"/>
      <c r="Q225" s="13"/>
      <c r="R225" s="13"/>
      <c r="S225" s="13"/>
      <c r="T225" s="13"/>
      <c r="U225" s="13"/>
      <c r="V225" s="134"/>
      <c r="W225" s="13"/>
      <c r="X225" s="285"/>
      <c r="Y225" s="220"/>
      <c r="AF225" s="16"/>
      <c r="AG225" s="16"/>
    </row>
    <row r="226" spans="1:33" s="11" customFormat="1" ht="18.75">
      <c r="A226" s="6"/>
      <c r="B226" s="72"/>
      <c r="C226" s="73"/>
      <c r="D226" s="73"/>
      <c r="E226" s="13"/>
      <c r="F226" s="13"/>
      <c r="G226" s="13"/>
      <c r="H226" s="13"/>
      <c r="I226" s="13"/>
      <c r="J226" s="13"/>
      <c r="K226" s="134"/>
      <c r="L226" s="13"/>
      <c r="M226" s="13"/>
      <c r="N226" s="13"/>
      <c r="O226" s="13"/>
      <c r="P226" s="13"/>
      <c r="Q226" s="13"/>
      <c r="R226" s="13"/>
      <c r="S226" s="13"/>
      <c r="T226" s="13"/>
      <c r="U226" s="13"/>
      <c r="V226" s="134"/>
      <c r="W226" s="13"/>
      <c r="X226" s="285"/>
      <c r="Y226" s="220"/>
      <c r="AF226" s="16"/>
      <c r="AG226" s="16"/>
    </row>
    <row r="227" spans="1:25" s="11" customFormat="1" ht="18.75">
      <c r="A227" s="6"/>
      <c r="B227" s="72"/>
      <c r="C227" s="73"/>
      <c r="D227" s="73"/>
      <c r="E227" s="13"/>
      <c r="F227" s="13"/>
      <c r="G227" s="13"/>
      <c r="H227" s="13"/>
      <c r="I227" s="13"/>
      <c r="J227" s="13"/>
      <c r="K227" s="134"/>
      <c r="L227" s="13"/>
      <c r="M227" s="13"/>
      <c r="N227" s="13"/>
      <c r="O227" s="13"/>
      <c r="P227" s="13"/>
      <c r="Q227" s="13"/>
      <c r="R227" s="13"/>
      <c r="S227" s="13"/>
      <c r="T227" s="13"/>
      <c r="U227" s="13"/>
      <c r="V227" s="134"/>
      <c r="W227" s="13"/>
      <c r="X227" s="285"/>
      <c r="Y227" s="220"/>
    </row>
    <row r="228" spans="1:25" s="11" customFormat="1" ht="18.75">
      <c r="A228" s="6"/>
      <c r="B228" s="72"/>
      <c r="C228" s="73"/>
      <c r="D228" s="73"/>
      <c r="E228" s="13"/>
      <c r="F228" s="13"/>
      <c r="G228" s="13"/>
      <c r="H228" s="13"/>
      <c r="I228" s="13"/>
      <c r="J228" s="13"/>
      <c r="K228" s="134"/>
      <c r="L228" s="13"/>
      <c r="M228" s="13"/>
      <c r="N228" s="13"/>
      <c r="O228" s="13"/>
      <c r="P228" s="13"/>
      <c r="Q228" s="13"/>
      <c r="R228" s="13"/>
      <c r="S228" s="13"/>
      <c r="T228" s="13"/>
      <c r="U228" s="13"/>
      <c r="V228" s="134"/>
      <c r="W228" s="13"/>
      <c r="X228" s="285"/>
      <c r="Y228" s="220"/>
    </row>
    <row r="229" spans="1:25" s="11" customFormat="1" ht="18.75">
      <c r="A229" s="6"/>
      <c r="B229" s="72"/>
      <c r="C229" s="73"/>
      <c r="D229" s="73"/>
      <c r="E229" s="13"/>
      <c r="F229" s="13"/>
      <c r="G229" s="13"/>
      <c r="H229" s="13"/>
      <c r="I229" s="13"/>
      <c r="J229" s="13"/>
      <c r="K229" s="134"/>
      <c r="L229" s="13"/>
      <c r="M229" s="13"/>
      <c r="N229" s="13"/>
      <c r="O229" s="13"/>
      <c r="P229" s="13"/>
      <c r="Q229" s="13"/>
      <c r="R229" s="13"/>
      <c r="S229" s="13"/>
      <c r="T229" s="13"/>
      <c r="U229" s="13"/>
      <c r="V229" s="134"/>
      <c r="W229" s="13"/>
      <c r="X229" s="285"/>
      <c r="Y229" s="220"/>
    </row>
    <row r="230" spans="1:25" s="11" customFormat="1" ht="18.75">
      <c r="A230" s="6"/>
      <c r="B230" s="72"/>
      <c r="C230" s="73"/>
      <c r="D230" s="73"/>
      <c r="E230" s="13"/>
      <c r="F230" s="13"/>
      <c r="G230" s="13"/>
      <c r="H230" s="13"/>
      <c r="I230" s="13"/>
      <c r="J230" s="13"/>
      <c r="K230" s="134"/>
      <c r="L230" s="13"/>
      <c r="M230" s="13"/>
      <c r="N230" s="13"/>
      <c r="O230" s="13"/>
      <c r="P230" s="13"/>
      <c r="Q230" s="13"/>
      <c r="R230" s="13"/>
      <c r="S230" s="13"/>
      <c r="T230" s="13"/>
      <c r="U230" s="13"/>
      <c r="V230" s="134"/>
      <c r="W230" s="13"/>
      <c r="X230" s="285"/>
      <c r="Y230" s="220"/>
    </row>
    <row r="231" spans="1:25" s="11" customFormat="1" ht="18.75">
      <c r="A231" s="6"/>
      <c r="B231" s="72"/>
      <c r="C231" s="73"/>
      <c r="D231" s="73"/>
      <c r="E231" s="13"/>
      <c r="F231" s="13"/>
      <c r="G231" s="13"/>
      <c r="H231" s="13"/>
      <c r="I231" s="13"/>
      <c r="J231" s="13"/>
      <c r="K231" s="134"/>
      <c r="L231" s="13"/>
      <c r="M231" s="13"/>
      <c r="N231" s="13"/>
      <c r="O231" s="13"/>
      <c r="P231" s="13"/>
      <c r="Q231" s="13"/>
      <c r="R231" s="13"/>
      <c r="S231" s="13"/>
      <c r="T231" s="13"/>
      <c r="U231" s="13"/>
      <c r="V231" s="134"/>
      <c r="W231" s="13"/>
      <c r="X231" s="285"/>
      <c r="Y231" s="220"/>
    </row>
    <row r="232" spans="1:25" s="11" customFormat="1" ht="18.75">
      <c r="A232" s="6"/>
      <c r="B232" s="72"/>
      <c r="C232" s="73"/>
      <c r="D232" s="73"/>
      <c r="E232" s="13"/>
      <c r="F232" s="13"/>
      <c r="G232" s="13"/>
      <c r="H232" s="13"/>
      <c r="I232" s="13"/>
      <c r="J232" s="13"/>
      <c r="K232" s="134"/>
      <c r="L232" s="13"/>
      <c r="M232" s="13"/>
      <c r="N232" s="13"/>
      <c r="O232" s="13"/>
      <c r="P232" s="13"/>
      <c r="Q232" s="13"/>
      <c r="R232" s="13"/>
      <c r="S232" s="13"/>
      <c r="T232" s="13"/>
      <c r="U232" s="13"/>
      <c r="V232" s="134"/>
      <c r="W232" s="13"/>
      <c r="X232" s="285"/>
      <c r="Y232" s="220"/>
    </row>
    <row r="233" spans="1:25" s="11" customFormat="1" ht="18.75">
      <c r="A233" s="6"/>
      <c r="B233" s="72"/>
      <c r="C233" s="73"/>
      <c r="D233" s="73"/>
      <c r="E233" s="13"/>
      <c r="F233" s="13"/>
      <c r="G233" s="13"/>
      <c r="H233" s="13"/>
      <c r="I233" s="13"/>
      <c r="J233" s="13"/>
      <c r="K233" s="134"/>
      <c r="L233" s="13"/>
      <c r="M233" s="13"/>
      <c r="N233" s="13"/>
      <c r="O233" s="13"/>
      <c r="P233" s="13"/>
      <c r="Q233" s="13"/>
      <c r="R233" s="13"/>
      <c r="S233" s="13"/>
      <c r="T233" s="13"/>
      <c r="U233" s="13"/>
      <c r="V233" s="134"/>
      <c r="W233" s="13"/>
      <c r="X233" s="285"/>
      <c r="Y233" s="220"/>
    </row>
    <row r="234" spans="1:25" s="11" customFormat="1" ht="18.75">
      <c r="A234" s="6"/>
      <c r="B234" s="72"/>
      <c r="C234" s="73"/>
      <c r="D234" s="73"/>
      <c r="E234" s="12"/>
      <c r="F234" s="13"/>
      <c r="G234" s="13"/>
      <c r="H234" s="13"/>
      <c r="I234" s="13"/>
      <c r="J234" s="13"/>
      <c r="K234" s="134"/>
      <c r="L234" s="12"/>
      <c r="M234" s="13"/>
      <c r="N234" s="13"/>
      <c r="O234" s="13"/>
      <c r="P234" s="13"/>
      <c r="Q234" s="13"/>
      <c r="R234" s="13"/>
      <c r="S234" s="13"/>
      <c r="T234" s="13"/>
      <c r="U234" s="13"/>
      <c r="V234" s="134"/>
      <c r="W234" s="12"/>
      <c r="X234" s="148"/>
      <c r="Y234" s="220"/>
    </row>
    <row r="235" spans="1:25" s="11" customFormat="1" ht="18.75">
      <c r="A235" s="6"/>
      <c r="B235" s="72"/>
      <c r="C235" s="73"/>
      <c r="D235" s="73"/>
      <c r="E235" s="12"/>
      <c r="F235" s="13"/>
      <c r="G235" s="13"/>
      <c r="H235" s="13"/>
      <c r="I235" s="13"/>
      <c r="J235" s="13"/>
      <c r="K235" s="134"/>
      <c r="L235" s="12"/>
      <c r="M235" s="13"/>
      <c r="N235" s="13"/>
      <c r="O235" s="13"/>
      <c r="P235" s="13"/>
      <c r="Q235" s="13"/>
      <c r="R235" s="13"/>
      <c r="S235" s="13"/>
      <c r="T235" s="13"/>
      <c r="U235" s="13"/>
      <c r="V235" s="134"/>
      <c r="W235" s="12"/>
      <c r="X235" s="148"/>
      <c r="Y235" s="220"/>
    </row>
    <row r="236" spans="1:25" s="11" customFormat="1" ht="18.75">
      <c r="A236" s="6"/>
      <c r="B236" s="72"/>
      <c r="C236" s="73"/>
      <c r="D236" s="73"/>
      <c r="E236" s="12"/>
      <c r="F236" s="13"/>
      <c r="G236" s="13"/>
      <c r="H236" s="13"/>
      <c r="I236" s="13"/>
      <c r="J236" s="13"/>
      <c r="K236" s="134"/>
      <c r="L236" s="12"/>
      <c r="M236" s="13"/>
      <c r="N236" s="13"/>
      <c r="O236" s="13"/>
      <c r="P236" s="13"/>
      <c r="Q236" s="13"/>
      <c r="R236" s="13"/>
      <c r="S236" s="13"/>
      <c r="T236" s="13"/>
      <c r="U236" s="13"/>
      <c r="V236" s="134"/>
      <c r="W236" s="12"/>
      <c r="X236" s="148"/>
      <c r="Y236" s="220"/>
    </row>
    <row r="237" spans="1:25" s="11" customFormat="1" ht="18.75">
      <c r="A237" s="6"/>
      <c r="B237" s="72"/>
      <c r="C237" s="73"/>
      <c r="D237" s="73"/>
      <c r="E237" s="12"/>
      <c r="F237" s="13"/>
      <c r="G237" s="13"/>
      <c r="H237" s="13"/>
      <c r="I237" s="13"/>
      <c r="J237" s="13"/>
      <c r="K237" s="134"/>
      <c r="L237" s="12"/>
      <c r="M237" s="13"/>
      <c r="N237" s="13"/>
      <c r="O237" s="13"/>
      <c r="P237" s="13"/>
      <c r="Q237" s="13"/>
      <c r="R237" s="13"/>
      <c r="S237" s="13"/>
      <c r="T237" s="13"/>
      <c r="U237" s="13"/>
      <c r="V237" s="134"/>
      <c r="W237" s="12"/>
      <c r="X237" s="148"/>
      <c r="Y237" s="220"/>
    </row>
    <row r="238" spans="1:25" s="11" customFormat="1" ht="18.75">
      <c r="A238" s="6"/>
      <c r="B238" s="72"/>
      <c r="C238" s="73"/>
      <c r="D238" s="73"/>
      <c r="E238" s="12"/>
      <c r="F238" s="13"/>
      <c r="G238" s="13"/>
      <c r="H238" s="13"/>
      <c r="I238" s="13"/>
      <c r="J238" s="13"/>
      <c r="K238" s="134"/>
      <c r="L238" s="12"/>
      <c r="M238" s="13"/>
      <c r="N238" s="13"/>
      <c r="O238" s="13"/>
      <c r="P238" s="13"/>
      <c r="Q238" s="13"/>
      <c r="R238" s="13"/>
      <c r="S238" s="13"/>
      <c r="T238" s="13"/>
      <c r="U238" s="13"/>
      <c r="V238" s="134"/>
      <c r="W238" s="12"/>
      <c r="X238" s="148"/>
      <c r="Y238" s="220"/>
    </row>
    <row r="239" spans="1:25" s="11" customFormat="1" ht="18.75">
      <c r="A239" s="6"/>
      <c r="B239" s="72"/>
      <c r="C239" s="73"/>
      <c r="D239" s="73"/>
      <c r="E239" s="12"/>
      <c r="F239" s="13"/>
      <c r="G239" s="13"/>
      <c r="H239" s="13"/>
      <c r="I239" s="13"/>
      <c r="J239" s="13"/>
      <c r="K239" s="134"/>
      <c r="L239" s="12"/>
      <c r="M239" s="13"/>
      <c r="N239" s="13"/>
      <c r="O239" s="13"/>
      <c r="P239" s="13"/>
      <c r="Q239" s="13"/>
      <c r="R239" s="13"/>
      <c r="S239" s="13"/>
      <c r="T239" s="13"/>
      <c r="U239" s="13"/>
      <c r="V239" s="134"/>
      <c r="W239" s="12"/>
      <c r="X239" s="148"/>
      <c r="Y239" s="220"/>
    </row>
    <row r="240" spans="1:25" s="11" customFormat="1" ht="18.75">
      <c r="A240" s="6"/>
      <c r="B240" s="72"/>
      <c r="C240" s="73"/>
      <c r="D240" s="73"/>
      <c r="E240" s="12"/>
      <c r="F240" s="13"/>
      <c r="G240" s="13"/>
      <c r="H240" s="13"/>
      <c r="I240" s="13"/>
      <c r="J240" s="13"/>
      <c r="K240" s="134"/>
      <c r="L240" s="12"/>
      <c r="M240" s="13"/>
      <c r="N240" s="13"/>
      <c r="O240" s="13"/>
      <c r="P240" s="13"/>
      <c r="Q240" s="13"/>
      <c r="R240" s="13"/>
      <c r="S240" s="13"/>
      <c r="T240" s="13"/>
      <c r="U240" s="13"/>
      <c r="V240" s="134"/>
      <c r="W240" s="12"/>
      <c r="X240" s="148"/>
      <c r="Y240" s="220"/>
    </row>
    <row r="241" spans="1:25" s="11" customFormat="1" ht="18.75">
      <c r="A241" s="6"/>
      <c r="B241" s="72"/>
      <c r="C241" s="73"/>
      <c r="D241" s="73"/>
      <c r="E241" s="12"/>
      <c r="F241" s="13"/>
      <c r="G241" s="13"/>
      <c r="H241" s="13"/>
      <c r="I241" s="13"/>
      <c r="J241" s="13"/>
      <c r="K241" s="134"/>
      <c r="L241" s="12"/>
      <c r="M241" s="13"/>
      <c r="N241" s="13"/>
      <c r="O241" s="13"/>
      <c r="P241" s="13"/>
      <c r="Q241" s="13"/>
      <c r="R241" s="13"/>
      <c r="S241" s="13"/>
      <c r="T241" s="13"/>
      <c r="U241" s="13"/>
      <c r="V241" s="134"/>
      <c r="W241" s="12"/>
      <c r="X241" s="148"/>
      <c r="Y241" s="220"/>
    </row>
    <row r="242" spans="1:25" s="11" customFormat="1" ht="18.75">
      <c r="A242" s="6"/>
      <c r="B242" s="72"/>
      <c r="C242" s="73"/>
      <c r="D242" s="73"/>
      <c r="E242" s="12"/>
      <c r="F242" s="13"/>
      <c r="G242" s="13"/>
      <c r="H242" s="13"/>
      <c r="I242" s="13"/>
      <c r="J242" s="13"/>
      <c r="K242" s="134"/>
      <c r="L242" s="12"/>
      <c r="M242" s="13"/>
      <c r="N242" s="13"/>
      <c r="O242" s="13"/>
      <c r="P242" s="13"/>
      <c r="Q242" s="13"/>
      <c r="R242" s="13"/>
      <c r="S242" s="13"/>
      <c r="T242" s="13"/>
      <c r="U242" s="13"/>
      <c r="V242" s="134"/>
      <c r="W242" s="12"/>
      <c r="X242" s="148"/>
      <c r="Y242" s="220"/>
    </row>
    <row r="243" spans="1:25" s="11" customFormat="1" ht="18.75">
      <c r="A243" s="6"/>
      <c r="B243" s="72"/>
      <c r="C243" s="73"/>
      <c r="D243" s="73"/>
      <c r="E243" s="12"/>
      <c r="F243" s="13"/>
      <c r="G243" s="13"/>
      <c r="H243" s="13"/>
      <c r="I243" s="13"/>
      <c r="J243" s="13"/>
      <c r="K243" s="134"/>
      <c r="L243" s="12"/>
      <c r="M243" s="13"/>
      <c r="N243" s="13"/>
      <c r="O243" s="13"/>
      <c r="P243" s="13"/>
      <c r="Q243" s="13"/>
      <c r="R243" s="13"/>
      <c r="S243" s="13"/>
      <c r="T243" s="13"/>
      <c r="U243" s="13"/>
      <c r="V243" s="134"/>
      <c r="W243" s="12"/>
      <c r="X243" s="148"/>
      <c r="Y243" s="220"/>
    </row>
    <row r="244" spans="1:25" s="11" customFormat="1" ht="18.75">
      <c r="A244" s="6"/>
      <c r="B244" s="72"/>
      <c r="C244" s="73"/>
      <c r="D244" s="73"/>
      <c r="E244" s="12"/>
      <c r="F244" s="13"/>
      <c r="G244" s="13"/>
      <c r="H244" s="13"/>
      <c r="I244" s="13"/>
      <c r="J244" s="13"/>
      <c r="K244" s="134"/>
      <c r="L244" s="12"/>
      <c r="M244" s="13"/>
      <c r="N244" s="13"/>
      <c r="O244" s="13"/>
      <c r="P244" s="13"/>
      <c r="Q244" s="13"/>
      <c r="R244" s="13"/>
      <c r="S244" s="13"/>
      <c r="T244" s="13"/>
      <c r="U244" s="13"/>
      <c r="V244" s="134"/>
      <c r="W244" s="12"/>
      <c r="X244" s="148"/>
      <c r="Y244" s="220"/>
    </row>
    <row r="245" spans="1:25" s="11" customFormat="1" ht="18.75">
      <c r="A245" s="6"/>
      <c r="B245" s="72"/>
      <c r="C245" s="73"/>
      <c r="D245" s="73"/>
      <c r="E245" s="12"/>
      <c r="F245" s="13"/>
      <c r="G245" s="13"/>
      <c r="H245" s="13"/>
      <c r="I245" s="13"/>
      <c r="J245" s="13"/>
      <c r="K245" s="134"/>
      <c r="L245" s="12"/>
      <c r="M245" s="13"/>
      <c r="N245" s="13"/>
      <c r="O245" s="13"/>
      <c r="P245" s="13"/>
      <c r="Q245" s="13"/>
      <c r="R245" s="13"/>
      <c r="S245" s="13"/>
      <c r="T245" s="13"/>
      <c r="U245" s="13"/>
      <c r="V245" s="134"/>
      <c r="W245" s="12"/>
      <c r="X245" s="148"/>
      <c r="Y245" s="220"/>
    </row>
    <row r="246" spans="1:25" s="11" customFormat="1" ht="18.75">
      <c r="A246" s="6"/>
      <c r="B246" s="72"/>
      <c r="C246" s="73"/>
      <c r="D246" s="73"/>
      <c r="E246" s="12"/>
      <c r="F246" s="13"/>
      <c r="G246" s="13"/>
      <c r="H246" s="13"/>
      <c r="I246" s="13"/>
      <c r="J246" s="13"/>
      <c r="K246" s="134"/>
      <c r="L246" s="12"/>
      <c r="M246" s="13"/>
      <c r="N246" s="13"/>
      <c r="O246" s="13"/>
      <c r="P246" s="13"/>
      <c r="Q246" s="13"/>
      <c r="R246" s="13"/>
      <c r="S246" s="13"/>
      <c r="T246" s="13"/>
      <c r="U246" s="13"/>
      <c r="V246" s="134"/>
      <c r="W246" s="12"/>
      <c r="X246" s="148"/>
      <c r="Y246" s="220"/>
    </row>
    <row r="247" spans="1:25" s="11" customFormat="1" ht="18.75">
      <c r="A247" s="6"/>
      <c r="B247" s="72"/>
      <c r="C247" s="73"/>
      <c r="D247" s="73"/>
      <c r="E247" s="12"/>
      <c r="F247" s="13"/>
      <c r="G247" s="13"/>
      <c r="H247" s="13"/>
      <c r="I247" s="13"/>
      <c r="J247" s="13"/>
      <c r="K247" s="134"/>
      <c r="L247" s="12"/>
      <c r="M247" s="13"/>
      <c r="N247" s="13"/>
      <c r="O247" s="13"/>
      <c r="P247" s="13"/>
      <c r="Q247" s="13"/>
      <c r="R247" s="13"/>
      <c r="S247" s="13"/>
      <c r="T247" s="13"/>
      <c r="U247" s="13"/>
      <c r="V247" s="134"/>
      <c r="W247" s="12"/>
      <c r="X247" s="148"/>
      <c r="Y247" s="220"/>
    </row>
    <row r="248" spans="1:25" s="11" customFormat="1" ht="18.75">
      <c r="A248" s="6"/>
      <c r="B248" s="72"/>
      <c r="C248" s="73"/>
      <c r="D248" s="73"/>
      <c r="E248" s="12"/>
      <c r="F248" s="13"/>
      <c r="G248" s="13"/>
      <c r="H248" s="13"/>
      <c r="I248" s="13"/>
      <c r="J248" s="13"/>
      <c r="K248" s="134"/>
      <c r="L248" s="12"/>
      <c r="M248" s="13"/>
      <c r="N248" s="13"/>
      <c r="O248" s="13"/>
      <c r="P248" s="13"/>
      <c r="Q248" s="13"/>
      <c r="R248" s="13"/>
      <c r="S248" s="13"/>
      <c r="T248" s="13"/>
      <c r="U248" s="13"/>
      <c r="V248" s="134"/>
      <c r="W248" s="12"/>
      <c r="X248" s="148"/>
      <c r="Y248" s="220"/>
    </row>
    <row r="249" spans="1:25" s="11" customFormat="1" ht="18.75">
      <c r="A249" s="6"/>
      <c r="B249" s="72"/>
      <c r="C249" s="73"/>
      <c r="D249" s="73"/>
      <c r="E249" s="12"/>
      <c r="F249" s="13"/>
      <c r="G249" s="13"/>
      <c r="H249" s="13"/>
      <c r="I249" s="13"/>
      <c r="J249" s="13"/>
      <c r="K249" s="134"/>
      <c r="L249" s="12"/>
      <c r="M249" s="13"/>
      <c r="N249" s="13"/>
      <c r="O249" s="13"/>
      <c r="P249" s="13"/>
      <c r="Q249" s="13"/>
      <c r="R249" s="13"/>
      <c r="S249" s="13"/>
      <c r="T249" s="13"/>
      <c r="U249" s="13"/>
      <c r="V249" s="134"/>
      <c r="W249" s="12"/>
      <c r="X249" s="148"/>
      <c r="Y249" s="220"/>
    </row>
    <row r="250" spans="1:25" s="11" customFormat="1" ht="18.75">
      <c r="A250" s="6"/>
      <c r="B250" s="72"/>
      <c r="C250" s="73"/>
      <c r="D250" s="73"/>
      <c r="E250" s="12"/>
      <c r="F250" s="13"/>
      <c r="G250" s="13"/>
      <c r="H250" s="13"/>
      <c r="I250" s="13"/>
      <c r="J250" s="13"/>
      <c r="K250" s="134"/>
      <c r="L250" s="12"/>
      <c r="M250" s="13"/>
      <c r="N250" s="13"/>
      <c r="O250" s="13"/>
      <c r="P250" s="13"/>
      <c r="Q250" s="13"/>
      <c r="R250" s="13"/>
      <c r="S250" s="13"/>
      <c r="T250" s="13"/>
      <c r="U250" s="13"/>
      <c r="V250" s="134"/>
      <c r="W250" s="12"/>
      <c r="X250" s="148"/>
      <c r="Y250" s="220"/>
    </row>
    <row r="251" spans="1:25" s="11" customFormat="1" ht="18.75">
      <c r="A251" s="6"/>
      <c r="B251" s="72"/>
      <c r="C251" s="73"/>
      <c r="D251" s="73"/>
      <c r="E251" s="12"/>
      <c r="F251" s="13"/>
      <c r="G251" s="13"/>
      <c r="H251" s="13"/>
      <c r="I251" s="13"/>
      <c r="J251" s="13"/>
      <c r="K251" s="134"/>
      <c r="L251" s="12"/>
      <c r="M251" s="13"/>
      <c r="N251" s="13"/>
      <c r="O251" s="13"/>
      <c r="P251" s="13"/>
      <c r="Q251" s="13"/>
      <c r="R251" s="13"/>
      <c r="S251" s="13"/>
      <c r="T251" s="13"/>
      <c r="U251" s="13"/>
      <c r="V251" s="134"/>
      <c r="W251" s="12"/>
      <c r="X251" s="148"/>
      <c r="Y251" s="220"/>
    </row>
    <row r="252" spans="1:25" s="11" customFormat="1" ht="18.75">
      <c r="A252" s="6"/>
      <c r="B252" s="72"/>
      <c r="C252" s="73"/>
      <c r="D252" s="73"/>
      <c r="E252" s="12"/>
      <c r="F252" s="13"/>
      <c r="G252" s="13"/>
      <c r="H252" s="13"/>
      <c r="I252" s="13"/>
      <c r="J252" s="13"/>
      <c r="K252" s="134"/>
      <c r="L252" s="12"/>
      <c r="M252" s="13"/>
      <c r="N252" s="13"/>
      <c r="O252" s="13"/>
      <c r="P252" s="13"/>
      <c r="Q252" s="13"/>
      <c r="R252" s="13"/>
      <c r="S252" s="13"/>
      <c r="T252" s="13"/>
      <c r="U252" s="13"/>
      <c r="V252" s="134"/>
      <c r="W252" s="12"/>
      <c r="X252" s="148"/>
      <c r="Y252" s="220"/>
    </row>
    <row r="253" spans="1:25" s="11" customFormat="1" ht="18.75">
      <c r="A253" s="6"/>
      <c r="B253" s="72"/>
      <c r="C253" s="73"/>
      <c r="D253" s="73"/>
      <c r="E253" s="12"/>
      <c r="F253" s="13"/>
      <c r="G253" s="13"/>
      <c r="H253" s="13"/>
      <c r="I253" s="13"/>
      <c r="J253" s="13"/>
      <c r="K253" s="134"/>
      <c r="L253" s="12"/>
      <c r="M253" s="13"/>
      <c r="N253" s="13"/>
      <c r="O253" s="13"/>
      <c r="P253" s="13"/>
      <c r="Q253" s="13"/>
      <c r="R253" s="13"/>
      <c r="S253" s="13"/>
      <c r="T253" s="13"/>
      <c r="U253" s="13"/>
      <c r="V253" s="134"/>
      <c r="W253" s="12"/>
      <c r="X253" s="148"/>
      <c r="Y253" s="220"/>
    </row>
    <row r="254" spans="1:25" s="11" customFormat="1" ht="18.75">
      <c r="A254" s="6"/>
      <c r="B254" s="72"/>
      <c r="C254" s="73"/>
      <c r="D254" s="73"/>
      <c r="E254" s="12"/>
      <c r="F254" s="13"/>
      <c r="G254" s="13"/>
      <c r="H254" s="13"/>
      <c r="I254" s="13"/>
      <c r="J254" s="13"/>
      <c r="K254" s="134"/>
      <c r="L254" s="12"/>
      <c r="M254" s="13"/>
      <c r="N254" s="13"/>
      <c r="O254" s="13"/>
      <c r="P254" s="13"/>
      <c r="Q254" s="13"/>
      <c r="R254" s="13"/>
      <c r="S254" s="13"/>
      <c r="T254" s="13"/>
      <c r="U254" s="13"/>
      <c r="V254" s="134"/>
      <c r="W254" s="12"/>
      <c r="X254" s="148"/>
      <c r="Y254" s="220"/>
    </row>
    <row r="255" spans="1:25" s="11" customFormat="1" ht="18.75">
      <c r="A255" s="6"/>
      <c r="B255" s="72"/>
      <c r="C255" s="73"/>
      <c r="D255" s="73"/>
      <c r="E255" s="12"/>
      <c r="F255" s="13"/>
      <c r="G255" s="13"/>
      <c r="H255" s="13"/>
      <c r="I255" s="13"/>
      <c r="J255" s="13"/>
      <c r="K255" s="134"/>
      <c r="L255" s="12"/>
      <c r="M255" s="13"/>
      <c r="N255" s="13"/>
      <c r="O255" s="13"/>
      <c r="P255" s="13"/>
      <c r="Q255" s="13"/>
      <c r="R255" s="13"/>
      <c r="S255" s="13"/>
      <c r="T255" s="13"/>
      <c r="U255" s="13"/>
      <c r="V255" s="134"/>
      <c r="W255" s="12"/>
      <c r="X255" s="148"/>
      <c r="Y255" s="220"/>
    </row>
    <row r="256" spans="1:25" s="11" customFormat="1" ht="18.75">
      <c r="A256" s="6"/>
      <c r="B256" s="72"/>
      <c r="C256" s="73"/>
      <c r="D256" s="73"/>
      <c r="E256" s="12"/>
      <c r="F256" s="13"/>
      <c r="G256" s="13"/>
      <c r="H256" s="13"/>
      <c r="I256" s="13"/>
      <c r="J256" s="13"/>
      <c r="K256" s="134"/>
      <c r="L256" s="12"/>
      <c r="M256" s="13"/>
      <c r="N256" s="13"/>
      <c r="O256" s="13"/>
      <c r="P256" s="13"/>
      <c r="Q256" s="13"/>
      <c r="R256" s="13"/>
      <c r="S256" s="13"/>
      <c r="T256" s="13"/>
      <c r="U256" s="13"/>
      <c r="V256" s="134"/>
      <c r="W256" s="12"/>
      <c r="X256" s="148"/>
      <c r="Y256" s="220"/>
    </row>
    <row r="257" spans="1:25" s="11" customFormat="1" ht="18.75">
      <c r="A257" s="6"/>
      <c r="B257" s="72"/>
      <c r="C257" s="73"/>
      <c r="D257" s="73"/>
      <c r="E257" s="12"/>
      <c r="F257" s="13"/>
      <c r="G257" s="13"/>
      <c r="H257" s="13"/>
      <c r="I257" s="13"/>
      <c r="J257" s="13"/>
      <c r="K257" s="134"/>
      <c r="L257" s="12"/>
      <c r="M257" s="13"/>
      <c r="N257" s="13"/>
      <c r="O257" s="13"/>
      <c r="P257" s="13"/>
      <c r="Q257" s="13"/>
      <c r="R257" s="13"/>
      <c r="S257" s="13"/>
      <c r="T257" s="13"/>
      <c r="U257" s="13"/>
      <c r="V257" s="134"/>
      <c r="W257" s="12"/>
      <c r="X257" s="148"/>
      <c r="Y257" s="220"/>
    </row>
    <row r="258" spans="1:25" s="11" customFormat="1" ht="18.75">
      <c r="A258" s="6"/>
      <c r="B258" s="72"/>
      <c r="C258" s="73"/>
      <c r="D258" s="73"/>
      <c r="E258" s="12"/>
      <c r="F258" s="13"/>
      <c r="G258" s="13"/>
      <c r="H258" s="13"/>
      <c r="I258" s="13"/>
      <c r="J258" s="13"/>
      <c r="K258" s="134"/>
      <c r="L258" s="12"/>
      <c r="M258" s="13"/>
      <c r="N258" s="13"/>
      <c r="O258" s="13"/>
      <c r="P258" s="13"/>
      <c r="Q258" s="13"/>
      <c r="R258" s="13"/>
      <c r="S258" s="13"/>
      <c r="T258" s="13"/>
      <c r="U258" s="13"/>
      <c r="V258" s="134"/>
      <c r="W258" s="12"/>
      <c r="X258" s="148"/>
      <c r="Y258" s="220"/>
    </row>
    <row r="259" spans="1:25" s="11" customFormat="1" ht="18.75">
      <c r="A259" s="6"/>
      <c r="B259" s="72"/>
      <c r="C259" s="73"/>
      <c r="D259" s="73"/>
      <c r="E259" s="12"/>
      <c r="F259" s="13"/>
      <c r="G259" s="13"/>
      <c r="H259" s="13"/>
      <c r="I259" s="13"/>
      <c r="J259" s="13"/>
      <c r="K259" s="134"/>
      <c r="L259" s="12"/>
      <c r="M259" s="13"/>
      <c r="N259" s="13"/>
      <c r="O259" s="13"/>
      <c r="P259" s="13"/>
      <c r="Q259" s="13"/>
      <c r="R259" s="13"/>
      <c r="S259" s="13"/>
      <c r="T259" s="13"/>
      <c r="U259" s="13"/>
      <c r="V259" s="134"/>
      <c r="W259" s="12"/>
      <c r="X259" s="148"/>
      <c r="Y259" s="220"/>
    </row>
    <row r="260" spans="1:25" s="11" customFormat="1" ht="18.75">
      <c r="A260" s="6"/>
      <c r="B260" s="72"/>
      <c r="C260" s="73"/>
      <c r="D260" s="73"/>
      <c r="E260" s="12"/>
      <c r="F260" s="13"/>
      <c r="G260" s="13"/>
      <c r="H260" s="13"/>
      <c r="I260" s="13"/>
      <c r="J260" s="13"/>
      <c r="K260" s="134"/>
      <c r="L260" s="12"/>
      <c r="M260" s="13"/>
      <c r="N260" s="13"/>
      <c r="O260" s="13"/>
      <c r="P260" s="13"/>
      <c r="Q260" s="13"/>
      <c r="R260" s="13"/>
      <c r="S260" s="13"/>
      <c r="T260" s="13"/>
      <c r="U260" s="13"/>
      <c r="V260" s="134"/>
      <c r="W260" s="12"/>
      <c r="X260" s="148"/>
      <c r="Y260" s="220"/>
    </row>
    <row r="261" spans="1:25" s="11" customFormat="1" ht="18.75">
      <c r="A261" s="6"/>
      <c r="B261" s="72"/>
      <c r="C261" s="73"/>
      <c r="D261" s="73"/>
      <c r="E261" s="12"/>
      <c r="F261" s="13"/>
      <c r="G261" s="13"/>
      <c r="H261" s="13"/>
      <c r="I261" s="13"/>
      <c r="J261" s="13"/>
      <c r="K261" s="134"/>
      <c r="L261" s="12"/>
      <c r="M261" s="13"/>
      <c r="N261" s="13"/>
      <c r="O261" s="13"/>
      <c r="P261" s="13"/>
      <c r="Q261" s="13"/>
      <c r="R261" s="13"/>
      <c r="S261" s="13"/>
      <c r="T261" s="13"/>
      <c r="U261" s="13"/>
      <c r="V261" s="134"/>
      <c r="W261" s="12"/>
      <c r="X261" s="148"/>
      <c r="Y261" s="220"/>
    </row>
    <row r="262" spans="1:25" s="11" customFormat="1" ht="18.75">
      <c r="A262" s="6"/>
      <c r="B262" s="72"/>
      <c r="C262" s="73"/>
      <c r="D262" s="73"/>
      <c r="E262" s="12"/>
      <c r="F262" s="13"/>
      <c r="G262" s="13"/>
      <c r="H262" s="13"/>
      <c r="I262" s="13"/>
      <c r="J262" s="13"/>
      <c r="K262" s="134"/>
      <c r="L262" s="12"/>
      <c r="M262" s="13"/>
      <c r="N262" s="13"/>
      <c r="O262" s="13"/>
      <c r="P262" s="13"/>
      <c r="Q262" s="13"/>
      <c r="R262" s="13"/>
      <c r="S262" s="13"/>
      <c r="T262" s="13"/>
      <c r="U262" s="13"/>
      <c r="V262" s="134"/>
      <c r="W262" s="12"/>
      <c r="X262" s="148"/>
      <c r="Y262" s="220"/>
    </row>
    <row r="263" spans="1:25" s="11" customFormat="1" ht="18.75">
      <c r="A263" s="6"/>
      <c r="B263" s="72"/>
      <c r="C263" s="73"/>
      <c r="D263" s="73"/>
      <c r="E263" s="12"/>
      <c r="F263" s="13"/>
      <c r="G263" s="13"/>
      <c r="H263" s="13"/>
      <c r="I263" s="13"/>
      <c r="J263" s="13"/>
      <c r="K263" s="134"/>
      <c r="L263" s="12"/>
      <c r="M263" s="13"/>
      <c r="N263" s="13"/>
      <c r="O263" s="13"/>
      <c r="P263" s="13"/>
      <c r="Q263" s="13"/>
      <c r="R263" s="13"/>
      <c r="S263" s="13"/>
      <c r="T263" s="13"/>
      <c r="U263" s="13"/>
      <c r="V263" s="134"/>
      <c r="W263" s="12"/>
      <c r="X263" s="148"/>
      <c r="Y263" s="220"/>
    </row>
    <row r="264" spans="1:25" s="11" customFormat="1" ht="18.75">
      <c r="A264" s="6"/>
      <c r="B264" s="72"/>
      <c r="C264" s="73"/>
      <c r="D264" s="73"/>
      <c r="E264" s="12"/>
      <c r="F264" s="13"/>
      <c r="G264" s="13"/>
      <c r="H264" s="13"/>
      <c r="I264" s="13"/>
      <c r="J264" s="13"/>
      <c r="K264" s="134"/>
      <c r="L264" s="12"/>
      <c r="M264" s="13"/>
      <c r="N264" s="13"/>
      <c r="O264" s="13"/>
      <c r="P264" s="13"/>
      <c r="Q264" s="13"/>
      <c r="R264" s="13"/>
      <c r="S264" s="13"/>
      <c r="T264" s="13"/>
      <c r="U264" s="13"/>
      <c r="V264" s="134"/>
      <c r="W264" s="12"/>
      <c r="X264" s="148"/>
      <c r="Y264" s="220"/>
    </row>
    <row r="265" spans="1:25" s="11" customFormat="1" ht="18.75">
      <c r="A265" s="6"/>
      <c r="B265" s="72"/>
      <c r="C265" s="73"/>
      <c r="D265" s="73"/>
      <c r="E265" s="12"/>
      <c r="F265" s="13"/>
      <c r="G265" s="13"/>
      <c r="H265" s="13"/>
      <c r="I265" s="13"/>
      <c r="J265" s="13"/>
      <c r="K265" s="134"/>
      <c r="L265" s="12"/>
      <c r="M265" s="13"/>
      <c r="N265" s="13"/>
      <c r="O265" s="13"/>
      <c r="P265" s="13"/>
      <c r="Q265" s="13"/>
      <c r="R265" s="13"/>
      <c r="S265" s="13"/>
      <c r="T265" s="13"/>
      <c r="U265" s="13"/>
      <c r="V265" s="134"/>
      <c r="W265" s="12"/>
      <c r="X265" s="148"/>
      <c r="Y265" s="220"/>
    </row>
    <row r="266" spans="1:25" s="11" customFormat="1" ht="18.75">
      <c r="A266" s="6"/>
      <c r="B266" s="72"/>
      <c r="C266" s="73"/>
      <c r="D266" s="73"/>
      <c r="E266" s="12"/>
      <c r="F266" s="13"/>
      <c r="G266" s="13"/>
      <c r="H266" s="13"/>
      <c r="I266" s="13"/>
      <c r="J266" s="13"/>
      <c r="K266" s="134"/>
      <c r="L266" s="12"/>
      <c r="M266" s="13"/>
      <c r="N266" s="13"/>
      <c r="O266" s="13"/>
      <c r="P266" s="13"/>
      <c r="Q266" s="13"/>
      <c r="R266" s="13"/>
      <c r="S266" s="13"/>
      <c r="T266" s="13"/>
      <c r="U266" s="13"/>
      <c r="V266" s="134"/>
      <c r="W266" s="12"/>
      <c r="X266" s="148"/>
      <c r="Y266" s="220"/>
    </row>
    <row r="267" spans="1:25" s="11" customFormat="1" ht="18.75">
      <c r="A267" s="6"/>
      <c r="B267" s="72"/>
      <c r="C267" s="73"/>
      <c r="D267" s="73"/>
      <c r="E267" s="12"/>
      <c r="F267" s="13"/>
      <c r="G267" s="13"/>
      <c r="H267" s="13"/>
      <c r="I267" s="13"/>
      <c r="J267" s="13"/>
      <c r="K267" s="134"/>
      <c r="L267" s="12"/>
      <c r="M267" s="13"/>
      <c r="N267" s="13"/>
      <c r="O267" s="13"/>
      <c r="P267" s="13"/>
      <c r="Q267" s="13"/>
      <c r="R267" s="13"/>
      <c r="S267" s="13"/>
      <c r="T267" s="13"/>
      <c r="U267" s="13"/>
      <c r="V267" s="134"/>
      <c r="W267" s="12"/>
      <c r="X267" s="148"/>
      <c r="Y267" s="220"/>
    </row>
    <row r="268" spans="1:25" s="11" customFormat="1" ht="18.75">
      <c r="A268" s="6"/>
      <c r="B268" s="72"/>
      <c r="C268" s="73"/>
      <c r="D268" s="73"/>
      <c r="E268" s="12"/>
      <c r="F268" s="13"/>
      <c r="G268" s="13"/>
      <c r="H268" s="13"/>
      <c r="I268" s="13"/>
      <c r="J268" s="13"/>
      <c r="K268" s="134"/>
      <c r="L268" s="12"/>
      <c r="M268" s="13"/>
      <c r="N268" s="13"/>
      <c r="O268" s="13"/>
      <c r="P268" s="13"/>
      <c r="Q268" s="13"/>
      <c r="R268" s="13"/>
      <c r="S268" s="13"/>
      <c r="T268" s="13"/>
      <c r="U268" s="13"/>
      <c r="V268" s="134"/>
      <c r="W268" s="12"/>
      <c r="X268" s="148"/>
      <c r="Y268" s="220"/>
    </row>
    <row r="269" spans="1:25" s="11" customFormat="1" ht="18.75">
      <c r="A269" s="6"/>
      <c r="B269" s="72"/>
      <c r="C269" s="73"/>
      <c r="D269" s="73"/>
      <c r="E269" s="12"/>
      <c r="F269" s="13"/>
      <c r="G269" s="13"/>
      <c r="H269" s="13"/>
      <c r="I269" s="13"/>
      <c r="J269" s="13"/>
      <c r="K269" s="134"/>
      <c r="L269" s="12"/>
      <c r="M269" s="13"/>
      <c r="N269" s="13"/>
      <c r="O269" s="13"/>
      <c r="P269" s="13"/>
      <c r="Q269" s="13"/>
      <c r="R269" s="13"/>
      <c r="S269" s="13"/>
      <c r="T269" s="13"/>
      <c r="U269" s="13"/>
      <c r="V269" s="134"/>
      <c r="W269" s="12"/>
      <c r="X269" s="148"/>
      <c r="Y269" s="220"/>
    </row>
    <row r="270" spans="1:25" s="11" customFormat="1" ht="18.75">
      <c r="A270" s="6"/>
      <c r="B270" s="72"/>
      <c r="C270" s="73"/>
      <c r="D270" s="73"/>
      <c r="E270" s="12"/>
      <c r="F270" s="13"/>
      <c r="G270" s="13"/>
      <c r="H270" s="13"/>
      <c r="I270" s="13"/>
      <c r="J270" s="13"/>
      <c r="K270" s="134"/>
      <c r="L270" s="12"/>
      <c r="M270" s="13"/>
      <c r="N270" s="13"/>
      <c r="O270" s="13"/>
      <c r="P270" s="13"/>
      <c r="Q270" s="13"/>
      <c r="R270" s="13"/>
      <c r="S270" s="13"/>
      <c r="T270" s="13"/>
      <c r="U270" s="13"/>
      <c r="V270" s="134"/>
      <c r="W270" s="12"/>
      <c r="X270" s="148"/>
      <c r="Y270" s="220"/>
    </row>
    <row r="271" spans="1:25" s="11" customFormat="1" ht="18.75">
      <c r="A271" s="6"/>
      <c r="B271" s="72"/>
      <c r="C271" s="73"/>
      <c r="D271" s="73"/>
      <c r="E271" s="12"/>
      <c r="F271" s="13"/>
      <c r="G271" s="13"/>
      <c r="H271" s="13"/>
      <c r="I271" s="13"/>
      <c r="J271" s="13"/>
      <c r="K271" s="134"/>
      <c r="L271" s="12"/>
      <c r="M271" s="13"/>
      <c r="N271" s="13"/>
      <c r="O271" s="13"/>
      <c r="P271" s="13"/>
      <c r="Q271" s="13"/>
      <c r="R271" s="13"/>
      <c r="S271" s="13"/>
      <c r="T271" s="13"/>
      <c r="U271" s="13"/>
      <c r="V271" s="134"/>
      <c r="W271" s="12"/>
      <c r="X271" s="148"/>
      <c r="Y271" s="220"/>
    </row>
    <row r="272" spans="1:25" s="11" customFormat="1" ht="18.75">
      <c r="A272" s="6"/>
      <c r="B272" s="72"/>
      <c r="C272" s="73"/>
      <c r="D272" s="73"/>
      <c r="E272" s="12"/>
      <c r="F272" s="13"/>
      <c r="G272" s="13"/>
      <c r="H272" s="13"/>
      <c r="I272" s="13"/>
      <c r="J272" s="13"/>
      <c r="K272" s="134"/>
      <c r="L272" s="12"/>
      <c r="M272" s="13"/>
      <c r="N272" s="13"/>
      <c r="O272" s="13"/>
      <c r="P272" s="13"/>
      <c r="Q272" s="13"/>
      <c r="R272" s="13"/>
      <c r="S272" s="13"/>
      <c r="T272" s="13"/>
      <c r="U272" s="13"/>
      <c r="V272" s="134"/>
      <c r="W272" s="12"/>
      <c r="X272" s="148"/>
      <c r="Y272" s="220"/>
    </row>
    <row r="273" spans="1:25" s="11" customFormat="1" ht="18.75">
      <c r="A273" s="6"/>
      <c r="B273" s="72"/>
      <c r="C273" s="73"/>
      <c r="D273" s="73"/>
      <c r="E273" s="12"/>
      <c r="F273" s="13"/>
      <c r="G273" s="13"/>
      <c r="H273" s="13"/>
      <c r="I273" s="13"/>
      <c r="J273" s="13"/>
      <c r="K273" s="134"/>
      <c r="L273" s="12"/>
      <c r="M273" s="13"/>
      <c r="N273" s="13"/>
      <c r="O273" s="13"/>
      <c r="P273" s="13"/>
      <c r="Q273" s="13"/>
      <c r="R273" s="13"/>
      <c r="S273" s="13"/>
      <c r="T273" s="13"/>
      <c r="U273" s="13"/>
      <c r="V273" s="134"/>
      <c r="W273" s="12"/>
      <c r="X273" s="148"/>
      <c r="Y273" s="220"/>
    </row>
    <row r="274" spans="1:25" s="11" customFormat="1" ht="18.75">
      <c r="A274" s="6"/>
      <c r="B274" s="72"/>
      <c r="C274" s="73"/>
      <c r="D274" s="73"/>
      <c r="E274" s="12"/>
      <c r="F274" s="13"/>
      <c r="G274" s="13"/>
      <c r="H274" s="13"/>
      <c r="I274" s="13"/>
      <c r="J274" s="13"/>
      <c r="K274" s="134"/>
      <c r="L274" s="12"/>
      <c r="M274" s="13"/>
      <c r="N274" s="13"/>
      <c r="O274" s="13"/>
      <c r="P274" s="13"/>
      <c r="Q274" s="13"/>
      <c r="R274" s="13"/>
      <c r="S274" s="13"/>
      <c r="T274" s="13"/>
      <c r="U274" s="13"/>
      <c r="V274" s="134"/>
      <c r="W274" s="12"/>
      <c r="X274" s="148"/>
      <c r="Y274" s="220"/>
    </row>
    <row r="275" spans="1:25" s="11" customFormat="1" ht="18.75">
      <c r="A275" s="6"/>
      <c r="B275" s="72"/>
      <c r="C275" s="73"/>
      <c r="D275" s="73"/>
      <c r="E275" s="12"/>
      <c r="F275" s="13"/>
      <c r="G275" s="13"/>
      <c r="H275" s="13"/>
      <c r="I275" s="13"/>
      <c r="J275" s="13"/>
      <c r="K275" s="134"/>
      <c r="L275" s="12"/>
      <c r="M275" s="13"/>
      <c r="N275" s="13"/>
      <c r="O275" s="13"/>
      <c r="P275" s="13"/>
      <c r="Q275" s="13"/>
      <c r="R275" s="13"/>
      <c r="S275" s="13"/>
      <c r="T275" s="13"/>
      <c r="U275" s="13"/>
      <c r="V275" s="134"/>
      <c r="W275" s="12"/>
      <c r="X275" s="148"/>
      <c r="Y275" s="220"/>
    </row>
    <row r="276" spans="1:25" s="11" customFormat="1" ht="18.75">
      <c r="A276" s="6"/>
      <c r="B276" s="72"/>
      <c r="C276" s="73"/>
      <c r="D276" s="73"/>
      <c r="E276" s="12"/>
      <c r="F276" s="13"/>
      <c r="G276" s="13"/>
      <c r="H276" s="13"/>
      <c r="I276" s="13"/>
      <c r="J276" s="13"/>
      <c r="K276" s="134"/>
      <c r="L276" s="12"/>
      <c r="M276" s="13"/>
      <c r="N276" s="13"/>
      <c r="O276" s="13"/>
      <c r="P276" s="13"/>
      <c r="Q276" s="13"/>
      <c r="R276" s="13"/>
      <c r="S276" s="13"/>
      <c r="T276" s="13"/>
      <c r="U276" s="13"/>
      <c r="V276" s="134"/>
      <c r="W276" s="12"/>
      <c r="X276" s="148"/>
      <c r="Y276" s="220"/>
    </row>
    <row r="277" spans="1:25" s="11" customFormat="1" ht="18.75">
      <c r="A277" s="6"/>
      <c r="B277" s="72"/>
      <c r="C277" s="73"/>
      <c r="D277" s="73"/>
      <c r="E277" s="12"/>
      <c r="F277" s="13"/>
      <c r="G277" s="13"/>
      <c r="H277" s="13"/>
      <c r="I277" s="13"/>
      <c r="J277" s="13"/>
      <c r="K277" s="134"/>
      <c r="L277" s="12"/>
      <c r="M277" s="13"/>
      <c r="N277" s="13"/>
      <c r="O277" s="13"/>
      <c r="P277" s="13"/>
      <c r="Q277" s="13"/>
      <c r="R277" s="13"/>
      <c r="S277" s="13"/>
      <c r="T277" s="13"/>
      <c r="U277" s="13"/>
      <c r="V277" s="134"/>
      <c r="W277" s="12"/>
      <c r="X277" s="148"/>
      <c r="Y277" s="220"/>
    </row>
    <row r="278" spans="1:25" s="11" customFormat="1" ht="18.75">
      <c r="A278" s="6"/>
      <c r="B278" s="72"/>
      <c r="C278" s="73"/>
      <c r="D278" s="73"/>
      <c r="E278" s="12"/>
      <c r="F278" s="13"/>
      <c r="G278" s="13"/>
      <c r="H278" s="13"/>
      <c r="I278" s="13"/>
      <c r="J278" s="13"/>
      <c r="K278" s="134"/>
      <c r="L278" s="12"/>
      <c r="M278" s="13"/>
      <c r="N278" s="13"/>
      <c r="O278" s="13"/>
      <c r="P278" s="13"/>
      <c r="Q278" s="13"/>
      <c r="R278" s="13"/>
      <c r="S278" s="13"/>
      <c r="T278" s="13"/>
      <c r="U278" s="13"/>
      <c r="V278" s="134"/>
      <c r="W278" s="12"/>
      <c r="X278" s="148"/>
      <c r="Y278" s="220"/>
    </row>
    <row r="279" spans="1:25" s="11" customFormat="1" ht="18.75">
      <c r="A279" s="6"/>
      <c r="B279" s="72"/>
      <c r="C279" s="73"/>
      <c r="D279" s="73"/>
      <c r="E279" s="12"/>
      <c r="F279" s="13"/>
      <c r="G279" s="13"/>
      <c r="H279" s="13"/>
      <c r="I279" s="13"/>
      <c r="J279" s="13"/>
      <c r="K279" s="134"/>
      <c r="L279" s="12"/>
      <c r="M279" s="13"/>
      <c r="N279" s="13"/>
      <c r="O279" s="13"/>
      <c r="P279" s="13"/>
      <c r="Q279" s="13"/>
      <c r="R279" s="13"/>
      <c r="S279" s="13"/>
      <c r="T279" s="13"/>
      <c r="U279" s="13"/>
      <c r="V279" s="134"/>
      <c r="W279" s="12"/>
      <c r="X279" s="148"/>
      <c r="Y279" s="220"/>
    </row>
    <row r="280" spans="1:25" s="11" customFormat="1" ht="18.75">
      <c r="A280" s="6"/>
      <c r="B280" s="72"/>
      <c r="C280" s="73"/>
      <c r="D280" s="73"/>
      <c r="E280" s="12"/>
      <c r="F280" s="13"/>
      <c r="G280" s="13"/>
      <c r="H280" s="13"/>
      <c r="I280" s="13"/>
      <c r="J280" s="13"/>
      <c r="K280" s="134"/>
      <c r="L280" s="12"/>
      <c r="M280" s="13"/>
      <c r="N280" s="13"/>
      <c r="O280" s="13"/>
      <c r="P280" s="13"/>
      <c r="Q280" s="13"/>
      <c r="R280" s="13"/>
      <c r="S280" s="13"/>
      <c r="T280" s="13"/>
      <c r="U280" s="13"/>
      <c r="V280" s="134"/>
      <c r="W280" s="12"/>
      <c r="X280" s="148"/>
      <c r="Y280" s="220"/>
    </row>
    <row r="281" spans="1:25" s="11" customFormat="1" ht="18.75">
      <c r="A281" s="6"/>
      <c r="B281" s="72"/>
      <c r="C281" s="73"/>
      <c r="D281" s="73"/>
      <c r="E281" s="12"/>
      <c r="F281" s="13"/>
      <c r="G281" s="13"/>
      <c r="H281" s="13"/>
      <c r="I281" s="13"/>
      <c r="J281" s="13"/>
      <c r="K281" s="134"/>
      <c r="L281" s="12"/>
      <c r="M281" s="13"/>
      <c r="N281" s="13"/>
      <c r="O281" s="13"/>
      <c r="P281" s="13"/>
      <c r="Q281" s="13"/>
      <c r="R281" s="13"/>
      <c r="S281" s="13"/>
      <c r="T281" s="13"/>
      <c r="U281" s="13"/>
      <c r="V281" s="134"/>
      <c r="W281" s="12"/>
      <c r="X281" s="148"/>
      <c r="Y281" s="220"/>
    </row>
    <row r="282" spans="1:25" s="11" customFormat="1" ht="18.75">
      <c r="A282" s="6"/>
      <c r="B282" s="72"/>
      <c r="C282" s="73"/>
      <c r="D282" s="73"/>
      <c r="E282" s="12"/>
      <c r="F282" s="13"/>
      <c r="G282" s="13"/>
      <c r="H282" s="13"/>
      <c r="I282" s="13"/>
      <c r="J282" s="13"/>
      <c r="K282" s="134"/>
      <c r="L282" s="12"/>
      <c r="M282" s="13"/>
      <c r="N282" s="13"/>
      <c r="O282" s="13"/>
      <c r="P282" s="13"/>
      <c r="Q282" s="13"/>
      <c r="R282" s="13"/>
      <c r="S282" s="13"/>
      <c r="T282" s="13"/>
      <c r="U282" s="13"/>
      <c r="V282" s="134"/>
      <c r="W282" s="12"/>
      <c r="X282" s="148"/>
      <c r="Y282" s="220"/>
    </row>
    <row r="283" spans="1:25" s="11" customFormat="1" ht="18.75">
      <c r="A283" s="6"/>
      <c r="B283" s="72"/>
      <c r="C283" s="73"/>
      <c r="D283" s="73"/>
      <c r="E283" s="12"/>
      <c r="F283" s="13"/>
      <c r="G283" s="13"/>
      <c r="H283" s="13"/>
      <c r="I283" s="13"/>
      <c r="J283" s="13"/>
      <c r="K283" s="134"/>
      <c r="L283" s="12"/>
      <c r="M283" s="13"/>
      <c r="N283" s="13"/>
      <c r="O283" s="13"/>
      <c r="P283" s="13"/>
      <c r="Q283" s="13"/>
      <c r="R283" s="13"/>
      <c r="S283" s="13"/>
      <c r="T283" s="13"/>
      <c r="U283" s="13"/>
      <c r="V283" s="134"/>
      <c r="W283" s="12"/>
      <c r="X283" s="148"/>
      <c r="Y283" s="220"/>
    </row>
    <row r="284" spans="1:25" s="11" customFormat="1" ht="18.75">
      <c r="A284" s="6"/>
      <c r="B284" s="72"/>
      <c r="C284" s="73"/>
      <c r="D284" s="73"/>
      <c r="E284" s="12"/>
      <c r="F284" s="13"/>
      <c r="G284" s="13"/>
      <c r="H284" s="13"/>
      <c r="I284" s="13"/>
      <c r="J284" s="13"/>
      <c r="K284" s="134"/>
      <c r="L284" s="12"/>
      <c r="M284" s="13"/>
      <c r="N284" s="13"/>
      <c r="O284" s="13"/>
      <c r="P284" s="13"/>
      <c r="Q284" s="13"/>
      <c r="R284" s="13"/>
      <c r="S284" s="13"/>
      <c r="T284" s="13"/>
      <c r="U284" s="13"/>
      <c r="V284" s="134"/>
      <c r="W284" s="12"/>
      <c r="X284" s="148"/>
      <c r="Y284" s="220"/>
    </row>
    <row r="285" spans="1:25" s="11" customFormat="1" ht="18.75">
      <c r="A285" s="6"/>
      <c r="B285" s="72"/>
      <c r="C285" s="73"/>
      <c r="D285" s="73"/>
      <c r="E285" s="12"/>
      <c r="F285" s="13"/>
      <c r="G285" s="13"/>
      <c r="H285" s="13"/>
      <c r="I285" s="13"/>
      <c r="J285" s="13"/>
      <c r="K285" s="134"/>
      <c r="L285" s="12"/>
      <c r="M285" s="13"/>
      <c r="N285" s="13"/>
      <c r="O285" s="13"/>
      <c r="P285" s="13"/>
      <c r="Q285" s="13"/>
      <c r="R285" s="13"/>
      <c r="S285" s="13"/>
      <c r="T285" s="13"/>
      <c r="U285" s="13"/>
      <c r="V285" s="134"/>
      <c r="W285" s="12"/>
      <c r="X285" s="148"/>
      <c r="Y285" s="220"/>
    </row>
    <row r="286" spans="1:25" s="11" customFormat="1" ht="18.75">
      <c r="A286" s="6"/>
      <c r="B286" s="72"/>
      <c r="C286" s="73"/>
      <c r="D286" s="73"/>
      <c r="E286" s="12"/>
      <c r="F286" s="13"/>
      <c r="G286" s="13"/>
      <c r="H286" s="13"/>
      <c r="I286" s="13"/>
      <c r="J286" s="13"/>
      <c r="K286" s="134"/>
      <c r="L286" s="12"/>
      <c r="M286" s="13"/>
      <c r="N286" s="13"/>
      <c r="O286" s="13"/>
      <c r="P286" s="13"/>
      <c r="Q286" s="13"/>
      <c r="R286" s="13"/>
      <c r="S286" s="13"/>
      <c r="T286" s="13"/>
      <c r="U286" s="13"/>
      <c r="V286" s="134"/>
      <c r="W286" s="12"/>
      <c r="X286" s="148"/>
      <c r="Y286" s="220"/>
    </row>
    <row r="287" spans="1:25" s="11" customFormat="1" ht="18.75">
      <c r="A287" s="6"/>
      <c r="B287" s="72"/>
      <c r="C287" s="73"/>
      <c r="D287" s="73"/>
      <c r="E287" s="12"/>
      <c r="F287" s="13"/>
      <c r="G287" s="13"/>
      <c r="H287" s="13"/>
      <c r="I287" s="13"/>
      <c r="J287" s="13"/>
      <c r="K287" s="134"/>
      <c r="L287" s="12"/>
      <c r="M287" s="13"/>
      <c r="N287" s="13"/>
      <c r="O287" s="13"/>
      <c r="P287" s="13"/>
      <c r="Q287" s="13"/>
      <c r="R287" s="13"/>
      <c r="S287" s="13"/>
      <c r="T287" s="13"/>
      <c r="U287" s="13"/>
      <c r="V287" s="134"/>
      <c r="W287" s="12"/>
      <c r="X287" s="148"/>
      <c r="Y287" s="220"/>
    </row>
    <row r="288" spans="1:25" s="11" customFormat="1" ht="18.75">
      <c r="A288" s="6"/>
      <c r="B288" s="72"/>
      <c r="C288" s="73"/>
      <c r="D288" s="73"/>
      <c r="E288" s="12"/>
      <c r="F288" s="13"/>
      <c r="G288" s="13"/>
      <c r="H288" s="13"/>
      <c r="I288" s="13"/>
      <c r="J288" s="13"/>
      <c r="K288" s="134"/>
      <c r="L288" s="12"/>
      <c r="M288" s="13"/>
      <c r="N288" s="13"/>
      <c r="O288" s="13"/>
      <c r="P288" s="13"/>
      <c r="Q288" s="13"/>
      <c r="R288" s="13"/>
      <c r="S288" s="13"/>
      <c r="T288" s="13"/>
      <c r="U288" s="13"/>
      <c r="V288" s="134"/>
      <c r="W288" s="12"/>
      <c r="X288" s="148"/>
      <c r="Y288" s="220"/>
    </row>
    <row r="289" spans="1:25" s="11" customFormat="1" ht="18.75">
      <c r="A289" s="6"/>
      <c r="B289" s="72"/>
      <c r="C289" s="73"/>
      <c r="D289" s="73"/>
      <c r="E289" s="12"/>
      <c r="F289" s="13"/>
      <c r="G289" s="13"/>
      <c r="H289" s="13"/>
      <c r="I289" s="13"/>
      <c r="J289" s="13"/>
      <c r="K289" s="134"/>
      <c r="L289" s="12"/>
      <c r="M289" s="13"/>
      <c r="N289" s="13"/>
      <c r="O289" s="13"/>
      <c r="P289" s="13"/>
      <c r="Q289" s="13"/>
      <c r="R289" s="13"/>
      <c r="S289" s="13"/>
      <c r="T289" s="13"/>
      <c r="U289" s="13"/>
      <c r="V289" s="134"/>
      <c r="W289" s="12"/>
      <c r="X289" s="148"/>
      <c r="Y289" s="220"/>
    </row>
    <row r="290" spans="1:25" s="11" customFormat="1" ht="18.75">
      <c r="A290" s="6"/>
      <c r="B290" s="72"/>
      <c r="C290" s="73"/>
      <c r="D290" s="73"/>
      <c r="E290" s="12"/>
      <c r="F290" s="13"/>
      <c r="G290" s="13"/>
      <c r="H290" s="13"/>
      <c r="I290" s="13"/>
      <c r="J290" s="13"/>
      <c r="K290" s="134"/>
      <c r="L290" s="12"/>
      <c r="M290" s="13"/>
      <c r="N290" s="13"/>
      <c r="O290" s="13"/>
      <c r="P290" s="13"/>
      <c r="Q290" s="13"/>
      <c r="R290" s="13"/>
      <c r="S290" s="13"/>
      <c r="T290" s="13"/>
      <c r="U290" s="13"/>
      <c r="V290" s="134"/>
      <c r="W290" s="12"/>
      <c r="X290" s="148"/>
      <c r="Y290" s="220"/>
    </row>
    <row r="291" spans="1:25" s="11" customFormat="1" ht="18.75">
      <c r="A291" s="6"/>
      <c r="B291" s="72"/>
      <c r="C291" s="73"/>
      <c r="D291" s="73"/>
      <c r="E291" s="12"/>
      <c r="F291" s="13"/>
      <c r="G291" s="13"/>
      <c r="H291" s="13"/>
      <c r="I291" s="13"/>
      <c r="J291" s="13"/>
      <c r="K291" s="134"/>
      <c r="L291" s="12"/>
      <c r="M291" s="13"/>
      <c r="N291" s="13"/>
      <c r="O291" s="13"/>
      <c r="P291" s="13"/>
      <c r="Q291" s="13"/>
      <c r="R291" s="13"/>
      <c r="S291" s="13"/>
      <c r="T291" s="13"/>
      <c r="U291" s="13"/>
      <c r="V291" s="134"/>
      <c r="W291" s="12"/>
      <c r="X291" s="148"/>
      <c r="Y291" s="220"/>
    </row>
    <row r="292" spans="1:25" s="11" customFormat="1" ht="18.75">
      <c r="A292" s="6"/>
      <c r="B292" s="72"/>
      <c r="C292" s="73"/>
      <c r="D292" s="73"/>
      <c r="E292" s="12"/>
      <c r="F292" s="13"/>
      <c r="G292" s="13"/>
      <c r="H292" s="13"/>
      <c r="I292" s="13"/>
      <c r="J292" s="13"/>
      <c r="K292" s="134"/>
      <c r="L292" s="12"/>
      <c r="M292" s="13"/>
      <c r="N292" s="13"/>
      <c r="O292" s="13"/>
      <c r="P292" s="13"/>
      <c r="Q292" s="13"/>
      <c r="R292" s="13"/>
      <c r="S292" s="13"/>
      <c r="T292" s="13"/>
      <c r="U292" s="13"/>
      <c r="V292" s="134"/>
      <c r="W292" s="12"/>
      <c r="X292" s="148"/>
      <c r="Y292" s="220"/>
    </row>
    <row r="293" spans="1:25" s="11" customFormat="1" ht="18.75">
      <c r="A293" s="6"/>
      <c r="B293" s="72"/>
      <c r="C293" s="73"/>
      <c r="D293" s="73"/>
      <c r="E293" s="12"/>
      <c r="F293" s="13"/>
      <c r="G293" s="13"/>
      <c r="H293" s="13"/>
      <c r="I293" s="13"/>
      <c r="J293" s="13"/>
      <c r="K293" s="134"/>
      <c r="L293" s="12"/>
      <c r="M293" s="13"/>
      <c r="N293" s="13"/>
      <c r="O293" s="13"/>
      <c r="P293" s="13"/>
      <c r="Q293" s="13"/>
      <c r="R293" s="13"/>
      <c r="S293" s="13"/>
      <c r="T293" s="13"/>
      <c r="U293" s="13"/>
      <c r="V293" s="134"/>
      <c r="W293" s="12"/>
      <c r="X293" s="148"/>
      <c r="Y293" s="220"/>
    </row>
    <row r="294" spans="1:25" s="11" customFormat="1" ht="18.75">
      <c r="A294" s="6"/>
      <c r="B294" s="72"/>
      <c r="C294" s="73"/>
      <c r="D294" s="73"/>
      <c r="E294" s="12"/>
      <c r="F294" s="13"/>
      <c r="G294" s="13"/>
      <c r="H294" s="13"/>
      <c r="I294" s="13"/>
      <c r="J294" s="13"/>
      <c r="K294" s="134"/>
      <c r="L294" s="12"/>
      <c r="M294" s="13"/>
      <c r="N294" s="13"/>
      <c r="O294" s="13"/>
      <c r="P294" s="13"/>
      <c r="Q294" s="13"/>
      <c r="R294" s="13"/>
      <c r="S294" s="13"/>
      <c r="T294" s="13"/>
      <c r="U294" s="13"/>
      <c r="V294" s="134"/>
      <c r="W294" s="12"/>
      <c r="X294" s="148"/>
      <c r="Y294" s="220"/>
    </row>
    <row r="295" spans="1:25" s="11" customFormat="1" ht="18.75">
      <c r="A295" s="6"/>
      <c r="B295" s="72"/>
      <c r="C295" s="73"/>
      <c r="D295" s="73"/>
      <c r="E295" s="12"/>
      <c r="F295" s="13"/>
      <c r="G295" s="13"/>
      <c r="H295" s="13"/>
      <c r="I295" s="13"/>
      <c r="J295" s="13"/>
      <c r="K295" s="134"/>
      <c r="L295" s="12"/>
      <c r="M295" s="13"/>
      <c r="N295" s="13"/>
      <c r="O295" s="13"/>
      <c r="P295" s="13"/>
      <c r="Q295" s="13"/>
      <c r="R295" s="13"/>
      <c r="S295" s="13"/>
      <c r="T295" s="13"/>
      <c r="U295" s="13"/>
      <c r="V295" s="134"/>
      <c r="W295" s="12"/>
      <c r="X295" s="148"/>
      <c r="Y295" s="220"/>
    </row>
    <row r="296" spans="1:25" s="11" customFormat="1" ht="18.75">
      <c r="A296" s="6"/>
      <c r="B296" s="72"/>
      <c r="C296" s="73"/>
      <c r="D296" s="73"/>
      <c r="E296" s="12"/>
      <c r="F296" s="13"/>
      <c r="G296" s="13"/>
      <c r="H296" s="13"/>
      <c r="I296" s="13"/>
      <c r="J296" s="13"/>
      <c r="K296" s="134"/>
      <c r="L296" s="12"/>
      <c r="M296" s="13"/>
      <c r="N296" s="13"/>
      <c r="O296" s="13"/>
      <c r="P296" s="13"/>
      <c r="Q296" s="13"/>
      <c r="R296" s="13"/>
      <c r="S296" s="13"/>
      <c r="T296" s="13"/>
      <c r="U296" s="13"/>
      <c r="V296" s="134"/>
      <c r="W296" s="12"/>
      <c r="X296" s="148"/>
      <c r="Y296" s="220"/>
    </row>
    <row r="297" spans="1:25" s="11" customFormat="1" ht="18.75">
      <c r="A297" s="6"/>
      <c r="B297" s="72"/>
      <c r="C297" s="73"/>
      <c r="D297" s="73"/>
      <c r="E297" s="12"/>
      <c r="F297" s="13"/>
      <c r="G297" s="13"/>
      <c r="H297" s="13"/>
      <c r="I297" s="13"/>
      <c r="J297" s="13"/>
      <c r="K297" s="134"/>
      <c r="L297" s="12"/>
      <c r="M297" s="13"/>
      <c r="N297" s="13"/>
      <c r="O297" s="13"/>
      <c r="P297" s="13"/>
      <c r="Q297" s="13"/>
      <c r="R297" s="13"/>
      <c r="S297" s="13"/>
      <c r="T297" s="13"/>
      <c r="U297" s="13"/>
      <c r="V297" s="134"/>
      <c r="W297" s="12"/>
      <c r="X297" s="148"/>
      <c r="Y297" s="220"/>
    </row>
    <row r="298" spans="1:25" s="11" customFormat="1" ht="18.75">
      <c r="A298" s="6"/>
      <c r="B298" s="72"/>
      <c r="C298" s="73"/>
      <c r="D298" s="73"/>
      <c r="E298" s="12"/>
      <c r="F298" s="13"/>
      <c r="G298" s="13"/>
      <c r="H298" s="13"/>
      <c r="I298" s="13"/>
      <c r="J298" s="13"/>
      <c r="K298" s="134"/>
      <c r="L298" s="12"/>
      <c r="M298" s="13"/>
      <c r="N298" s="13"/>
      <c r="O298" s="13"/>
      <c r="P298" s="13"/>
      <c r="Q298" s="13"/>
      <c r="R298" s="13"/>
      <c r="S298" s="13"/>
      <c r="T298" s="13"/>
      <c r="U298" s="13"/>
      <c r="V298" s="134"/>
      <c r="W298" s="12"/>
      <c r="X298" s="148"/>
      <c r="Y298" s="220"/>
    </row>
    <row r="299" spans="1:25" s="11" customFormat="1" ht="18.75">
      <c r="A299" s="6"/>
      <c r="B299" s="72"/>
      <c r="C299" s="73"/>
      <c r="D299" s="73"/>
      <c r="E299" s="12"/>
      <c r="F299" s="13"/>
      <c r="G299" s="13"/>
      <c r="H299" s="13"/>
      <c r="I299" s="13"/>
      <c r="J299" s="13"/>
      <c r="K299" s="134"/>
      <c r="L299" s="12"/>
      <c r="M299" s="13"/>
      <c r="N299" s="13"/>
      <c r="O299" s="13"/>
      <c r="P299" s="13"/>
      <c r="Q299" s="13"/>
      <c r="R299" s="13"/>
      <c r="S299" s="13"/>
      <c r="T299" s="13"/>
      <c r="U299" s="13"/>
      <c r="V299" s="134"/>
      <c r="W299" s="12"/>
      <c r="X299" s="148"/>
      <c r="Y299" s="220"/>
    </row>
    <row r="300" spans="1:25" s="11" customFormat="1" ht="18.75">
      <c r="A300" s="6"/>
      <c r="B300" s="72"/>
      <c r="C300" s="73"/>
      <c r="D300" s="73"/>
      <c r="E300" s="12"/>
      <c r="F300" s="13"/>
      <c r="G300" s="13"/>
      <c r="H300" s="13"/>
      <c r="I300" s="13"/>
      <c r="J300" s="13"/>
      <c r="K300" s="134"/>
      <c r="L300" s="12"/>
      <c r="M300" s="13"/>
      <c r="N300" s="13"/>
      <c r="O300" s="13"/>
      <c r="P300" s="13"/>
      <c r="Q300" s="13"/>
      <c r="R300" s="13"/>
      <c r="S300" s="13"/>
      <c r="T300" s="13"/>
      <c r="U300" s="13"/>
      <c r="V300" s="134"/>
      <c r="W300" s="12"/>
      <c r="X300" s="148"/>
      <c r="Y300" s="220"/>
    </row>
    <row r="301" spans="1:25" s="11" customFormat="1" ht="18.75">
      <c r="A301" s="6"/>
      <c r="B301" s="72"/>
      <c r="C301" s="73"/>
      <c r="D301" s="73"/>
      <c r="E301" s="12"/>
      <c r="F301" s="13"/>
      <c r="G301" s="13"/>
      <c r="H301" s="13"/>
      <c r="I301" s="13"/>
      <c r="J301" s="13"/>
      <c r="K301" s="134"/>
      <c r="L301" s="12"/>
      <c r="M301" s="13"/>
      <c r="N301" s="13"/>
      <c r="O301" s="13"/>
      <c r="P301" s="13"/>
      <c r="Q301" s="13"/>
      <c r="R301" s="13"/>
      <c r="S301" s="13"/>
      <c r="T301" s="13"/>
      <c r="U301" s="13"/>
      <c r="V301" s="134"/>
      <c r="W301" s="12"/>
      <c r="X301" s="148"/>
      <c r="Y301" s="220"/>
    </row>
    <row r="302" spans="1:25" s="11" customFormat="1" ht="18.75">
      <c r="A302" s="6"/>
      <c r="B302" s="72"/>
      <c r="C302" s="73"/>
      <c r="D302" s="73"/>
      <c r="E302" s="12"/>
      <c r="F302" s="13"/>
      <c r="G302" s="13"/>
      <c r="H302" s="13"/>
      <c r="I302" s="13"/>
      <c r="J302" s="13"/>
      <c r="K302" s="134"/>
      <c r="L302" s="12"/>
      <c r="M302" s="13"/>
      <c r="N302" s="13"/>
      <c r="O302" s="13"/>
      <c r="P302" s="13"/>
      <c r="Q302" s="13"/>
      <c r="R302" s="13"/>
      <c r="S302" s="13"/>
      <c r="T302" s="13"/>
      <c r="U302" s="13"/>
      <c r="V302" s="134"/>
      <c r="W302" s="12"/>
      <c r="X302" s="148"/>
      <c r="Y302" s="220"/>
    </row>
    <row r="303" spans="1:25" s="11" customFormat="1" ht="18.75">
      <c r="A303" s="6"/>
      <c r="B303" s="72"/>
      <c r="C303" s="73"/>
      <c r="D303" s="73"/>
      <c r="E303" s="12"/>
      <c r="F303" s="13"/>
      <c r="G303" s="13"/>
      <c r="H303" s="13"/>
      <c r="I303" s="13"/>
      <c r="J303" s="13"/>
      <c r="K303" s="134"/>
      <c r="L303" s="12"/>
      <c r="M303" s="13"/>
      <c r="N303" s="13"/>
      <c r="O303" s="13"/>
      <c r="P303" s="13"/>
      <c r="Q303" s="13"/>
      <c r="R303" s="13"/>
      <c r="S303" s="13"/>
      <c r="T303" s="13"/>
      <c r="U303" s="13"/>
      <c r="V303" s="134"/>
      <c r="W303" s="12"/>
      <c r="X303" s="148"/>
      <c r="Y303" s="220"/>
    </row>
    <row r="304" spans="1:25" s="11" customFormat="1" ht="18.75">
      <c r="A304" s="6"/>
      <c r="B304" s="72"/>
      <c r="C304" s="73"/>
      <c r="D304" s="73"/>
      <c r="E304" s="12"/>
      <c r="F304" s="13"/>
      <c r="G304" s="13"/>
      <c r="H304" s="13"/>
      <c r="I304" s="13"/>
      <c r="J304" s="13"/>
      <c r="K304" s="134"/>
      <c r="L304" s="12"/>
      <c r="M304" s="13"/>
      <c r="N304" s="13"/>
      <c r="O304" s="13"/>
      <c r="P304" s="13"/>
      <c r="Q304" s="13"/>
      <c r="R304" s="13"/>
      <c r="S304" s="13"/>
      <c r="T304" s="13"/>
      <c r="U304" s="13"/>
      <c r="V304" s="134"/>
      <c r="W304" s="12"/>
      <c r="X304" s="148"/>
      <c r="Y304" s="220"/>
    </row>
    <row r="305" spans="1:25" s="11" customFormat="1" ht="18.75">
      <c r="A305" s="6"/>
      <c r="B305" s="72"/>
      <c r="C305" s="73"/>
      <c r="D305" s="73"/>
      <c r="E305" s="12"/>
      <c r="F305" s="13"/>
      <c r="G305" s="13"/>
      <c r="H305" s="13"/>
      <c r="I305" s="13"/>
      <c r="J305" s="13"/>
      <c r="K305" s="134"/>
      <c r="L305" s="12"/>
      <c r="M305" s="13"/>
      <c r="N305" s="13"/>
      <c r="O305" s="13"/>
      <c r="P305" s="13"/>
      <c r="Q305" s="13"/>
      <c r="R305" s="13"/>
      <c r="S305" s="13"/>
      <c r="T305" s="13"/>
      <c r="U305" s="13"/>
      <c r="V305" s="134"/>
      <c r="W305" s="12"/>
      <c r="X305" s="148"/>
      <c r="Y305" s="220"/>
    </row>
    <row r="306" spans="1:25" s="11" customFormat="1" ht="18.75">
      <c r="A306" s="6"/>
      <c r="B306" s="72"/>
      <c r="C306" s="73"/>
      <c r="D306" s="73"/>
      <c r="E306" s="12"/>
      <c r="F306" s="13"/>
      <c r="G306" s="13"/>
      <c r="H306" s="13"/>
      <c r="I306" s="13"/>
      <c r="J306" s="13"/>
      <c r="K306" s="134"/>
      <c r="L306" s="12"/>
      <c r="M306" s="13"/>
      <c r="N306" s="13"/>
      <c r="O306" s="13"/>
      <c r="P306" s="13"/>
      <c r="Q306" s="13"/>
      <c r="R306" s="13"/>
      <c r="S306" s="13"/>
      <c r="T306" s="13"/>
      <c r="U306" s="13"/>
      <c r="V306" s="134"/>
      <c r="W306" s="12"/>
      <c r="X306" s="148"/>
      <c r="Y306" s="220"/>
    </row>
    <row r="307" spans="1:25" s="11" customFormat="1" ht="18.75">
      <c r="A307" s="6"/>
      <c r="B307" s="72"/>
      <c r="C307" s="73"/>
      <c r="D307" s="73"/>
      <c r="E307" s="12"/>
      <c r="F307" s="13"/>
      <c r="G307" s="13"/>
      <c r="H307" s="13"/>
      <c r="I307" s="13"/>
      <c r="J307" s="13"/>
      <c r="K307" s="134"/>
      <c r="L307" s="12"/>
      <c r="M307" s="13"/>
      <c r="N307" s="13"/>
      <c r="O307" s="13"/>
      <c r="P307" s="13"/>
      <c r="Q307" s="13"/>
      <c r="R307" s="13"/>
      <c r="S307" s="13"/>
      <c r="T307" s="13"/>
      <c r="U307" s="13"/>
      <c r="V307" s="134"/>
      <c r="W307" s="12"/>
      <c r="X307" s="148"/>
      <c r="Y307" s="220"/>
    </row>
    <row r="308" spans="1:25" s="11" customFormat="1" ht="18.75">
      <c r="A308" s="6"/>
      <c r="B308" s="72"/>
      <c r="C308" s="73"/>
      <c r="D308" s="73"/>
      <c r="E308" s="12"/>
      <c r="F308" s="13"/>
      <c r="G308" s="13"/>
      <c r="H308" s="13"/>
      <c r="I308" s="13"/>
      <c r="J308" s="13"/>
      <c r="K308" s="134"/>
      <c r="L308" s="12"/>
      <c r="M308" s="13"/>
      <c r="N308" s="13"/>
      <c r="O308" s="13"/>
      <c r="P308" s="13"/>
      <c r="Q308" s="13"/>
      <c r="R308" s="13"/>
      <c r="S308" s="13"/>
      <c r="T308" s="13"/>
      <c r="U308" s="13"/>
      <c r="V308" s="134"/>
      <c r="W308" s="12"/>
      <c r="X308" s="148"/>
      <c r="Y308" s="220"/>
    </row>
    <row r="309" spans="1:25" s="11" customFormat="1" ht="18.75">
      <c r="A309" s="6"/>
      <c r="B309" s="72"/>
      <c r="C309" s="73"/>
      <c r="D309" s="73"/>
      <c r="E309" s="12"/>
      <c r="F309" s="13"/>
      <c r="G309" s="13"/>
      <c r="H309" s="13"/>
      <c r="I309" s="13"/>
      <c r="J309" s="13"/>
      <c r="K309" s="134"/>
      <c r="L309" s="12"/>
      <c r="M309" s="13"/>
      <c r="N309" s="13"/>
      <c r="O309" s="13"/>
      <c r="P309" s="13"/>
      <c r="Q309" s="13"/>
      <c r="R309" s="13"/>
      <c r="S309" s="13"/>
      <c r="T309" s="13"/>
      <c r="U309" s="13"/>
      <c r="V309" s="134"/>
      <c r="W309" s="12"/>
      <c r="X309" s="148"/>
      <c r="Y309" s="220"/>
    </row>
    <row r="310" spans="1:25" s="11" customFormat="1" ht="18.75">
      <c r="A310" s="6"/>
      <c r="B310" s="72"/>
      <c r="C310" s="73"/>
      <c r="D310" s="73"/>
      <c r="E310" s="12"/>
      <c r="F310" s="13"/>
      <c r="G310" s="13"/>
      <c r="H310" s="13"/>
      <c r="I310" s="13"/>
      <c r="J310" s="13"/>
      <c r="K310" s="134"/>
      <c r="L310" s="12"/>
      <c r="M310" s="13"/>
      <c r="N310" s="13"/>
      <c r="O310" s="13"/>
      <c r="P310" s="13"/>
      <c r="Q310" s="13"/>
      <c r="R310" s="13"/>
      <c r="S310" s="13"/>
      <c r="T310" s="13"/>
      <c r="U310" s="13"/>
      <c r="V310" s="134"/>
      <c r="W310" s="12"/>
      <c r="X310" s="148"/>
      <c r="Y310" s="220"/>
    </row>
    <row r="311" spans="1:25" s="11" customFormat="1" ht="18.75">
      <c r="A311" s="6"/>
      <c r="B311" s="72"/>
      <c r="C311" s="73"/>
      <c r="D311" s="73"/>
      <c r="E311" s="12"/>
      <c r="F311" s="13"/>
      <c r="G311" s="13"/>
      <c r="H311" s="13"/>
      <c r="I311" s="13"/>
      <c r="J311" s="13"/>
      <c r="K311" s="134"/>
      <c r="L311" s="12"/>
      <c r="M311" s="13"/>
      <c r="N311" s="13"/>
      <c r="O311" s="13"/>
      <c r="P311" s="13"/>
      <c r="Q311" s="13"/>
      <c r="R311" s="13"/>
      <c r="S311" s="13"/>
      <c r="T311" s="13"/>
      <c r="U311" s="13"/>
      <c r="V311" s="134"/>
      <c r="W311" s="12"/>
      <c r="X311" s="148"/>
      <c r="Y311" s="220"/>
    </row>
    <row r="312" spans="1:25" s="11" customFormat="1" ht="18.75">
      <c r="A312" s="6"/>
      <c r="B312" s="72"/>
      <c r="C312" s="73"/>
      <c r="D312" s="73"/>
      <c r="E312" s="12"/>
      <c r="F312" s="13"/>
      <c r="G312" s="13"/>
      <c r="H312" s="13"/>
      <c r="I312" s="13"/>
      <c r="J312" s="13"/>
      <c r="K312" s="134"/>
      <c r="L312" s="12"/>
      <c r="M312" s="13"/>
      <c r="N312" s="13"/>
      <c r="O312" s="13"/>
      <c r="P312" s="13"/>
      <c r="Q312" s="13"/>
      <c r="R312" s="13"/>
      <c r="S312" s="13"/>
      <c r="T312" s="13"/>
      <c r="U312" s="13"/>
      <c r="V312" s="134"/>
      <c r="W312" s="12"/>
      <c r="X312" s="148"/>
      <c r="Y312" s="220"/>
    </row>
    <row r="313" spans="1:25" s="11" customFormat="1" ht="18.75">
      <c r="A313" s="6"/>
      <c r="B313" s="72"/>
      <c r="C313" s="73"/>
      <c r="D313" s="73"/>
      <c r="E313" s="12"/>
      <c r="F313" s="13"/>
      <c r="G313" s="13"/>
      <c r="H313" s="13"/>
      <c r="I313" s="13"/>
      <c r="J313" s="13"/>
      <c r="K313" s="134"/>
      <c r="L313" s="12"/>
      <c r="M313" s="13"/>
      <c r="N313" s="13"/>
      <c r="O313" s="13"/>
      <c r="P313" s="13"/>
      <c r="Q313" s="13"/>
      <c r="R313" s="13"/>
      <c r="S313" s="13"/>
      <c r="T313" s="13"/>
      <c r="U313" s="13"/>
      <c r="V313" s="134"/>
      <c r="W313" s="12"/>
      <c r="X313" s="148"/>
      <c r="Y313" s="220"/>
    </row>
    <row r="314" spans="1:25" s="11" customFormat="1" ht="18.75">
      <c r="A314" s="6"/>
      <c r="B314" s="72"/>
      <c r="C314" s="73"/>
      <c r="D314" s="73"/>
      <c r="E314" s="12"/>
      <c r="F314" s="13"/>
      <c r="G314" s="13"/>
      <c r="H314" s="13"/>
      <c r="I314" s="13"/>
      <c r="J314" s="13"/>
      <c r="K314" s="134"/>
      <c r="L314" s="12"/>
      <c r="M314" s="13"/>
      <c r="N314" s="13"/>
      <c r="O314" s="13"/>
      <c r="P314" s="13"/>
      <c r="Q314" s="13"/>
      <c r="R314" s="13"/>
      <c r="S314" s="13"/>
      <c r="T314" s="13"/>
      <c r="U314" s="13"/>
      <c r="V314" s="134"/>
      <c r="W314" s="12"/>
      <c r="X314" s="148"/>
      <c r="Y314" s="220"/>
    </row>
    <row r="315" spans="1:25" s="11" customFormat="1" ht="18.75">
      <c r="A315" s="6"/>
      <c r="B315" s="72"/>
      <c r="C315" s="73"/>
      <c r="D315" s="73"/>
      <c r="E315" s="12"/>
      <c r="F315" s="13"/>
      <c r="G315" s="13"/>
      <c r="H315" s="13"/>
      <c r="I315" s="13"/>
      <c r="J315" s="13"/>
      <c r="K315" s="134"/>
      <c r="L315" s="12"/>
      <c r="M315" s="13"/>
      <c r="N315" s="13"/>
      <c r="O315" s="13"/>
      <c r="P315" s="13"/>
      <c r="Q315" s="13"/>
      <c r="R315" s="13"/>
      <c r="S315" s="13"/>
      <c r="T315" s="13"/>
      <c r="U315" s="13"/>
      <c r="V315" s="134"/>
      <c r="W315" s="12"/>
      <c r="X315" s="148"/>
      <c r="Y315" s="220"/>
    </row>
    <row r="316" spans="1:25" s="11" customFormat="1" ht="18.75">
      <c r="A316" s="6"/>
      <c r="B316" s="72"/>
      <c r="C316" s="73"/>
      <c r="D316" s="73"/>
      <c r="E316" s="12"/>
      <c r="F316" s="13"/>
      <c r="G316" s="13"/>
      <c r="H316" s="13"/>
      <c r="I316" s="13"/>
      <c r="J316" s="13"/>
      <c r="K316" s="134"/>
      <c r="L316" s="12"/>
      <c r="M316" s="13"/>
      <c r="N316" s="13"/>
      <c r="O316" s="13"/>
      <c r="P316" s="13"/>
      <c r="Q316" s="13"/>
      <c r="R316" s="13"/>
      <c r="S316" s="13"/>
      <c r="T316" s="13"/>
      <c r="U316" s="13"/>
      <c r="V316" s="134"/>
      <c r="W316" s="12"/>
      <c r="X316" s="148"/>
      <c r="Y316" s="220"/>
    </row>
    <row r="317" spans="1:25" s="11" customFormat="1" ht="18.75">
      <c r="A317" s="6"/>
      <c r="B317" s="72"/>
      <c r="C317" s="73"/>
      <c r="D317" s="73"/>
      <c r="E317" s="12"/>
      <c r="F317" s="13"/>
      <c r="G317" s="13"/>
      <c r="H317" s="13"/>
      <c r="I317" s="13"/>
      <c r="J317" s="13"/>
      <c r="K317" s="134"/>
      <c r="L317" s="12"/>
      <c r="M317" s="13"/>
      <c r="N317" s="13"/>
      <c r="O317" s="13"/>
      <c r="P317" s="13"/>
      <c r="Q317" s="13"/>
      <c r="R317" s="13"/>
      <c r="S317" s="13"/>
      <c r="T317" s="13"/>
      <c r="U317" s="13"/>
      <c r="V317" s="134"/>
      <c r="W317" s="12"/>
      <c r="X317" s="148"/>
      <c r="Y317" s="220"/>
    </row>
    <row r="318" spans="1:25" s="11" customFormat="1" ht="18.75">
      <c r="A318" s="6"/>
      <c r="B318" s="72"/>
      <c r="C318" s="73"/>
      <c r="D318" s="73"/>
      <c r="E318" s="12"/>
      <c r="F318" s="13"/>
      <c r="G318" s="13"/>
      <c r="H318" s="13"/>
      <c r="I318" s="13"/>
      <c r="J318" s="13"/>
      <c r="K318" s="134"/>
      <c r="L318" s="12"/>
      <c r="M318" s="13"/>
      <c r="N318" s="13"/>
      <c r="O318" s="13"/>
      <c r="P318" s="13"/>
      <c r="Q318" s="13"/>
      <c r="R318" s="13"/>
      <c r="S318" s="13"/>
      <c r="T318" s="13"/>
      <c r="U318" s="13"/>
      <c r="V318" s="134"/>
      <c r="W318" s="12"/>
      <c r="X318" s="148"/>
      <c r="Y318" s="220"/>
    </row>
    <row r="319" spans="1:25" s="11" customFormat="1" ht="18.75">
      <c r="A319" s="6"/>
      <c r="B319" s="72"/>
      <c r="C319" s="73"/>
      <c r="D319" s="73"/>
      <c r="E319" s="12"/>
      <c r="F319" s="13"/>
      <c r="G319" s="13"/>
      <c r="H319" s="13"/>
      <c r="I319" s="13"/>
      <c r="J319" s="13"/>
      <c r="K319" s="134"/>
      <c r="L319" s="12"/>
      <c r="M319" s="13"/>
      <c r="N319" s="13"/>
      <c r="O319" s="13"/>
      <c r="P319" s="13"/>
      <c r="Q319" s="13"/>
      <c r="R319" s="13"/>
      <c r="S319" s="13"/>
      <c r="T319" s="13"/>
      <c r="U319" s="13"/>
      <c r="V319" s="134"/>
      <c r="W319" s="12"/>
      <c r="X319" s="148"/>
      <c r="Y319" s="220"/>
    </row>
    <row r="320" spans="1:25" s="11" customFormat="1" ht="18.75">
      <c r="A320" s="6"/>
      <c r="B320" s="72"/>
      <c r="C320" s="73"/>
      <c r="D320" s="73"/>
      <c r="E320" s="12"/>
      <c r="F320" s="13"/>
      <c r="G320" s="13"/>
      <c r="H320" s="13"/>
      <c r="I320" s="13"/>
      <c r="J320" s="13"/>
      <c r="K320" s="134"/>
      <c r="L320" s="12"/>
      <c r="M320" s="13"/>
      <c r="N320" s="13"/>
      <c r="O320" s="13"/>
      <c r="P320" s="13"/>
      <c r="Q320" s="13"/>
      <c r="R320" s="13"/>
      <c r="S320" s="13"/>
      <c r="T320" s="13"/>
      <c r="U320" s="13"/>
      <c r="V320" s="134"/>
      <c r="W320" s="12"/>
      <c r="X320" s="148"/>
      <c r="Y320" s="220"/>
    </row>
    <row r="321" spans="1:25" s="11" customFormat="1" ht="18.75">
      <c r="A321" s="6"/>
      <c r="B321" s="72"/>
      <c r="C321" s="73"/>
      <c r="D321" s="73"/>
      <c r="E321" s="12"/>
      <c r="F321" s="13"/>
      <c r="G321" s="13"/>
      <c r="H321" s="13"/>
      <c r="I321" s="13"/>
      <c r="J321" s="13"/>
      <c r="K321" s="134"/>
      <c r="L321" s="12"/>
      <c r="M321" s="13"/>
      <c r="N321" s="13"/>
      <c r="O321" s="13"/>
      <c r="P321" s="13"/>
      <c r="Q321" s="13"/>
      <c r="R321" s="13"/>
      <c r="S321" s="13"/>
      <c r="T321" s="13"/>
      <c r="U321" s="13"/>
      <c r="V321" s="134"/>
      <c r="W321" s="12"/>
      <c r="X321" s="148"/>
      <c r="Y321" s="220"/>
    </row>
    <row r="322" spans="1:25" s="11" customFormat="1" ht="18.75">
      <c r="A322" s="6"/>
      <c r="B322" s="72"/>
      <c r="C322" s="73"/>
      <c r="D322" s="73"/>
      <c r="E322" s="12"/>
      <c r="F322" s="13"/>
      <c r="G322" s="13"/>
      <c r="H322" s="13"/>
      <c r="I322" s="13"/>
      <c r="J322" s="13"/>
      <c r="K322" s="134"/>
      <c r="L322" s="12"/>
      <c r="M322" s="13"/>
      <c r="N322" s="13"/>
      <c r="O322" s="13"/>
      <c r="P322" s="13"/>
      <c r="Q322" s="13"/>
      <c r="R322" s="13"/>
      <c r="S322" s="13"/>
      <c r="T322" s="13"/>
      <c r="U322" s="13"/>
      <c r="V322" s="134"/>
      <c r="W322" s="12"/>
      <c r="X322" s="148"/>
      <c r="Y322" s="220"/>
    </row>
    <row r="323" spans="1:25" s="11" customFormat="1" ht="18.75">
      <c r="A323" s="6"/>
      <c r="B323" s="72"/>
      <c r="C323" s="73"/>
      <c r="D323" s="73"/>
      <c r="E323" s="12"/>
      <c r="F323" s="13"/>
      <c r="G323" s="13"/>
      <c r="H323" s="13"/>
      <c r="I323" s="13"/>
      <c r="J323" s="13"/>
      <c r="K323" s="134"/>
      <c r="L323" s="12"/>
      <c r="M323" s="13"/>
      <c r="N323" s="13"/>
      <c r="O323" s="13"/>
      <c r="P323" s="13"/>
      <c r="Q323" s="13"/>
      <c r="R323" s="13"/>
      <c r="S323" s="13"/>
      <c r="T323" s="13"/>
      <c r="U323" s="13"/>
      <c r="V323" s="134"/>
      <c r="W323" s="12"/>
      <c r="X323" s="148"/>
      <c r="Y323" s="220"/>
    </row>
    <row r="324" spans="1:25" s="11" customFormat="1" ht="18.75">
      <c r="A324" s="6"/>
      <c r="B324" s="72"/>
      <c r="C324" s="73"/>
      <c r="D324" s="73"/>
      <c r="E324" s="12"/>
      <c r="F324" s="13"/>
      <c r="G324" s="13"/>
      <c r="H324" s="13"/>
      <c r="I324" s="13"/>
      <c r="J324" s="13"/>
      <c r="K324" s="134"/>
      <c r="L324" s="12"/>
      <c r="M324" s="13"/>
      <c r="N324" s="13"/>
      <c r="O324" s="13"/>
      <c r="P324" s="13"/>
      <c r="Q324" s="13"/>
      <c r="R324" s="13"/>
      <c r="S324" s="13"/>
      <c r="T324" s="13"/>
      <c r="U324" s="13"/>
      <c r="V324" s="134"/>
      <c r="W324" s="12"/>
      <c r="X324" s="148"/>
      <c r="Y324" s="220"/>
    </row>
    <row r="325" spans="1:25" s="11" customFormat="1" ht="18.75">
      <c r="A325" s="6"/>
      <c r="B325" s="72"/>
      <c r="C325" s="73"/>
      <c r="D325" s="73"/>
      <c r="E325" s="12"/>
      <c r="F325" s="13"/>
      <c r="G325" s="13"/>
      <c r="H325" s="13"/>
      <c r="I325" s="13"/>
      <c r="J325" s="13"/>
      <c r="K325" s="134"/>
      <c r="L325" s="12"/>
      <c r="M325" s="13"/>
      <c r="N325" s="13"/>
      <c r="O325" s="13"/>
      <c r="P325" s="13"/>
      <c r="Q325" s="13"/>
      <c r="R325" s="13"/>
      <c r="S325" s="13"/>
      <c r="T325" s="13"/>
      <c r="U325" s="13"/>
      <c r="V325" s="134"/>
      <c r="W325" s="12"/>
      <c r="X325" s="148"/>
      <c r="Y325" s="220"/>
    </row>
    <row r="326" spans="1:25" s="11" customFormat="1" ht="18.75">
      <c r="A326" s="6"/>
      <c r="B326" s="72"/>
      <c r="C326" s="73"/>
      <c r="D326" s="73"/>
      <c r="E326" s="12"/>
      <c r="F326" s="13"/>
      <c r="G326" s="13"/>
      <c r="H326" s="13"/>
      <c r="I326" s="13"/>
      <c r="J326" s="13"/>
      <c r="K326" s="134"/>
      <c r="L326" s="12"/>
      <c r="M326" s="13"/>
      <c r="N326" s="13"/>
      <c r="O326" s="13"/>
      <c r="P326" s="13"/>
      <c r="Q326" s="13"/>
      <c r="R326" s="13"/>
      <c r="S326" s="13"/>
      <c r="T326" s="13"/>
      <c r="U326" s="13"/>
      <c r="V326" s="134"/>
      <c r="W326" s="12"/>
      <c r="X326" s="148"/>
      <c r="Y326" s="220"/>
    </row>
    <row r="327" spans="1:25" s="11" customFormat="1" ht="18.75">
      <c r="A327" s="6"/>
      <c r="B327" s="72"/>
      <c r="C327" s="73"/>
      <c r="D327" s="73"/>
      <c r="E327" s="12"/>
      <c r="F327" s="13"/>
      <c r="G327" s="13"/>
      <c r="H327" s="13"/>
      <c r="I327" s="13"/>
      <c r="J327" s="13"/>
      <c r="K327" s="134"/>
      <c r="L327" s="12"/>
      <c r="M327" s="13"/>
      <c r="N327" s="13"/>
      <c r="O327" s="13"/>
      <c r="P327" s="13"/>
      <c r="Q327" s="13"/>
      <c r="R327" s="13"/>
      <c r="S327" s="13"/>
      <c r="T327" s="13"/>
      <c r="U327" s="13"/>
      <c r="V327" s="134"/>
      <c r="W327" s="12"/>
      <c r="X327" s="148"/>
      <c r="Y327" s="220"/>
    </row>
    <row r="328" spans="1:25" s="11" customFormat="1" ht="18.75">
      <c r="A328" s="6"/>
      <c r="B328" s="72"/>
      <c r="C328" s="73"/>
      <c r="D328" s="73"/>
      <c r="E328" s="12"/>
      <c r="F328" s="13"/>
      <c r="G328" s="13"/>
      <c r="H328" s="13"/>
      <c r="I328" s="13"/>
      <c r="J328" s="13"/>
      <c r="K328" s="134"/>
      <c r="L328" s="12"/>
      <c r="M328" s="13"/>
      <c r="N328" s="13"/>
      <c r="O328" s="13"/>
      <c r="P328" s="13"/>
      <c r="Q328" s="13"/>
      <c r="R328" s="13"/>
      <c r="S328" s="13"/>
      <c r="T328" s="13"/>
      <c r="U328" s="13"/>
      <c r="V328" s="134"/>
      <c r="W328" s="12"/>
      <c r="X328" s="148"/>
      <c r="Y328" s="220"/>
    </row>
    <row r="329" spans="1:25" s="11" customFormat="1" ht="18.75">
      <c r="A329" s="6"/>
      <c r="B329" s="72"/>
      <c r="C329" s="73"/>
      <c r="D329" s="73"/>
      <c r="E329" s="12"/>
      <c r="F329" s="13"/>
      <c r="G329" s="13"/>
      <c r="H329" s="13"/>
      <c r="I329" s="13"/>
      <c r="J329" s="13"/>
      <c r="K329" s="134"/>
      <c r="L329" s="12"/>
      <c r="M329" s="13"/>
      <c r="N329" s="13"/>
      <c r="O329" s="13"/>
      <c r="P329" s="13"/>
      <c r="Q329" s="13"/>
      <c r="R329" s="13"/>
      <c r="S329" s="13"/>
      <c r="T329" s="13"/>
      <c r="U329" s="13"/>
      <c r="V329" s="134"/>
      <c r="W329" s="12"/>
      <c r="X329" s="148"/>
      <c r="Y329" s="220"/>
    </row>
    <row r="330" spans="1:25" s="11" customFormat="1" ht="18.75">
      <c r="A330" s="6"/>
      <c r="B330" s="72"/>
      <c r="C330" s="73"/>
      <c r="D330" s="73"/>
      <c r="E330" s="12"/>
      <c r="F330" s="13"/>
      <c r="G330" s="13"/>
      <c r="H330" s="13"/>
      <c r="I330" s="13"/>
      <c r="J330" s="13"/>
      <c r="K330" s="134"/>
      <c r="L330" s="12"/>
      <c r="M330" s="13"/>
      <c r="N330" s="13"/>
      <c r="O330" s="13"/>
      <c r="P330" s="13"/>
      <c r="Q330" s="13"/>
      <c r="R330" s="13"/>
      <c r="S330" s="13"/>
      <c r="T330" s="13"/>
      <c r="U330" s="13"/>
      <c r="V330" s="134"/>
      <c r="W330" s="12"/>
      <c r="X330" s="148"/>
      <c r="Y330" s="220"/>
    </row>
    <row r="331" spans="1:25" s="11" customFormat="1" ht="18.75">
      <c r="A331" s="6"/>
      <c r="B331" s="72"/>
      <c r="C331" s="73"/>
      <c r="D331" s="73"/>
      <c r="E331" s="12"/>
      <c r="F331" s="13"/>
      <c r="G331" s="13"/>
      <c r="H331" s="13"/>
      <c r="I331" s="13"/>
      <c r="J331" s="13"/>
      <c r="K331" s="134"/>
      <c r="L331" s="12"/>
      <c r="M331" s="13"/>
      <c r="N331" s="13"/>
      <c r="O331" s="13"/>
      <c r="P331" s="13"/>
      <c r="Q331" s="13"/>
      <c r="R331" s="13"/>
      <c r="S331" s="13"/>
      <c r="T331" s="13"/>
      <c r="U331" s="13"/>
      <c r="V331" s="134"/>
      <c r="W331" s="12"/>
      <c r="X331" s="148"/>
      <c r="Y331" s="220"/>
    </row>
    <row r="332" spans="1:25" s="11" customFormat="1" ht="18.75">
      <c r="A332" s="6"/>
      <c r="B332" s="72"/>
      <c r="C332" s="73"/>
      <c r="D332" s="73"/>
      <c r="E332" s="12"/>
      <c r="F332" s="13"/>
      <c r="G332" s="13"/>
      <c r="H332" s="13"/>
      <c r="I332" s="13"/>
      <c r="J332" s="13"/>
      <c r="K332" s="134"/>
      <c r="L332" s="12"/>
      <c r="M332" s="13"/>
      <c r="N332" s="13"/>
      <c r="O332" s="13"/>
      <c r="P332" s="13"/>
      <c r="Q332" s="13"/>
      <c r="R332" s="13"/>
      <c r="S332" s="13"/>
      <c r="T332" s="13"/>
      <c r="U332" s="13"/>
      <c r="V332" s="134"/>
      <c r="W332" s="12"/>
      <c r="X332" s="148"/>
      <c r="Y332" s="220"/>
    </row>
    <row r="333" spans="1:25" s="11" customFormat="1" ht="18.75">
      <c r="A333" s="6"/>
      <c r="B333" s="72"/>
      <c r="C333" s="73"/>
      <c r="D333" s="73"/>
      <c r="E333" s="12"/>
      <c r="F333" s="13"/>
      <c r="G333" s="13"/>
      <c r="H333" s="13"/>
      <c r="I333" s="13"/>
      <c r="J333" s="13"/>
      <c r="K333" s="134"/>
      <c r="L333" s="12"/>
      <c r="M333" s="13"/>
      <c r="N333" s="13"/>
      <c r="O333" s="13"/>
      <c r="P333" s="13"/>
      <c r="Q333" s="13"/>
      <c r="R333" s="13"/>
      <c r="S333" s="13"/>
      <c r="T333" s="13"/>
      <c r="U333" s="13"/>
      <c r="V333" s="134"/>
      <c r="W333" s="12"/>
      <c r="X333" s="148"/>
      <c r="Y333" s="220"/>
    </row>
    <row r="334" spans="1:25" s="11" customFormat="1" ht="18.75">
      <c r="A334" s="6"/>
      <c r="B334" s="72"/>
      <c r="C334" s="73"/>
      <c r="D334" s="73"/>
      <c r="E334" s="12"/>
      <c r="F334" s="13"/>
      <c r="G334" s="13"/>
      <c r="H334" s="13"/>
      <c r="I334" s="13"/>
      <c r="J334" s="13"/>
      <c r="K334" s="134"/>
      <c r="L334" s="12"/>
      <c r="M334" s="13"/>
      <c r="N334" s="13"/>
      <c r="O334" s="13"/>
      <c r="P334" s="13"/>
      <c r="Q334" s="13"/>
      <c r="R334" s="13"/>
      <c r="S334" s="13"/>
      <c r="T334" s="13"/>
      <c r="U334" s="13"/>
      <c r="V334" s="134"/>
      <c r="W334" s="12"/>
      <c r="X334" s="148"/>
      <c r="Y334" s="220"/>
    </row>
    <row r="335" spans="1:25" s="11" customFormat="1" ht="18.75">
      <c r="A335" s="6"/>
      <c r="B335" s="72"/>
      <c r="C335" s="73"/>
      <c r="D335" s="73"/>
      <c r="E335" s="12"/>
      <c r="F335" s="13"/>
      <c r="G335" s="13"/>
      <c r="H335" s="13"/>
      <c r="I335" s="13"/>
      <c r="J335" s="13"/>
      <c r="K335" s="134"/>
      <c r="L335" s="12"/>
      <c r="M335" s="13"/>
      <c r="N335" s="13"/>
      <c r="O335" s="13"/>
      <c r="P335" s="13"/>
      <c r="Q335" s="13"/>
      <c r="R335" s="13"/>
      <c r="S335" s="13"/>
      <c r="T335" s="13"/>
      <c r="U335" s="13"/>
      <c r="V335" s="134"/>
      <c r="W335" s="12"/>
      <c r="X335" s="148"/>
      <c r="Y335" s="220"/>
    </row>
    <row r="336" spans="1:25" s="11" customFormat="1" ht="18.75">
      <c r="A336" s="6"/>
      <c r="B336" s="72"/>
      <c r="C336" s="73"/>
      <c r="D336" s="73"/>
      <c r="E336" s="12"/>
      <c r="F336" s="13"/>
      <c r="G336" s="13"/>
      <c r="H336" s="13"/>
      <c r="I336" s="13"/>
      <c r="J336" s="13"/>
      <c r="K336" s="134"/>
      <c r="L336" s="12"/>
      <c r="M336" s="13"/>
      <c r="N336" s="13"/>
      <c r="O336" s="13"/>
      <c r="P336" s="13"/>
      <c r="Q336" s="13"/>
      <c r="R336" s="13"/>
      <c r="S336" s="13"/>
      <c r="T336" s="13"/>
      <c r="U336" s="13"/>
      <c r="V336" s="134"/>
      <c r="W336" s="12"/>
      <c r="X336" s="148"/>
      <c r="Y336" s="220"/>
    </row>
    <row r="337" spans="1:25" s="11" customFormat="1" ht="18.75">
      <c r="A337" s="6"/>
      <c r="B337" s="72"/>
      <c r="C337" s="73"/>
      <c r="D337" s="73"/>
      <c r="E337" s="12"/>
      <c r="F337" s="13"/>
      <c r="G337" s="13"/>
      <c r="H337" s="13"/>
      <c r="I337" s="13"/>
      <c r="J337" s="13"/>
      <c r="K337" s="134"/>
      <c r="L337" s="12"/>
      <c r="M337" s="13"/>
      <c r="N337" s="13"/>
      <c r="O337" s="13"/>
      <c r="P337" s="13"/>
      <c r="Q337" s="13"/>
      <c r="R337" s="13"/>
      <c r="S337" s="13"/>
      <c r="T337" s="13"/>
      <c r="U337" s="13"/>
      <c r="V337" s="134"/>
      <c r="W337" s="12"/>
      <c r="X337" s="148"/>
      <c r="Y337" s="220"/>
    </row>
    <row r="338" spans="1:25" s="11" customFormat="1" ht="18.75">
      <c r="A338" s="6"/>
      <c r="B338" s="72"/>
      <c r="C338" s="73"/>
      <c r="D338" s="73"/>
      <c r="E338" s="12"/>
      <c r="F338" s="13"/>
      <c r="G338" s="13"/>
      <c r="H338" s="13"/>
      <c r="I338" s="13"/>
      <c r="J338" s="13"/>
      <c r="K338" s="134"/>
      <c r="L338" s="12"/>
      <c r="M338" s="13"/>
      <c r="N338" s="13"/>
      <c r="O338" s="13"/>
      <c r="P338" s="13"/>
      <c r="Q338" s="13"/>
      <c r="R338" s="13"/>
      <c r="S338" s="13"/>
      <c r="T338" s="13"/>
      <c r="U338" s="13"/>
      <c r="V338" s="134"/>
      <c r="W338" s="12"/>
      <c r="X338" s="148"/>
      <c r="Y338" s="220"/>
    </row>
    <row r="339" spans="1:25" s="11" customFormat="1" ht="18.75">
      <c r="A339" s="6"/>
      <c r="B339" s="72"/>
      <c r="C339" s="73"/>
      <c r="D339" s="73"/>
      <c r="E339" s="12"/>
      <c r="F339" s="13"/>
      <c r="G339" s="13"/>
      <c r="H339" s="13"/>
      <c r="I339" s="13"/>
      <c r="J339" s="13"/>
      <c r="K339" s="134"/>
      <c r="L339" s="12"/>
      <c r="M339" s="13"/>
      <c r="N339" s="13"/>
      <c r="O339" s="13"/>
      <c r="P339" s="13"/>
      <c r="Q339" s="13"/>
      <c r="R339" s="13"/>
      <c r="S339" s="13"/>
      <c r="T339" s="13"/>
      <c r="U339" s="13"/>
      <c r="V339" s="134"/>
      <c r="W339" s="12"/>
      <c r="X339" s="148"/>
      <c r="Y339" s="220"/>
    </row>
    <row r="340" spans="1:25" s="11" customFormat="1" ht="18.75">
      <c r="A340" s="6"/>
      <c r="B340" s="72"/>
      <c r="C340" s="73"/>
      <c r="D340" s="73"/>
      <c r="E340" s="12"/>
      <c r="F340" s="13"/>
      <c r="G340" s="13"/>
      <c r="H340" s="13"/>
      <c r="I340" s="13"/>
      <c r="J340" s="13"/>
      <c r="K340" s="134"/>
      <c r="L340" s="12"/>
      <c r="M340" s="13"/>
      <c r="N340" s="13"/>
      <c r="O340" s="13"/>
      <c r="P340" s="13"/>
      <c r="Q340" s="13"/>
      <c r="R340" s="13"/>
      <c r="S340" s="13"/>
      <c r="T340" s="13"/>
      <c r="U340" s="13"/>
      <c r="V340" s="134"/>
      <c r="W340" s="12"/>
      <c r="X340" s="148"/>
      <c r="Y340" s="220"/>
    </row>
    <row r="341" spans="1:25" s="11" customFormat="1" ht="18.75">
      <c r="A341" s="6"/>
      <c r="B341" s="72"/>
      <c r="C341" s="73"/>
      <c r="D341" s="73"/>
      <c r="E341" s="12"/>
      <c r="F341" s="13"/>
      <c r="G341" s="13"/>
      <c r="H341" s="13"/>
      <c r="I341" s="13"/>
      <c r="J341" s="13"/>
      <c r="K341" s="134"/>
      <c r="L341" s="12"/>
      <c r="M341" s="13"/>
      <c r="N341" s="13"/>
      <c r="O341" s="13"/>
      <c r="P341" s="13"/>
      <c r="Q341" s="13"/>
      <c r="R341" s="13"/>
      <c r="S341" s="13"/>
      <c r="T341" s="13"/>
      <c r="U341" s="13"/>
      <c r="V341" s="134"/>
      <c r="W341" s="12"/>
      <c r="X341" s="148"/>
      <c r="Y341" s="220"/>
    </row>
    <row r="342" spans="1:25" s="11" customFormat="1" ht="18.75">
      <c r="A342" s="6"/>
      <c r="B342" s="72"/>
      <c r="C342" s="73"/>
      <c r="D342" s="73"/>
      <c r="E342" s="12"/>
      <c r="F342" s="13"/>
      <c r="G342" s="13"/>
      <c r="H342" s="13"/>
      <c r="I342" s="13"/>
      <c r="J342" s="13"/>
      <c r="K342" s="134"/>
      <c r="L342" s="12"/>
      <c r="M342" s="13"/>
      <c r="N342" s="13"/>
      <c r="O342" s="13"/>
      <c r="P342" s="13"/>
      <c r="Q342" s="13"/>
      <c r="R342" s="13"/>
      <c r="S342" s="13"/>
      <c r="T342" s="13"/>
      <c r="U342" s="13"/>
      <c r="V342" s="134"/>
      <c r="W342" s="12"/>
      <c r="X342" s="148"/>
      <c r="Y342" s="220"/>
    </row>
    <row r="343" spans="1:25" s="11" customFormat="1" ht="18.75">
      <c r="A343" s="6"/>
      <c r="B343" s="72"/>
      <c r="C343" s="73"/>
      <c r="D343" s="73"/>
      <c r="E343" s="12"/>
      <c r="F343" s="13"/>
      <c r="G343" s="13"/>
      <c r="H343" s="13"/>
      <c r="I343" s="13"/>
      <c r="J343" s="13"/>
      <c r="K343" s="134"/>
      <c r="L343" s="12"/>
      <c r="M343" s="13"/>
      <c r="N343" s="13"/>
      <c r="O343" s="13"/>
      <c r="P343" s="13"/>
      <c r="Q343" s="13"/>
      <c r="R343" s="13"/>
      <c r="S343" s="13"/>
      <c r="T343" s="13"/>
      <c r="U343" s="13"/>
      <c r="V343" s="134"/>
      <c r="W343" s="12"/>
      <c r="X343" s="148"/>
      <c r="Y343" s="220"/>
    </row>
    <row r="344" spans="1:25" s="11" customFormat="1" ht="18.75">
      <c r="A344" s="6"/>
      <c r="B344" s="72"/>
      <c r="C344" s="73"/>
      <c r="D344" s="73"/>
      <c r="E344" s="12"/>
      <c r="F344" s="13"/>
      <c r="G344" s="13"/>
      <c r="H344" s="13"/>
      <c r="I344" s="13"/>
      <c r="J344" s="13"/>
      <c r="K344" s="134"/>
      <c r="L344" s="12"/>
      <c r="M344" s="13"/>
      <c r="N344" s="13"/>
      <c r="O344" s="13"/>
      <c r="P344" s="13"/>
      <c r="Q344" s="13"/>
      <c r="R344" s="13"/>
      <c r="S344" s="13"/>
      <c r="T344" s="13"/>
      <c r="U344" s="13"/>
      <c r="V344" s="134"/>
      <c r="W344" s="12"/>
      <c r="X344" s="148"/>
      <c r="Y344" s="220"/>
    </row>
    <row r="345" spans="1:25" s="11" customFormat="1" ht="18.75">
      <c r="A345" s="6"/>
      <c r="B345" s="72"/>
      <c r="C345" s="73"/>
      <c r="D345" s="73"/>
      <c r="E345" s="12"/>
      <c r="F345" s="13"/>
      <c r="G345" s="13"/>
      <c r="H345" s="13"/>
      <c r="I345" s="13"/>
      <c r="J345" s="13"/>
      <c r="K345" s="134"/>
      <c r="L345" s="12"/>
      <c r="M345" s="13"/>
      <c r="N345" s="13"/>
      <c r="O345" s="13"/>
      <c r="P345" s="13"/>
      <c r="Q345" s="13"/>
      <c r="R345" s="13"/>
      <c r="S345" s="13"/>
      <c r="T345" s="13"/>
      <c r="U345" s="13"/>
      <c r="V345" s="134"/>
      <c r="W345" s="12"/>
      <c r="X345" s="148"/>
      <c r="Y345" s="220"/>
    </row>
    <row r="346" spans="1:25" s="11" customFormat="1" ht="18.75">
      <c r="A346" s="6"/>
      <c r="B346" s="72"/>
      <c r="C346" s="73"/>
      <c r="D346" s="73"/>
      <c r="E346" s="12"/>
      <c r="F346" s="13"/>
      <c r="G346" s="13"/>
      <c r="H346" s="13"/>
      <c r="I346" s="13"/>
      <c r="J346" s="13"/>
      <c r="K346" s="134"/>
      <c r="L346" s="12"/>
      <c r="M346" s="13"/>
      <c r="N346" s="13"/>
      <c r="O346" s="13"/>
      <c r="P346" s="13"/>
      <c r="Q346" s="13"/>
      <c r="R346" s="13"/>
      <c r="S346" s="13"/>
      <c r="T346" s="13"/>
      <c r="U346" s="13"/>
      <c r="V346" s="134"/>
      <c r="W346" s="12"/>
      <c r="X346" s="148"/>
      <c r="Y346" s="220"/>
    </row>
    <row r="347" spans="1:25" s="11" customFormat="1" ht="18.75">
      <c r="A347" s="6"/>
      <c r="B347" s="72"/>
      <c r="C347" s="73"/>
      <c r="D347" s="73"/>
      <c r="E347" s="12"/>
      <c r="F347" s="13"/>
      <c r="G347" s="13"/>
      <c r="H347" s="13"/>
      <c r="I347" s="13"/>
      <c r="J347" s="13"/>
      <c r="K347" s="134"/>
      <c r="L347" s="12"/>
      <c r="M347" s="13"/>
      <c r="N347" s="13"/>
      <c r="O347" s="13"/>
      <c r="P347" s="13"/>
      <c r="Q347" s="13"/>
      <c r="R347" s="13"/>
      <c r="S347" s="13"/>
      <c r="T347" s="13"/>
      <c r="U347" s="13"/>
      <c r="V347" s="134"/>
      <c r="W347" s="12"/>
      <c r="X347" s="148"/>
      <c r="Y347" s="220"/>
    </row>
    <row r="348" spans="1:25" s="11" customFormat="1" ht="18.75">
      <c r="A348" s="6"/>
      <c r="B348" s="72"/>
      <c r="C348" s="73"/>
      <c r="D348" s="73"/>
      <c r="E348" s="12"/>
      <c r="F348" s="13"/>
      <c r="G348" s="13"/>
      <c r="H348" s="13"/>
      <c r="I348" s="13"/>
      <c r="J348" s="13"/>
      <c r="K348" s="134"/>
      <c r="L348" s="12"/>
      <c r="M348" s="13"/>
      <c r="N348" s="13"/>
      <c r="O348" s="13"/>
      <c r="P348" s="13"/>
      <c r="Q348" s="13"/>
      <c r="R348" s="13"/>
      <c r="S348" s="13"/>
      <c r="T348" s="13"/>
      <c r="U348" s="13"/>
      <c r="V348" s="134"/>
      <c r="W348" s="12"/>
      <c r="X348" s="148"/>
      <c r="Y348" s="220"/>
    </row>
    <row r="349" spans="1:25" s="11" customFormat="1" ht="18.75">
      <c r="A349" s="6"/>
      <c r="B349" s="72"/>
      <c r="C349" s="73"/>
      <c r="D349" s="73"/>
      <c r="E349" s="12"/>
      <c r="F349" s="13"/>
      <c r="G349" s="13"/>
      <c r="H349" s="13"/>
      <c r="I349" s="13"/>
      <c r="J349" s="13"/>
      <c r="K349" s="134"/>
      <c r="L349" s="12"/>
      <c r="M349" s="13"/>
      <c r="N349" s="13"/>
      <c r="O349" s="13"/>
      <c r="P349" s="13"/>
      <c r="Q349" s="13"/>
      <c r="R349" s="13"/>
      <c r="S349" s="13"/>
      <c r="T349" s="13"/>
      <c r="U349" s="13"/>
      <c r="V349" s="134"/>
      <c r="W349" s="12"/>
      <c r="X349" s="148"/>
      <c r="Y349" s="220"/>
    </row>
    <row r="350" spans="1:25" s="11" customFormat="1" ht="18.75">
      <c r="A350" s="6"/>
      <c r="B350" s="72"/>
      <c r="C350" s="73"/>
      <c r="D350" s="73"/>
      <c r="E350" s="12"/>
      <c r="F350" s="13"/>
      <c r="G350" s="13"/>
      <c r="H350" s="13"/>
      <c r="I350" s="13"/>
      <c r="J350" s="13"/>
      <c r="K350" s="134"/>
      <c r="L350" s="12"/>
      <c r="M350" s="13"/>
      <c r="N350" s="13"/>
      <c r="O350" s="13"/>
      <c r="P350" s="13"/>
      <c r="Q350" s="13"/>
      <c r="R350" s="13"/>
      <c r="S350" s="13"/>
      <c r="T350" s="13"/>
      <c r="U350" s="13"/>
      <c r="V350" s="134"/>
      <c r="W350" s="12"/>
      <c r="X350" s="148"/>
      <c r="Y350" s="220"/>
    </row>
    <row r="351" spans="1:25" s="11" customFormat="1" ht="18.75">
      <c r="A351" s="6"/>
      <c r="B351" s="72"/>
      <c r="C351" s="73"/>
      <c r="D351" s="73"/>
      <c r="E351" s="12"/>
      <c r="F351" s="13"/>
      <c r="G351" s="13"/>
      <c r="H351" s="13"/>
      <c r="I351" s="13"/>
      <c r="J351" s="13"/>
      <c r="K351" s="134"/>
      <c r="L351" s="12"/>
      <c r="M351" s="13"/>
      <c r="N351" s="13"/>
      <c r="O351" s="13"/>
      <c r="P351" s="13"/>
      <c r="Q351" s="13"/>
      <c r="R351" s="13"/>
      <c r="S351" s="13"/>
      <c r="T351" s="13"/>
      <c r="U351" s="13"/>
      <c r="V351" s="134"/>
      <c r="W351" s="12"/>
      <c r="X351" s="148"/>
      <c r="Y351" s="220"/>
    </row>
    <row r="352" spans="1:25" s="11" customFormat="1" ht="18.75">
      <c r="A352" s="6"/>
      <c r="B352" s="72"/>
      <c r="C352" s="73"/>
      <c r="D352" s="73"/>
      <c r="E352" s="12"/>
      <c r="F352" s="13"/>
      <c r="G352" s="13"/>
      <c r="H352" s="13"/>
      <c r="I352" s="13"/>
      <c r="J352" s="13"/>
      <c r="K352" s="134"/>
      <c r="L352" s="12"/>
      <c r="M352" s="13"/>
      <c r="N352" s="13"/>
      <c r="O352" s="13"/>
      <c r="P352" s="13"/>
      <c r="Q352" s="13"/>
      <c r="R352" s="13"/>
      <c r="S352" s="13"/>
      <c r="T352" s="13"/>
      <c r="U352" s="13"/>
      <c r="V352" s="134"/>
      <c r="W352" s="12"/>
      <c r="X352" s="148"/>
      <c r="Y352" s="220"/>
    </row>
    <row r="353" spans="1:25" s="11" customFormat="1" ht="18.75">
      <c r="A353" s="6"/>
      <c r="B353" s="72"/>
      <c r="C353" s="73"/>
      <c r="D353" s="73"/>
      <c r="E353" s="12"/>
      <c r="F353" s="13"/>
      <c r="G353" s="13"/>
      <c r="H353" s="13"/>
      <c r="I353" s="13"/>
      <c r="J353" s="13"/>
      <c r="K353" s="134"/>
      <c r="L353" s="12"/>
      <c r="M353" s="13"/>
      <c r="N353" s="13"/>
      <c r="O353" s="13"/>
      <c r="P353" s="13"/>
      <c r="Q353" s="13"/>
      <c r="R353" s="13"/>
      <c r="S353" s="13"/>
      <c r="T353" s="13"/>
      <c r="U353" s="13"/>
      <c r="V353" s="134"/>
      <c r="W353" s="12"/>
      <c r="X353" s="148"/>
      <c r="Y353" s="220"/>
    </row>
    <row r="354" spans="1:25" s="11" customFormat="1" ht="18.75">
      <c r="A354" s="6"/>
      <c r="B354" s="72"/>
      <c r="C354" s="73"/>
      <c r="D354" s="73"/>
      <c r="E354" s="12"/>
      <c r="F354" s="13"/>
      <c r="G354" s="13"/>
      <c r="H354" s="13"/>
      <c r="I354" s="13"/>
      <c r="J354" s="13"/>
      <c r="K354" s="134"/>
      <c r="L354" s="12"/>
      <c r="M354" s="13"/>
      <c r="N354" s="13"/>
      <c r="O354" s="13"/>
      <c r="P354" s="13"/>
      <c r="Q354" s="13"/>
      <c r="R354" s="13"/>
      <c r="S354" s="13"/>
      <c r="T354" s="13"/>
      <c r="U354" s="13"/>
      <c r="V354" s="134"/>
      <c r="W354" s="12"/>
      <c r="X354" s="148"/>
      <c r="Y354" s="220"/>
    </row>
    <row r="355" spans="1:25" s="11" customFormat="1" ht="18.75">
      <c r="A355" s="6"/>
      <c r="B355" s="72"/>
      <c r="C355" s="73"/>
      <c r="D355" s="73"/>
      <c r="E355" s="12"/>
      <c r="F355" s="13"/>
      <c r="G355" s="13"/>
      <c r="H355" s="13"/>
      <c r="I355" s="13"/>
      <c r="J355" s="13"/>
      <c r="K355" s="134"/>
      <c r="L355" s="12"/>
      <c r="M355" s="13"/>
      <c r="N355" s="13"/>
      <c r="O355" s="13"/>
      <c r="P355" s="13"/>
      <c r="Q355" s="13"/>
      <c r="R355" s="13"/>
      <c r="S355" s="13"/>
      <c r="T355" s="13"/>
      <c r="U355" s="13"/>
      <c r="V355" s="134"/>
      <c r="W355" s="12"/>
      <c r="X355" s="148"/>
      <c r="Y355" s="220"/>
    </row>
    <row r="356" spans="1:25" s="11" customFormat="1" ht="18.75">
      <c r="A356" s="6"/>
      <c r="B356" s="72"/>
      <c r="C356" s="73"/>
      <c r="D356" s="73"/>
      <c r="E356" s="12"/>
      <c r="F356" s="13"/>
      <c r="G356" s="13"/>
      <c r="H356" s="13"/>
      <c r="I356" s="13"/>
      <c r="J356" s="13"/>
      <c r="K356" s="134"/>
      <c r="L356" s="12"/>
      <c r="M356" s="13"/>
      <c r="N356" s="13"/>
      <c r="O356" s="13"/>
      <c r="P356" s="13"/>
      <c r="Q356" s="13"/>
      <c r="R356" s="13"/>
      <c r="S356" s="13"/>
      <c r="T356" s="13"/>
      <c r="U356" s="13"/>
      <c r="V356" s="134"/>
      <c r="W356" s="12"/>
      <c r="X356" s="148"/>
      <c r="Y356" s="220"/>
    </row>
    <row r="357" spans="1:25" s="11" customFormat="1" ht="18.75">
      <c r="A357" s="6"/>
      <c r="B357" s="72"/>
      <c r="C357" s="73"/>
      <c r="D357" s="73"/>
      <c r="E357" s="12"/>
      <c r="F357" s="13"/>
      <c r="G357" s="13"/>
      <c r="H357" s="13"/>
      <c r="I357" s="13"/>
      <c r="J357" s="13"/>
      <c r="K357" s="134"/>
      <c r="L357" s="12"/>
      <c r="M357" s="13"/>
      <c r="N357" s="13"/>
      <c r="O357" s="13"/>
      <c r="P357" s="13"/>
      <c r="Q357" s="13"/>
      <c r="R357" s="13"/>
      <c r="S357" s="13"/>
      <c r="T357" s="13"/>
      <c r="U357" s="13"/>
      <c r="V357" s="134"/>
      <c r="W357" s="12"/>
      <c r="X357" s="148"/>
      <c r="Y357" s="220"/>
    </row>
    <row r="358" spans="1:25" s="11" customFormat="1" ht="18.75">
      <c r="A358" s="6"/>
      <c r="B358" s="72"/>
      <c r="C358" s="73"/>
      <c r="D358" s="73"/>
      <c r="E358" s="12"/>
      <c r="F358" s="13"/>
      <c r="G358" s="13"/>
      <c r="H358" s="13"/>
      <c r="I358" s="13"/>
      <c r="J358" s="13"/>
      <c r="K358" s="134"/>
      <c r="L358" s="12"/>
      <c r="M358" s="13"/>
      <c r="N358" s="13"/>
      <c r="O358" s="13"/>
      <c r="P358" s="13"/>
      <c r="Q358" s="13"/>
      <c r="R358" s="13"/>
      <c r="S358" s="13"/>
      <c r="T358" s="13"/>
      <c r="U358" s="13"/>
      <c r="V358" s="134"/>
      <c r="W358" s="12"/>
      <c r="X358" s="148"/>
      <c r="Y358" s="220"/>
    </row>
    <row r="359" spans="1:25" s="11" customFormat="1" ht="18.75">
      <c r="A359" s="6"/>
      <c r="B359" s="72"/>
      <c r="C359" s="73"/>
      <c r="D359" s="73"/>
      <c r="E359" s="12"/>
      <c r="F359" s="13"/>
      <c r="G359" s="13"/>
      <c r="H359" s="13"/>
      <c r="I359" s="13"/>
      <c r="J359" s="13"/>
      <c r="K359" s="134"/>
      <c r="L359" s="12"/>
      <c r="M359" s="13"/>
      <c r="N359" s="13"/>
      <c r="O359" s="13"/>
      <c r="P359" s="13"/>
      <c r="Q359" s="13"/>
      <c r="R359" s="13"/>
      <c r="S359" s="13"/>
      <c r="T359" s="13"/>
      <c r="U359" s="13"/>
      <c r="V359" s="134"/>
      <c r="W359" s="12"/>
      <c r="X359" s="148"/>
      <c r="Y359" s="220"/>
    </row>
    <row r="360" spans="1:25" s="11" customFormat="1" ht="18.75">
      <c r="A360" s="6"/>
      <c r="B360" s="72"/>
      <c r="C360" s="73"/>
      <c r="D360" s="73"/>
      <c r="E360" s="12"/>
      <c r="F360" s="13"/>
      <c r="G360" s="13"/>
      <c r="H360" s="13"/>
      <c r="I360" s="13"/>
      <c r="J360" s="13"/>
      <c r="K360" s="134"/>
      <c r="L360" s="12"/>
      <c r="M360" s="13"/>
      <c r="N360" s="13"/>
      <c r="O360" s="13"/>
      <c r="P360" s="13"/>
      <c r="Q360" s="13"/>
      <c r="R360" s="13"/>
      <c r="S360" s="13"/>
      <c r="T360" s="13"/>
      <c r="U360" s="13"/>
      <c r="V360" s="134"/>
      <c r="W360" s="12"/>
      <c r="X360" s="148"/>
      <c r="Y360" s="220"/>
    </row>
    <row r="361" spans="1:25" s="11" customFormat="1" ht="18.75">
      <c r="A361" s="6"/>
      <c r="B361" s="72"/>
      <c r="C361" s="73"/>
      <c r="D361" s="73"/>
      <c r="E361" s="12"/>
      <c r="F361" s="13"/>
      <c r="G361" s="13"/>
      <c r="H361" s="13"/>
      <c r="I361" s="13"/>
      <c r="J361" s="13"/>
      <c r="K361" s="134"/>
      <c r="L361" s="12"/>
      <c r="M361" s="13"/>
      <c r="N361" s="13"/>
      <c r="O361" s="13"/>
      <c r="P361" s="13"/>
      <c r="Q361" s="13"/>
      <c r="R361" s="13"/>
      <c r="S361" s="13"/>
      <c r="T361" s="13"/>
      <c r="U361" s="13"/>
      <c r="V361" s="134"/>
      <c r="W361" s="12"/>
      <c r="X361" s="148"/>
      <c r="Y361" s="220"/>
    </row>
    <row r="362" spans="1:25" s="11" customFormat="1" ht="18.75">
      <c r="A362" s="6"/>
      <c r="B362" s="72"/>
      <c r="C362" s="73"/>
      <c r="D362" s="73"/>
      <c r="E362" s="12"/>
      <c r="F362" s="13"/>
      <c r="G362" s="13"/>
      <c r="H362" s="13"/>
      <c r="I362" s="13"/>
      <c r="J362" s="13"/>
      <c r="K362" s="134"/>
      <c r="L362" s="12"/>
      <c r="M362" s="13"/>
      <c r="N362" s="13"/>
      <c r="O362" s="13"/>
      <c r="P362" s="13"/>
      <c r="Q362" s="13"/>
      <c r="R362" s="13"/>
      <c r="S362" s="13"/>
      <c r="T362" s="13"/>
      <c r="U362" s="13"/>
      <c r="V362" s="134"/>
      <c r="W362" s="12"/>
      <c r="X362" s="148"/>
      <c r="Y362" s="220"/>
    </row>
    <row r="363" spans="1:25" s="11" customFormat="1" ht="18.75">
      <c r="A363" s="6"/>
      <c r="B363" s="72"/>
      <c r="C363" s="73"/>
      <c r="D363" s="73"/>
      <c r="E363" s="12"/>
      <c r="F363" s="13"/>
      <c r="G363" s="13"/>
      <c r="H363" s="13"/>
      <c r="I363" s="13"/>
      <c r="J363" s="13"/>
      <c r="K363" s="134"/>
      <c r="L363" s="12"/>
      <c r="M363" s="13"/>
      <c r="N363" s="13"/>
      <c r="O363" s="13"/>
      <c r="P363" s="13"/>
      <c r="Q363" s="13"/>
      <c r="R363" s="13"/>
      <c r="S363" s="13"/>
      <c r="T363" s="13"/>
      <c r="U363" s="13"/>
      <c r="V363" s="134"/>
      <c r="W363" s="12"/>
      <c r="X363" s="148"/>
      <c r="Y363" s="220"/>
    </row>
    <row r="364" spans="1:25" s="11" customFormat="1" ht="18.75">
      <c r="A364" s="6"/>
      <c r="B364" s="72"/>
      <c r="C364" s="73"/>
      <c r="D364" s="73"/>
      <c r="E364" s="12"/>
      <c r="F364" s="13"/>
      <c r="G364" s="13"/>
      <c r="H364" s="13"/>
      <c r="I364" s="13"/>
      <c r="J364" s="13"/>
      <c r="K364" s="134"/>
      <c r="L364" s="12"/>
      <c r="M364" s="13"/>
      <c r="N364" s="13"/>
      <c r="O364" s="13"/>
      <c r="P364" s="13"/>
      <c r="Q364" s="13"/>
      <c r="R364" s="13"/>
      <c r="S364" s="13"/>
      <c r="T364" s="13"/>
      <c r="U364" s="13"/>
      <c r="V364" s="134"/>
      <c r="W364" s="12"/>
      <c r="X364" s="148"/>
      <c r="Y364" s="220"/>
    </row>
    <row r="365" spans="1:25" s="11" customFormat="1" ht="18.75">
      <c r="A365" s="6"/>
      <c r="B365" s="72"/>
      <c r="C365" s="73"/>
      <c r="D365" s="73"/>
      <c r="E365" s="12"/>
      <c r="F365" s="13"/>
      <c r="G365" s="13"/>
      <c r="H365" s="13"/>
      <c r="I365" s="13"/>
      <c r="J365" s="13"/>
      <c r="K365" s="134"/>
      <c r="L365" s="12"/>
      <c r="M365" s="13"/>
      <c r="N365" s="13"/>
      <c r="O365" s="13"/>
      <c r="P365" s="13"/>
      <c r="Q365" s="13"/>
      <c r="R365" s="13"/>
      <c r="S365" s="13"/>
      <c r="T365" s="13"/>
      <c r="U365" s="13"/>
      <c r="V365" s="134"/>
      <c r="W365" s="12"/>
      <c r="X365" s="148"/>
      <c r="Y365" s="220"/>
    </row>
    <row r="366" spans="1:25" s="11" customFormat="1" ht="18.75">
      <c r="A366" s="6"/>
      <c r="B366" s="72"/>
      <c r="C366" s="73"/>
      <c r="D366" s="73"/>
      <c r="E366" s="12"/>
      <c r="F366" s="13"/>
      <c r="G366" s="13"/>
      <c r="H366" s="13"/>
      <c r="I366" s="13"/>
      <c r="J366" s="13"/>
      <c r="K366" s="134"/>
      <c r="L366" s="12"/>
      <c r="M366" s="13"/>
      <c r="N366" s="13"/>
      <c r="O366" s="13"/>
      <c r="P366" s="13"/>
      <c r="Q366" s="13"/>
      <c r="R366" s="13"/>
      <c r="S366" s="13"/>
      <c r="T366" s="13"/>
      <c r="U366" s="13"/>
      <c r="V366" s="134"/>
      <c r="W366" s="12"/>
      <c r="X366" s="148"/>
      <c r="Y366" s="220"/>
    </row>
    <row r="367" spans="1:25" s="11" customFormat="1" ht="18.75">
      <c r="A367" s="6"/>
      <c r="B367" s="72"/>
      <c r="C367" s="73"/>
      <c r="D367" s="73"/>
      <c r="E367" s="12"/>
      <c r="F367" s="13"/>
      <c r="G367" s="13"/>
      <c r="H367" s="13"/>
      <c r="I367" s="13"/>
      <c r="J367" s="13"/>
      <c r="K367" s="134"/>
      <c r="L367" s="12"/>
      <c r="M367" s="13"/>
      <c r="N367" s="13"/>
      <c r="O367" s="13"/>
      <c r="P367" s="13"/>
      <c r="Q367" s="13"/>
      <c r="R367" s="13"/>
      <c r="S367" s="13"/>
      <c r="T367" s="13"/>
      <c r="U367" s="13"/>
      <c r="V367" s="134"/>
      <c r="W367" s="12"/>
      <c r="X367" s="148"/>
      <c r="Y367" s="220"/>
    </row>
    <row r="368" spans="1:25" s="11" customFormat="1" ht="18.75">
      <c r="A368" s="6"/>
      <c r="B368" s="72"/>
      <c r="C368" s="73"/>
      <c r="D368" s="73"/>
      <c r="E368" s="12"/>
      <c r="F368" s="13"/>
      <c r="G368" s="13"/>
      <c r="H368" s="13"/>
      <c r="I368" s="13"/>
      <c r="J368" s="13"/>
      <c r="K368" s="134"/>
      <c r="L368" s="12"/>
      <c r="M368" s="13"/>
      <c r="N368" s="13"/>
      <c r="O368" s="13"/>
      <c r="P368" s="13"/>
      <c r="Q368" s="13"/>
      <c r="R368" s="13"/>
      <c r="S368" s="13"/>
      <c r="T368" s="13"/>
      <c r="U368" s="13"/>
      <c r="V368" s="134"/>
      <c r="W368" s="12"/>
      <c r="X368" s="148"/>
      <c r="Y368" s="220"/>
    </row>
    <row r="369" spans="1:25" s="11" customFormat="1" ht="18.75">
      <c r="A369" s="6"/>
      <c r="B369" s="72"/>
      <c r="C369" s="73"/>
      <c r="D369" s="73"/>
      <c r="E369" s="12"/>
      <c r="F369" s="13"/>
      <c r="G369" s="13"/>
      <c r="H369" s="13"/>
      <c r="I369" s="13"/>
      <c r="J369" s="13"/>
      <c r="K369" s="134"/>
      <c r="L369" s="12"/>
      <c r="M369" s="13"/>
      <c r="N369" s="13"/>
      <c r="O369" s="13"/>
      <c r="P369" s="13"/>
      <c r="Q369" s="13"/>
      <c r="R369" s="13"/>
      <c r="S369" s="13"/>
      <c r="T369" s="13"/>
      <c r="U369" s="13"/>
      <c r="V369" s="134"/>
      <c r="W369" s="12"/>
      <c r="X369" s="148"/>
      <c r="Y369" s="220"/>
    </row>
    <row r="370" spans="1:25" s="11" customFormat="1" ht="18.75">
      <c r="A370" s="6"/>
      <c r="B370" s="72"/>
      <c r="C370" s="73"/>
      <c r="D370" s="73"/>
      <c r="E370" s="12"/>
      <c r="F370" s="13"/>
      <c r="G370" s="13"/>
      <c r="H370" s="13"/>
      <c r="I370" s="13"/>
      <c r="J370" s="13"/>
      <c r="K370" s="134"/>
      <c r="L370" s="12"/>
      <c r="M370" s="13"/>
      <c r="N370" s="13"/>
      <c r="O370" s="13"/>
      <c r="P370" s="13"/>
      <c r="Q370" s="13"/>
      <c r="R370" s="13"/>
      <c r="S370" s="13"/>
      <c r="T370" s="13"/>
      <c r="U370" s="13"/>
      <c r="V370" s="134"/>
      <c r="W370" s="12"/>
      <c r="X370" s="148"/>
      <c r="Y370" s="220"/>
    </row>
    <row r="371" spans="1:25" s="11" customFormat="1" ht="18.75">
      <c r="A371" s="6"/>
      <c r="B371" s="72"/>
      <c r="C371" s="73"/>
      <c r="D371" s="73"/>
      <c r="E371" s="12"/>
      <c r="F371" s="13"/>
      <c r="G371" s="13"/>
      <c r="H371" s="13"/>
      <c r="I371" s="13"/>
      <c r="J371" s="13"/>
      <c r="K371" s="134"/>
      <c r="L371" s="12"/>
      <c r="M371" s="13"/>
      <c r="N371" s="13"/>
      <c r="O371" s="13"/>
      <c r="P371" s="13"/>
      <c r="Q371" s="13"/>
      <c r="R371" s="13"/>
      <c r="S371" s="13"/>
      <c r="T371" s="13"/>
      <c r="U371" s="13"/>
      <c r="V371" s="134"/>
      <c r="W371" s="12"/>
      <c r="X371" s="148"/>
      <c r="Y371" s="220"/>
    </row>
    <row r="372" spans="1:25" s="11" customFormat="1" ht="18.75">
      <c r="A372" s="6"/>
      <c r="B372" s="72"/>
      <c r="C372" s="73"/>
      <c r="D372" s="73"/>
      <c r="E372" s="12"/>
      <c r="F372" s="13"/>
      <c r="G372" s="13"/>
      <c r="H372" s="13"/>
      <c r="I372" s="13"/>
      <c r="J372" s="13"/>
      <c r="K372" s="134"/>
      <c r="L372" s="12"/>
      <c r="M372" s="13"/>
      <c r="N372" s="13"/>
      <c r="O372" s="13"/>
      <c r="P372" s="13"/>
      <c r="Q372" s="13"/>
      <c r="R372" s="13"/>
      <c r="S372" s="13"/>
      <c r="T372" s="13"/>
      <c r="U372" s="13"/>
      <c r="V372" s="134"/>
      <c r="W372" s="12"/>
      <c r="X372" s="148"/>
      <c r="Y372" s="220"/>
    </row>
    <row r="373" spans="1:25" s="11" customFormat="1" ht="18.75">
      <c r="A373" s="6"/>
      <c r="B373" s="72"/>
      <c r="C373" s="73"/>
      <c r="D373" s="73"/>
      <c r="E373" s="12"/>
      <c r="F373" s="13"/>
      <c r="G373" s="13"/>
      <c r="H373" s="13"/>
      <c r="I373" s="13"/>
      <c r="J373" s="13"/>
      <c r="K373" s="134"/>
      <c r="L373" s="12"/>
      <c r="M373" s="13"/>
      <c r="N373" s="13"/>
      <c r="O373" s="13"/>
      <c r="P373" s="13"/>
      <c r="Q373" s="13"/>
      <c r="R373" s="13"/>
      <c r="S373" s="13"/>
      <c r="T373" s="13"/>
      <c r="U373" s="13"/>
      <c r="V373" s="134"/>
      <c r="W373" s="12"/>
      <c r="X373" s="148"/>
      <c r="Y373" s="220"/>
    </row>
    <row r="374" spans="1:25" s="11" customFormat="1" ht="18.75">
      <c r="A374" s="6"/>
      <c r="B374" s="72"/>
      <c r="C374" s="73"/>
      <c r="D374" s="73"/>
      <c r="E374" s="12"/>
      <c r="F374" s="13"/>
      <c r="G374" s="13"/>
      <c r="H374" s="13"/>
      <c r="I374" s="13"/>
      <c r="J374" s="13"/>
      <c r="K374" s="134"/>
      <c r="L374" s="12"/>
      <c r="M374" s="13"/>
      <c r="N374" s="13"/>
      <c r="O374" s="13"/>
      <c r="P374" s="13"/>
      <c r="Q374" s="13"/>
      <c r="R374" s="13"/>
      <c r="S374" s="13"/>
      <c r="T374" s="13"/>
      <c r="U374" s="13"/>
      <c r="V374" s="134"/>
      <c r="W374" s="12"/>
      <c r="X374" s="148"/>
      <c r="Y374" s="220"/>
    </row>
    <row r="375" spans="1:25" s="11" customFormat="1" ht="18.75">
      <c r="A375" s="6"/>
      <c r="B375" s="72"/>
      <c r="C375" s="73"/>
      <c r="D375" s="73"/>
      <c r="E375" s="12"/>
      <c r="F375" s="13"/>
      <c r="G375" s="13"/>
      <c r="H375" s="13"/>
      <c r="I375" s="13"/>
      <c r="J375" s="13"/>
      <c r="K375" s="134"/>
      <c r="L375" s="12"/>
      <c r="M375" s="13"/>
      <c r="N375" s="13"/>
      <c r="O375" s="13"/>
      <c r="P375" s="13"/>
      <c r="Q375" s="13"/>
      <c r="R375" s="13"/>
      <c r="S375" s="13"/>
      <c r="T375" s="13"/>
      <c r="U375" s="13"/>
      <c r="V375" s="134"/>
      <c r="W375" s="12"/>
      <c r="X375" s="148"/>
      <c r="Y375" s="220"/>
    </row>
    <row r="376" spans="1:25" s="11" customFormat="1" ht="18.75">
      <c r="A376" s="6"/>
      <c r="B376" s="72"/>
      <c r="C376" s="73"/>
      <c r="D376" s="73"/>
      <c r="E376" s="12"/>
      <c r="F376" s="13"/>
      <c r="G376" s="13"/>
      <c r="H376" s="13"/>
      <c r="I376" s="13"/>
      <c r="J376" s="13"/>
      <c r="K376" s="134"/>
      <c r="L376" s="12"/>
      <c r="M376" s="13"/>
      <c r="N376" s="13"/>
      <c r="O376" s="13"/>
      <c r="P376" s="13"/>
      <c r="Q376" s="13"/>
      <c r="R376" s="13"/>
      <c r="S376" s="13"/>
      <c r="T376" s="13"/>
      <c r="U376" s="13"/>
      <c r="V376" s="134"/>
      <c r="W376" s="12"/>
      <c r="X376" s="148"/>
      <c r="Y376" s="220"/>
    </row>
    <row r="377" spans="1:25" s="11" customFormat="1" ht="18.75">
      <c r="A377" s="6"/>
      <c r="B377" s="72"/>
      <c r="C377" s="73"/>
      <c r="D377" s="73"/>
      <c r="E377" s="12"/>
      <c r="F377" s="13"/>
      <c r="G377" s="13"/>
      <c r="H377" s="13"/>
      <c r="I377" s="13"/>
      <c r="J377" s="13"/>
      <c r="K377" s="134"/>
      <c r="L377" s="12"/>
      <c r="M377" s="13"/>
      <c r="N377" s="13"/>
      <c r="O377" s="13"/>
      <c r="P377" s="13"/>
      <c r="Q377" s="13"/>
      <c r="R377" s="13"/>
      <c r="S377" s="13"/>
      <c r="T377" s="13"/>
      <c r="U377" s="13"/>
      <c r="V377" s="134"/>
      <c r="W377" s="12"/>
      <c r="X377" s="148"/>
      <c r="Y377" s="220"/>
    </row>
    <row r="378" spans="1:25" s="11" customFormat="1" ht="18.75">
      <c r="A378" s="6"/>
      <c r="B378" s="72"/>
      <c r="C378" s="73"/>
      <c r="D378" s="73"/>
      <c r="E378" s="12"/>
      <c r="F378" s="13"/>
      <c r="G378" s="13"/>
      <c r="H378" s="13"/>
      <c r="I378" s="13"/>
      <c r="J378" s="13"/>
      <c r="K378" s="134"/>
      <c r="L378" s="12"/>
      <c r="M378" s="13"/>
      <c r="N378" s="13"/>
      <c r="O378" s="13"/>
      <c r="P378" s="13"/>
      <c r="Q378" s="13"/>
      <c r="R378" s="13"/>
      <c r="S378" s="13"/>
      <c r="T378" s="13"/>
      <c r="U378" s="13"/>
      <c r="V378" s="134"/>
      <c r="W378" s="12"/>
      <c r="X378" s="148"/>
      <c r="Y378" s="220"/>
    </row>
    <row r="379" spans="1:25" s="11" customFormat="1" ht="18.75">
      <c r="A379" s="6"/>
      <c r="B379" s="72"/>
      <c r="C379" s="73"/>
      <c r="D379" s="73"/>
      <c r="E379" s="12"/>
      <c r="F379" s="13"/>
      <c r="G379" s="13"/>
      <c r="H379" s="13"/>
      <c r="I379" s="13"/>
      <c r="J379" s="13"/>
      <c r="K379" s="134"/>
      <c r="L379" s="12"/>
      <c r="M379" s="13"/>
      <c r="N379" s="13"/>
      <c r="O379" s="13"/>
      <c r="P379" s="13"/>
      <c r="Q379" s="13"/>
      <c r="R379" s="13"/>
      <c r="S379" s="13"/>
      <c r="T379" s="13"/>
      <c r="U379" s="13"/>
      <c r="V379" s="134"/>
      <c r="W379" s="12"/>
      <c r="X379" s="148"/>
      <c r="Y379" s="220"/>
    </row>
    <row r="380" spans="1:25" s="11" customFormat="1" ht="18.75">
      <c r="A380" s="6"/>
      <c r="B380" s="72"/>
      <c r="C380" s="73"/>
      <c r="D380" s="73"/>
      <c r="E380" s="12"/>
      <c r="F380" s="13"/>
      <c r="G380" s="13"/>
      <c r="H380" s="13"/>
      <c r="I380" s="13"/>
      <c r="J380" s="13"/>
      <c r="K380" s="134"/>
      <c r="L380" s="12"/>
      <c r="M380" s="13"/>
      <c r="N380" s="13"/>
      <c r="O380" s="13"/>
      <c r="P380" s="13"/>
      <c r="Q380" s="13"/>
      <c r="R380" s="13"/>
      <c r="S380" s="13"/>
      <c r="T380" s="13"/>
      <c r="U380" s="13"/>
      <c r="V380" s="134"/>
      <c r="W380" s="12"/>
      <c r="X380" s="148"/>
      <c r="Y380" s="220"/>
    </row>
    <row r="381" spans="1:25" s="11" customFormat="1" ht="18.75">
      <c r="A381" s="6"/>
      <c r="B381" s="72"/>
      <c r="C381" s="73"/>
      <c r="D381" s="73"/>
      <c r="E381" s="12"/>
      <c r="F381" s="13"/>
      <c r="G381" s="13"/>
      <c r="H381" s="13"/>
      <c r="I381" s="13"/>
      <c r="J381" s="13"/>
      <c r="K381" s="134"/>
      <c r="L381" s="12"/>
      <c r="M381" s="13"/>
      <c r="N381" s="13"/>
      <c r="O381" s="13"/>
      <c r="P381" s="13"/>
      <c r="Q381" s="13"/>
      <c r="R381" s="13"/>
      <c r="S381" s="13"/>
      <c r="T381" s="13"/>
      <c r="U381" s="13"/>
      <c r="V381" s="134"/>
      <c r="W381" s="12"/>
      <c r="X381" s="148"/>
      <c r="Y381" s="220"/>
    </row>
    <row r="382" spans="1:25" s="11" customFormat="1" ht="18.75">
      <c r="A382" s="6"/>
      <c r="B382" s="72"/>
      <c r="C382" s="73"/>
      <c r="D382" s="73"/>
      <c r="E382" s="12"/>
      <c r="F382" s="13"/>
      <c r="G382" s="13"/>
      <c r="H382" s="13"/>
      <c r="I382" s="13"/>
      <c r="J382" s="13"/>
      <c r="K382" s="134"/>
      <c r="L382" s="12"/>
      <c r="M382" s="13"/>
      <c r="N382" s="13"/>
      <c r="O382" s="13"/>
      <c r="P382" s="13"/>
      <c r="Q382" s="13"/>
      <c r="R382" s="13"/>
      <c r="S382" s="13"/>
      <c r="T382" s="13"/>
      <c r="U382" s="13"/>
      <c r="V382" s="134"/>
      <c r="W382" s="12"/>
      <c r="X382" s="148"/>
      <c r="Y382" s="220"/>
    </row>
    <row r="383" spans="1:25" s="11" customFormat="1" ht="18.75">
      <c r="A383" s="6"/>
      <c r="B383" s="72"/>
      <c r="C383" s="73"/>
      <c r="D383" s="73"/>
      <c r="E383" s="12"/>
      <c r="F383" s="13"/>
      <c r="G383" s="13"/>
      <c r="H383" s="13"/>
      <c r="I383" s="13"/>
      <c r="J383" s="13"/>
      <c r="K383" s="134"/>
      <c r="L383" s="12"/>
      <c r="M383" s="13"/>
      <c r="N383" s="13"/>
      <c r="O383" s="13"/>
      <c r="P383" s="13"/>
      <c r="Q383" s="13"/>
      <c r="R383" s="13"/>
      <c r="S383" s="13"/>
      <c r="T383" s="13"/>
      <c r="U383" s="13"/>
      <c r="V383" s="134"/>
      <c r="W383" s="12"/>
      <c r="X383" s="148"/>
      <c r="Y383" s="220"/>
    </row>
    <row r="384" spans="1:25" s="11" customFormat="1" ht="18.75">
      <c r="A384" s="6"/>
      <c r="B384" s="72"/>
      <c r="C384" s="73"/>
      <c r="D384" s="73"/>
      <c r="E384" s="12"/>
      <c r="F384" s="13"/>
      <c r="G384" s="13"/>
      <c r="H384" s="13"/>
      <c r="I384" s="13"/>
      <c r="J384" s="13"/>
      <c r="K384" s="134"/>
      <c r="L384" s="12"/>
      <c r="M384" s="13"/>
      <c r="N384" s="13"/>
      <c r="O384" s="13"/>
      <c r="P384" s="13"/>
      <c r="Q384" s="13"/>
      <c r="R384" s="13"/>
      <c r="S384" s="13"/>
      <c r="T384" s="13"/>
      <c r="U384" s="13"/>
      <c r="V384" s="134"/>
      <c r="W384" s="12"/>
      <c r="X384" s="148"/>
      <c r="Y384" s="220"/>
    </row>
    <row r="385" spans="1:25" s="11" customFormat="1" ht="18.75">
      <c r="A385" s="6"/>
      <c r="B385" s="72"/>
      <c r="C385" s="73"/>
      <c r="D385" s="73"/>
      <c r="E385" s="12"/>
      <c r="F385" s="13"/>
      <c r="G385" s="13"/>
      <c r="H385" s="13"/>
      <c r="I385" s="13"/>
      <c r="J385" s="13"/>
      <c r="K385" s="134"/>
      <c r="L385" s="12"/>
      <c r="M385" s="13"/>
      <c r="N385" s="13"/>
      <c r="O385" s="13"/>
      <c r="P385" s="13"/>
      <c r="Q385" s="13"/>
      <c r="R385" s="13"/>
      <c r="S385" s="13"/>
      <c r="T385" s="13"/>
      <c r="U385" s="13"/>
      <c r="V385" s="134"/>
      <c r="W385" s="12"/>
      <c r="X385" s="148"/>
      <c r="Y385" s="220"/>
    </row>
    <row r="386" spans="1:25" s="11" customFormat="1" ht="18.75">
      <c r="A386" s="6"/>
      <c r="B386" s="72"/>
      <c r="C386" s="73"/>
      <c r="D386" s="73"/>
      <c r="E386" s="12"/>
      <c r="F386" s="13"/>
      <c r="G386" s="13"/>
      <c r="H386" s="13"/>
      <c r="I386" s="13"/>
      <c r="J386" s="13"/>
      <c r="K386" s="134"/>
      <c r="L386" s="12"/>
      <c r="M386" s="13"/>
      <c r="N386" s="13"/>
      <c r="O386" s="13"/>
      <c r="P386" s="13"/>
      <c r="Q386" s="13"/>
      <c r="R386" s="13"/>
      <c r="S386" s="13"/>
      <c r="T386" s="13"/>
      <c r="U386" s="13"/>
      <c r="V386" s="134"/>
      <c r="W386" s="12"/>
      <c r="X386" s="148"/>
      <c r="Y386" s="220"/>
    </row>
    <row r="387" spans="1:25" s="11" customFormat="1" ht="18.75">
      <c r="A387" s="6"/>
      <c r="B387" s="72"/>
      <c r="C387" s="73"/>
      <c r="D387" s="73"/>
      <c r="E387" s="12"/>
      <c r="F387" s="13"/>
      <c r="G387" s="13"/>
      <c r="H387" s="13"/>
      <c r="I387" s="13"/>
      <c r="J387" s="13"/>
      <c r="K387" s="134"/>
      <c r="L387" s="12"/>
      <c r="M387" s="13"/>
      <c r="N387" s="13"/>
      <c r="O387" s="13"/>
      <c r="P387" s="13"/>
      <c r="Q387" s="13"/>
      <c r="R387" s="13"/>
      <c r="S387" s="13"/>
      <c r="T387" s="13"/>
      <c r="U387" s="13"/>
      <c r="V387" s="134"/>
      <c r="W387" s="12"/>
      <c r="X387" s="148"/>
      <c r="Y387" s="220"/>
    </row>
    <row r="388" spans="1:25" s="11" customFormat="1" ht="18.75">
      <c r="A388" s="6"/>
      <c r="B388" s="72"/>
      <c r="C388" s="73"/>
      <c r="D388" s="73"/>
      <c r="E388" s="12"/>
      <c r="F388" s="13"/>
      <c r="G388" s="13"/>
      <c r="H388" s="13"/>
      <c r="I388" s="13"/>
      <c r="J388" s="13"/>
      <c r="K388" s="134"/>
      <c r="L388" s="12"/>
      <c r="M388" s="13"/>
      <c r="N388" s="13"/>
      <c r="O388" s="13"/>
      <c r="P388" s="13"/>
      <c r="Q388" s="13"/>
      <c r="R388" s="13"/>
      <c r="S388" s="13"/>
      <c r="T388" s="13"/>
      <c r="U388" s="13"/>
      <c r="V388" s="134"/>
      <c r="W388" s="12"/>
      <c r="X388" s="148"/>
      <c r="Y388" s="220"/>
    </row>
    <row r="389" spans="1:25" s="11" customFormat="1" ht="18.75">
      <c r="A389" s="6"/>
      <c r="B389" s="72"/>
      <c r="C389" s="73"/>
      <c r="D389" s="73"/>
      <c r="E389" s="12"/>
      <c r="F389" s="13"/>
      <c r="G389" s="13"/>
      <c r="H389" s="13"/>
      <c r="I389" s="13"/>
      <c r="J389" s="13"/>
      <c r="K389" s="134"/>
      <c r="L389" s="12"/>
      <c r="M389" s="13"/>
      <c r="N389" s="13"/>
      <c r="O389" s="13"/>
      <c r="P389" s="13"/>
      <c r="Q389" s="13"/>
      <c r="R389" s="13"/>
      <c r="S389" s="13"/>
      <c r="T389" s="13"/>
      <c r="U389" s="13"/>
      <c r="V389" s="134"/>
      <c r="W389" s="12"/>
      <c r="X389" s="148"/>
      <c r="Y389" s="220"/>
    </row>
    <row r="390" spans="1:25" s="11" customFormat="1" ht="18.75">
      <c r="A390" s="6"/>
      <c r="B390" s="72"/>
      <c r="C390" s="73"/>
      <c r="D390" s="73"/>
      <c r="E390" s="12"/>
      <c r="F390" s="13"/>
      <c r="G390" s="13"/>
      <c r="H390" s="13"/>
      <c r="I390" s="13"/>
      <c r="J390" s="13"/>
      <c r="K390" s="134"/>
      <c r="L390" s="12"/>
      <c r="M390" s="13"/>
      <c r="N390" s="13"/>
      <c r="O390" s="13"/>
      <c r="P390" s="13"/>
      <c r="Q390" s="13"/>
      <c r="R390" s="13"/>
      <c r="S390" s="13"/>
      <c r="T390" s="13"/>
      <c r="U390" s="13"/>
      <c r="V390" s="134"/>
      <c r="W390" s="12"/>
      <c r="X390" s="148"/>
      <c r="Y390" s="220"/>
    </row>
    <row r="391" spans="1:25" s="11" customFormat="1" ht="18.75">
      <c r="A391" s="6"/>
      <c r="B391" s="72"/>
      <c r="C391" s="73"/>
      <c r="D391" s="73"/>
      <c r="E391" s="12"/>
      <c r="F391" s="13"/>
      <c r="G391" s="13"/>
      <c r="H391" s="13"/>
      <c r="I391" s="13"/>
      <c r="J391" s="13"/>
      <c r="K391" s="134"/>
      <c r="L391" s="12"/>
      <c r="M391" s="13"/>
      <c r="N391" s="13"/>
      <c r="O391" s="13"/>
      <c r="P391" s="13"/>
      <c r="Q391" s="13"/>
      <c r="R391" s="13"/>
      <c r="S391" s="13"/>
      <c r="T391" s="13"/>
      <c r="U391" s="13"/>
      <c r="V391" s="134"/>
      <c r="W391" s="12"/>
      <c r="X391" s="148"/>
      <c r="Y391" s="220"/>
    </row>
    <row r="392" spans="1:25" s="11" customFormat="1" ht="18.75">
      <c r="A392" s="6"/>
      <c r="B392" s="72"/>
      <c r="C392" s="73"/>
      <c r="D392" s="73"/>
      <c r="E392" s="12"/>
      <c r="F392" s="13"/>
      <c r="G392" s="13"/>
      <c r="H392" s="13"/>
      <c r="I392" s="13"/>
      <c r="J392" s="13"/>
      <c r="K392" s="134"/>
      <c r="L392" s="12"/>
      <c r="M392" s="13"/>
      <c r="N392" s="13"/>
      <c r="O392" s="13"/>
      <c r="P392" s="13"/>
      <c r="Q392" s="13"/>
      <c r="R392" s="13"/>
      <c r="S392" s="13"/>
      <c r="T392" s="13"/>
      <c r="U392" s="13"/>
      <c r="V392" s="134"/>
      <c r="W392" s="12"/>
      <c r="X392" s="148"/>
      <c r="Y392" s="220"/>
    </row>
    <row r="393" spans="1:25" s="11" customFormat="1" ht="18.75">
      <c r="A393" s="6"/>
      <c r="B393" s="72"/>
      <c r="C393" s="73"/>
      <c r="D393" s="73"/>
      <c r="E393" s="12"/>
      <c r="F393" s="13"/>
      <c r="G393" s="13"/>
      <c r="H393" s="13"/>
      <c r="I393" s="13"/>
      <c r="J393" s="13"/>
      <c r="K393" s="134"/>
      <c r="L393" s="12"/>
      <c r="M393" s="13"/>
      <c r="N393" s="13"/>
      <c r="O393" s="13"/>
      <c r="P393" s="13"/>
      <c r="Q393" s="13"/>
      <c r="R393" s="13"/>
      <c r="S393" s="13"/>
      <c r="T393" s="13"/>
      <c r="U393" s="13"/>
      <c r="V393" s="134"/>
      <c r="W393" s="12"/>
      <c r="X393" s="148"/>
      <c r="Y393" s="220"/>
    </row>
    <row r="394" spans="1:25" s="11" customFormat="1" ht="18.75">
      <c r="A394" s="6"/>
      <c r="B394" s="72"/>
      <c r="C394" s="73"/>
      <c r="D394" s="73"/>
      <c r="E394" s="12"/>
      <c r="F394" s="13"/>
      <c r="G394" s="13"/>
      <c r="H394" s="13"/>
      <c r="I394" s="13"/>
      <c r="J394" s="13"/>
      <c r="K394" s="134"/>
      <c r="L394" s="12"/>
      <c r="M394" s="13"/>
      <c r="N394" s="13"/>
      <c r="O394" s="13"/>
      <c r="P394" s="13"/>
      <c r="Q394" s="13"/>
      <c r="R394" s="13"/>
      <c r="S394" s="13"/>
      <c r="T394" s="13"/>
      <c r="U394" s="13"/>
      <c r="V394" s="134"/>
      <c r="W394" s="12"/>
      <c r="X394" s="148"/>
      <c r="Y394" s="220"/>
    </row>
    <row r="395" spans="1:25" s="11" customFormat="1" ht="18.75">
      <c r="A395" s="6"/>
      <c r="B395" s="72"/>
      <c r="C395" s="73"/>
      <c r="D395" s="73"/>
      <c r="E395" s="12"/>
      <c r="F395" s="13"/>
      <c r="G395" s="13"/>
      <c r="H395" s="13"/>
      <c r="I395" s="13"/>
      <c r="J395" s="13"/>
      <c r="K395" s="134"/>
      <c r="L395" s="12"/>
      <c r="M395" s="13"/>
      <c r="N395" s="13"/>
      <c r="O395" s="13"/>
      <c r="P395" s="13"/>
      <c r="Q395" s="13"/>
      <c r="R395" s="13"/>
      <c r="S395" s="13"/>
      <c r="T395" s="13"/>
      <c r="U395" s="13"/>
      <c r="V395" s="134"/>
      <c r="W395" s="12"/>
      <c r="X395" s="148"/>
      <c r="Y395" s="220"/>
    </row>
    <row r="396" spans="1:25" s="11" customFormat="1" ht="18.75">
      <c r="A396" s="6"/>
      <c r="B396" s="72"/>
      <c r="C396" s="73"/>
      <c r="D396" s="73"/>
      <c r="E396" s="12"/>
      <c r="F396" s="13"/>
      <c r="G396" s="13"/>
      <c r="H396" s="13"/>
      <c r="I396" s="13"/>
      <c r="J396" s="13"/>
      <c r="K396" s="134"/>
      <c r="L396" s="12"/>
      <c r="M396" s="13"/>
      <c r="N396" s="13"/>
      <c r="O396" s="13"/>
      <c r="P396" s="13"/>
      <c r="Q396" s="13"/>
      <c r="R396" s="13"/>
      <c r="S396" s="13"/>
      <c r="T396" s="13"/>
      <c r="U396" s="13"/>
      <c r="V396" s="134"/>
      <c r="W396" s="12"/>
      <c r="X396" s="148"/>
      <c r="Y396" s="220"/>
    </row>
    <row r="397" spans="1:25" s="11" customFormat="1" ht="18.75">
      <c r="A397" s="6"/>
      <c r="B397" s="72"/>
      <c r="C397" s="73"/>
      <c r="D397" s="73"/>
      <c r="E397" s="12"/>
      <c r="F397" s="13"/>
      <c r="G397" s="13"/>
      <c r="H397" s="13"/>
      <c r="I397" s="13"/>
      <c r="J397" s="13"/>
      <c r="K397" s="134"/>
      <c r="L397" s="12"/>
      <c r="M397" s="13"/>
      <c r="N397" s="13"/>
      <c r="O397" s="13"/>
      <c r="P397" s="13"/>
      <c r="Q397" s="13"/>
      <c r="R397" s="13"/>
      <c r="S397" s="13"/>
      <c r="T397" s="13"/>
      <c r="U397" s="13"/>
      <c r="V397" s="134"/>
      <c r="W397" s="12"/>
      <c r="X397" s="148"/>
      <c r="Y397" s="220"/>
    </row>
    <row r="398" spans="1:25" s="11" customFormat="1" ht="18.75">
      <c r="A398" s="6"/>
      <c r="B398" s="72"/>
      <c r="C398" s="73"/>
      <c r="D398" s="73"/>
      <c r="E398" s="12"/>
      <c r="F398" s="13"/>
      <c r="G398" s="13"/>
      <c r="H398" s="13"/>
      <c r="I398" s="13"/>
      <c r="J398" s="13"/>
      <c r="K398" s="134"/>
      <c r="L398" s="12"/>
      <c r="M398" s="13"/>
      <c r="N398" s="13"/>
      <c r="O398" s="13"/>
      <c r="P398" s="13"/>
      <c r="Q398" s="13"/>
      <c r="R398" s="13"/>
      <c r="S398" s="13"/>
      <c r="T398" s="13"/>
      <c r="U398" s="13"/>
      <c r="V398" s="134"/>
      <c r="W398" s="12"/>
      <c r="X398" s="148"/>
      <c r="Y398" s="220"/>
    </row>
    <row r="399" spans="1:25" s="11" customFormat="1" ht="18.75">
      <c r="A399" s="6"/>
      <c r="B399" s="72"/>
      <c r="C399" s="73"/>
      <c r="D399" s="73"/>
      <c r="E399" s="12"/>
      <c r="F399" s="13"/>
      <c r="G399" s="13"/>
      <c r="H399" s="13"/>
      <c r="I399" s="13"/>
      <c r="J399" s="13"/>
      <c r="K399" s="134"/>
      <c r="L399" s="12"/>
      <c r="M399" s="13"/>
      <c r="N399" s="13"/>
      <c r="O399" s="13"/>
      <c r="P399" s="13"/>
      <c r="Q399" s="13"/>
      <c r="R399" s="13"/>
      <c r="S399" s="13"/>
      <c r="T399" s="13"/>
      <c r="U399" s="13"/>
      <c r="V399" s="134"/>
      <c r="W399" s="12"/>
      <c r="X399" s="148"/>
      <c r="Y399" s="220"/>
    </row>
    <row r="400" spans="1:25" s="11" customFormat="1" ht="18.75">
      <c r="A400" s="6"/>
      <c r="B400" s="72"/>
      <c r="C400" s="73"/>
      <c r="D400" s="73"/>
      <c r="E400" s="12"/>
      <c r="F400" s="13"/>
      <c r="G400" s="13"/>
      <c r="H400" s="13"/>
      <c r="I400" s="13"/>
      <c r="J400" s="13"/>
      <c r="K400" s="134"/>
      <c r="L400" s="12"/>
      <c r="M400" s="13"/>
      <c r="N400" s="13"/>
      <c r="O400" s="13"/>
      <c r="P400" s="13"/>
      <c r="Q400" s="13"/>
      <c r="R400" s="13"/>
      <c r="S400" s="13"/>
      <c r="T400" s="13"/>
      <c r="U400" s="13"/>
      <c r="V400" s="134"/>
      <c r="W400" s="12"/>
      <c r="X400" s="148"/>
      <c r="Y400" s="220"/>
    </row>
    <row r="401" spans="1:25" s="11" customFormat="1" ht="18.75">
      <c r="A401" s="6"/>
      <c r="B401" s="72"/>
      <c r="C401" s="73"/>
      <c r="D401" s="73"/>
      <c r="E401" s="12"/>
      <c r="F401" s="13"/>
      <c r="G401" s="13"/>
      <c r="H401" s="13"/>
      <c r="I401" s="13"/>
      <c r="J401" s="13"/>
      <c r="K401" s="134"/>
      <c r="L401" s="12"/>
      <c r="M401" s="13"/>
      <c r="N401" s="13"/>
      <c r="O401" s="13"/>
      <c r="P401" s="13"/>
      <c r="Q401" s="13"/>
      <c r="R401" s="13"/>
      <c r="S401" s="13"/>
      <c r="T401" s="13"/>
      <c r="U401" s="13"/>
      <c r="V401" s="134"/>
      <c r="W401" s="12"/>
      <c r="X401" s="148"/>
      <c r="Y401" s="220"/>
    </row>
    <row r="402" spans="1:25" s="11" customFormat="1" ht="18.75">
      <c r="A402" s="6"/>
      <c r="B402" s="72"/>
      <c r="C402" s="73"/>
      <c r="D402" s="73"/>
      <c r="E402" s="12"/>
      <c r="F402" s="13"/>
      <c r="G402" s="13"/>
      <c r="H402" s="13"/>
      <c r="I402" s="13"/>
      <c r="J402" s="13"/>
      <c r="K402" s="134"/>
      <c r="L402" s="12"/>
      <c r="M402" s="13"/>
      <c r="N402" s="13"/>
      <c r="O402" s="13"/>
      <c r="P402" s="13"/>
      <c r="Q402" s="13"/>
      <c r="R402" s="13"/>
      <c r="S402" s="13"/>
      <c r="T402" s="13"/>
      <c r="U402" s="13"/>
      <c r="V402" s="134"/>
      <c r="W402" s="12"/>
      <c r="X402" s="148"/>
      <c r="Y402" s="220"/>
    </row>
    <row r="403" spans="1:25" s="11" customFormat="1" ht="18.75">
      <c r="A403" s="6"/>
      <c r="B403" s="72"/>
      <c r="C403" s="73"/>
      <c r="D403" s="73"/>
      <c r="E403" s="12"/>
      <c r="F403" s="13"/>
      <c r="G403" s="13"/>
      <c r="H403" s="13"/>
      <c r="I403" s="13"/>
      <c r="J403" s="13"/>
      <c r="K403" s="134"/>
      <c r="L403" s="12"/>
      <c r="M403" s="13"/>
      <c r="N403" s="13"/>
      <c r="O403" s="13"/>
      <c r="P403" s="13"/>
      <c r="Q403" s="13"/>
      <c r="R403" s="13"/>
      <c r="S403" s="13"/>
      <c r="T403" s="13"/>
      <c r="U403" s="13"/>
      <c r="V403" s="134"/>
      <c r="W403" s="12"/>
      <c r="X403" s="148"/>
      <c r="Y403" s="220"/>
    </row>
    <row r="404" spans="1:25" s="11" customFormat="1" ht="18.75">
      <c r="A404" s="6"/>
      <c r="B404" s="72"/>
      <c r="C404" s="73"/>
      <c r="D404" s="73"/>
      <c r="E404" s="12"/>
      <c r="F404" s="13"/>
      <c r="G404" s="13"/>
      <c r="H404" s="13"/>
      <c r="I404" s="13"/>
      <c r="J404" s="13"/>
      <c r="K404" s="134"/>
      <c r="L404" s="12"/>
      <c r="M404" s="13"/>
      <c r="N404" s="13"/>
      <c r="O404" s="13"/>
      <c r="P404" s="13"/>
      <c r="Q404" s="13"/>
      <c r="R404" s="13"/>
      <c r="S404" s="13"/>
      <c r="T404" s="13"/>
      <c r="U404" s="13"/>
      <c r="V404" s="134"/>
      <c r="W404" s="12"/>
      <c r="X404" s="148"/>
      <c r="Y404" s="220"/>
    </row>
    <row r="405" spans="1:25" s="11" customFormat="1" ht="18.75">
      <c r="A405" s="6"/>
      <c r="B405" s="72"/>
      <c r="C405" s="73"/>
      <c r="D405" s="73"/>
      <c r="E405" s="12"/>
      <c r="F405" s="13"/>
      <c r="G405" s="13"/>
      <c r="H405" s="13"/>
      <c r="I405" s="13"/>
      <c r="J405" s="13"/>
      <c r="K405" s="134"/>
      <c r="L405" s="12"/>
      <c r="M405" s="13"/>
      <c r="N405" s="13"/>
      <c r="O405" s="13"/>
      <c r="P405" s="13"/>
      <c r="Q405" s="13"/>
      <c r="R405" s="13"/>
      <c r="S405" s="13"/>
      <c r="T405" s="13"/>
      <c r="U405" s="13"/>
      <c r="V405" s="134"/>
      <c r="W405" s="12"/>
      <c r="X405" s="148"/>
      <c r="Y405" s="220"/>
    </row>
    <row r="406" spans="1:25" s="11" customFormat="1" ht="18.75">
      <c r="A406" s="6"/>
      <c r="B406" s="72"/>
      <c r="C406" s="73"/>
      <c r="D406" s="73"/>
      <c r="E406" s="12"/>
      <c r="F406" s="13"/>
      <c r="G406" s="13"/>
      <c r="H406" s="13"/>
      <c r="I406" s="13"/>
      <c r="J406" s="13"/>
      <c r="K406" s="134"/>
      <c r="L406" s="12"/>
      <c r="M406" s="13"/>
      <c r="N406" s="13"/>
      <c r="O406" s="13"/>
      <c r="P406" s="13"/>
      <c r="Q406" s="13"/>
      <c r="R406" s="13"/>
      <c r="S406" s="13"/>
      <c r="T406" s="13"/>
      <c r="U406" s="13"/>
      <c r="V406" s="134"/>
      <c r="W406" s="12"/>
      <c r="X406" s="148"/>
      <c r="Y406" s="220"/>
    </row>
    <row r="407" spans="1:25" s="11" customFormat="1" ht="18.75">
      <c r="A407" s="6"/>
      <c r="B407" s="72"/>
      <c r="C407" s="73"/>
      <c r="D407" s="73"/>
      <c r="E407" s="12"/>
      <c r="F407" s="13"/>
      <c r="G407" s="13"/>
      <c r="H407" s="13"/>
      <c r="I407" s="13"/>
      <c r="J407" s="13"/>
      <c r="K407" s="134"/>
      <c r="L407" s="12"/>
      <c r="M407" s="13"/>
      <c r="N407" s="13"/>
      <c r="O407" s="13"/>
      <c r="P407" s="13"/>
      <c r="Q407" s="13"/>
      <c r="R407" s="13"/>
      <c r="S407" s="13"/>
      <c r="T407" s="13"/>
      <c r="U407" s="13"/>
      <c r="V407" s="134"/>
      <c r="W407" s="12"/>
      <c r="X407" s="148"/>
      <c r="Y407" s="220"/>
    </row>
    <row r="408" spans="1:25" s="11" customFormat="1" ht="18.75">
      <c r="A408" s="6"/>
      <c r="B408" s="72"/>
      <c r="C408" s="73"/>
      <c r="D408" s="73"/>
      <c r="E408" s="12"/>
      <c r="F408" s="13"/>
      <c r="G408" s="13"/>
      <c r="H408" s="13"/>
      <c r="I408" s="13"/>
      <c r="J408" s="13"/>
      <c r="K408" s="134"/>
      <c r="L408" s="12"/>
      <c r="M408" s="13"/>
      <c r="N408" s="13"/>
      <c r="O408" s="13"/>
      <c r="P408" s="13"/>
      <c r="Q408" s="13"/>
      <c r="R408" s="13"/>
      <c r="S408" s="13"/>
      <c r="T408" s="13"/>
      <c r="U408" s="13"/>
      <c r="V408" s="134"/>
      <c r="W408" s="12"/>
      <c r="X408" s="148"/>
      <c r="Y408" s="220"/>
    </row>
    <row r="409" spans="1:25" s="11" customFormat="1" ht="18.75">
      <c r="A409" s="6"/>
      <c r="B409" s="72"/>
      <c r="C409" s="73"/>
      <c r="D409" s="73"/>
      <c r="E409" s="12"/>
      <c r="F409" s="13"/>
      <c r="G409" s="13"/>
      <c r="H409" s="13"/>
      <c r="I409" s="13"/>
      <c r="J409" s="13"/>
      <c r="K409" s="134"/>
      <c r="L409" s="12"/>
      <c r="M409" s="13"/>
      <c r="N409" s="13"/>
      <c r="O409" s="13"/>
      <c r="P409" s="13"/>
      <c r="Q409" s="13"/>
      <c r="R409" s="13"/>
      <c r="S409" s="13"/>
      <c r="T409" s="13"/>
      <c r="U409" s="13"/>
      <c r="V409" s="134"/>
      <c r="W409" s="12"/>
      <c r="X409" s="148"/>
      <c r="Y409" s="220"/>
    </row>
    <row r="410" spans="1:25" s="11" customFormat="1" ht="18.75">
      <c r="A410" s="6"/>
      <c r="B410" s="72"/>
      <c r="C410" s="73"/>
      <c r="D410" s="73"/>
      <c r="E410" s="12"/>
      <c r="F410" s="13"/>
      <c r="G410" s="13"/>
      <c r="H410" s="13"/>
      <c r="I410" s="13"/>
      <c r="J410" s="13"/>
      <c r="K410" s="134"/>
      <c r="L410" s="12"/>
      <c r="M410" s="13"/>
      <c r="N410" s="13"/>
      <c r="O410" s="13"/>
      <c r="P410" s="13"/>
      <c r="Q410" s="13"/>
      <c r="R410" s="13"/>
      <c r="S410" s="13"/>
      <c r="T410" s="13"/>
      <c r="U410" s="13"/>
      <c r="V410" s="134"/>
      <c r="W410" s="12"/>
      <c r="X410" s="148"/>
      <c r="Y410" s="220"/>
    </row>
    <row r="411" spans="1:25" s="11" customFormat="1" ht="18.75">
      <c r="A411" s="6"/>
      <c r="B411" s="72"/>
      <c r="C411" s="73"/>
      <c r="D411" s="73"/>
      <c r="E411" s="12"/>
      <c r="F411" s="13"/>
      <c r="G411" s="13"/>
      <c r="H411" s="13"/>
      <c r="I411" s="13"/>
      <c r="J411" s="13"/>
      <c r="K411" s="134"/>
      <c r="L411" s="12"/>
      <c r="M411" s="13"/>
      <c r="N411" s="13"/>
      <c r="O411" s="13"/>
      <c r="P411" s="13"/>
      <c r="Q411" s="13"/>
      <c r="R411" s="13"/>
      <c r="S411" s="13"/>
      <c r="T411" s="13"/>
      <c r="U411" s="13"/>
      <c r="V411" s="134"/>
      <c r="W411" s="12"/>
      <c r="X411" s="148"/>
      <c r="Y411" s="220"/>
    </row>
    <row r="412" spans="1:25" s="11" customFormat="1" ht="18.75">
      <c r="A412" s="6"/>
      <c r="B412" s="72"/>
      <c r="C412" s="73"/>
      <c r="D412" s="73"/>
      <c r="E412" s="12"/>
      <c r="F412" s="13"/>
      <c r="G412" s="13"/>
      <c r="H412" s="13"/>
      <c r="I412" s="13"/>
      <c r="J412" s="13"/>
      <c r="K412" s="134"/>
      <c r="L412" s="12"/>
      <c r="M412" s="13"/>
      <c r="N412" s="13"/>
      <c r="O412" s="13"/>
      <c r="P412" s="13"/>
      <c r="Q412" s="13"/>
      <c r="R412" s="13"/>
      <c r="S412" s="13"/>
      <c r="T412" s="13"/>
      <c r="U412" s="13"/>
      <c r="V412" s="134"/>
      <c r="W412" s="12"/>
      <c r="X412" s="148"/>
      <c r="Y412" s="220"/>
    </row>
    <row r="413" spans="1:25" s="11" customFormat="1" ht="18.75">
      <c r="A413" s="6"/>
      <c r="B413" s="72"/>
      <c r="C413" s="73"/>
      <c r="D413" s="73"/>
      <c r="E413" s="12"/>
      <c r="F413" s="13"/>
      <c r="G413" s="13"/>
      <c r="H413" s="13"/>
      <c r="I413" s="13"/>
      <c r="J413" s="13"/>
      <c r="K413" s="134"/>
      <c r="L413" s="12"/>
      <c r="M413" s="13"/>
      <c r="N413" s="13"/>
      <c r="O413" s="13"/>
      <c r="P413" s="13"/>
      <c r="Q413" s="13"/>
      <c r="R413" s="13"/>
      <c r="S413" s="13"/>
      <c r="T413" s="13"/>
      <c r="U413" s="13"/>
      <c r="V413" s="134"/>
      <c r="W413" s="12"/>
      <c r="X413" s="148"/>
      <c r="Y413" s="220"/>
    </row>
    <row r="414" spans="1:25" s="11" customFormat="1" ht="18.75">
      <c r="A414" s="6"/>
      <c r="B414" s="72"/>
      <c r="C414" s="73"/>
      <c r="D414" s="73"/>
      <c r="E414" s="12"/>
      <c r="F414" s="13"/>
      <c r="G414" s="13"/>
      <c r="H414" s="13"/>
      <c r="I414" s="13"/>
      <c r="J414" s="13"/>
      <c r="K414" s="134"/>
      <c r="L414" s="12"/>
      <c r="M414" s="13"/>
      <c r="N414" s="13"/>
      <c r="O414" s="13"/>
      <c r="P414" s="13"/>
      <c r="Q414" s="13"/>
      <c r="R414" s="13"/>
      <c r="S414" s="13"/>
      <c r="T414" s="13"/>
      <c r="U414" s="13"/>
      <c r="V414" s="134"/>
      <c r="W414" s="12"/>
      <c r="X414" s="148"/>
      <c r="Y414" s="220"/>
    </row>
    <row r="415" spans="1:25" s="11" customFormat="1" ht="18.75">
      <c r="A415" s="6"/>
      <c r="B415" s="72"/>
      <c r="C415" s="73"/>
      <c r="D415" s="73"/>
      <c r="E415" s="12"/>
      <c r="F415" s="13"/>
      <c r="G415" s="13"/>
      <c r="H415" s="13"/>
      <c r="I415" s="13"/>
      <c r="J415" s="13"/>
      <c r="K415" s="134"/>
      <c r="L415" s="12"/>
      <c r="M415" s="13"/>
      <c r="N415" s="13"/>
      <c r="O415" s="13"/>
      <c r="P415" s="13"/>
      <c r="Q415" s="13"/>
      <c r="R415" s="13"/>
      <c r="S415" s="13"/>
      <c r="T415" s="13"/>
      <c r="U415" s="13"/>
      <c r="V415" s="134"/>
      <c r="W415" s="12"/>
      <c r="X415" s="148"/>
      <c r="Y415" s="220"/>
    </row>
    <row r="416" spans="1:25" s="11" customFormat="1" ht="18.75">
      <c r="A416" s="6"/>
      <c r="B416" s="72"/>
      <c r="C416" s="73"/>
      <c r="D416" s="73"/>
      <c r="E416" s="12"/>
      <c r="F416" s="13"/>
      <c r="G416" s="13"/>
      <c r="H416" s="13"/>
      <c r="I416" s="13"/>
      <c r="J416" s="13"/>
      <c r="K416" s="134"/>
      <c r="L416" s="12"/>
      <c r="M416" s="13"/>
      <c r="N416" s="13"/>
      <c r="O416" s="13"/>
      <c r="P416" s="13"/>
      <c r="Q416" s="13"/>
      <c r="R416" s="13"/>
      <c r="S416" s="13"/>
      <c r="T416" s="13"/>
      <c r="U416" s="13"/>
      <c r="V416" s="134"/>
      <c r="W416" s="12"/>
      <c r="X416" s="148"/>
      <c r="Y416" s="220"/>
    </row>
    <row r="417" spans="1:25" s="11" customFormat="1" ht="18.75">
      <c r="A417" s="6"/>
      <c r="B417" s="72"/>
      <c r="C417" s="73"/>
      <c r="D417" s="73"/>
      <c r="E417" s="12"/>
      <c r="F417" s="13"/>
      <c r="G417" s="13"/>
      <c r="H417" s="13"/>
      <c r="I417" s="13"/>
      <c r="J417" s="13"/>
      <c r="K417" s="134"/>
      <c r="L417" s="12"/>
      <c r="M417" s="13"/>
      <c r="N417" s="13"/>
      <c r="O417" s="13"/>
      <c r="P417" s="13"/>
      <c r="Q417" s="13"/>
      <c r="R417" s="13"/>
      <c r="S417" s="13"/>
      <c r="T417" s="13"/>
      <c r="U417" s="13"/>
      <c r="V417" s="134"/>
      <c r="W417" s="12"/>
      <c r="X417" s="148"/>
      <c r="Y417" s="220"/>
    </row>
    <row r="418" spans="1:25" s="11" customFormat="1" ht="18.75">
      <c r="A418" s="6"/>
      <c r="B418" s="72"/>
      <c r="C418" s="73"/>
      <c r="D418" s="73"/>
      <c r="E418" s="12"/>
      <c r="F418" s="13"/>
      <c r="G418" s="13"/>
      <c r="H418" s="13"/>
      <c r="I418" s="13"/>
      <c r="J418" s="13"/>
      <c r="K418" s="134"/>
      <c r="L418" s="12"/>
      <c r="M418" s="13"/>
      <c r="N418" s="13"/>
      <c r="O418" s="13"/>
      <c r="P418" s="13"/>
      <c r="Q418" s="13"/>
      <c r="R418" s="13"/>
      <c r="S418" s="13"/>
      <c r="T418" s="13"/>
      <c r="U418" s="13"/>
      <c r="V418" s="134"/>
      <c r="W418" s="12"/>
      <c r="X418" s="148"/>
      <c r="Y418" s="220"/>
    </row>
    <row r="419" spans="1:25" s="11" customFormat="1" ht="18.75">
      <c r="A419" s="6"/>
      <c r="B419" s="72"/>
      <c r="C419" s="73"/>
      <c r="D419" s="73"/>
      <c r="E419" s="12"/>
      <c r="F419" s="13"/>
      <c r="G419" s="13"/>
      <c r="H419" s="13"/>
      <c r="I419" s="13"/>
      <c r="J419" s="13"/>
      <c r="K419" s="134"/>
      <c r="L419" s="12"/>
      <c r="M419" s="13"/>
      <c r="N419" s="13"/>
      <c r="O419" s="13"/>
      <c r="P419" s="13"/>
      <c r="Q419" s="13"/>
      <c r="R419" s="13"/>
      <c r="S419" s="13"/>
      <c r="T419" s="13"/>
      <c r="U419" s="13"/>
      <c r="V419" s="134"/>
      <c r="W419" s="12"/>
      <c r="X419" s="148"/>
      <c r="Y419" s="220"/>
    </row>
    <row r="420" spans="1:25" s="11" customFormat="1" ht="18.75">
      <c r="A420" s="6"/>
      <c r="B420" s="72"/>
      <c r="C420" s="73"/>
      <c r="D420" s="73"/>
      <c r="E420" s="12"/>
      <c r="F420" s="13"/>
      <c r="G420" s="13"/>
      <c r="H420" s="13"/>
      <c r="I420" s="13"/>
      <c r="J420" s="13"/>
      <c r="K420" s="134"/>
      <c r="L420" s="12"/>
      <c r="M420" s="13"/>
      <c r="N420" s="13"/>
      <c r="O420" s="13"/>
      <c r="P420" s="13"/>
      <c r="Q420" s="13"/>
      <c r="R420" s="13"/>
      <c r="S420" s="13"/>
      <c r="T420" s="13"/>
      <c r="U420" s="13"/>
      <c r="V420" s="134"/>
      <c r="W420" s="12"/>
      <c r="X420" s="148"/>
      <c r="Y420" s="220"/>
    </row>
    <row r="421" spans="1:25" s="11" customFormat="1" ht="18.75">
      <c r="A421" s="6"/>
      <c r="B421" s="72"/>
      <c r="C421" s="73"/>
      <c r="D421" s="73"/>
      <c r="E421" s="12"/>
      <c r="F421" s="13"/>
      <c r="G421" s="13"/>
      <c r="H421" s="13"/>
      <c r="I421" s="13"/>
      <c r="J421" s="13"/>
      <c r="K421" s="134"/>
      <c r="L421" s="12"/>
      <c r="M421" s="13"/>
      <c r="N421" s="13"/>
      <c r="O421" s="13"/>
      <c r="P421" s="13"/>
      <c r="Q421" s="13"/>
      <c r="R421" s="13"/>
      <c r="S421" s="13"/>
      <c r="T421" s="13"/>
      <c r="U421" s="13"/>
      <c r="V421" s="134"/>
      <c r="W421" s="12"/>
      <c r="X421" s="148"/>
      <c r="Y421" s="220"/>
    </row>
    <row r="422" spans="1:25" s="11" customFormat="1" ht="18.75">
      <c r="A422" s="6"/>
      <c r="B422" s="72"/>
      <c r="C422" s="73"/>
      <c r="D422" s="73"/>
      <c r="E422" s="12"/>
      <c r="F422" s="13"/>
      <c r="G422" s="13"/>
      <c r="H422" s="13"/>
      <c r="I422" s="13"/>
      <c r="J422" s="13"/>
      <c r="K422" s="134"/>
      <c r="L422" s="12"/>
      <c r="M422" s="13"/>
      <c r="N422" s="13"/>
      <c r="O422" s="13"/>
      <c r="P422" s="13"/>
      <c r="Q422" s="13"/>
      <c r="R422" s="13"/>
      <c r="S422" s="13"/>
      <c r="T422" s="13"/>
      <c r="U422" s="13"/>
      <c r="V422" s="134"/>
      <c r="W422" s="12"/>
      <c r="X422" s="148"/>
      <c r="Y422" s="220"/>
    </row>
    <row r="423" spans="1:25" s="11" customFormat="1" ht="18.75">
      <c r="A423" s="6"/>
      <c r="B423" s="72"/>
      <c r="C423" s="73"/>
      <c r="D423" s="73"/>
      <c r="E423" s="12"/>
      <c r="F423" s="13"/>
      <c r="G423" s="13"/>
      <c r="H423" s="13"/>
      <c r="I423" s="13"/>
      <c r="J423" s="13"/>
      <c r="K423" s="134"/>
      <c r="L423" s="12"/>
      <c r="M423" s="13"/>
      <c r="N423" s="13"/>
      <c r="O423" s="13"/>
      <c r="P423" s="13"/>
      <c r="Q423" s="13"/>
      <c r="R423" s="13"/>
      <c r="S423" s="13"/>
      <c r="T423" s="13"/>
      <c r="U423" s="13"/>
      <c r="V423" s="134"/>
      <c r="W423" s="12"/>
      <c r="X423" s="148"/>
      <c r="Y423" s="220"/>
    </row>
    <row r="424" spans="1:25" s="11" customFormat="1" ht="18.75">
      <c r="A424" s="6"/>
      <c r="B424" s="72"/>
      <c r="C424" s="73"/>
      <c r="D424" s="73"/>
      <c r="E424" s="12"/>
      <c r="F424" s="13"/>
      <c r="G424" s="13"/>
      <c r="H424" s="13"/>
      <c r="I424" s="13"/>
      <c r="J424" s="13"/>
      <c r="K424" s="134"/>
      <c r="L424" s="12"/>
      <c r="M424" s="13"/>
      <c r="N424" s="13"/>
      <c r="O424" s="13"/>
      <c r="P424" s="13"/>
      <c r="Q424" s="13"/>
      <c r="R424" s="13"/>
      <c r="S424" s="13"/>
      <c r="T424" s="13"/>
      <c r="U424" s="13"/>
      <c r="V424" s="134"/>
      <c r="W424" s="12"/>
      <c r="X424" s="148"/>
      <c r="Y424" s="220"/>
    </row>
    <row r="425" spans="1:25" s="11" customFormat="1" ht="18.75">
      <c r="A425" s="6"/>
      <c r="B425" s="72"/>
      <c r="C425" s="73"/>
      <c r="D425" s="73"/>
      <c r="E425" s="12"/>
      <c r="F425" s="13"/>
      <c r="G425" s="13"/>
      <c r="H425" s="13"/>
      <c r="I425" s="13"/>
      <c r="J425" s="13"/>
      <c r="K425" s="134"/>
      <c r="L425" s="12"/>
      <c r="M425" s="13"/>
      <c r="N425" s="13"/>
      <c r="O425" s="13"/>
      <c r="P425" s="13"/>
      <c r="Q425" s="13"/>
      <c r="R425" s="13"/>
      <c r="S425" s="13"/>
      <c r="T425" s="13"/>
      <c r="U425" s="13"/>
      <c r="V425" s="134"/>
      <c r="W425" s="12"/>
      <c r="X425" s="148"/>
      <c r="Y425" s="220"/>
    </row>
    <row r="426" spans="1:25" s="11" customFormat="1" ht="18.75">
      <c r="A426" s="6"/>
      <c r="B426" s="72"/>
      <c r="C426" s="73"/>
      <c r="D426" s="73"/>
      <c r="E426" s="12"/>
      <c r="F426" s="13"/>
      <c r="G426" s="13"/>
      <c r="H426" s="13"/>
      <c r="I426" s="13"/>
      <c r="J426" s="13"/>
      <c r="K426" s="134"/>
      <c r="L426" s="12"/>
      <c r="M426" s="13"/>
      <c r="N426" s="13"/>
      <c r="O426" s="13"/>
      <c r="P426" s="13"/>
      <c r="Q426" s="13"/>
      <c r="R426" s="13"/>
      <c r="S426" s="13"/>
      <c r="T426" s="13"/>
      <c r="U426" s="13"/>
      <c r="V426" s="134"/>
      <c r="W426" s="12"/>
      <c r="X426" s="148"/>
      <c r="Y426" s="220"/>
    </row>
    <row r="427" spans="1:25" s="11" customFormat="1" ht="18.75">
      <c r="A427" s="6"/>
      <c r="B427" s="72"/>
      <c r="C427" s="73"/>
      <c r="D427" s="73"/>
      <c r="E427" s="12"/>
      <c r="F427" s="13"/>
      <c r="G427" s="13"/>
      <c r="H427" s="13"/>
      <c r="I427" s="13"/>
      <c r="J427" s="13"/>
      <c r="K427" s="134"/>
      <c r="L427" s="12"/>
      <c r="M427" s="13"/>
      <c r="N427" s="13"/>
      <c r="O427" s="13"/>
      <c r="P427" s="13"/>
      <c r="Q427" s="13"/>
      <c r="R427" s="13"/>
      <c r="S427" s="13"/>
      <c r="T427" s="13"/>
      <c r="U427" s="13"/>
      <c r="V427" s="134"/>
      <c r="W427" s="12"/>
      <c r="X427" s="148"/>
      <c r="Y427" s="220"/>
    </row>
    <row r="428" spans="1:25" s="11" customFormat="1" ht="18.75">
      <c r="A428" s="6"/>
      <c r="B428" s="72"/>
      <c r="C428" s="73"/>
      <c r="D428" s="73"/>
      <c r="E428" s="12"/>
      <c r="F428" s="13"/>
      <c r="G428" s="13"/>
      <c r="H428" s="13"/>
      <c r="I428" s="13"/>
      <c r="J428" s="13"/>
      <c r="K428" s="134"/>
      <c r="L428" s="12"/>
      <c r="M428" s="13"/>
      <c r="N428" s="13"/>
      <c r="O428" s="13"/>
      <c r="P428" s="13"/>
      <c r="Q428" s="13"/>
      <c r="R428" s="13"/>
      <c r="S428" s="13"/>
      <c r="T428" s="13"/>
      <c r="U428" s="13"/>
      <c r="V428" s="134"/>
      <c r="W428" s="12"/>
      <c r="X428" s="148"/>
      <c r="Y428" s="220"/>
    </row>
    <row r="429" spans="1:25" s="11" customFormat="1" ht="18.75">
      <c r="A429" s="6"/>
      <c r="B429" s="72"/>
      <c r="C429" s="73"/>
      <c r="D429" s="73"/>
      <c r="E429" s="12"/>
      <c r="F429" s="13"/>
      <c r="G429" s="13"/>
      <c r="H429" s="13"/>
      <c r="I429" s="13"/>
      <c r="J429" s="13"/>
      <c r="K429" s="134"/>
      <c r="L429" s="12"/>
      <c r="M429" s="13"/>
      <c r="N429" s="13"/>
      <c r="O429" s="13"/>
      <c r="P429" s="13"/>
      <c r="Q429" s="13"/>
      <c r="R429" s="13"/>
      <c r="S429" s="13"/>
      <c r="T429" s="13"/>
      <c r="U429" s="13"/>
      <c r="V429" s="134"/>
      <c r="W429" s="12"/>
      <c r="X429" s="148"/>
      <c r="Y429" s="220"/>
    </row>
    <row r="430" spans="1:25" s="11" customFormat="1" ht="18.75">
      <c r="A430" s="6"/>
      <c r="B430" s="72"/>
      <c r="C430" s="73"/>
      <c r="D430" s="73"/>
      <c r="E430" s="12"/>
      <c r="F430" s="13"/>
      <c r="G430" s="13"/>
      <c r="H430" s="13"/>
      <c r="I430" s="13"/>
      <c r="J430" s="13"/>
      <c r="K430" s="134"/>
      <c r="L430" s="12"/>
      <c r="M430" s="13"/>
      <c r="N430" s="13"/>
      <c r="O430" s="13"/>
      <c r="P430" s="13"/>
      <c r="Q430" s="13"/>
      <c r="R430" s="13"/>
      <c r="S430" s="13"/>
      <c r="T430" s="13"/>
      <c r="U430" s="13"/>
      <c r="V430" s="134"/>
      <c r="W430" s="12"/>
      <c r="X430" s="148"/>
      <c r="Y430" s="220"/>
    </row>
    <row r="431" spans="1:25" s="11" customFormat="1" ht="18.75">
      <c r="A431" s="6"/>
      <c r="B431" s="72"/>
      <c r="C431" s="73"/>
      <c r="D431" s="73"/>
      <c r="E431" s="12"/>
      <c r="F431" s="13"/>
      <c r="G431" s="13"/>
      <c r="H431" s="13"/>
      <c r="I431" s="13"/>
      <c r="J431" s="13"/>
      <c r="K431" s="134"/>
      <c r="L431" s="12"/>
      <c r="M431" s="13"/>
      <c r="N431" s="13"/>
      <c r="O431" s="13"/>
      <c r="P431" s="13"/>
      <c r="Q431" s="13"/>
      <c r="R431" s="13"/>
      <c r="S431" s="13"/>
      <c r="T431" s="13"/>
      <c r="U431" s="13"/>
      <c r="V431" s="134"/>
      <c r="W431" s="12"/>
      <c r="X431" s="148"/>
      <c r="Y431" s="220"/>
    </row>
    <row r="432" spans="1:25" s="11" customFormat="1" ht="18.75">
      <c r="A432" s="6"/>
      <c r="B432" s="72"/>
      <c r="C432" s="73"/>
      <c r="D432" s="73"/>
      <c r="E432" s="12"/>
      <c r="F432" s="13"/>
      <c r="G432" s="13"/>
      <c r="H432" s="13"/>
      <c r="I432" s="13"/>
      <c r="J432" s="13"/>
      <c r="K432" s="134"/>
      <c r="L432" s="12"/>
      <c r="M432" s="13"/>
      <c r="N432" s="13"/>
      <c r="O432" s="13"/>
      <c r="P432" s="13"/>
      <c r="Q432" s="13"/>
      <c r="R432" s="13"/>
      <c r="S432" s="13"/>
      <c r="T432" s="13"/>
      <c r="U432" s="13"/>
      <c r="V432" s="134"/>
      <c r="W432" s="12"/>
      <c r="X432" s="148"/>
      <c r="Y432" s="220"/>
    </row>
    <row r="433" spans="1:25" s="11" customFormat="1" ht="18.75">
      <c r="A433" s="6"/>
      <c r="B433" s="72"/>
      <c r="C433" s="73"/>
      <c r="D433" s="73"/>
      <c r="E433" s="12"/>
      <c r="F433" s="13"/>
      <c r="G433" s="13"/>
      <c r="H433" s="13"/>
      <c r="I433" s="13"/>
      <c r="J433" s="13"/>
      <c r="K433" s="134"/>
      <c r="L433" s="12"/>
      <c r="M433" s="13"/>
      <c r="N433" s="13"/>
      <c r="O433" s="13"/>
      <c r="P433" s="13"/>
      <c r="Q433" s="13"/>
      <c r="R433" s="13"/>
      <c r="S433" s="13"/>
      <c r="T433" s="13"/>
      <c r="U433" s="13"/>
      <c r="V433" s="134"/>
      <c r="W433" s="12"/>
      <c r="X433" s="148"/>
      <c r="Y433" s="220"/>
    </row>
    <row r="434" spans="1:25" s="11" customFormat="1" ht="18.75">
      <c r="A434" s="6"/>
      <c r="B434" s="72"/>
      <c r="C434" s="73"/>
      <c r="D434" s="73"/>
      <c r="E434" s="12"/>
      <c r="F434" s="13"/>
      <c r="G434" s="13"/>
      <c r="H434" s="13"/>
      <c r="I434" s="13"/>
      <c r="J434" s="13"/>
      <c r="K434" s="134"/>
      <c r="L434" s="12"/>
      <c r="M434" s="13"/>
      <c r="N434" s="13"/>
      <c r="O434" s="13"/>
      <c r="P434" s="13"/>
      <c r="Q434" s="13"/>
      <c r="R434" s="13"/>
      <c r="S434" s="13"/>
      <c r="T434" s="13"/>
      <c r="U434" s="13"/>
      <c r="V434" s="134"/>
      <c r="W434" s="12"/>
      <c r="X434" s="148"/>
      <c r="Y434" s="220"/>
    </row>
    <row r="435" spans="1:25" s="11" customFormat="1" ht="18.75">
      <c r="A435" s="6"/>
      <c r="B435" s="72"/>
      <c r="C435" s="73"/>
      <c r="D435" s="73"/>
      <c r="E435" s="12"/>
      <c r="F435" s="13"/>
      <c r="G435" s="13"/>
      <c r="H435" s="13"/>
      <c r="I435" s="13"/>
      <c r="J435" s="13"/>
      <c r="K435" s="134"/>
      <c r="L435" s="12"/>
      <c r="M435" s="13"/>
      <c r="N435" s="13"/>
      <c r="O435" s="13"/>
      <c r="P435" s="13"/>
      <c r="Q435" s="13"/>
      <c r="R435" s="13"/>
      <c r="S435" s="13"/>
      <c r="T435" s="13"/>
      <c r="U435" s="13"/>
      <c r="V435" s="134"/>
      <c r="W435" s="12"/>
      <c r="X435" s="148"/>
      <c r="Y435" s="220"/>
    </row>
    <row r="436" spans="1:25" s="11" customFormat="1" ht="18.75">
      <c r="A436" s="6"/>
      <c r="B436" s="72"/>
      <c r="C436" s="73"/>
      <c r="D436" s="73"/>
      <c r="E436" s="12"/>
      <c r="F436" s="13"/>
      <c r="G436" s="13"/>
      <c r="H436" s="13"/>
      <c r="I436" s="13"/>
      <c r="J436" s="13"/>
      <c r="K436" s="134"/>
      <c r="L436" s="12"/>
      <c r="M436" s="13"/>
      <c r="N436" s="13"/>
      <c r="O436" s="13"/>
      <c r="P436" s="13"/>
      <c r="Q436" s="13"/>
      <c r="R436" s="13"/>
      <c r="S436" s="13"/>
      <c r="T436" s="13"/>
      <c r="U436" s="13"/>
      <c r="V436" s="134"/>
      <c r="W436" s="12"/>
      <c r="X436" s="148"/>
      <c r="Y436" s="220"/>
    </row>
    <row r="437" spans="1:25" s="11" customFormat="1" ht="18.75">
      <c r="A437" s="6"/>
      <c r="B437" s="72"/>
      <c r="C437" s="73"/>
      <c r="D437" s="73"/>
      <c r="E437" s="12"/>
      <c r="F437" s="13"/>
      <c r="G437" s="13"/>
      <c r="H437" s="13"/>
      <c r="I437" s="13"/>
      <c r="J437" s="13"/>
      <c r="K437" s="134"/>
      <c r="L437" s="12"/>
      <c r="M437" s="13"/>
      <c r="N437" s="13"/>
      <c r="O437" s="13"/>
      <c r="P437" s="13"/>
      <c r="Q437" s="13"/>
      <c r="R437" s="13"/>
      <c r="S437" s="13"/>
      <c r="T437" s="13"/>
      <c r="U437" s="13"/>
      <c r="V437" s="134"/>
      <c r="W437" s="12"/>
      <c r="X437" s="148"/>
      <c r="Y437" s="220"/>
    </row>
    <row r="438" spans="1:25" s="11" customFormat="1" ht="18.75">
      <c r="A438" s="6"/>
      <c r="B438" s="72"/>
      <c r="C438" s="73"/>
      <c r="D438" s="73"/>
      <c r="E438" s="12"/>
      <c r="F438" s="13"/>
      <c r="G438" s="13"/>
      <c r="H438" s="13"/>
      <c r="I438" s="13"/>
      <c r="J438" s="13"/>
      <c r="K438" s="134"/>
      <c r="L438" s="12"/>
      <c r="M438" s="13"/>
      <c r="N438" s="13"/>
      <c r="O438" s="13"/>
      <c r="P438" s="13"/>
      <c r="Q438" s="13"/>
      <c r="R438" s="13"/>
      <c r="S438" s="13"/>
      <c r="T438" s="13"/>
      <c r="U438" s="13"/>
      <c r="V438" s="134"/>
      <c r="W438" s="12"/>
      <c r="X438" s="148"/>
      <c r="Y438" s="220"/>
    </row>
    <row r="439" spans="1:25" s="11" customFormat="1" ht="18.75">
      <c r="A439" s="6"/>
      <c r="B439" s="72"/>
      <c r="C439" s="73"/>
      <c r="D439" s="73"/>
      <c r="E439" s="12"/>
      <c r="F439" s="13"/>
      <c r="G439" s="13"/>
      <c r="H439" s="13"/>
      <c r="I439" s="13"/>
      <c r="J439" s="13"/>
      <c r="K439" s="134"/>
      <c r="L439" s="12"/>
      <c r="M439" s="13"/>
      <c r="N439" s="13"/>
      <c r="O439" s="13"/>
      <c r="P439" s="13"/>
      <c r="Q439" s="13"/>
      <c r="R439" s="13"/>
      <c r="S439" s="13"/>
      <c r="T439" s="13"/>
      <c r="U439" s="13"/>
      <c r="V439" s="134"/>
      <c r="W439" s="12"/>
      <c r="X439" s="148"/>
      <c r="Y439" s="220"/>
    </row>
    <row r="440" spans="1:25" s="11" customFormat="1" ht="18.75">
      <c r="A440" s="6"/>
      <c r="B440" s="72"/>
      <c r="C440" s="73"/>
      <c r="D440" s="73"/>
      <c r="E440" s="12"/>
      <c r="F440" s="13"/>
      <c r="G440" s="13"/>
      <c r="H440" s="13"/>
      <c r="I440" s="13"/>
      <c r="J440" s="13"/>
      <c r="K440" s="134"/>
      <c r="L440" s="12"/>
      <c r="M440" s="13"/>
      <c r="N440" s="13"/>
      <c r="O440" s="13"/>
      <c r="P440" s="13"/>
      <c r="Q440" s="13"/>
      <c r="R440" s="13"/>
      <c r="S440" s="13"/>
      <c r="T440" s="13"/>
      <c r="U440" s="13"/>
      <c r="V440" s="134"/>
      <c r="W440" s="12"/>
      <c r="X440" s="148"/>
      <c r="Y440" s="220"/>
    </row>
    <row r="441" spans="1:25" s="11" customFormat="1" ht="18.75">
      <c r="A441" s="6"/>
      <c r="B441" s="72"/>
      <c r="C441" s="73"/>
      <c r="D441" s="73"/>
      <c r="E441" s="12"/>
      <c r="F441" s="13"/>
      <c r="G441" s="13"/>
      <c r="H441" s="13"/>
      <c r="I441" s="13"/>
      <c r="J441" s="13"/>
      <c r="K441" s="134"/>
      <c r="L441" s="12"/>
      <c r="M441" s="13"/>
      <c r="N441" s="13"/>
      <c r="O441" s="13"/>
      <c r="P441" s="13"/>
      <c r="Q441" s="13"/>
      <c r="R441" s="13"/>
      <c r="S441" s="13"/>
      <c r="T441" s="13"/>
      <c r="U441" s="13"/>
      <c r="V441" s="134"/>
      <c r="W441" s="12"/>
      <c r="X441" s="148"/>
      <c r="Y441" s="220"/>
    </row>
    <row r="442" spans="1:25" s="11" customFormat="1" ht="18.75">
      <c r="A442" s="6"/>
      <c r="B442" s="72"/>
      <c r="C442" s="73"/>
      <c r="D442" s="73"/>
      <c r="E442" s="12"/>
      <c r="F442" s="13"/>
      <c r="G442" s="13"/>
      <c r="H442" s="13"/>
      <c r="I442" s="13"/>
      <c r="J442" s="13"/>
      <c r="K442" s="134"/>
      <c r="L442" s="12"/>
      <c r="M442" s="13"/>
      <c r="N442" s="13"/>
      <c r="O442" s="13"/>
      <c r="P442" s="13"/>
      <c r="Q442" s="13"/>
      <c r="R442" s="13"/>
      <c r="S442" s="13"/>
      <c r="T442" s="13"/>
      <c r="U442" s="13"/>
      <c r="V442" s="134"/>
      <c r="W442" s="12"/>
      <c r="X442" s="148"/>
      <c r="Y442" s="220"/>
    </row>
    <row r="443" spans="1:25" s="11" customFormat="1" ht="18.75">
      <c r="A443" s="6"/>
      <c r="B443" s="72"/>
      <c r="C443" s="73"/>
      <c r="D443" s="73"/>
      <c r="E443" s="12"/>
      <c r="F443" s="13"/>
      <c r="G443" s="13"/>
      <c r="H443" s="13"/>
      <c r="I443" s="13"/>
      <c r="J443" s="13"/>
      <c r="K443" s="134"/>
      <c r="L443" s="12"/>
      <c r="M443" s="13"/>
      <c r="N443" s="13"/>
      <c r="O443" s="13"/>
      <c r="P443" s="13"/>
      <c r="Q443" s="13"/>
      <c r="R443" s="13"/>
      <c r="S443" s="13"/>
      <c r="T443" s="13"/>
      <c r="U443" s="13"/>
      <c r="V443" s="134"/>
      <c r="W443" s="12"/>
      <c r="X443" s="148"/>
      <c r="Y443" s="220"/>
    </row>
    <row r="444" spans="1:25" s="11" customFormat="1" ht="18.75">
      <c r="A444" s="6"/>
      <c r="B444" s="72"/>
      <c r="C444" s="73"/>
      <c r="D444" s="73"/>
      <c r="E444" s="12"/>
      <c r="F444" s="13"/>
      <c r="G444" s="13"/>
      <c r="H444" s="13"/>
      <c r="I444" s="13"/>
      <c r="J444" s="13"/>
      <c r="K444" s="134"/>
      <c r="L444" s="12"/>
      <c r="M444" s="13"/>
      <c r="N444" s="13"/>
      <c r="O444" s="13"/>
      <c r="P444" s="13"/>
      <c r="Q444" s="13"/>
      <c r="R444" s="13"/>
      <c r="S444" s="13"/>
      <c r="T444" s="13"/>
      <c r="U444" s="13"/>
      <c r="V444" s="134"/>
      <c r="W444" s="12"/>
      <c r="X444" s="148"/>
      <c r="Y444" s="220"/>
    </row>
    <row r="445" spans="1:25" s="11" customFormat="1" ht="18.75">
      <c r="A445" s="6"/>
      <c r="B445" s="72"/>
      <c r="C445" s="73"/>
      <c r="D445" s="73"/>
      <c r="E445" s="12"/>
      <c r="F445" s="13"/>
      <c r="G445" s="13"/>
      <c r="H445" s="13"/>
      <c r="I445" s="13"/>
      <c r="J445" s="13"/>
      <c r="K445" s="134"/>
      <c r="L445" s="12"/>
      <c r="M445" s="13"/>
      <c r="N445" s="13"/>
      <c r="O445" s="13"/>
      <c r="P445" s="13"/>
      <c r="Q445" s="13"/>
      <c r="R445" s="13"/>
      <c r="S445" s="13"/>
      <c r="T445" s="13"/>
      <c r="U445" s="13"/>
      <c r="V445" s="134"/>
      <c r="W445" s="12"/>
      <c r="X445" s="148"/>
      <c r="Y445" s="220"/>
    </row>
    <row r="446" spans="1:25" s="11" customFormat="1" ht="18.75">
      <c r="A446" s="6"/>
      <c r="B446" s="72"/>
      <c r="C446" s="73"/>
      <c r="D446" s="73"/>
      <c r="E446" s="12"/>
      <c r="F446" s="13"/>
      <c r="G446" s="13"/>
      <c r="H446" s="13"/>
      <c r="I446" s="13"/>
      <c r="J446" s="13"/>
      <c r="K446" s="134"/>
      <c r="L446" s="12"/>
      <c r="M446" s="13"/>
      <c r="N446" s="13"/>
      <c r="O446" s="13"/>
      <c r="P446" s="13"/>
      <c r="Q446" s="13"/>
      <c r="R446" s="13"/>
      <c r="S446" s="13"/>
      <c r="T446" s="13"/>
      <c r="U446" s="13"/>
      <c r="V446" s="134"/>
      <c r="W446" s="12"/>
      <c r="X446" s="148"/>
      <c r="Y446" s="220"/>
    </row>
    <row r="447" spans="1:25" s="11" customFormat="1" ht="18.75">
      <c r="A447" s="6"/>
      <c r="B447" s="72"/>
      <c r="C447" s="73"/>
      <c r="D447" s="73"/>
      <c r="E447" s="12"/>
      <c r="F447" s="13"/>
      <c r="G447" s="13"/>
      <c r="H447" s="13"/>
      <c r="I447" s="13"/>
      <c r="J447" s="13"/>
      <c r="K447" s="134"/>
      <c r="L447" s="12"/>
      <c r="M447" s="13"/>
      <c r="N447" s="13"/>
      <c r="O447" s="13"/>
      <c r="P447" s="13"/>
      <c r="Q447" s="13"/>
      <c r="R447" s="13"/>
      <c r="S447" s="13"/>
      <c r="T447" s="13"/>
      <c r="U447" s="13"/>
      <c r="V447" s="134"/>
      <c r="W447" s="12"/>
      <c r="X447" s="148"/>
      <c r="Y447" s="220"/>
    </row>
    <row r="448" spans="1:25" s="11" customFormat="1" ht="18.75">
      <c r="A448" s="6"/>
      <c r="B448" s="72"/>
      <c r="C448" s="73"/>
      <c r="D448" s="73"/>
      <c r="E448" s="12"/>
      <c r="F448" s="13"/>
      <c r="G448" s="13"/>
      <c r="H448" s="13"/>
      <c r="I448" s="13"/>
      <c r="J448" s="13"/>
      <c r="K448" s="134"/>
      <c r="L448" s="12"/>
      <c r="M448" s="13"/>
      <c r="N448" s="13"/>
      <c r="O448" s="13"/>
      <c r="P448" s="13"/>
      <c r="Q448" s="13"/>
      <c r="R448" s="13"/>
      <c r="S448" s="13"/>
      <c r="T448" s="13"/>
      <c r="U448" s="13"/>
      <c r="V448" s="134"/>
      <c r="W448" s="12"/>
      <c r="X448" s="148"/>
      <c r="Y448" s="220"/>
    </row>
    <row r="449" spans="1:25" s="11" customFormat="1" ht="18.75">
      <c r="A449" s="6"/>
      <c r="B449" s="72"/>
      <c r="C449" s="73"/>
      <c r="D449" s="73"/>
      <c r="E449" s="12"/>
      <c r="F449" s="13"/>
      <c r="G449" s="13"/>
      <c r="H449" s="13"/>
      <c r="I449" s="13"/>
      <c r="J449" s="13"/>
      <c r="K449" s="134"/>
      <c r="L449" s="12"/>
      <c r="M449" s="13"/>
      <c r="N449" s="13"/>
      <c r="O449" s="13"/>
      <c r="P449" s="13"/>
      <c r="Q449" s="13"/>
      <c r="R449" s="13"/>
      <c r="S449" s="13"/>
      <c r="T449" s="13"/>
      <c r="U449" s="13"/>
      <c r="V449" s="134"/>
      <c r="W449" s="12"/>
      <c r="X449" s="148"/>
      <c r="Y449" s="220"/>
    </row>
    <row r="450" spans="1:25" s="11" customFormat="1" ht="18.75">
      <c r="A450" s="6"/>
      <c r="B450" s="72"/>
      <c r="C450" s="73"/>
      <c r="D450" s="73"/>
      <c r="E450" s="12"/>
      <c r="F450" s="13"/>
      <c r="G450" s="13"/>
      <c r="H450" s="13"/>
      <c r="I450" s="13"/>
      <c r="J450" s="13"/>
      <c r="K450" s="134"/>
      <c r="L450" s="12"/>
      <c r="M450" s="13"/>
      <c r="N450" s="13"/>
      <c r="O450" s="13"/>
      <c r="P450" s="13"/>
      <c r="Q450" s="13"/>
      <c r="R450" s="13"/>
      <c r="S450" s="13"/>
      <c r="T450" s="13"/>
      <c r="U450" s="13"/>
      <c r="V450" s="134"/>
      <c r="W450" s="12"/>
      <c r="X450" s="148"/>
      <c r="Y450" s="220"/>
    </row>
    <row r="451" spans="1:25" s="11" customFormat="1" ht="18.75">
      <c r="A451" s="6"/>
      <c r="B451" s="72"/>
      <c r="C451" s="73"/>
      <c r="D451" s="73"/>
      <c r="E451" s="12"/>
      <c r="F451" s="13"/>
      <c r="G451" s="13"/>
      <c r="H451" s="13"/>
      <c r="I451" s="13"/>
      <c r="J451" s="13"/>
      <c r="K451" s="134"/>
      <c r="L451" s="12"/>
      <c r="M451" s="13"/>
      <c r="N451" s="13"/>
      <c r="O451" s="13"/>
      <c r="P451" s="13"/>
      <c r="Q451" s="13"/>
      <c r="R451" s="13"/>
      <c r="S451" s="13"/>
      <c r="T451" s="13"/>
      <c r="U451" s="13"/>
      <c r="V451" s="134"/>
      <c r="W451" s="12"/>
      <c r="X451" s="148"/>
      <c r="Y451" s="220"/>
    </row>
    <row r="452" spans="1:25" s="11" customFormat="1" ht="18.75">
      <c r="A452" s="6"/>
      <c r="B452" s="72"/>
      <c r="C452" s="73"/>
      <c r="D452" s="73"/>
      <c r="E452" s="12"/>
      <c r="F452" s="13"/>
      <c r="G452" s="13"/>
      <c r="H452" s="13"/>
      <c r="I452" s="13"/>
      <c r="J452" s="13"/>
      <c r="K452" s="134"/>
      <c r="L452" s="12"/>
      <c r="M452" s="13"/>
      <c r="N452" s="13"/>
      <c r="O452" s="13"/>
      <c r="P452" s="13"/>
      <c r="Q452" s="13"/>
      <c r="R452" s="13"/>
      <c r="S452" s="13"/>
      <c r="T452" s="13"/>
      <c r="U452" s="13"/>
      <c r="V452" s="134"/>
      <c r="W452" s="12"/>
      <c r="X452" s="148"/>
      <c r="Y452" s="220"/>
    </row>
    <row r="453" spans="1:25" s="11" customFormat="1" ht="18.75">
      <c r="A453" s="6"/>
      <c r="B453" s="72"/>
      <c r="C453" s="73"/>
      <c r="D453" s="73"/>
      <c r="E453" s="12"/>
      <c r="F453" s="13"/>
      <c r="G453" s="13"/>
      <c r="H453" s="13"/>
      <c r="I453" s="13"/>
      <c r="J453" s="13"/>
      <c r="K453" s="134"/>
      <c r="L453" s="12"/>
      <c r="M453" s="13"/>
      <c r="N453" s="13"/>
      <c r="O453" s="13"/>
      <c r="P453" s="13"/>
      <c r="Q453" s="13"/>
      <c r="R453" s="13"/>
      <c r="S453" s="13"/>
      <c r="T453" s="13"/>
      <c r="U453" s="13"/>
      <c r="V453" s="134"/>
      <c r="W453" s="12"/>
      <c r="X453" s="148"/>
      <c r="Y453" s="220"/>
    </row>
    <row r="454" spans="1:25" s="11" customFormat="1" ht="18.75">
      <c r="A454" s="6"/>
      <c r="B454" s="72"/>
      <c r="C454" s="73"/>
      <c r="D454" s="73"/>
      <c r="E454" s="12"/>
      <c r="F454" s="13"/>
      <c r="G454" s="13"/>
      <c r="H454" s="13"/>
      <c r="I454" s="13"/>
      <c r="J454" s="13"/>
      <c r="K454" s="134"/>
      <c r="L454" s="12"/>
      <c r="M454" s="13"/>
      <c r="N454" s="13"/>
      <c r="O454" s="13"/>
      <c r="P454" s="13"/>
      <c r="Q454" s="13"/>
      <c r="R454" s="13"/>
      <c r="S454" s="13"/>
      <c r="T454" s="13"/>
      <c r="U454" s="13"/>
      <c r="V454" s="134"/>
      <c r="W454" s="12"/>
      <c r="X454" s="148"/>
      <c r="Y454" s="220"/>
    </row>
    <row r="455" spans="1:25" s="11" customFormat="1" ht="18.75">
      <c r="A455" s="6"/>
      <c r="B455" s="72"/>
      <c r="C455" s="73"/>
      <c r="D455" s="73"/>
      <c r="E455" s="12"/>
      <c r="F455" s="13"/>
      <c r="G455" s="13"/>
      <c r="H455" s="13"/>
      <c r="I455" s="13"/>
      <c r="J455" s="13"/>
      <c r="K455" s="134"/>
      <c r="L455" s="12"/>
      <c r="M455" s="13"/>
      <c r="N455" s="13"/>
      <c r="O455" s="13"/>
      <c r="P455" s="13"/>
      <c r="Q455" s="13"/>
      <c r="R455" s="13"/>
      <c r="S455" s="13"/>
      <c r="T455" s="13"/>
      <c r="U455" s="13"/>
      <c r="V455" s="134"/>
      <c r="W455" s="12"/>
      <c r="X455" s="148"/>
      <c r="Y455" s="220"/>
    </row>
    <row r="456" spans="1:25" s="11" customFormat="1" ht="18.75">
      <c r="A456" s="6"/>
      <c r="B456" s="72"/>
      <c r="C456" s="73"/>
      <c r="D456" s="73"/>
      <c r="E456" s="12"/>
      <c r="F456" s="13"/>
      <c r="G456" s="13"/>
      <c r="H456" s="13"/>
      <c r="I456" s="13"/>
      <c r="J456" s="13"/>
      <c r="K456" s="134"/>
      <c r="L456" s="12"/>
      <c r="M456" s="13"/>
      <c r="N456" s="13"/>
      <c r="O456" s="13"/>
      <c r="P456" s="13"/>
      <c r="Q456" s="13"/>
      <c r="R456" s="13"/>
      <c r="S456" s="13"/>
      <c r="T456" s="13"/>
      <c r="U456" s="13"/>
      <c r="V456" s="134"/>
      <c r="W456" s="12"/>
      <c r="X456" s="148"/>
      <c r="Y456" s="220"/>
    </row>
    <row r="457" spans="1:25" s="11" customFormat="1" ht="18.75">
      <c r="A457" s="6"/>
      <c r="B457" s="72"/>
      <c r="C457" s="73"/>
      <c r="D457" s="73"/>
      <c r="E457" s="12"/>
      <c r="F457" s="13"/>
      <c r="G457" s="13"/>
      <c r="H457" s="13"/>
      <c r="I457" s="13"/>
      <c r="J457" s="13"/>
      <c r="K457" s="134"/>
      <c r="L457" s="12"/>
      <c r="M457" s="13"/>
      <c r="N457" s="13"/>
      <c r="O457" s="13"/>
      <c r="P457" s="13"/>
      <c r="Q457" s="13"/>
      <c r="R457" s="13"/>
      <c r="S457" s="13"/>
      <c r="T457" s="13"/>
      <c r="U457" s="13"/>
      <c r="V457" s="134"/>
      <c r="W457" s="12"/>
      <c r="X457" s="148"/>
      <c r="Y457" s="220"/>
    </row>
    <row r="458" spans="1:25" s="11" customFormat="1" ht="18.75">
      <c r="A458" s="6"/>
      <c r="B458" s="72"/>
      <c r="C458" s="73"/>
      <c r="D458" s="73"/>
      <c r="E458" s="12"/>
      <c r="F458" s="13"/>
      <c r="G458" s="13"/>
      <c r="H458" s="13"/>
      <c r="I458" s="13"/>
      <c r="J458" s="13"/>
      <c r="K458" s="134"/>
      <c r="L458" s="12"/>
      <c r="M458" s="13"/>
      <c r="N458" s="13"/>
      <c r="O458" s="13"/>
      <c r="P458" s="13"/>
      <c r="Q458" s="13"/>
      <c r="R458" s="13"/>
      <c r="S458" s="13"/>
      <c r="T458" s="13"/>
      <c r="U458" s="13"/>
      <c r="V458" s="134"/>
      <c r="W458" s="12"/>
      <c r="X458" s="148"/>
      <c r="Y458" s="220"/>
    </row>
    <row r="459" spans="1:25" s="11" customFormat="1" ht="18.75">
      <c r="A459" s="6"/>
      <c r="B459" s="72"/>
      <c r="C459" s="73"/>
      <c r="D459" s="73"/>
      <c r="E459" s="12"/>
      <c r="F459" s="13"/>
      <c r="G459" s="13"/>
      <c r="H459" s="13"/>
      <c r="I459" s="13"/>
      <c r="J459" s="13"/>
      <c r="K459" s="134"/>
      <c r="L459" s="12"/>
      <c r="M459" s="13"/>
      <c r="N459" s="13"/>
      <c r="O459" s="13"/>
      <c r="P459" s="13"/>
      <c r="Q459" s="13"/>
      <c r="R459" s="13"/>
      <c r="S459" s="13"/>
      <c r="T459" s="13"/>
      <c r="U459" s="13"/>
      <c r="V459" s="134"/>
      <c r="W459" s="12"/>
      <c r="X459" s="148"/>
      <c r="Y459" s="220"/>
    </row>
    <row r="460" spans="1:25" s="11" customFormat="1" ht="18.75">
      <c r="A460" s="6"/>
      <c r="B460" s="72"/>
      <c r="C460" s="73"/>
      <c r="D460" s="73"/>
      <c r="E460" s="12"/>
      <c r="F460" s="13"/>
      <c r="G460" s="13"/>
      <c r="H460" s="13"/>
      <c r="I460" s="13"/>
      <c r="J460" s="13"/>
      <c r="K460" s="134"/>
      <c r="L460" s="12"/>
      <c r="M460" s="13"/>
      <c r="N460" s="13"/>
      <c r="O460" s="13"/>
      <c r="P460" s="13"/>
      <c r="Q460" s="13"/>
      <c r="R460" s="13"/>
      <c r="S460" s="13"/>
      <c r="T460" s="13"/>
      <c r="U460" s="13"/>
      <c r="V460" s="134"/>
      <c r="W460" s="12"/>
      <c r="X460" s="148"/>
      <c r="Y460" s="220"/>
    </row>
    <row r="461" spans="1:25" s="11" customFormat="1" ht="18.75">
      <c r="A461" s="6"/>
      <c r="B461" s="72"/>
      <c r="C461" s="73"/>
      <c r="D461" s="73"/>
      <c r="E461" s="12"/>
      <c r="F461" s="13"/>
      <c r="G461" s="13"/>
      <c r="H461" s="13"/>
      <c r="I461" s="13"/>
      <c r="J461" s="13"/>
      <c r="K461" s="134"/>
      <c r="L461" s="12"/>
      <c r="M461" s="13"/>
      <c r="N461" s="13"/>
      <c r="O461" s="13"/>
      <c r="P461" s="13"/>
      <c r="Q461" s="13"/>
      <c r="R461" s="13"/>
      <c r="S461" s="13"/>
      <c r="T461" s="13"/>
      <c r="U461" s="13"/>
      <c r="V461" s="134"/>
      <c r="W461" s="12"/>
      <c r="X461" s="148"/>
      <c r="Y461" s="220"/>
    </row>
    <row r="462" spans="1:25" s="11" customFormat="1" ht="18.75">
      <c r="A462" s="6"/>
      <c r="B462" s="72"/>
      <c r="C462" s="73"/>
      <c r="D462" s="73"/>
      <c r="E462" s="12"/>
      <c r="F462" s="13"/>
      <c r="G462" s="13"/>
      <c r="H462" s="13"/>
      <c r="I462" s="13"/>
      <c r="J462" s="13"/>
      <c r="K462" s="134"/>
      <c r="L462" s="12"/>
      <c r="M462" s="13"/>
      <c r="N462" s="13"/>
      <c r="O462" s="13"/>
      <c r="P462" s="13"/>
      <c r="Q462" s="13"/>
      <c r="R462" s="13"/>
      <c r="S462" s="13"/>
      <c r="T462" s="13"/>
      <c r="U462" s="13"/>
      <c r="V462" s="134"/>
      <c r="W462" s="12"/>
      <c r="X462" s="148"/>
      <c r="Y462" s="220"/>
    </row>
    <row r="463" spans="1:25" s="11" customFormat="1" ht="18.75">
      <c r="A463" s="6"/>
      <c r="B463" s="72"/>
      <c r="C463" s="73"/>
      <c r="D463" s="73"/>
      <c r="E463" s="12"/>
      <c r="F463" s="13"/>
      <c r="G463" s="13"/>
      <c r="H463" s="13"/>
      <c r="I463" s="13"/>
      <c r="J463" s="13"/>
      <c r="K463" s="134"/>
      <c r="L463" s="12"/>
      <c r="M463" s="13"/>
      <c r="N463" s="13"/>
      <c r="O463" s="13"/>
      <c r="P463" s="13"/>
      <c r="Q463" s="13"/>
      <c r="R463" s="13"/>
      <c r="S463" s="13"/>
      <c r="T463" s="13"/>
      <c r="U463" s="13"/>
      <c r="V463" s="134"/>
      <c r="W463" s="12"/>
      <c r="X463" s="148"/>
      <c r="Y463" s="220"/>
    </row>
    <row r="464" spans="1:25" s="11" customFormat="1" ht="18.75">
      <c r="A464" s="6"/>
      <c r="B464" s="72"/>
      <c r="C464" s="73"/>
      <c r="D464" s="73"/>
      <c r="E464" s="12"/>
      <c r="F464" s="13"/>
      <c r="G464" s="13"/>
      <c r="H464" s="13"/>
      <c r="I464" s="13"/>
      <c r="J464" s="13"/>
      <c r="K464" s="134"/>
      <c r="L464" s="12"/>
      <c r="M464" s="13"/>
      <c r="N464" s="13"/>
      <c r="O464" s="13"/>
      <c r="P464" s="13"/>
      <c r="Q464" s="13"/>
      <c r="R464" s="13"/>
      <c r="S464" s="13"/>
      <c r="T464" s="13"/>
      <c r="U464" s="13"/>
      <c r="V464" s="134"/>
      <c r="W464" s="12"/>
      <c r="X464" s="148"/>
      <c r="Y464" s="220"/>
    </row>
    <row r="465" spans="1:25" s="11" customFormat="1" ht="18.75">
      <c r="A465" s="6"/>
      <c r="B465" s="72"/>
      <c r="C465" s="73"/>
      <c r="D465" s="73"/>
      <c r="E465" s="12"/>
      <c r="F465" s="13"/>
      <c r="G465" s="13"/>
      <c r="H465" s="13"/>
      <c r="I465" s="13"/>
      <c r="J465" s="13"/>
      <c r="K465" s="134"/>
      <c r="L465" s="12"/>
      <c r="M465" s="13"/>
      <c r="N465" s="13"/>
      <c r="O465" s="13"/>
      <c r="P465" s="13"/>
      <c r="Q465" s="13"/>
      <c r="R465" s="13"/>
      <c r="S465" s="13"/>
      <c r="T465" s="13"/>
      <c r="U465" s="13"/>
      <c r="V465" s="134"/>
      <c r="W465" s="12"/>
      <c r="X465" s="148"/>
      <c r="Y465" s="220"/>
    </row>
    <row r="466" spans="1:25" s="11" customFormat="1" ht="18.75">
      <c r="A466" s="6"/>
      <c r="B466" s="72"/>
      <c r="C466" s="73"/>
      <c r="D466" s="73"/>
      <c r="E466" s="12"/>
      <c r="F466" s="13"/>
      <c r="G466" s="13"/>
      <c r="H466" s="13"/>
      <c r="I466" s="13"/>
      <c r="J466" s="13"/>
      <c r="K466" s="134"/>
      <c r="L466" s="12"/>
      <c r="M466" s="13"/>
      <c r="N466" s="13"/>
      <c r="O466" s="13"/>
      <c r="P466" s="13"/>
      <c r="Q466" s="13"/>
      <c r="R466" s="13"/>
      <c r="S466" s="13"/>
      <c r="T466" s="13"/>
      <c r="U466" s="13"/>
      <c r="V466" s="134"/>
      <c r="W466" s="12"/>
      <c r="X466" s="148"/>
      <c r="Y466" s="220"/>
    </row>
    <row r="467" spans="1:25" s="11" customFormat="1" ht="18.75">
      <c r="A467" s="6"/>
      <c r="B467" s="72"/>
      <c r="C467" s="73"/>
      <c r="D467" s="73"/>
      <c r="E467" s="12"/>
      <c r="F467" s="13"/>
      <c r="G467" s="13"/>
      <c r="H467" s="13"/>
      <c r="I467" s="13"/>
      <c r="J467" s="13"/>
      <c r="K467" s="134"/>
      <c r="L467" s="12"/>
      <c r="M467" s="13"/>
      <c r="N467" s="13"/>
      <c r="O467" s="13"/>
      <c r="P467" s="13"/>
      <c r="Q467" s="13"/>
      <c r="R467" s="13"/>
      <c r="S467" s="13"/>
      <c r="T467" s="13"/>
      <c r="U467" s="13"/>
      <c r="V467" s="134"/>
      <c r="W467" s="12"/>
      <c r="X467" s="148"/>
      <c r="Y467" s="220"/>
    </row>
    <row r="468" spans="1:25" s="11" customFormat="1" ht="18.75">
      <c r="A468" s="6"/>
      <c r="B468" s="72"/>
      <c r="C468" s="73"/>
      <c r="D468" s="73"/>
      <c r="E468" s="12"/>
      <c r="F468" s="13"/>
      <c r="G468" s="13"/>
      <c r="H468" s="13"/>
      <c r="I468" s="13"/>
      <c r="J468" s="13"/>
      <c r="K468" s="134"/>
      <c r="L468" s="12"/>
      <c r="M468" s="13"/>
      <c r="N468" s="13"/>
      <c r="O468" s="13"/>
      <c r="P468" s="13"/>
      <c r="Q468" s="13"/>
      <c r="R468" s="13"/>
      <c r="S468" s="13"/>
      <c r="T468" s="13"/>
      <c r="U468" s="13"/>
      <c r="V468" s="134"/>
      <c r="W468" s="12"/>
      <c r="X468" s="148"/>
      <c r="Y468" s="220"/>
    </row>
    <row r="469" spans="1:25" s="11" customFormat="1" ht="18.75">
      <c r="A469" s="6"/>
      <c r="B469" s="72"/>
      <c r="C469" s="73"/>
      <c r="D469" s="73"/>
      <c r="E469" s="12"/>
      <c r="F469" s="13"/>
      <c r="G469" s="13"/>
      <c r="H469" s="13"/>
      <c r="I469" s="13"/>
      <c r="J469" s="13"/>
      <c r="K469" s="134"/>
      <c r="L469" s="12"/>
      <c r="M469" s="13"/>
      <c r="N469" s="13"/>
      <c r="O469" s="13"/>
      <c r="P469" s="13"/>
      <c r="Q469" s="13"/>
      <c r="R469" s="13"/>
      <c r="S469" s="13"/>
      <c r="T469" s="13"/>
      <c r="U469" s="13"/>
      <c r="V469" s="134"/>
      <c r="W469" s="12"/>
      <c r="X469" s="148"/>
      <c r="Y469" s="220"/>
    </row>
    <row r="470" spans="1:25" s="11" customFormat="1" ht="18.75">
      <c r="A470" s="6"/>
      <c r="B470" s="72"/>
      <c r="C470" s="73"/>
      <c r="D470" s="73"/>
      <c r="E470" s="12"/>
      <c r="F470" s="13"/>
      <c r="G470" s="13"/>
      <c r="H470" s="13"/>
      <c r="I470" s="13"/>
      <c r="J470" s="13"/>
      <c r="K470" s="134"/>
      <c r="L470" s="12"/>
      <c r="M470" s="13"/>
      <c r="N470" s="13"/>
      <c r="O470" s="13"/>
      <c r="P470" s="13"/>
      <c r="Q470" s="13"/>
      <c r="R470" s="13"/>
      <c r="S470" s="13"/>
      <c r="T470" s="13"/>
      <c r="U470" s="13"/>
      <c r="V470" s="134"/>
      <c r="W470" s="12"/>
      <c r="X470" s="148"/>
      <c r="Y470" s="220"/>
    </row>
    <row r="471" spans="1:25" s="11" customFormat="1" ht="18.75">
      <c r="A471" s="6"/>
      <c r="B471" s="72"/>
      <c r="C471" s="73"/>
      <c r="D471" s="73"/>
      <c r="E471" s="12"/>
      <c r="F471" s="13"/>
      <c r="G471" s="13"/>
      <c r="H471" s="13"/>
      <c r="I471" s="13"/>
      <c r="J471" s="13"/>
      <c r="K471" s="134"/>
      <c r="L471" s="12"/>
      <c r="M471" s="13"/>
      <c r="N471" s="13"/>
      <c r="O471" s="13"/>
      <c r="P471" s="13"/>
      <c r="Q471" s="13"/>
      <c r="R471" s="13"/>
      <c r="S471" s="13"/>
      <c r="T471" s="13"/>
      <c r="U471" s="13"/>
      <c r="V471" s="134"/>
      <c r="W471" s="12"/>
      <c r="X471" s="148"/>
      <c r="Y471" s="220"/>
    </row>
    <row r="472" spans="1:25" s="11" customFormat="1" ht="18.75">
      <c r="A472" s="6"/>
      <c r="B472" s="72"/>
      <c r="C472" s="73"/>
      <c r="D472" s="73"/>
      <c r="E472" s="12"/>
      <c r="F472" s="13"/>
      <c r="G472" s="13"/>
      <c r="H472" s="13"/>
      <c r="I472" s="13"/>
      <c r="J472" s="13"/>
      <c r="K472" s="134"/>
      <c r="L472" s="12"/>
      <c r="M472" s="13"/>
      <c r="N472" s="13"/>
      <c r="O472" s="13"/>
      <c r="P472" s="13"/>
      <c r="Q472" s="13"/>
      <c r="R472" s="13"/>
      <c r="S472" s="13"/>
      <c r="T472" s="13"/>
      <c r="U472" s="13"/>
      <c r="V472" s="134"/>
      <c r="W472" s="12"/>
      <c r="X472" s="148"/>
      <c r="Y472" s="220"/>
    </row>
    <row r="473" spans="1:25" s="11" customFormat="1" ht="18.75">
      <c r="A473" s="6"/>
      <c r="B473" s="72"/>
      <c r="C473" s="73"/>
      <c r="D473" s="73"/>
      <c r="E473" s="12"/>
      <c r="F473" s="13"/>
      <c r="G473" s="13"/>
      <c r="H473" s="13"/>
      <c r="I473" s="13"/>
      <c r="J473" s="13"/>
      <c r="K473" s="134"/>
      <c r="L473" s="12"/>
      <c r="M473" s="13"/>
      <c r="N473" s="13"/>
      <c r="O473" s="13"/>
      <c r="P473" s="13"/>
      <c r="Q473" s="13"/>
      <c r="R473" s="13"/>
      <c r="S473" s="13"/>
      <c r="T473" s="13"/>
      <c r="U473" s="13"/>
      <c r="V473" s="134"/>
      <c r="W473" s="12"/>
      <c r="X473" s="148"/>
      <c r="Y473" s="220"/>
    </row>
    <row r="474" spans="1:25" s="11" customFormat="1" ht="18.75">
      <c r="A474" s="6"/>
      <c r="B474" s="72"/>
      <c r="C474" s="73"/>
      <c r="D474" s="73"/>
      <c r="E474" s="12"/>
      <c r="F474" s="13"/>
      <c r="G474" s="13"/>
      <c r="H474" s="13"/>
      <c r="I474" s="13"/>
      <c r="J474" s="13"/>
      <c r="K474" s="134"/>
      <c r="L474" s="12"/>
      <c r="M474" s="13"/>
      <c r="N474" s="13"/>
      <c r="O474" s="13"/>
      <c r="P474" s="13"/>
      <c r="Q474" s="13"/>
      <c r="R474" s="13"/>
      <c r="S474" s="13"/>
      <c r="T474" s="13"/>
      <c r="U474" s="13"/>
      <c r="V474" s="134"/>
      <c r="W474" s="12"/>
      <c r="X474" s="148"/>
      <c r="Y474" s="220"/>
    </row>
    <row r="475" spans="1:25" s="11" customFormat="1" ht="18.75">
      <c r="A475" s="6"/>
      <c r="B475" s="72"/>
      <c r="C475" s="73"/>
      <c r="D475" s="73"/>
      <c r="E475" s="12"/>
      <c r="F475" s="13"/>
      <c r="G475" s="13"/>
      <c r="H475" s="13"/>
      <c r="I475" s="13"/>
      <c r="J475" s="13"/>
      <c r="K475" s="134"/>
      <c r="L475" s="12"/>
      <c r="M475" s="13"/>
      <c r="N475" s="13"/>
      <c r="O475" s="13"/>
      <c r="P475" s="13"/>
      <c r="Q475" s="13"/>
      <c r="R475" s="13"/>
      <c r="S475" s="13"/>
      <c r="T475" s="13"/>
      <c r="U475" s="13"/>
      <c r="V475" s="134"/>
      <c r="W475" s="12"/>
      <c r="X475" s="148"/>
      <c r="Y475" s="220"/>
    </row>
    <row r="476" spans="1:25" s="11" customFormat="1" ht="18.75">
      <c r="A476" s="6"/>
      <c r="B476" s="72"/>
      <c r="C476" s="73"/>
      <c r="D476" s="73"/>
      <c r="E476" s="12"/>
      <c r="F476" s="13"/>
      <c r="G476" s="13"/>
      <c r="H476" s="13"/>
      <c r="I476" s="13"/>
      <c r="J476" s="13"/>
      <c r="K476" s="134"/>
      <c r="L476" s="12"/>
      <c r="M476" s="13"/>
      <c r="N476" s="13"/>
      <c r="O476" s="13"/>
      <c r="P476" s="13"/>
      <c r="Q476" s="13"/>
      <c r="R476" s="13"/>
      <c r="S476" s="13"/>
      <c r="T476" s="13"/>
      <c r="U476" s="13"/>
      <c r="V476" s="134"/>
      <c r="W476" s="12"/>
      <c r="X476" s="148"/>
      <c r="Y476" s="220"/>
    </row>
    <row r="477" spans="1:25" s="11" customFormat="1" ht="18.75">
      <c r="A477" s="6"/>
      <c r="B477" s="72"/>
      <c r="C477" s="73"/>
      <c r="D477" s="73"/>
      <c r="E477" s="12"/>
      <c r="F477" s="13"/>
      <c r="G477" s="13"/>
      <c r="H477" s="13"/>
      <c r="I477" s="13"/>
      <c r="J477" s="13"/>
      <c r="K477" s="134"/>
      <c r="L477" s="12"/>
      <c r="M477" s="13"/>
      <c r="N477" s="13"/>
      <c r="O477" s="13"/>
      <c r="P477" s="13"/>
      <c r="Q477" s="13"/>
      <c r="R477" s="13"/>
      <c r="S477" s="13"/>
      <c r="T477" s="13"/>
      <c r="U477" s="13"/>
      <c r="V477" s="134"/>
      <c r="W477" s="12"/>
      <c r="X477" s="148"/>
      <c r="Y477" s="220"/>
    </row>
    <row r="478" spans="1:25" s="11" customFormat="1" ht="18.75">
      <c r="A478" s="6"/>
      <c r="B478" s="72"/>
      <c r="C478" s="73"/>
      <c r="D478" s="73"/>
      <c r="E478" s="12"/>
      <c r="F478" s="13"/>
      <c r="G478" s="13"/>
      <c r="H478" s="13"/>
      <c r="I478" s="13"/>
      <c r="J478" s="13"/>
      <c r="K478" s="134"/>
      <c r="L478" s="12"/>
      <c r="M478" s="13"/>
      <c r="N478" s="13"/>
      <c r="O478" s="13"/>
      <c r="P478" s="13"/>
      <c r="Q478" s="13"/>
      <c r="R478" s="13"/>
      <c r="S478" s="13"/>
      <c r="T478" s="13"/>
      <c r="U478" s="13"/>
      <c r="V478" s="134"/>
      <c r="W478" s="12"/>
      <c r="X478" s="148"/>
      <c r="Y478" s="220"/>
    </row>
    <row r="479" spans="1:25" s="11" customFormat="1" ht="18.75">
      <c r="A479" s="6"/>
      <c r="B479" s="72"/>
      <c r="C479" s="73"/>
      <c r="D479" s="73"/>
      <c r="E479" s="12"/>
      <c r="F479" s="13"/>
      <c r="G479" s="13"/>
      <c r="H479" s="13"/>
      <c r="I479" s="13"/>
      <c r="J479" s="13"/>
      <c r="K479" s="134"/>
      <c r="L479" s="12"/>
      <c r="M479" s="13"/>
      <c r="N479" s="13"/>
      <c r="O479" s="13"/>
      <c r="P479" s="13"/>
      <c r="Q479" s="13"/>
      <c r="R479" s="13"/>
      <c r="S479" s="13"/>
      <c r="T479" s="13"/>
      <c r="U479" s="13"/>
      <c r="V479" s="134"/>
      <c r="W479" s="12"/>
      <c r="X479" s="148"/>
      <c r="Y479" s="220"/>
    </row>
    <row r="480" spans="1:25" s="11" customFormat="1" ht="18.75">
      <c r="A480" s="6"/>
      <c r="B480" s="72"/>
      <c r="C480" s="73"/>
      <c r="D480" s="73"/>
      <c r="E480" s="12"/>
      <c r="F480" s="13"/>
      <c r="G480" s="13"/>
      <c r="H480" s="13"/>
      <c r="I480" s="13"/>
      <c r="J480" s="13"/>
      <c r="K480" s="134"/>
      <c r="L480" s="12"/>
      <c r="M480" s="13"/>
      <c r="N480" s="13"/>
      <c r="O480" s="13"/>
      <c r="P480" s="13"/>
      <c r="Q480" s="13"/>
      <c r="R480" s="13"/>
      <c r="S480" s="13"/>
      <c r="T480" s="13"/>
      <c r="U480" s="13"/>
      <c r="V480" s="134"/>
      <c r="W480" s="12"/>
      <c r="X480" s="148"/>
      <c r="Y480" s="220"/>
    </row>
    <row r="481" spans="1:25" s="11" customFormat="1" ht="18.75">
      <c r="A481" s="6"/>
      <c r="B481" s="72"/>
      <c r="C481" s="73"/>
      <c r="D481" s="73"/>
      <c r="E481" s="12"/>
      <c r="F481" s="13"/>
      <c r="G481" s="13"/>
      <c r="H481" s="13"/>
      <c r="I481" s="13"/>
      <c r="J481" s="13"/>
      <c r="K481" s="134"/>
      <c r="L481" s="12"/>
      <c r="M481" s="13"/>
      <c r="N481" s="13"/>
      <c r="O481" s="13"/>
      <c r="P481" s="13"/>
      <c r="Q481" s="13"/>
      <c r="R481" s="13"/>
      <c r="S481" s="13"/>
      <c r="T481" s="13"/>
      <c r="U481" s="13"/>
      <c r="V481" s="134"/>
      <c r="W481" s="12"/>
      <c r="X481" s="148"/>
      <c r="Y481" s="220"/>
    </row>
    <row r="482" spans="1:25" s="11" customFormat="1" ht="18.75">
      <c r="A482" s="6"/>
      <c r="B482" s="72"/>
      <c r="C482" s="73"/>
      <c r="D482" s="73"/>
      <c r="E482" s="12"/>
      <c r="F482" s="13"/>
      <c r="G482" s="13"/>
      <c r="H482" s="13"/>
      <c r="I482" s="13"/>
      <c r="J482" s="13"/>
      <c r="K482" s="134"/>
      <c r="L482" s="12"/>
      <c r="M482" s="13"/>
      <c r="N482" s="13"/>
      <c r="O482" s="13"/>
      <c r="P482" s="13"/>
      <c r="Q482" s="13"/>
      <c r="R482" s="13"/>
      <c r="S482" s="13"/>
      <c r="T482" s="13"/>
      <c r="U482" s="13"/>
      <c r="V482" s="134"/>
      <c r="W482" s="12"/>
      <c r="X482" s="148"/>
      <c r="Y482" s="220"/>
    </row>
    <row r="483" spans="1:25" s="11" customFormat="1" ht="18.75">
      <c r="A483" s="6"/>
      <c r="B483" s="72"/>
      <c r="C483" s="73"/>
      <c r="D483" s="73"/>
      <c r="E483" s="12"/>
      <c r="F483" s="13"/>
      <c r="G483" s="13"/>
      <c r="H483" s="13"/>
      <c r="I483" s="13"/>
      <c r="J483" s="13"/>
      <c r="K483" s="134"/>
      <c r="L483" s="12"/>
      <c r="M483" s="13"/>
      <c r="N483" s="13"/>
      <c r="O483" s="13"/>
      <c r="P483" s="13"/>
      <c r="Q483" s="13"/>
      <c r="R483" s="13"/>
      <c r="S483" s="13"/>
      <c r="T483" s="13"/>
      <c r="U483" s="13"/>
      <c r="V483" s="134"/>
      <c r="W483" s="12"/>
      <c r="X483" s="148"/>
      <c r="Y483" s="220"/>
    </row>
    <row r="484" spans="1:25" s="11" customFormat="1" ht="18.75">
      <c r="A484" s="6"/>
      <c r="B484" s="72"/>
      <c r="C484" s="73"/>
      <c r="D484" s="73"/>
      <c r="E484" s="12"/>
      <c r="F484" s="13"/>
      <c r="G484" s="13"/>
      <c r="H484" s="13"/>
      <c r="I484" s="13"/>
      <c r="J484" s="13"/>
      <c r="K484" s="134"/>
      <c r="L484" s="12"/>
      <c r="M484" s="13"/>
      <c r="N484" s="13"/>
      <c r="O484" s="13"/>
      <c r="P484" s="13"/>
      <c r="Q484" s="13"/>
      <c r="R484" s="13"/>
      <c r="S484" s="13"/>
      <c r="T484" s="13"/>
      <c r="U484" s="13"/>
      <c r="V484" s="134"/>
      <c r="W484" s="12"/>
      <c r="X484" s="148"/>
      <c r="Y484" s="220"/>
    </row>
    <row r="485" spans="1:25" s="11" customFormat="1" ht="18.75">
      <c r="A485" s="6"/>
      <c r="B485" s="72"/>
      <c r="C485" s="73"/>
      <c r="D485" s="73"/>
      <c r="E485" s="12"/>
      <c r="F485" s="13"/>
      <c r="G485" s="13"/>
      <c r="H485" s="13"/>
      <c r="I485" s="13"/>
      <c r="J485" s="13"/>
      <c r="K485" s="134"/>
      <c r="L485" s="12"/>
      <c r="M485" s="13"/>
      <c r="N485" s="13"/>
      <c r="O485" s="13"/>
      <c r="P485" s="13"/>
      <c r="Q485" s="13"/>
      <c r="R485" s="13"/>
      <c r="S485" s="13"/>
      <c r="T485" s="13"/>
      <c r="U485" s="13"/>
      <c r="V485" s="134"/>
      <c r="W485" s="12"/>
      <c r="X485" s="148"/>
      <c r="Y485" s="220"/>
    </row>
    <row r="486" spans="1:25" s="11" customFormat="1" ht="18.75">
      <c r="A486" s="6"/>
      <c r="B486" s="72"/>
      <c r="C486" s="73"/>
      <c r="D486" s="73"/>
      <c r="E486" s="12"/>
      <c r="F486" s="13"/>
      <c r="G486" s="13"/>
      <c r="H486" s="13"/>
      <c r="I486" s="13"/>
      <c r="J486" s="13"/>
      <c r="K486" s="134"/>
      <c r="L486" s="12"/>
      <c r="M486" s="13"/>
      <c r="N486" s="13"/>
      <c r="O486" s="13"/>
      <c r="P486" s="13"/>
      <c r="Q486" s="13"/>
      <c r="R486" s="13"/>
      <c r="S486" s="13"/>
      <c r="T486" s="13"/>
      <c r="U486" s="13"/>
      <c r="V486" s="134"/>
      <c r="W486" s="12"/>
      <c r="X486" s="148"/>
      <c r="Y486" s="220"/>
    </row>
    <row r="487" spans="1:25" s="11" customFormat="1" ht="18.75">
      <c r="A487" s="6"/>
      <c r="B487" s="72"/>
      <c r="C487" s="73"/>
      <c r="D487" s="73"/>
      <c r="E487" s="12"/>
      <c r="F487" s="13"/>
      <c r="G487" s="13"/>
      <c r="H487" s="13"/>
      <c r="I487" s="13"/>
      <c r="J487" s="13"/>
      <c r="K487" s="134"/>
      <c r="L487" s="12"/>
      <c r="M487" s="13"/>
      <c r="N487" s="13"/>
      <c r="O487" s="13"/>
      <c r="P487" s="13"/>
      <c r="Q487" s="13"/>
      <c r="R487" s="13"/>
      <c r="S487" s="13"/>
      <c r="T487" s="13"/>
      <c r="U487" s="13"/>
      <c r="V487" s="134"/>
      <c r="W487" s="12"/>
      <c r="X487" s="148"/>
      <c r="Y487" s="220"/>
    </row>
    <row r="488" spans="1:25" s="11" customFormat="1" ht="18.75">
      <c r="A488" s="6"/>
      <c r="B488" s="72"/>
      <c r="C488" s="73"/>
      <c r="D488" s="73"/>
      <c r="E488" s="12"/>
      <c r="F488" s="13"/>
      <c r="G488" s="13"/>
      <c r="H488" s="13"/>
      <c r="I488" s="13"/>
      <c r="J488" s="13"/>
      <c r="K488" s="134"/>
      <c r="L488" s="12"/>
      <c r="M488" s="13"/>
      <c r="N488" s="13"/>
      <c r="O488" s="13"/>
      <c r="P488" s="13"/>
      <c r="Q488" s="13"/>
      <c r="R488" s="13"/>
      <c r="S488" s="13"/>
      <c r="T488" s="13"/>
      <c r="U488" s="13"/>
      <c r="V488" s="134"/>
      <c r="W488" s="12"/>
      <c r="X488" s="148"/>
      <c r="Y488" s="220"/>
    </row>
    <row r="489" spans="1:25" s="11" customFormat="1" ht="18.75">
      <c r="A489" s="6"/>
      <c r="B489" s="72"/>
      <c r="C489" s="73"/>
      <c r="D489" s="73"/>
      <c r="E489" s="12"/>
      <c r="F489" s="13"/>
      <c r="G489" s="13"/>
      <c r="H489" s="13"/>
      <c r="I489" s="13"/>
      <c r="J489" s="13"/>
      <c r="K489" s="134"/>
      <c r="L489" s="12"/>
      <c r="M489" s="13"/>
      <c r="N489" s="13"/>
      <c r="O489" s="13"/>
      <c r="P489" s="13"/>
      <c r="Q489" s="13"/>
      <c r="R489" s="13"/>
      <c r="S489" s="13"/>
      <c r="T489" s="13"/>
      <c r="U489" s="13"/>
      <c r="V489" s="134"/>
      <c r="W489" s="12"/>
      <c r="X489" s="148"/>
      <c r="Y489" s="220"/>
    </row>
    <row r="490" spans="1:25" s="11" customFormat="1" ht="18.75">
      <c r="A490" s="6"/>
      <c r="B490" s="72"/>
      <c r="C490" s="73"/>
      <c r="D490" s="73"/>
      <c r="E490" s="12"/>
      <c r="F490" s="13"/>
      <c r="G490" s="13"/>
      <c r="H490" s="13"/>
      <c r="I490" s="13"/>
      <c r="J490" s="13"/>
      <c r="K490" s="134"/>
      <c r="L490" s="12"/>
      <c r="M490" s="13"/>
      <c r="N490" s="13"/>
      <c r="O490" s="13"/>
      <c r="P490" s="13"/>
      <c r="Q490" s="13"/>
      <c r="R490" s="13"/>
      <c r="S490" s="13"/>
      <c r="T490" s="13"/>
      <c r="U490" s="13"/>
      <c r="V490" s="134"/>
      <c r="W490" s="12"/>
      <c r="X490" s="148"/>
      <c r="Y490" s="220"/>
    </row>
    <row r="491" spans="1:25" s="11" customFormat="1" ht="18.75">
      <c r="A491" s="6"/>
      <c r="B491" s="72"/>
      <c r="C491" s="73"/>
      <c r="D491" s="73"/>
      <c r="E491" s="12"/>
      <c r="F491" s="13"/>
      <c r="G491" s="13"/>
      <c r="H491" s="13"/>
      <c r="I491" s="13"/>
      <c r="J491" s="13"/>
      <c r="K491" s="134"/>
      <c r="L491" s="12"/>
      <c r="M491" s="13"/>
      <c r="N491" s="13"/>
      <c r="O491" s="13"/>
      <c r="P491" s="13"/>
      <c r="Q491" s="13"/>
      <c r="R491" s="13"/>
      <c r="S491" s="13"/>
      <c r="T491" s="13"/>
      <c r="U491" s="13"/>
      <c r="V491" s="134"/>
      <c r="W491" s="12"/>
      <c r="X491" s="148"/>
      <c r="Y491" s="220"/>
    </row>
    <row r="492" spans="1:25" s="11" customFormat="1" ht="18.75">
      <c r="A492" s="6"/>
      <c r="B492" s="72"/>
      <c r="C492" s="73"/>
      <c r="D492" s="73"/>
      <c r="E492" s="12"/>
      <c r="F492" s="13"/>
      <c r="G492" s="13"/>
      <c r="H492" s="13"/>
      <c r="I492" s="13"/>
      <c r="J492" s="13"/>
      <c r="K492" s="134"/>
      <c r="L492" s="12"/>
      <c r="M492" s="13"/>
      <c r="N492" s="13"/>
      <c r="O492" s="13"/>
      <c r="P492" s="13"/>
      <c r="Q492" s="13"/>
      <c r="R492" s="13"/>
      <c r="S492" s="13"/>
      <c r="T492" s="13"/>
      <c r="U492" s="13"/>
      <c r="V492" s="134"/>
      <c r="W492" s="12"/>
      <c r="X492" s="148"/>
      <c r="Y492" s="220"/>
    </row>
    <row r="493" spans="1:25" s="11" customFormat="1" ht="18.75">
      <c r="A493" s="6"/>
      <c r="B493" s="72"/>
      <c r="C493" s="73"/>
      <c r="D493" s="73"/>
      <c r="E493" s="12"/>
      <c r="F493" s="13"/>
      <c r="G493" s="13"/>
      <c r="H493" s="13"/>
      <c r="I493" s="13"/>
      <c r="J493" s="13"/>
      <c r="K493" s="134"/>
      <c r="L493" s="12"/>
      <c r="M493" s="13"/>
      <c r="N493" s="13"/>
      <c r="O493" s="13"/>
      <c r="P493" s="13"/>
      <c r="Q493" s="13"/>
      <c r="R493" s="13"/>
      <c r="S493" s="13"/>
      <c r="T493" s="13"/>
      <c r="U493" s="13"/>
      <c r="V493" s="134"/>
      <c r="W493" s="12"/>
      <c r="X493" s="148"/>
      <c r="Y493" s="220"/>
    </row>
    <row r="494" spans="1:25" s="11" customFormat="1" ht="18.75">
      <c r="A494" s="6"/>
      <c r="B494" s="72"/>
      <c r="C494" s="73"/>
      <c r="D494" s="73"/>
      <c r="E494" s="12"/>
      <c r="F494" s="13"/>
      <c r="G494" s="13"/>
      <c r="H494" s="13"/>
      <c r="I494" s="13"/>
      <c r="J494" s="13"/>
      <c r="K494" s="134"/>
      <c r="L494" s="12"/>
      <c r="M494" s="13"/>
      <c r="N494" s="13"/>
      <c r="O494" s="13"/>
      <c r="P494" s="13"/>
      <c r="Q494" s="13"/>
      <c r="R494" s="13"/>
      <c r="S494" s="13"/>
      <c r="T494" s="13"/>
      <c r="U494" s="13"/>
      <c r="V494" s="134"/>
      <c r="W494" s="12"/>
      <c r="X494" s="148"/>
      <c r="Y494" s="220"/>
    </row>
    <row r="495" spans="1:25" s="11" customFormat="1" ht="18.75">
      <c r="A495" s="6"/>
      <c r="B495" s="72"/>
      <c r="C495" s="73"/>
      <c r="D495" s="73"/>
      <c r="E495" s="12"/>
      <c r="F495" s="13"/>
      <c r="G495" s="13"/>
      <c r="H495" s="13"/>
      <c r="I495" s="13"/>
      <c r="J495" s="13"/>
      <c r="K495" s="134"/>
      <c r="L495" s="12"/>
      <c r="M495" s="13"/>
      <c r="N495" s="13"/>
      <c r="O495" s="13"/>
      <c r="P495" s="13"/>
      <c r="Q495" s="13"/>
      <c r="R495" s="13"/>
      <c r="S495" s="13"/>
      <c r="T495" s="13"/>
      <c r="U495" s="13"/>
      <c r="V495" s="134"/>
      <c r="W495" s="12"/>
      <c r="X495" s="148"/>
      <c r="Y495" s="220"/>
    </row>
    <row r="496" spans="1:25" s="11" customFormat="1" ht="18.75">
      <c r="A496" s="6"/>
      <c r="B496" s="72"/>
      <c r="C496" s="73"/>
      <c r="D496" s="73"/>
      <c r="E496" s="12"/>
      <c r="F496" s="13"/>
      <c r="G496" s="13"/>
      <c r="H496" s="13"/>
      <c r="I496" s="13"/>
      <c r="J496" s="13"/>
      <c r="K496" s="134"/>
      <c r="L496" s="12"/>
      <c r="M496" s="13"/>
      <c r="N496" s="13"/>
      <c r="O496" s="13"/>
      <c r="P496" s="13"/>
      <c r="Q496" s="13"/>
      <c r="R496" s="13"/>
      <c r="S496" s="13"/>
      <c r="T496" s="13"/>
      <c r="U496" s="13"/>
      <c r="V496" s="134"/>
      <c r="W496" s="12"/>
      <c r="X496" s="148"/>
      <c r="Y496" s="220"/>
    </row>
    <row r="497" spans="1:25" s="11" customFormat="1" ht="18.75">
      <c r="A497" s="6"/>
      <c r="B497" s="72"/>
      <c r="C497" s="73"/>
      <c r="D497" s="73"/>
      <c r="E497" s="12"/>
      <c r="F497" s="13"/>
      <c r="G497" s="13"/>
      <c r="H497" s="13"/>
      <c r="I497" s="13"/>
      <c r="J497" s="13"/>
      <c r="K497" s="134"/>
      <c r="L497" s="12"/>
      <c r="M497" s="13"/>
      <c r="N497" s="13"/>
      <c r="O497" s="13"/>
      <c r="P497" s="13"/>
      <c r="Q497" s="13"/>
      <c r="R497" s="13"/>
      <c r="S497" s="13"/>
      <c r="T497" s="13"/>
      <c r="U497" s="13"/>
      <c r="V497" s="134"/>
      <c r="W497" s="12"/>
      <c r="X497" s="148"/>
      <c r="Y497" s="220"/>
    </row>
    <row r="498" spans="1:25" s="11" customFormat="1" ht="18.75">
      <c r="A498" s="6"/>
      <c r="B498" s="72"/>
      <c r="C498" s="73"/>
      <c r="D498" s="73"/>
      <c r="E498" s="12"/>
      <c r="F498" s="13"/>
      <c r="G498" s="13"/>
      <c r="H498" s="13"/>
      <c r="I498" s="13"/>
      <c r="J498" s="13"/>
      <c r="K498" s="134"/>
      <c r="L498" s="12"/>
      <c r="M498" s="13"/>
      <c r="N498" s="13"/>
      <c r="O498" s="13"/>
      <c r="P498" s="13"/>
      <c r="Q498" s="13"/>
      <c r="R498" s="13"/>
      <c r="S498" s="13"/>
      <c r="T498" s="13"/>
      <c r="U498" s="13"/>
      <c r="V498" s="134"/>
      <c r="W498" s="12"/>
      <c r="X498" s="148"/>
      <c r="Y498" s="220"/>
    </row>
    <row r="499" spans="1:25" s="11" customFormat="1" ht="18.75">
      <c r="A499" s="6"/>
      <c r="B499" s="72"/>
      <c r="C499" s="73"/>
      <c r="D499" s="73"/>
      <c r="E499" s="12"/>
      <c r="F499" s="13"/>
      <c r="G499" s="13"/>
      <c r="H499" s="13"/>
      <c r="I499" s="13"/>
      <c r="J499" s="13"/>
      <c r="K499" s="134"/>
      <c r="L499" s="12"/>
      <c r="M499" s="13"/>
      <c r="N499" s="13"/>
      <c r="O499" s="13"/>
      <c r="P499" s="13"/>
      <c r="Q499" s="13"/>
      <c r="R499" s="13"/>
      <c r="S499" s="13"/>
      <c r="T499" s="13"/>
      <c r="U499" s="13"/>
      <c r="V499" s="134"/>
      <c r="W499" s="12"/>
      <c r="X499" s="148"/>
      <c r="Y499" s="220"/>
    </row>
    <row r="500" spans="1:25" s="11" customFormat="1" ht="18.75">
      <c r="A500" s="6"/>
      <c r="B500" s="72"/>
      <c r="C500" s="73"/>
      <c r="D500" s="73"/>
      <c r="E500" s="12"/>
      <c r="F500" s="13"/>
      <c r="G500" s="13"/>
      <c r="H500" s="13"/>
      <c r="I500" s="13"/>
      <c r="J500" s="13"/>
      <c r="K500" s="134"/>
      <c r="L500" s="12"/>
      <c r="M500" s="13"/>
      <c r="N500" s="13"/>
      <c r="O500" s="13"/>
      <c r="P500" s="13"/>
      <c r="Q500" s="13"/>
      <c r="R500" s="13"/>
      <c r="S500" s="13"/>
      <c r="T500" s="13"/>
      <c r="U500" s="13"/>
      <c r="V500" s="134"/>
      <c r="W500" s="12"/>
      <c r="X500" s="148"/>
      <c r="Y500" s="220"/>
    </row>
    <row r="501" spans="1:25" s="11" customFormat="1" ht="18.75">
      <c r="A501" s="6"/>
      <c r="B501" s="72"/>
      <c r="C501" s="73"/>
      <c r="D501" s="73"/>
      <c r="E501" s="12"/>
      <c r="F501" s="13"/>
      <c r="G501" s="13"/>
      <c r="H501" s="13"/>
      <c r="I501" s="13"/>
      <c r="J501" s="13"/>
      <c r="K501" s="134"/>
      <c r="L501" s="12"/>
      <c r="M501" s="13"/>
      <c r="N501" s="13"/>
      <c r="O501" s="13"/>
      <c r="P501" s="13"/>
      <c r="Q501" s="13"/>
      <c r="R501" s="13"/>
      <c r="S501" s="13"/>
      <c r="T501" s="13"/>
      <c r="U501" s="13"/>
      <c r="V501" s="134"/>
      <c r="W501" s="12"/>
      <c r="X501" s="148"/>
      <c r="Y501" s="220"/>
    </row>
    <row r="502" spans="1:25" s="11" customFormat="1" ht="18.75">
      <c r="A502" s="6"/>
      <c r="B502" s="72"/>
      <c r="C502" s="73"/>
      <c r="D502" s="73"/>
      <c r="E502" s="12"/>
      <c r="F502" s="13"/>
      <c r="G502" s="13"/>
      <c r="H502" s="13"/>
      <c r="I502" s="13"/>
      <c r="J502" s="13"/>
      <c r="K502" s="134"/>
      <c r="L502" s="12"/>
      <c r="M502" s="13"/>
      <c r="N502" s="13"/>
      <c r="O502" s="13"/>
      <c r="P502" s="13"/>
      <c r="Q502" s="13"/>
      <c r="R502" s="13"/>
      <c r="S502" s="13"/>
      <c r="T502" s="13"/>
      <c r="U502" s="13"/>
      <c r="V502" s="134"/>
      <c r="W502" s="12"/>
      <c r="X502" s="148"/>
      <c r="Y502" s="220"/>
    </row>
    <row r="503" spans="1:25" s="11" customFormat="1" ht="18.75">
      <c r="A503" s="6"/>
      <c r="B503" s="72"/>
      <c r="C503" s="73"/>
      <c r="D503" s="73"/>
      <c r="E503" s="12"/>
      <c r="F503" s="13"/>
      <c r="G503" s="13"/>
      <c r="H503" s="13"/>
      <c r="I503" s="13"/>
      <c r="J503" s="13"/>
      <c r="K503" s="134"/>
      <c r="L503" s="12"/>
      <c r="M503" s="13"/>
      <c r="N503" s="13"/>
      <c r="O503" s="13"/>
      <c r="P503" s="13"/>
      <c r="Q503" s="13"/>
      <c r="R503" s="13"/>
      <c r="S503" s="13"/>
      <c r="T503" s="13"/>
      <c r="U503" s="13"/>
      <c r="V503" s="134"/>
      <c r="W503" s="12"/>
      <c r="X503" s="148"/>
      <c r="Y503" s="220"/>
    </row>
    <row r="504" spans="1:25" s="11" customFormat="1" ht="18.75">
      <c r="A504" s="6"/>
      <c r="B504" s="72"/>
      <c r="C504" s="73"/>
      <c r="D504" s="73"/>
      <c r="E504" s="12"/>
      <c r="F504" s="13"/>
      <c r="G504" s="13"/>
      <c r="H504" s="13"/>
      <c r="I504" s="13"/>
      <c r="J504" s="13"/>
      <c r="K504" s="134"/>
      <c r="L504" s="12"/>
      <c r="M504" s="13"/>
      <c r="N504" s="13"/>
      <c r="O504" s="13"/>
      <c r="P504" s="13"/>
      <c r="Q504" s="13"/>
      <c r="R504" s="13"/>
      <c r="S504" s="13"/>
      <c r="T504" s="13"/>
      <c r="U504" s="13"/>
      <c r="V504" s="134"/>
      <c r="W504" s="12"/>
      <c r="X504" s="148"/>
      <c r="Y504" s="220"/>
    </row>
    <row r="505" spans="1:25" s="11" customFormat="1" ht="18.75">
      <c r="A505" s="6"/>
      <c r="B505" s="72"/>
      <c r="C505" s="73"/>
      <c r="D505" s="73"/>
      <c r="E505" s="12"/>
      <c r="F505" s="13"/>
      <c r="G505" s="13"/>
      <c r="H505" s="13"/>
      <c r="I505" s="13"/>
      <c r="J505" s="13"/>
      <c r="K505" s="134"/>
      <c r="L505" s="12"/>
      <c r="M505" s="13"/>
      <c r="N505" s="13"/>
      <c r="O505" s="13"/>
      <c r="P505" s="13"/>
      <c r="Q505" s="13"/>
      <c r="R505" s="13"/>
      <c r="S505" s="13"/>
      <c r="T505" s="13"/>
      <c r="U505" s="13"/>
      <c r="V505" s="134"/>
      <c r="W505" s="12"/>
      <c r="X505" s="148"/>
      <c r="Y505" s="220"/>
    </row>
    <row r="506" spans="1:25" s="11" customFormat="1" ht="18.75">
      <c r="A506" s="6"/>
      <c r="B506" s="72"/>
      <c r="C506" s="73"/>
      <c r="D506" s="73"/>
      <c r="E506" s="12"/>
      <c r="F506" s="13"/>
      <c r="G506" s="13"/>
      <c r="H506" s="13"/>
      <c r="I506" s="13"/>
      <c r="J506" s="13"/>
      <c r="K506" s="134"/>
      <c r="L506" s="12"/>
      <c r="M506" s="13"/>
      <c r="N506" s="13"/>
      <c r="O506" s="13"/>
      <c r="P506" s="13"/>
      <c r="Q506" s="13"/>
      <c r="R506" s="13"/>
      <c r="S506" s="13"/>
      <c r="T506" s="13"/>
      <c r="U506" s="13"/>
      <c r="V506" s="134"/>
      <c r="W506" s="12"/>
      <c r="X506" s="148"/>
      <c r="Y506" s="220"/>
    </row>
    <row r="507" spans="1:25" s="11" customFormat="1" ht="18.75">
      <c r="A507" s="6"/>
      <c r="B507" s="72"/>
      <c r="C507" s="73"/>
      <c r="D507" s="73"/>
      <c r="E507" s="12"/>
      <c r="F507" s="13"/>
      <c r="G507" s="13"/>
      <c r="H507" s="13"/>
      <c r="I507" s="13"/>
      <c r="J507" s="13"/>
      <c r="K507" s="134"/>
      <c r="L507" s="12"/>
      <c r="M507" s="13"/>
      <c r="N507" s="13"/>
      <c r="O507" s="13"/>
      <c r="P507" s="13"/>
      <c r="Q507" s="13"/>
      <c r="R507" s="13"/>
      <c r="S507" s="13"/>
      <c r="T507" s="13"/>
      <c r="U507" s="13"/>
      <c r="V507" s="134"/>
      <c r="W507" s="12"/>
      <c r="X507" s="148"/>
      <c r="Y507" s="220"/>
    </row>
    <row r="508" spans="1:25" s="11" customFormat="1" ht="18.75">
      <c r="A508" s="6"/>
      <c r="B508" s="72"/>
      <c r="C508" s="73"/>
      <c r="D508" s="73"/>
      <c r="E508" s="12"/>
      <c r="F508" s="13"/>
      <c r="G508" s="13"/>
      <c r="H508" s="13"/>
      <c r="I508" s="13"/>
      <c r="J508" s="13"/>
      <c r="K508" s="134"/>
      <c r="L508" s="12"/>
      <c r="M508" s="13"/>
      <c r="N508" s="13"/>
      <c r="O508" s="13"/>
      <c r="P508" s="13"/>
      <c r="Q508" s="13"/>
      <c r="R508" s="13"/>
      <c r="S508" s="13"/>
      <c r="T508" s="13"/>
      <c r="U508" s="13"/>
      <c r="V508" s="134"/>
      <c r="W508" s="12"/>
      <c r="X508" s="148"/>
      <c r="Y508" s="220"/>
    </row>
    <row r="509" spans="1:25" s="11" customFormat="1" ht="18.75">
      <c r="A509" s="6"/>
      <c r="B509" s="72"/>
      <c r="C509" s="73"/>
      <c r="D509" s="73"/>
      <c r="E509" s="12"/>
      <c r="F509" s="13"/>
      <c r="G509" s="13"/>
      <c r="H509" s="13"/>
      <c r="I509" s="13"/>
      <c r="J509" s="13"/>
      <c r="K509" s="134"/>
      <c r="L509" s="12"/>
      <c r="M509" s="13"/>
      <c r="N509" s="13"/>
      <c r="O509" s="13"/>
      <c r="P509" s="13"/>
      <c r="Q509" s="13"/>
      <c r="R509" s="13"/>
      <c r="S509" s="13"/>
      <c r="T509" s="13"/>
      <c r="U509" s="13"/>
      <c r="V509" s="134"/>
      <c r="W509" s="12"/>
      <c r="X509" s="148"/>
      <c r="Y509" s="220"/>
    </row>
    <row r="510" spans="1:25" s="11" customFormat="1" ht="18.75">
      <c r="A510" s="6"/>
      <c r="B510" s="72"/>
      <c r="C510" s="73"/>
      <c r="D510" s="73"/>
      <c r="E510" s="12"/>
      <c r="F510" s="13"/>
      <c r="G510" s="13"/>
      <c r="H510" s="13"/>
      <c r="I510" s="13"/>
      <c r="J510" s="13"/>
      <c r="K510" s="134"/>
      <c r="L510" s="12"/>
      <c r="M510" s="13"/>
      <c r="N510" s="13"/>
      <c r="O510" s="13"/>
      <c r="P510" s="13"/>
      <c r="Q510" s="13"/>
      <c r="R510" s="13"/>
      <c r="S510" s="13"/>
      <c r="T510" s="13"/>
      <c r="U510" s="13"/>
      <c r="V510" s="134"/>
      <c r="W510" s="12"/>
      <c r="X510" s="148"/>
      <c r="Y510" s="220"/>
    </row>
    <row r="511" spans="1:25" s="11" customFormat="1" ht="18.75">
      <c r="A511" s="6"/>
      <c r="B511" s="72"/>
      <c r="C511" s="73"/>
      <c r="D511" s="73"/>
      <c r="E511" s="12"/>
      <c r="F511" s="13"/>
      <c r="G511" s="13"/>
      <c r="H511" s="13"/>
      <c r="I511" s="13"/>
      <c r="J511" s="13"/>
      <c r="K511" s="134"/>
      <c r="L511" s="12"/>
      <c r="M511" s="13"/>
      <c r="N511" s="13"/>
      <c r="O511" s="13"/>
      <c r="P511" s="13"/>
      <c r="Q511" s="13"/>
      <c r="R511" s="13"/>
      <c r="S511" s="13"/>
      <c r="T511" s="13"/>
      <c r="U511" s="13"/>
      <c r="V511" s="134"/>
      <c r="W511" s="12"/>
      <c r="X511" s="148"/>
      <c r="Y511" s="220"/>
    </row>
    <row r="512" spans="1:25" s="11" customFormat="1" ht="18.75">
      <c r="A512" s="6"/>
      <c r="B512" s="72"/>
      <c r="C512" s="73"/>
      <c r="D512" s="73"/>
      <c r="E512" s="12"/>
      <c r="F512" s="13"/>
      <c r="G512" s="13"/>
      <c r="H512" s="13"/>
      <c r="I512" s="13"/>
      <c r="J512" s="13"/>
      <c r="K512" s="134"/>
      <c r="L512" s="12"/>
      <c r="M512" s="13"/>
      <c r="N512" s="13"/>
      <c r="O512" s="13"/>
      <c r="P512" s="13"/>
      <c r="Q512" s="13"/>
      <c r="R512" s="13"/>
      <c r="S512" s="13"/>
      <c r="T512" s="13"/>
      <c r="U512" s="13"/>
      <c r="V512" s="134"/>
      <c r="W512" s="12"/>
      <c r="X512" s="148"/>
      <c r="Y512" s="220"/>
    </row>
    <row r="513" spans="1:25" s="11" customFormat="1" ht="18.75">
      <c r="A513" s="6"/>
      <c r="B513" s="72"/>
      <c r="C513" s="73"/>
      <c r="D513" s="73"/>
      <c r="E513" s="12"/>
      <c r="F513" s="13"/>
      <c r="G513" s="13"/>
      <c r="H513" s="13"/>
      <c r="I513" s="13"/>
      <c r="J513" s="13"/>
      <c r="K513" s="134"/>
      <c r="L513" s="12"/>
      <c r="M513" s="13"/>
      <c r="N513" s="13"/>
      <c r="O513" s="13"/>
      <c r="P513" s="13"/>
      <c r="Q513" s="13"/>
      <c r="R513" s="13"/>
      <c r="S513" s="13"/>
      <c r="T513" s="13"/>
      <c r="U513" s="13"/>
      <c r="V513" s="134"/>
      <c r="W513" s="12"/>
      <c r="X513" s="148"/>
      <c r="Y513" s="220"/>
    </row>
    <row r="514" spans="1:25" s="11" customFormat="1" ht="18.75">
      <c r="A514" s="6"/>
      <c r="B514" s="72"/>
      <c r="C514" s="73"/>
      <c r="D514" s="73"/>
      <c r="E514" s="12"/>
      <c r="F514" s="13"/>
      <c r="G514" s="13"/>
      <c r="H514" s="13"/>
      <c r="I514" s="13"/>
      <c r="J514" s="13"/>
      <c r="K514" s="134"/>
      <c r="L514" s="12"/>
      <c r="M514" s="13"/>
      <c r="N514" s="13"/>
      <c r="O514" s="13"/>
      <c r="P514" s="13"/>
      <c r="Q514" s="13"/>
      <c r="R514" s="13"/>
      <c r="S514" s="13"/>
      <c r="T514" s="13"/>
      <c r="U514" s="13"/>
      <c r="V514" s="134"/>
      <c r="W514" s="12"/>
      <c r="X514" s="148"/>
      <c r="Y514" s="220"/>
    </row>
    <row r="515" spans="1:25" s="11" customFormat="1" ht="18.75">
      <c r="A515" s="6"/>
      <c r="B515" s="72"/>
      <c r="C515" s="73"/>
      <c r="D515" s="73"/>
      <c r="E515" s="12"/>
      <c r="F515" s="13"/>
      <c r="G515" s="13"/>
      <c r="H515" s="13"/>
      <c r="I515" s="13"/>
      <c r="J515" s="13"/>
      <c r="K515" s="134"/>
      <c r="L515" s="12"/>
      <c r="M515" s="13"/>
      <c r="N515" s="13"/>
      <c r="O515" s="13"/>
      <c r="P515" s="13"/>
      <c r="Q515" s="13"/>
      <c r="R515" s="13"/>
      <c r="S515" s="13"/>
      <c r="T515" s="13"/>
      <c r="U515" s="13"/>
      <c r="V515" s="134"/>
      <c r="W515" s="12"/>
      <c r="X515" s="148"/>
      <c r="Y515" s="220"/>
    </row>
    <row r="516" spans="1:25" s="11" customFormat="1" ht="18.75">
      <c r="A516" s="6"/>
      <c r="B516" s="72"/>
      <c r="C516" s="73"/>
      <c r="D516" s="73"/>
      <c r="E516" s="12"/>
      <c r="F516" s="13"/>
      <c r="G516" s="13"/>
      <c r="H516" s="13"/>
      <c r="I516" s="13"/>
      <c r="J516" s="13"/>
      <c r="K516" s="134"/>
      <c r="L516" s="12"/>
      <c r="M516" s="13"/>
      <c r="N516" s="13"/>
      <c r="O516" s="13"/>
      <c r="P516" s="13"/>
      <c r="Q516" s="13"/>
      <c r="R516" s="13"/>
      <c r="S516" s="13"/>
      <c r="T516" s="13"/>
      <c r="U516" s="13"/>
      <c r="V516" s="134"/>
      <c r="W516" s="12"/>
      <c r="X516" s="148"/>
      <c r="Y516" s="220"/>
    </row>
    <row r="517" spans="1:25" s="11" customFormat="1" ht="18.75">
      <c r="A517" s="6"/>
      <c r="B517" s="72"/>
      <c r="C517" s="73"/>
      <c r="D517" s="73"/>
      <c r="E517" s="12"/>
      <c r="F517" s="13"/>
      <c r="G517" s="13"/>
      <c r="H517" s="13"/>
      <c r="I517" s="13"/>
      <c r="J517" s="13"/>
      <c r="K517" s="134"/>
      <c r="L517" s="12"/>
      <c r="M517" s="13"/>
      <c r="N517" s="13"/>
      <c r="O517" s="13"/>
      <c r="P517" s="13"/>
      <c r="Q517" s="13"/>
      <c r="R517" s="13"/>
      <c r="S517" s="13"/>
      <c r="T517" s="13"/>
      <c r="U517" s="13"/>
      <c r="V517" s="134"/>
      <c r="W517" s="12"/>
      <c r="X517" s="148"/>
      <c r="Y517" s="220"/>
    </row>
    <row r="518" spans="1:25" s="11" customFormat="1" ht="18.75">
      <c r="A518" s="6"/>
      <c r="B518" s="72"/>
      <c r="C518" s="73"/>
      <c r="D518" s="73"/>
      <c r="E518" s="12"/>
      <c r="F518" s="13"/>
      <c r="G518" s="13"/>
      <c r="H518" s="13"/>
      <c r="I518" s="13"/>
      <c r="J518" s="13"/>
      <c r="K518" s="134"/>
      <c r="L518" s="12"/>
      <c r="M518" s="13"/>
      <c r="N518" s="13"/>
      <c r="O518" s="13"/>
      <c r="P518" s="13"/>
      <c r="Q518" s="13"/>
      <c r="R518" s="13"/>
      <c r="S518" s="13"/>
      <c r="T518" s="13"/>
      <c r="U518" s="13"/>
      <c r="V518" s="134"/>
      <c r="W518" s="12"/>
      <c r="X518" s="148"/>
      <c r="Y518" s="220"/>
    </row>
    <row r="519" spans="1:25" s="11" customFormat="1" ht="18.75">
      <c r="A519" s="6"/>
      <c r="B519" s="72"/>
      <c r="C519" s="73"/>
      <c r="D519" s="73"/>
      <c r="E519" s="12"/>
      <c r="F519" s="13"/>
      <c r="G519" s="13"/>
      <c r="H519" s="13"/>
      <c r="I519" s="13"/>
      <c r="J519" s="13"/>
      <c r="K519" s="134"/>
      <c r="L519" s="12"/>
      <c r="M519" s="13"/>
      <c r="N519" s="13"/>
      <c r="O519" s="13"/>
      <c r="P519" s="13"/>
      <c r="Q519" s="13"/>
      <c r="R519" s="13"/>
      <c r="S519" s="13"/>
      <c r="T519" s="13"/>
      <c r="U519" s="13"/>
      <c r="V519" s="134"/>
      <c r="W519" s="12"/>
      <c r="X519" s="148"/>
      <c r="Y519" s="220"/>
    </row>
    <row r="520" spans="1:25" s="11" customFormat="1" ht="18.75">
      <c r="A520" s="6"/>
      <c r="B520" s="72"/>
      <c r="C520" s="73"/>
      <c r="D520" s="73"/>
      <c r="E520" s="12"/>
      <c r="F520" s="13"/>
      <c r="G520" s="13"/>
      <c r="H520" s="13"/>
      <c r="I520" s="13"/>
      <c r="J520" s="13"/>
      <c r="K520" s="134"/>
      <c r="L520" s="12"/>
      <c r="M520" s="13"/>
      <c r="N520" s="13"/>
      <c r="O520" s="13"/>
      <c r="P520" s="13"/>
      <c r="Q520" s="13"/>
      <c r="R520" s="13"/>
      <c r="S520" s="13"/>
      <c r="T520" s="13"/>
      <c r="U520" s="13"/>
      <c r="V520" s="134"/>
      <c r="W520" s="12"/>
      <c r="X520" s="148"/>
      <c r="Y520" s="220"/>
    </row>
    <row r="521" spans="1:25" s="11" customFormat="1" ht="18.75">
      <c r="A521" s="6"/>
      <c r="B521" s="72"/>
      <c r="C521" s="73"/>
      <c r="D521" s="73"/>
      <c r="E521" s="12"/>
      <c r="F521" s="13"/>
      <c r="G521" s="13"/>
      <c r="H521" s="13"/>
      <c r="I521" s="13"/>
      <c r="J521" s="13"/>
      <c r="K521" s="134"/>
      <c r="L521" s="12"/>
      <c r="M521" s="13"/>
      <c r="N521" s="13"/>
      <c r="O521" s="13"/>
      <c r="P521" s="13"/>
      <c r="Q521" s="13"/>
      <c r="R521" s="13"/>
      <c r="S521" s="13"/>
      <c r="T521" s="13"/>
      <c r="U521" s="13"/>
      <c r="V521" s="134"/>
      <c r="W521" s="12"/>
      <c r="X521" s="148"/>
      <c r="Y521" s="220"/>
    </row>
    <row r="522" spans="1:25" s="11" customFormat="1" ht="18.75">
      <c r="A522" s="6"/>
      <c r="B522" s="72"/>
      <c r="C522" s="73"/>
      <c r="D522" s="73"/>
      <c r="E522" s="12"/>
      <c r="F522" s="13"/>
      <c r="G522" s="13"/>
      <c r="H522" s="13"/>
      <c r="I522" s="13"/>
      <c r="J522" s="13"/>
      <c r="K522" s="134"/>
      <c r="L522" s="12"/>
      <c r="M522" s="13"/>
      <c r="N522" s="13"/>
      <c r="O522" s="13"/>
      <c r="P522" s="13"/>
      <c r="Q522" s="13"/>
      <c r="R522" s="13"/>
      <c r="S522" s="13"/>
      <c r="T522" s="13"/>
      <c r="U522" s="13"/>
      <c r="V522" s="134"/>
      <c r="W522" s="12"/>
      <c r="X522" s="148"/>
      <c r="Y522" s="220"/>
    </row>
    <row r="523" spans="1:25" s="11" customFormat="1" ht="18.75">
      <c r="A523" s="6"/>
      <c r="B523" s="72"/>
      <c r="C523" s="73"/>
      <c r="D523" s="73"/>
      <c r="E523" s="12"/>
      <c r="F523" s="13"/>
      <c r="G523" s="13"/>
      <c r="H523" s="13"/>
      <c r="I523" s="13"/>
      <c r="J523" s="13"/>
      <c r="K523" s="134"/>
      <c r="L523" s="12"/>
      <c r="M523" s="13"/>
      <c r="N523" s="13"/>
      <c r="O523" s="13"/>
      <c r="P523" s="13"/>
      <c r="Q523" s="13"/>
      <c r="R523" s="13"/>
      <c r="S523" s="13"/>
      <c r="T523" s="13"/>
      <c r="U523" s="13"/>
      <c r="V523" s="134"/>
      <c r="W523" s="12"/>
      <c r="X523" s="148"/>
      <c r="Y523" s="220"/>
    </row>
    <row r="524" spans="1:25" s="11" customFormat="1" ht="18.75">
      <c r="A524" s="6"/>
      <c r="B524" s="72"/>
      <c r="C524" s="73"/>
      <c r="D524" s="73"/>
      <c r="E524" s="12"/>
      <c r="F524" s="13"/>
      <c r="G524" s="13"/>
      <c r="H524" s="13"/>
      <c r="I524" s="13"/>
      <c r="J524" s="13"/>
      <c r="K524" s="134"/>
      <c r="L524" s="12"/>
      <c r="M524" s="13"/>
      <c r="N524" s="13"/>
      <c r="O524" s="13"/>
      <c r="P524" s="13"/>
      <c r="Q524" s="13"/>
      <c r="R524" s="13"/>
      <c r="S524" s="13"/>
      <c r="T524" s="13"/>
      <c r="U524" s="13"/>
      <c r="V524" s="134"/>
      <c r="W524" s="12"/>
      <c r="X524" s="148"/>
      <c r="Y524" s="220"/>
    </row>
    <row r="525" spans="1:25" s="11" customFormat="1" ht="18.75">
      <c r="A525" s="6"/>
      <c r="B525" s="72"/>
      <c r="C525" s="73"/>
      <c r="D525" s="73"/>
      <c r="E525" s="12"/>
      <c r="F525" s="13"/>
      <c r="G525" s="13"/>
      <c r="H525" s="13"/>
      <c r="I525" s="13"/>
      <c r="J525" s="13"/>
      <c r="K525" s="134"/>
      <c r="L525" s="12"/>
      <c r="M525" s="13"/>
      <c r="N525" s="13"/>
      <c r="O525" s="13"/>
      <c r="P525" s="13"/>
      <c r="Q525" s="13"/>
      <c r="R525" s="13"/>
      <c r="S525" s="13"/>
      <c r="T525" s="13"/>
      <c r="U525" s="13"/>
      <c r="V525" s="134"/>
      <c r="W525" s="12"/>
      <c r="X525" s="148"/>
      <c r="Y525" s="220"/>
    </row>
    <row r="526" spans="1:25" s="11" customFormat="1" ht="18.75">
      <c r="A526" s="6"/>
      <c r="B526" s="72"/>
      <c r="C526" s="73"/>
      <c r="D526" s="73"/>
      <c r="E526" s="12"/>
      <c r="F526" s="13"/>
      <c r="G526" s="13"/>
      <c r="H526" s="13"/>
      <c r="I526" s="13"/>
      <c r="J526" s="13"/>
      <c r="K526" s="134"/>
      <c r="L526" s="12"/>
      <c r="M526" s="13"/>
      <c r="N526" s="13"/>
      <c r="O526" s="13"/>
      <c r="P526" s="13"/>
      <c r="Q526" s="13"/>
      <c r="R526" s="13"/>
      <c r="S526" s="13"/>
      <c r="T526" s="13"/>
      <c r="U526" s="13"/>
      <c r="V526" s="134"/>
      <c r="W526" s="12"/>
      <c r="X526" s="148"/>
      <c r="Y526" s="220"/>
    </row>
    <row r="527" spans="1:25" s="11" customFormat="1" ht="18.75">
      <c r="A527" s="6"/>
      <c r="B527" s="72"/>
      <c r="C527" s="73"/>
      <c r="D527" s="73"/>
      <c r="E527" s="12"/>
      <c r="F527" s="13"/>
      <c r="G527" s="13"/>
      <c r="H527" s="13"/>
      <c r="I527" s="13"/>
      <c r="J527" s="13"/>
      <c r="K527" s="134"/>
      <c r="L527" s="12"/>
      <c r="M527" s="13"/>
      <c r="N527" s="13"/>
      <c r="O527" s="13"/>
      <c r="P527" s="13"/>
      <c r="Q527" s="13"/>
      <c r="R527" s="13"/>
      <c r="S527" s="13"/>
      <c r="T527" s="13"/>
      <c r="U527" s="13"/>
      <c r="V527" s="134"/>
      <c r="W527" s="12"/>
      <c r="X527" s="148"/>
      <c r="Y527" s="220"/>
    </row>
    <row r="528" spans="1:25" s="11" customFormat="1" ht="18.75">
      <c r="A528" s="6"/>
      <c r="B528" s="72"/>
      <c r="C528" s="73"/>
      <c r="D528" s="73"/>
      <c r="E528" s="12"/>
      <c r="F528" s="13"/>
      <c r="G528" s="13"/>
      <c r="H528" s="13"/>
      <c r="I528" s="13"/>
      <c r="J528" s="13"/>
      <c r="K528" s="134"/>
      <c r="L528" s="12"/>
      <c r="M528" s="13"/>
      <c r="N528" s="13"/>
      <c r="O528" s="13"/>
      <c r="P528" s="13"/>
      <c r="Q528" s="13"/>
      <c r="R528" s="13"/>
      <c r="S528" s="13"/>
      <c r="T528" s="13"/>
      <c r="U528" s="13"/>
      <c r="V528" s="134"/>
      <c r="W528" s="12"/>
      <c r="X528" s="148"/>
      <c r="Y528" s="220"/>
    </row>
    <row r="529" spans="1:25" s="11" customFormat="1" ht="18.75">
      <c r="A529" s="6"/>
      <c r="B529" s="72"/>
      <c r="C529" s="73"/>
      <c r="D529" s="73"/>
      <c r="E529" s="12"/>
      <c r="F529" s="13"/>
      <c r="G529" s="13"/>
      <c r="H529" s="13"/>
      <c r="I529" s="13"/>
      <c r="J529" s="13"/>
      <c r="K529" s="134"/>
      <c r="L529" s="12"/>
      <c r="M529" s="13"/>
      <c r="N529" s="13"/>
      <c r="O529" s="13"/>
      <c r="P529" s="13"/>
      <c r="Q529" s="13"/>
      <c r="R529" s="13"/>
      <c r="S529" s="13"/>
      <c r="T529" s="13"/>
      <c r="U529" s="13"/>
      <c r="V529" s="134"/>
      <c r="W529" s="12"/>
      <c r="X529" s="148"/>
      <c r="Y529" s="220"/>
    </row>
    <row r="530" spans="1:25" s="11" customFormat="1" ht="18.75">
      <c r="A530" s="6"/>
      <c r="B530" s="72"/>
      <c r="C530" s="73"/>
      <c r="D530" s="73"/>
      <c r="E530" s="12"/>
      <c r="F530" s="13"/>
      <c r="G530" s="13"/>
      <c r="H530" s="13"/>
      <c r="I530" s="13"/>
      <c r="J530" s="13"/>
      <c r="K530" s="134"/>
      <c r="L530" s="12"/>
      <c r="M530" s="13"/>
      <c r="N530" s="13"/>
      <c r="O530" s="13"/>
      <c r="P530" s="13"/>
      <c r="Q530" s="13"/>
      <c r="R530" s="13"/>
      <c r="S530" s="13"/>
      <c r="T530" s="13"/>
      <c r="U530" s="13"/>
      <c r="V530" s="134"/>
      <c r="W530" s="12"/>
      <c r="X530" s="148"/>
      <c r="Y530" s="220"/>
    </row>
    <row r="531" spans="1:25" s="11" customFormat="1" ht="18.75">
      <c r="A531" s="6"/>
      <c r="B531" s="72"/>
      <c r="C531" s="73"/>
      <c r="D531" s="73"/>
      <c r="E531" s="12"/>
      <c r="F531" s="13"/>
      <c r="G531" s="13"/>
      <c r="H531" s="13"/>
      <c r="I531" s="13"/>
      <c r="J531" s="13"/>
      <c r="K531" s="134"/>
      <c r="L531" s="12"/>
      <c r="M531" s="13"/>
      <c r="N531" s="13"/>
      <c r="O531" s="13"/>
      <c r="P531" s="13"/>
      <c r="Q531" s="13"/>
      <c r="R531" s="13"/>
      <c r="S531" s="13"/>
      <c r="T531" s="13"/>
      <c r="U531" s="13"/>
      <c r="V531" s="134"/>
      <c r="W531" s="12"/>
      <c r="X531" s="148"/>
      <c r="Y531" s="220"/>
    </row>
    <row r="532" spans="1:25" s="11" customFormat="1" ht="18.75">
      <c r="A532" s="6"/>
      <c r="B532" s="72"/>
      <c r="C532" s="73"/>
      <c r="D532" s="73"/>
      <c r="E532" s="12"/>
      <c r="F532" s="13"/>
      <c r="G532" s="13"/>
      <c r="H532" s="13"/>
      <c r="I532" s="13"/>
      <c r="J532" s="13"/>
      <c r="K532" s="134"/>
      <c r="L532" s="12"/>
      <c r="M532" s="13"/>
      <c r="N532" s="13"/>
      <c r="O532" s="13"/>
      <c r="P532" s="13"/>
      <c r="Q532" s="13"/>
      <c r="R532" s="13"/>
      <c r="S532" s="13"/>
      <c r="T532" s="13"/>
      <c r="U532" s="13"/>
      <c r="V532" s="134"/>
      <c r="W532" s="12"/>
      <c r="X532" s="148"/>
      <c r="Y532" s="220"/>
    </row>
    <row r="533" spans="1:25" s="11" customFormat="1" ht="18.75">
      <c r="A533" s="6"/>
      <c r="B533" s="72"/>
      <c r="C533" s="73"/>
      <c r="D533" s="73"/>
      <c r="E533" s="12"/>
      <c r="F533" s="13"/>
      <c r="G533" s="13"/>
      <c r="H533" s="13"/>
      <c r="I533" s="13"/>
      <c r="J533" s="13"/>
      <c r="K533" s="134"/>
      <c r="L533" s="12"/>
      <c r="M533" s="13"/>
      <c r="N533" s="13"/>
      <c r="O533" s="13"/>
      <c r="P533" s="13"/>
      <c r="Q533" s="13"/>
      <c r="R533" s="13"/>
      <c r="S533" s="13"/>
      <c r="T533" s="13"/>
      <c r="U533" s="13"/>
      <c r="V533" s="134"/>
      <c r="W533" s="12"/>
      <c r="X533" s="148"/>
      <c r="Y533" s="220"/>
    </row>
    <row r="534" spans="1:25" s="11" customFormat="1" ht="18.75">
      <c r="A534" s="6"/>
      <c r="B534" s="72"/>
      <c r="C534" s="73"/>
      <c r="D534" s="73"/>
      <c r="E534" s="12"/>
      <c r="F534" s="13"/>
      <c r="G534" s="13"/>
      <c r="H534" s="13"/>
      <c r="I534" s="13"/>
      <c r="J534" s="13"/>
      <c r="K534" s="134"/>
      <c r="L534" s="12"/>
      <c r="M534" s="13"/>
      <c r="N534" s="13"/>
      <c r="O534" s="13"/>
      <c r="P534" s="13"/>
      <c r="Q534" s="13"/>
      <c r="R534" s="13"/>
      <c r="S534" s="13"/>
      <c r="T534" s="13"/>
      <c r="U534" s="13"/>
      <c r="V534" s="134"/>
      <c r="W534" s="12"/>
      <c r="X534" s="148"/>
      <c r="Y534" s="220"/>
    </row>
    <row r="535" spans="1:25" s="11" customFormat="1" ht="18.75">
      <c r="A535" s="6"/>
      <c r="B535" s="72"/>
      <c r="C535" s="73"/>
      <c r="D535" s="73"/>
      <c r="E535" s="12"/>
      <c r="F535" s="13"/>
      <c r="G535" s="13"/>
      <c r="H535" s="13"/>
      <c r="I535" s="13"/>
      <c r="J535" s="13"/>
      <c r="K535" s="134"/>
      <c r="L535" s="12"/>
      <c r="M535" s="13"/>
      <c r="N535" s="13"/>
      <c r="O535" s="13"/>
      <c r="P535" s="13"/>
      <c r="Q535" s="13"/>
      <c r="R535" s="13"/>
      <c r="S535" s="13"/>
      <c r="T535" s="13"/>
      <c r="U535" s="13"/>
      <c r="V535" s="134"/>
      <c r="W535" s="12"/>
      <c r="X535" s="148"/>
      <c r="Y535" s="220"/>
    </row>
    <row r="536" spans="1:25" s="11" customFormat="1" ht="18.75">
      <c r="A536" s="6"/>
      <c r="B536" s="72"/>
      <c r="C536" s="73"/>
      <c r="D536" s="73"/>
      <c r="E536" s="12"/>
      <c r="F536" s="13"/>
      <c r="G536" s="13"/>
      <c r="H536" s="13"/>
      <c r="I536" s="13"/>
      <c r="J536" s="13"/>
      <c r="K536" s="134"/>
      <c r="L536" s="12"/>
      <c r="M536" s="13"/>
      <c r="N536" s="13"/>
      <c r="O536" s="13"/>
      <c r="P536" s="13"/>
      <c r="Q536" s="13"/>
      <c r="R536" s="13"/>
      <c r="S536" s="13"/>
      <c r="T536" s="13"/>
      <c r="U536" s="13"/>
      <c r="V536" s="134"/>
      <c r="W536" s="12"/>
      <c r="X536" s="148"/>
      <c r="Y536" s="220"/>
    </row>
    <row r="537" spans="1:25" s="11" customFormat="1" ht="18.75">
      <c r="A537" s="6"/>
      <c r="B537" s="72"/>
      <c r="C537" s="73"/>
      <c r="D537" s="73"/>
      <c r="E537" s="12"/>
      <c r="F537" s="13"/>
      <c r="G537" s="13"/>
      <c r="H537" s="13"/>
      <c r="I537" s="13"/>
      <c r="J537" s="13"/>
      <c r="K537" s="134"/>
      <c r="L537" s="12"/>
      <c r="M537" s="13"/>
      <c r="N537" s="13"/>
      <c r="O537" s="13"/>
      <c r="P537" s="13"/>
      <c r="Q537" s="13"/>
      <c r="R537" s="13"/>
      <c r="S537" s="13"/>
      <c r="T537" s="13"/>
      <c r="U537" s="13"/>
      <c r="V537" s="134"/>
      <c r="W537" s="12"/>
      <c r="X537" s="148"/>
      <c r="Y537" s="220"/>
    </row>
    <row r="538" spans="1:25" s="11" customFormat="1" ht="18.75">
      <c r="A538" s="6"/>
      <c r="B538" s="72"/>
      <c r="C538" s="73"/>
      <c r="D538" s="73"/>
      <c r="E538" s="12"/>
      <c r="F538" s="13"/>
      <c r="G538" s="13"/>
      <c r="H538" s="13"/>
      <c r="I538" s="13"/>
      <c r="J538" s="13"/>
      <c r="K538" s="134"/>
      <c r="L538" s="12"/>
      <c r="M538" s="13"/>
      <c r="N538" s="13"/>
      <c r="O538" s="13"/>
      <c r="P538" s="13"/>
      <c r="Q538" s="13"/>
      <c r="R538" s="13"/>
      <c r="S538" s="13"/>
      <c r="T538" s="13"/>
      <c r="U538" s="13"/>
      <c r="V538" s="134"/>
      <c r="W538" s="12"/>
      <c r="X538" s="148"/>
      <c r="Y538" s="220"/>
    </row>
    <row r="539" spans="1:25" s="11" customFormat="1" ht="18.75">
      <c r="A539" s="6"/>
      <c r="B539" s="72"/>
      <c r="C539" s="73"/>
      <c r="D539" s="73"/>
      <c r="E539" s="12"/>
      <c r="F539" s="13"/>
      <c r="G539" s="13"/>
      <c r="H539" s="13"/>
      <c r="I539" s="13"/>
      <c r="J539" s="13"/>
      <c r="K539" s="134"/>
      <c r="L539" s="12"/>
      <c r="M539" s="13"/>
      <c r="N539" s="13"/>
      <c r="O539" s="13"/>
      <c r="P539" s="13"/>
      <c r="Q539" s="13"/>
      <c r="R539" s="13"/>
      <c r="S539" s="13"/>
      <c r="T539" s="13"/>
      <c r="U539" s="13"/>
      <c r="V539" s="134"/>
      <c r="W539" s="12"/>
      <c r="X539" s="148"/>
      <c r="Y539" s="220"/>
    </row>
    <row r="540" spans="1:25" s="11" customFormat="1" ht="18.75">
      <c r="A540" s="6"/>
      <c r="B540" s="72"/>
      <c r="C540" s="73"/>
      <c r="D540" s="73"/>
      <c r="E540" s="12"/>
      <c r="F540" s="13"/>
      <c r="G540" s="13"/>
      <c r="H540" s="13"/>
      <c r="I540" s="13"/>
      <c r="J540" s="13"/>
      <c r="K540" s="134"/>
      <c r="L540" s="12"/>
      <c r="M540" s="13"/>
      <c r="N540" s="13"/>
      <c r="O540" s="13"/>
      <c r="P540" s="13"/>
      <c r="Q540" s="13"/>
      <c r="R540" s="13"/>
      <c r="S540" s="13"/>
      <c r="T540" s="13"/>
      <c r="U540" s="13"/>
      <c r="V540" s="134"/>
      <c r="W540" s="12"/>
      <c r="X540" s="148"/>
      <c r="Y540" s="220"/>
    </row>
    <row r="541" spans="1:25" s="11" customFormat="1" ht="18.75">
      <c r="A541" s="6"/>
      <c r="B541" s="72"/>
      <c r="C541" s="73"/>
      <c r="D541" s="73"/>
      <c r="E541" s="12"/>
      <c r="F541" s="13"/>
      <c r="G541" s="13"/>
      <c r="H541" s="13"/>
      <c r="I541" s="13"/>
      <c r="J541" s="13"/>
      <c r="K541" s="134"/>
      <c r="L541" s="12"/>
      <c r="M541" s="13"/>
      <c r="N541" s="13"/>
      <c r="O541" s="13"/>
      <c r="P541" s="13"/>
      <c r="Q541" s="13"/>
      <c r="R541" s="13"/>
      <c r="S541" s="13"/>
      <c r="T541" s="13"/>
      <c r="U541" s="13"/>
      <c r="V541" s="134"/>
      <c r="W541" s="12"/>
      <c r="X541" s="148"/>
      <c r="Y541" s="220"/>
    </row>
    <row r="542" spans="1:25" s="11" customFormat="1" ht="18.75">
      <c r="A542" s="6"/>
      <c r="B542" s="72"/>
      <c r="C542" s="73"/>
      <c r="D542" s="73"/>
      <c r="E542" s="12"/>
      <c r="F542" s="13"/>
      <c r="G542" s="13"/>
      <c r="H542" s="13"/>
      <c r="I542" s="13"/>
      <c r="J542" s="13"/>
      <c r="K542" s="134"/>
      <c r="L542" s="12"/>
      <c r="M542" s="13"/>
      <c r="N542" s="13"/>
      <c r="O542" s="13"/>
      <c r="P542" s="13"/>
      <c r="Q542" s="13"/>
      <c r="R542" s="13"/>
      <c r="S542" s="13"/>
      <c r="T542" s="13"/>
      <c r="U542" s="13"/>
      <c r="V542" s="134"/>
      <c r="W542" s="12"/>
      <c r="X542" s="148"/>
      <c r="Y542" s="220"/>
    </row>
    <row r="543" spans="1:25" s="11" customFormat="1" ht="18.75">
      <c r="A543" s="6"/>
      <c r="B543" s="72"/>
      <c r="C543" s="73"/>
      <c r="D543" s="73"/>
      <c r="E543" s="12"/>
      <c r="F543" s="13"/>
      <c r="G543" s="13"/>
      <c r="H543" s="13"/>
      <c r="I543" s="13"/>
      <c r="J543" s="13"/>
      <c r="K543" s="134"/>
      <c r="L543" s="12"/>
      <c r="M543" s="13"/>
      <c r="N543" s="13"/>
      <c r="O543" s="13"/>
      <c r="P543" s="13"/>
      <c r="Q543" s="13"/>
      <c r="R543" s="13"/>
      <c r="S543" s="13"/>
      <c r="T543" s="13"/>
      <c r="U543" s="13"/>
      <c r="V543" s="134"/>
      <c r="W543" s="12"/>
      <c r="X543" s="148"/>
      <c r="Y543" s="220"/>
    </row>
    <row r="544" spans="1:25" s="11" customFormat="1" ht="18.75">
      <c r="A544" s="6"/>
      <c r="B544" s="72"/>
      <c r="C544" s="73"/>
      <c r="D544" s="73"/>
      <c r="E544" s="12"/>
      <c r="F544" s="13"/>
      <c r="G544" s="13"/>
      <c r="H544" s="13"/>
      <c r="I544" s="13"/>
      <c r="J544" s="13"/>
      <c r="K544" s="134"/>
      <c r="L544" s="12"/>
      <c r="M544" s="13"/>
      <c r="N544" s="13"/>
      <c r="O544" s="13"/>
      <c r="P544" s="13"/>
      <c r="Q544" s="13"/>
      <c r="R544" s="13"/>
      <c r="S544" s="13"/>
      <c r="T544" s="13"/>
      <c r="U544" s="13"/>
      <c r="V544" s="134"/>
      <c r="W544" s="12"/>
      <c r="X544" s="148"/>
      <c r="Y544" s="220"/>
    </row>
    <row r="545" spans="1:25" s="11" customFormat="1" ht="18.75">
      <c r="A545" s="6"/>
      <c r="B545" s="72"/>
      <c r="C545" s="73"/>
      <c r="D545" s="73"/>
      <c r="E545" s="12"/>
      <c r="F545" s="13"/>
      <c r="G545" s="13"/>
      <c r="H545" s="13"/>
      <c r="I545" s="13"/>
      <c r="J545" s="13"/>
      <c r="K545" s="134"/>
      <c r="L545" s="12"/>
      <c r="M545" s="13"/>
      <c r="N545" s="13"/>
      <c r="O545" s="13"/>
      <c r="P545" s="13"/>
      <c r="Q545" s="13"/>
      <c r="R545" s="13"/>
      <c r="S545" s="13"/>
      <c r="T545" s="13"/>
      <c r="U545" s="13"/>
      <c r="V545" s="134"/>
      <c r="W545" s="12"/>
      <c r="X545" s="148"/>
      <c r="Y545" s="220"/>
    </row>
    <row r="546" spans="1:25" s="11" customFormat="1" ht="18.75">
      <c r="A546" s="6"/>
      <c r="B546" s="72"/>
      <c r="C546" s="73"/>
      <c r="D546" s="73"/>
      <c r="E546" s="12"/>
      <c r="F546" s="13"/>
      <c r="G546" s="13"/>
      <c r="H546" s="13"/>
      <c r="I546" s="13"/>
      <c r="J546" s="13"/>
      <c r="K546" s="134"/>
      <c r="L546" s="12"/>
      <c r="M546" s="13"/>
      <c r="N546" s="13"/>
      <c r="O546" s="13"/>
      <c r="P546" s="13"/>
      <c r="Q546" s="13"/>
      <c r="R546" s="13"/>
      <c r="S546" s="13"/>
      <c r="T546" s="13"/>
      <c r="U546" s="13"/>
      <c r="V546" s="134"/>
      <c r="W546" s="12"/>
      <c r="X546" s="148"/>
      <c r="Y546" s="220"/>
    </row>
    <row r="547" spans="1:25" s="11" customFormat="1" ht="18.75">
      <c r="A547" s="6"/>
      <c r="B547" s="72"/>
      <c r="C547" s="73"/>
      <c r="D547" s="73"/>
      <c r="E547" s="12"/>
      <c r="F547" s="13"/>
      <c r="G547" s="13"/>
      <c r="H547" s="13"/>
      <c r="I547" s="13"/>
      <c r="J547" s="13"/>
      <c r="K547" s="134"/>
      <c r="L547" s="12"/>
      <c r="M547" s="13"/>
      <c r="N547" s="13"/>
      <c r="O547" s="13"/>
      <c r="P547" s="13"/>
      <c r="Q547" s="13"/>
      <c r="R547" s="13"/>
      <c r="S547" s="13"/>
      <c r="T547" s="13"/>
      <c r="U547" s="13"/>
      <c r="V547" s="134"/>
      <c r="W547" s="12"/>
      <c r="X547" s="148"/>
      <c r="Y547" s="220"/>
    </row>
    <row r="548" spans="1:25" s="11" customFormat="1" ht="18.75">
      <c r="A548" s="6"/>
      <c r="B548" s="72"/>
      <c r="C548" s="73"/>
      <c r="D548" s="73"/>
      <c r="E548" s="12"/>
      <c r="F548" s="13"/>
      <c r="G548" s="13"/>
      <c r="H548" s="13"/>
      <c r="I548" s="13"/>
      <c r="J548" s="13"/>
      <c r="K548" s="134"/>
      <c r="L548" s="12"/>
      <c r="M548" s="13"/>
      <c r="N548" s="13"/>
      <c r="O548" s="13"/>
      <c r="P548" s="13"/>
      <c r="Q548" s="13"/>
      <c r="R548" s="13"/>
      <c r="S548" s="13"/>
      <c r="T548" s="13"/>
      <c r="U548" s="13"/>
      <c r="V548" s="134"/>
      <c r="W548" s="12"/>
      <c r="X548" s="148"/>
      <c r="Y548" s="220"/>
    </row>
    <row r="549" spans="1:25" s="11" customFormat="1" ht="18.75">
      <c r="A549" s="6"/>
      <c r="B549" s="72"/>
      <c r="C549" s="73"/>
      <c r="D549" s="73"/>
      <c r="E549" s="12"/>
      <c r="F549" s="13"/>
      <c r="G549" s="13"/>
      <c r="H549" s="13"/>
      <c r="I549" s="13"/>
      <c r="J549" s="13"/>
      <c r="K549" s="134"/>
      <c r="L549" s="12"/>
      <c r="M549" s="13"/>
      <c r="N549" s="13"/>
      <c r="O549" s="13"/>
      <c r="P549" s="13"/>
      <c r="Q549" s="13"/>
      <c r="R549" s="13"/>
      <c r="S549" s="13"/>
      <c r="T549" s="13"/>
      <c r="U549" s="13"/>
      <c r="V549" s="134"/>
      <c r="W549" s="12"/>
      <c r="X549" s="148"/>
      <c r="Y549" s="220"/>
    </row>
    <row r="550" spans="1:25" s="11" customFormat="1" ht="18.75">
      <c r="A550" s="6"/>
      <c r="B550" s="72"/>
      <c r="C550" s="73"/>
      <c r="D550" s="73"/>
      <c r="E550" s="12"/>
      <c r="F550" s="13"/>
      <c r="G550" s="13"/>
      <c r="H550" s="13"/>
      <c r="I550" s="13"/>
      <c r="J550" s="13"/>
      <c r="K550" s="134"/>
      <c r="L550" s="12"/>
      <c r="M550" s="13"/>
      <c r="N550" s="13"/>
      <c r="O550" s="13"/>
      <c r="P550" s="13"/>
      <c r="Q550" s="13"/>
      <c r="R550" s="13"/>
      <c r="S550" s="13"/>
      <c r="T550" s="13"/>
      <c r="U550" s="13"/>
      <c r="V550" s="134"/>
      <c r="W550" s="12"/>
      <c r="X550" s="148"/>
      <c r="Y550" s="220"/>
    </row>
  </sheetData>
  <sheetProtection/>
  <mergeCells count="51">
    <mergeCell ref="B7:W7"/>
    <mergeCell ref="B8:W8"/>
    <mergeCell ref="X1:X45"/>
    <mergeCell ref="R2:W2"/>
    <mergeCell ref="R3:W3"/>
    <mergeCell ref="R4:W4"/>
    <mergeCell ref="V10:V14"/>
    <mergeCell ref="E11:G11"/>
    <mergeCell ref="H12:H14"/>
    <mergeCell ref="G13:G14"/>
    <mergeCell ref="J13:J14"/>
    <mergeCell ref="N13:N14"/>
    <mergeCell ref="X183:X233"/>
    <mergeCell ref="B47:B48"/>
    <mergeCell ref="X152:X182"/>
    <mergeCell ref="B208:G208"/>
    <mergeCell ref="O208:W208"/>
    <mergeCell ref="D207:I207"/>
    <mergeCell ref="R207:V207"/>
    <mergeCell ref="M12:M14"/>
    <mergeCell ref="F12:G12"/>
    <mergeCell ref="S12:T12"/>
    <mergeCell ref="C47:C48"/>
    <mergeCell ref="F13:F14"/>
    <mergeCell ref="D10:D14"/>
    <mergeCell ref="E10:J10"/>
    <mergeCell ref="C10:C14"/>
    <mergeCell ref="S13:S14"/>
    <mergeCell ref="P12:P14"/>
    <mergeCell ref="K47:K48"/>
    <mergeCell ref="N12:O12"/>
    <mergeCell ref="O13:O14"/>
    <mergeCell ref="K10:K14"/>
    <mergeCell ref="L10:U10"/>
    <mergeCell ref="L11:P11"/>
    <mergeCell ref="U12:U14"/>
    <mergeCell ref="T13:T14"/>
    <mergeCell ref="B10:B14"/>
    <mergeCell ref="W10:W14"/>
    <mergeCell ref="H11:J11"/>
    <mergeCell ref="Q11:U11"/>
    <mergeCell ref="I12:J12"/>
    <mergeCell ref="Q12:Q14"/>
    <mergeCell ref="R12:R14"/>
    <mergeCell ref="I13:I14"/>
    <mergeCell ref="E12:E14"/>
    <mergeCell ref="L12:L14"/>
    <mergeCell ref="X46:X54"/>
    <mergeCell ref="X55:X79"/>
    <mergeCell ref="X80:X114"/>
    <mergeCell ref="X115:X151"/>
  </mergeCells>
  <printOptions horizontalCentered="1"/>
  <pageMargins left="0.1968503937007874" right="0.1968503937007874" top="0.44" bottom="0.31496062992125984" header="0.33" footer="0.2362204724409449"/>
  <pageSetup fitToHeight="7" horizontalDpi="600" verticalDpi="600" orientation="landscape" paperSize="9" scale="29" r:id="rId1"/>
  <headerFooter alignWithMargins="0">
    <oddHeader>&amp;R&amp;22Продовження додатку 3</oddHeader>
  </headerFooter>
  <rowBreaks count="3" manualBreakCount="3">
    <brk id="114" min="1" max="23" man="1"/>
    <brk id="151" min="1" max="23" man="1"/>
    <brk id="182" min="1" max="2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2017-10-20T12:49:51Z</cp:lastPrinted>
  <dcterms:created xsi:type="dcterms:W3CDTF">2014-01-17T10:52:16Z</dcterms:created>
  <dcterms:modified xsi:type="dcterms:W3CDTF">2017-10-20T13:11:46Z</dcterms:modified>
  <cp:category/>
  <cp:version/>
  <cp:contentType/>
  <cp:contentStatus/>
</cp:coreProperties>
</file>