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0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3'!$7:$10</definedName>
    <definedName name="_xlnm.Print_Titles" localSheetId="1">'дод. 4'!$9:$12</definedName>
    <definedName name="_xlnm.Print_Area" localSheetId="0">'дод. 3'!$A$1:$Q$208</definedName>
    <definedName name="_xlnm.Print_Area" localSheetId="1">'дод. 4'!$A$1:$P$157</definedName>
  </definedNames>
  <calcPr fullCalcOnLoad="1"/>
</workbook>
</file>

<file path=xl/sharedStrings.xml><?xml version="1.0" encoding="utf-8"?>
<sst xmlns="http://schemas.openxmlformats.org/spreadsheetml/2006/main" count="1017" uniqueCount="510">
  <si>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</si>
  <si>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</si>
  <si>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</si>
  <si>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</si>
  <si>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</si>
  <si>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</si>
  <si>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</si>
  <si>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</si>
  <si>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</si>
  <si>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</si>
  <si>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</si>
  <si>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</si>
  <si>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</si>
  <si>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</si>
  <si>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</si>
  <si>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</si>
  <si>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</si>
  <si>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</si>
  <si>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</si>
  <si>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</si>
  <si>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</si>
  <si>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</si>
  <si>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</si>
  <si>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7692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</si>
  <si>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</si>
  <si>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</si>
  <si>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</si>
  <si>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</si>
  <si>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</si>
  <si>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</si>
  <si>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</si>
  <si>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</si>
  <si>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</si>
  <si>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</si>
  <si>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</si>
  <si>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</si>
  <si>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</si>
  <si>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</si>
  <si>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</si>
  <si>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</si>
  <si>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</si>
  <si>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</si>
  <si>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</si>
  <si>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Інші субвенції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</si>
  <si>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</si>
  <si>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</si>
  <si>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</si>
  <si>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</si>
  <si>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</si>
  <si>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</si>
  <si>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</si>
  <si>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</si>
  <si>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</si>
  <si>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</si>
  <si>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</si>
  <si>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</si>
  <si>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</si>
  <si>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</si>
  <si>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</si>
  <si>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</si>
  <si>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</si>
  <si>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</si>
  <si>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</si>
  <si>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</si>
  <si>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</si>
  <si>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</si>
  <si>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</si>
  <si>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</si>
  <si>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</si>
  <si>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</si>
  <si>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</si>
  <si>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</si>
  <si>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Забезпечення функціонування водопровідно-каналізаційного господарства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</si>
  <si>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</si>
  <si>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</si>
  <si>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</si>
  <si>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</si>
  <si>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</si>
  <si>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</si>
  <si>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</si>
  <si>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</si>
  <si>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</si>
  <si>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</si>
  <si>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</si>
  <si>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</si>
  <si>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</si>
  <si>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</si>
  <si>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</si>
  <si>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</si>
  <si>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</si>
  <si>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</si>
  <si>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</si>
  <si>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</si>
  <si>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</si>
  <si>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</si>
  <si>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</si>
  <si>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</si>
  <si>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</si>
  <si>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</si>
  <si>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</si>
  <si>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</si>
  <si>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</si>
  <si>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</si>
  <si>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</si>
  <si>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</si>
  <si>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</si>
  <si>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</si>
  <si>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</si>
  <si>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</si>
  <si>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</si>
  <si>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</si>
  <si>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</si>
  <si>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0726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</si>
  <si>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</si>
  <si>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</si>
  <si>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</si>
  <si>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</si>
  <si>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</si>
  <si>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</si>
  <si>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</si>
  <si>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</si>
  <si>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</si>
  <si>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</si>
  <si>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</si>
  <si>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</si>
  <si>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0822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</si>
  <si>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</si>
  <si>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</si>
  <si>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</si>
  <si>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</si>
  <si>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</si>
  <si>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</si>
  <si>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</si>
  <si>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</si>
  <si>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</si>
  <si>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</si>
  <si>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</si>
  <si>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</si>
  <si>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</si>
  <si>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</si>
  <si>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</si>
  <si>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0455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</si>
  <si>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</si>
  <si>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</si>
  <si>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</si>
  <si>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</si>
  <si>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</si>
  <si>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</si>
  <si>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</si>
  <si>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</si>
  <si>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</si>
  <si>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</si>
  <si>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</si>
  <si>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</si>
  <si>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</si>
  <si>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</si>
  <si>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</si>
  <si>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</si>
  <si>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</si>
  <si>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</si>
  <si>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</si>
  <si>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</si>
  <si>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</si>
  <si>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</si>
  <si>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</si>
  <si>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</si>
  <si>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3181</t>
  </si>
  <si>
    <t>3190</t>
  </si>
  <si>
    <t>3200</t>
  </si>
  <si>
    <t>3220</t>
  </si>
  <si>
    <t>1050</t>
  </si>
  <si>
    <t>3130</t>
  </si>
  <si>
    <t>3131</t>
  </si>
  <si>
    <t>3140</t>
  </si>
  <si>
    <t>3160</t>
  </si>
  <si>
    <t>Амбулаторно-поліклінічна допомога населенню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</si>
  <si>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</si>
  <si>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</si>
  <si>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</si>
  <si>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</si>
  <si>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</si>
  <si>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</si>
  <si>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</si>
  <si>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</si>
  <si>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</si>
  <si>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</si>
  <si>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</si>
  <si>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</si>
  <si>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</si>
  <si>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</si>
  <si>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</si>
  <si>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</si>
  <si>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</si>
  <si>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</si>
  <si>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</si>
  <si>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</si>
  <si>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</si>
  <si>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0640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</si>
  <si>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</si>
  <si>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</si>
  <si>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</si>
  <si>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</si>
  <si>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</si>
  <si>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 xml:space="preserve">Методичне забезпечення діяльності навчальних закладів 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</si>
  <si>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</si>
  <si>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</si>
  <si>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</si>
  <si>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</si>
  <si>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</si>
  <si>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</si>
  <si>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</si>
  <si>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</si>
  <si>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</si>
  <si>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Первинна медико-санітарна допомога населенню</t>
  </si>
  <si>
    <t>Централізовані заходи з лікування хворих на цукровий та нецукровий діабет</t>
  </si>
  <si>
    <t>2150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</si>
  <si>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</si>
  <si>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</si>
  <si>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</si>
  <si>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</si>
  <si>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</si>
  <si>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</si>
  <si>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</si>
  <si>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</si>
  <si>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</si>
  <si>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3161</t>
  </si>
  <si>
    <t>3170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</si>
  <si>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</si>
  <si>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3182</t>
  </si>
  <si>
    <t>3230</t>
  </si>
  <si>
    <t xml:space="preserve">Інші заклади та заходи </t>
  </si>
  <si>
    <t>4020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</si>
  <si>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</si>
  <si>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</si>
  <si>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</si>
  <si>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</si>
  <si>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</si>
  <si>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</si>
  <si>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</si>
  <si>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</si>
  <si>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</si>
  <si>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</si>
  <si>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</si>
  <si>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</si>
  <si>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</si>
  <si>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</si>
  <si>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</si>
  <si>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</si>
  <si>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</si>
  <si>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</si>
  <si>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</si>
  <si>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</si>
  <si>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</si>
  <si>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</si>
  <si>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</si>
  <si>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</si>
  <si>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</si>
  <si>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</si>
  <si>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</si>
  <si>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</si>
  <si>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</si>
  <si>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</si>
  <si>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</si>
  <si>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</si>
  <si>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</si>
  <si>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</si>
  <si>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</si>
  <si>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</si>
  <si>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</si>
  <si>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</si>
  <si>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</si>
  <si>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</si>
  <si>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</si>
  <si>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</si>
  <si>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</si>
  <si>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</si>
  <si>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0213230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</si>
  <si>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</si>
  <si>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</si>
  <si>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</si>
  <si>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</si>
  <si>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</si>
  <si>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</si>
  <si>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</si>
  <si>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</si>
  <si>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</si>
  <si>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</si>
  <si>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</si>
  <si>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</si>
  <si>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</si>
  <si>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</si>
  <si>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</si>
  <si>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</si>
  <si>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</si>
  <si>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0217692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</si>
  <si>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</si>
  <si>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</si>
  <si>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</si>
  <si>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</si>
  <si>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</si>
  <si>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</si>
  <si>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</si>
  <si>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</si>
  <si>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</si>
  <si>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0613220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</si>
  <si>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</si>
  <si>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</si>
  <si>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</si>
  <si>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</si>
  <si>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</si>
  <si>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</si>
  <si>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</si>
  <si>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</si>
  <si>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</si>
  <si>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</si>
  <si>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</si>
  <si>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</si>
  <si>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</si>
  <si>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</si>
  <si>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</si>
  <si>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</si>
  <si>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</si>
  <si>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</si>
  <si>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</si>
  <si>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</si>
  <si>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0813010</t>
  </si>
  <si>
    <t>0813011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</si>
  <si>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</si>
  <si>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</si>
  <si>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</si>
  <si>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</si>
  <si>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</si>
  <si>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</si>
  <si>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</si>
  <si>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</si>
  <si>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</si>
  <si>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0813161</t>
  </si>
  <si>
    <t>0813170</t>
  </si>
  <si>
    <t>0813180</t>
  </si>
  <si>
    <t>0813181</t>
  </si>
  <si>
    <t>0813182</t>
  </si>
  <si>
    <t>0813190</t>
  </si>
  <si>
    <t>0813200</t>
  </si>
  <si>
    <t>0813230</t>
  </si>
  <si>
    <t>0817640</t>
  </si>
  <si>
    <t>0900000</t>
  </si>
  <si>
    <t>0910000</t>
  </si>
  <si>
    <t>0910160</t>
  </si>
  <si>
    <t>0913110</t>
  </si>
  <si>
    <t>0913112</t>
  </si>
  <si>
    <t>1010000</t>
  </si>
  <si>
    <t>1014020</t>
  </si>
  <si>
    <t>1014030</t>
  </si>
  <si>
    <t>1014080</t>
  </si>
  <si>
    <t>1200000</t>
  </si>
  <si>
    <t>1210000</t>
  </si>
  <si>
    <t>1210160</t>
  </si>
  <si>
    <t>1213200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</si>
  <si>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</si>
  <si>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</si>
  <si>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</si>
  <si>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</si>
  <si>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</si>
  <si>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</si>
  <si>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</si>
  <si>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</si>
  <si>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1217692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</si>
  <si>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</si>
  <si>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</si>
  <si>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</si>
  <si>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</si>
  <si>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</si>
  <si>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</si>
  <si>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</si>
  <si>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</si>
  <si>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</si>
  <si>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</si>
  <si>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1617692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</si>
  <si>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</si>
  <si>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</si>
  <si>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</si>
  <si>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</si>
  <si>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</si>
  <si>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</si>
  <si>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</si>
  <si>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</si>
  <si>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</si>
  <si>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</si>
  <si>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</si>
  <si>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</si>
  <si>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</si>
  <si>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</si>
  <si>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</si>
  <si>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</si>
  <si>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</si>
  <si>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</si>
  <si>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</si>
  <si>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</si>
  <si>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</si>
  <si>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</si>
  <si>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</si>
  <si>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</si>
  <si>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</si>
  <si>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 програми, заклади та заходи у сфері охорони здоров’я</t>
  </si>
  <si>
    <t>Інші програми, заклади та заходи у сфері охорони здоров’я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</si>
  <si>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сім’ях, в сім’ях патронатного вихователя, надання допомоги дітям сиротам та дітям, позбавленим батьківського піклування, яким виповнюється 18 років</t>
  </si>
  <si>
    <t>Заходи запобігання та ліквідації надзвичайних ситуацій та наслідків стихійного лиха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</si>
  <si>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</si>
  <si>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</si>
  <si>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</si>
  <si>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</si>
  <si>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</si>
  <si>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</si>
  <si>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</si>
  <si>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</si>
  <si>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</si>
  <si>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</si>
  <si>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</si>
  <si>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</si>
  <si>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</si>
  <si>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 xml:space="preserve">                Додаток 3</t>
  </si>
  <si>
    <t>до рішення виконавчого комітету</t>
  </si>
  <si>
    <t xml:space="preserve">від                №     </t>
  </si>
  <si>
    <t xml:space="preserve">                Додаток 4</t>
  </si>
  <si>
    <t xml:space="preserve">від                       №    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</si>
  <si>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</si>
  <si>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</si>
  <si>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</si>
  <si>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</si>
  <si>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</si>
  <si>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</si>
  <si>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</si>
  <si>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</si>
  <si>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</si>
  <si>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</si>
  <si>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</si>
  <si>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</si>
  <si>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</si>
  <si>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</si>
  <si>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</si>
  <si>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</si>
  <si>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</si>
  <si>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</si>
  <si>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</si>
  <si>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</si>
  <si>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</si>
  <si>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</si>
  <si>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</si>
  <si>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</si>
  <si>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</si>
  <si>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Дотації з місцевого бюджету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</si>
  <si>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</si>
  <si>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</si>
  <si>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</si>
  <si>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</si>
  <si>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</si>
  <si>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</si>
  <si>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</si>
  <si>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</si>
  <si>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</si>
  <si>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</si>
  <si>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</si>
  <si>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</si>
  <si>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</si>
  <si>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</si>
  <si>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</si>
  <si>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</si>
  <si>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</si>
  <si>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</si>
  <si>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</si>
  <si>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</si>
  <si>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</si>
  <si>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</si>
  <si>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</si>
  <si>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</si>
  <si>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</si>
  <si>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</si>
  <si>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</si>
  <si>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</si>
  <si>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</si>
  <si>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</si>
  <si>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</si>
  <si>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</si>
  <si>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</si>
  <si>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</si>
  <si>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</si>
  <si>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</si>
  <si>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</si>
  <si>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</si>
  <si>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</si>
  <si>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</si>
  <si>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</si>
  <si>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</si>
  <si>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</si>
  <si>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</si>
  <si>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Будівництво1 медичних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</si>
  <si>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</si>
  <si>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</si>
  <si>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Директор департаменту фінансів, економіки та інвестицій</t>
  </si>
  <si>
    <t>С.А. Липова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</si>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</sst>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sz val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 horizontal="center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6" fillId="13" borderId="0" xfId="0" applyFont="1" applyFill="1" applyAlignment="1">
      <alignment vertical="center"/>
    </xf>
    <xf numFmtId="0" fontId="28" fillId="13" borderId="0" xfId="0" applyFont="1" applyFill="1" applyBorder="1" applyAlignment="1">
      <alignment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6" fillId="13" borderId="0" xfId="0" applyNumberFormat="1" applyFont="1" applyFill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0" fontId="26" fillId="13" borderId="12" xfId="0" applyFont="1" applyFill="1" applyBorder="1" applyAlignment="1">
      <alignment vertical="center"/>
    </xf>
    <xf numFmtId="0" fontId="29" fillId="13" borderId="0" xfId="0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Alignment="1" applyProtection="1">
      <alignment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31" fillId="0" borderId="0" xfId="0" applyNumberFormat="1" applyFont="1" applyFill="1" applyAlignment="1">
      <alignment/>
    </xf>
    <xf numFmtId="0" fontId="29" fillId="13" borderId="0" xfId="0" applyFont="1" applyFill="1" applyAlignment="1">
      <alignment vertical="center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/>
    </xf>
    <xf numFmtId="4" fontId="26" fillId="27" borderId="0" xfId="0" applyNumberFormat="1" applyFont="1" applyFill="1" applyBorder="1" applyAlignment="1">
      <alignment/>
    </xf>
    <xf numFmtId="0" fontId="30" fillId="0" borderId="0" xfId="0" applyFont="1" applyFill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13" xfId="0" applyNumberFormat="1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Alignment="1">
      <alignment horizontal="center" vertical="center" textRotation="180"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Alignment="1">
      <alignment horizontal="center" vertical="center" textRotation="180"/>
    </xf>
    <xf numFmtId="49" fontId="30" fillId="0" borderId="0" xfId="0" applyNumberFormat="1" applyFont="1" applyFill="1" applyBorder="1" applyAlignment="1">
      <alignment horizontal="center" vertical="center" textRotation="180"/>
    </xf>
    <xf numFmtId="3" fontId="43" fillId="0" borderId="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43" fillId="0" borderId="0" xfId="0" applyNumberFormat="1" applyFont="1" applyFill="1" applyAlignment="1" applyProtection="1">
      <alignment horizontal="left"/>
      <protection/>
    </xf>
    <xf numFmtId="3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9" fontId="30" fillId="0" borderId="0" xfId="0" applyNumberFormat="1" applyFont="1" applyFill="1" applyAlignment="1">
      <alignment horizontal="center" vertical="center" textRotation="180"/>
    </xf>
    <xf numFmtId="49" fontId="30" fillId="0" borderId="14" xfId="0" applyNumberFormat="1" applyFont="1" applyFill="1" applyBorder="1" applyAlignment="1">
      <alignment horizontal="center" vertical="center" textRotation="180"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49" fontId="30" fillId="0" borderId="0" xfId="0" applyNumberFormat="1" applyFont="1" applyFill="1" applyAlignment="1">
      <alignment horizontal="center" vertical="center" textRotation="180"/>
    </xf>
    <xf numFmtId="49" fontId="30" fillId="0" borderId="14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5"/>
  <sheetViews>
    <sheetView showGridLines="0" showZeros="0" tabSelected="1" view="pageBreakPreview" zoomScale="25" zoomScaleNormal="70" zoomScaleSheetLayoutView="25" zoomScalePageLayoutView="0" workbookViewId="0" topLeftCell="A196">
      <selection activeCell="O248" sqref="O248"/>
    </sheetView>
  </sheetViews>
  <sheetFormatPr defaultColWidth="9.16015625" defaultRowHeight="12.75"/>
  <cols>
    <col min="1" max="1" width="19.33203125" style="89" customWidth="1"/>
    <col min="2" max="2" width="17.33203125" style="96" customWidth="1"/>
    <col min="3" max="3" width="15.5" style="90" customWidth="1"/>
    <col min="4" max="4" width="57.33203125" style="92" customWidth="1"/>
    <col min="5" max="5" width="24.16015625" style="86" customWidth="1"/>
    <col min="6" max="6" width="21.83203125" style="86" customWidth="1"/>
    <col min="7" max="7" width="19.33203125" style="86" customWidth="1"/>
    <col min="8" max="8" width="19.16015625" style="86" customWidth="1"/>
    <col min="9" max="9" width="18" style="86" customWidth="1"/>
    <col min="10" max="10" width="20.83203125" style="86" customWidth="1"/>
    <col min="11" max="11" width="17.16015625" style="86" customWidth="1"/>
    <col min="12" max="12" width="16.66015625" style="86" customWidth="1"/>
    <col min="13" max="13" width="16.5" style="86" customWidth="1"/>
    <col min="14" max="14" width="19.16015625" style="86" customWidth="1"/>
    <col min="15" max="15" width="20.16015625" style="86" customWidth="1"/>
    <col min="16" max="16" width="22.16015625" style="86" customWidth="1"/>
    <col min="17" max="17" width="5.83203125" style="147" customWidth="1"/>
    <col min="18" max="18" width="16.83203125" style="20" customWidth="1"/>
    <col min="19" max="19" width="14.33203125" style="20" customWidth="1"/>
    <col min="20" max="16384" width="9.16015625" style="20" customWidth="1"/>
  </cols>
  <sheetData>
    <row r="1" spans="1:16" ht="26.25" customHeight="1">
      <c r="A1" s="76"/>
      <c r="B1" s="77"/>
      <c r="C1" s="77"/>
      <c r="D1" s="32"/>
      <c r="E1" s="4"/>
      <c r="F1" s="78"/>
      <c r="G1" s="78"/>
      <c r="H1" s="78"/>
      <c r="I1" s="78"/>
      <c r="J1" s="78"/>
      <c r="K1" s="4"/>
      <c r="L1" s="4"/>
      <c r="M1" s="158" t="s">
        <v>420</v>
      </c>
      <c r="N1" s="158"/>
      <c r="O1" s="158"/>
      <c r="P1" s="158"/>
    </row>
    <row r="2" spans="1:16" ht="26.25" customHeight="1">
      <c r="A2" s="76"/>
      <c r="B2" s="77"/>
      <c r="C2" s="77"/>
      <c r="D2" s="32"/>
      <c r="E2" s="4"/>
      <c r="F2" s="78"/>
      <c r="G2" s="78"/>
      <c r="H2" s="78"/>
      <c r="I2" s="78"/>
      <c r="J2" s="78"/>
      <c r="K2" s="4"/>
      <c r="L2" s="4"/>
      <c r="M2" s="138" t="s">
        <v>421</v>
      </c>
      <c r="N2" s="138"/>
      <c r="O2" s="138"/>
      <c r="P2" s="138"/>
    </row>
    <row r="3" spans="1:17" ht="26.25" customHeight="1">
      <c r="A3" s="76"/>
      <c r="B3" s="77"/>
      <c r="C3" s="77"/>
      <c r="D3" s="32"/>
      <c r="E3" s="79"/>
      <c r="F3" s="78"/>
      <c r="G3" s="78"/>
      <c r="H3" s="78"/>
      <c r="I3" s="78"/>
      <c r="J3" s="78"/>
      <c r="K3" s="79"/>
      <c r="L3" s="79"/>
      <c r="M3" s="159" t="s">
        <v>422</v>
      </c>
      <c r="N3" s="159"/>
      <c r="O3" s="159"/>
      <c r="P3" s="159"/>
      <c r="Q3" s="159"/>
    </row>
    <row r="4" spans="1:17" s="2" customFormat="1" ht="71.25" customHeight="1">
      <c r="A4" s="76"/>
      <c r="B4" s="77"/>
      <c r="C4" s="77"/>
      <c r="D4" s="33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163">
        <v>12</v>
      </c>
    </row>
    <row r="5" spans="1:21" ht="66" customHeight="1">
      <c r="A5" s="76"/>
      <c r="B5" s="77"/>
      <c r="C5" s="77"/>
      <c r="D5" s="162" t="s">
        <v>419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78"/>
      <c r="Q5" s="163"/>
      <c r="R5" s="54"/>
      <c r="S5" s="54"/>
      <c r="T5" s="54"/>
      <c r="U5" s="54"/>
    </row>
    <row r="6" spans="1:21" ht="21" customHeight="1">
      <c r="A6" s="76"/>
      <c r="B6" s="77"/>
      <c r="C6" s="77"/>
      <c r="D6" s="70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0" t="s">
        <v>425</v>
      </c>
      <c r="Q6" s="163"/>
      <c r="R6" s="54"/>
      <c r="S6" s="54"/>
      <c r="T6" s="54"/>
      <c r="U6" s="54"/>
    </row>
    <row r="7" spans="1:17" s="3" customFormat="1" ht="21.75" customHeight="1">
      <c r="A7" s="156" t="s">
        <v>178</v>
      </c>
      <c r="B7" s="155" t="s">
        <v>180</v>
      </c>
      <c r="C7" s="155" t="s">
        <v>89</v>
      </c>
      <c r="D7" s="155" t="s">
        <v>196</v>
      </c>
      <c r="E7" s="155" t="s">
        <v>409</v>
      </c>
      <c r="F7" s="155"/>
      <c r="G7" s="155"/>
      <c r="H7" s="155"/>
      <c r="I7" s="155"/>
      <c r="J7" s="155" t="s">
        <v>410</v>
      </c>
      <c r="K7" s="155"/>
      <c r="L7" s="155"/>
      <c r="M7" s="155"/>
      <c r="N7" s="155"/>
      <c r="O7" s="155"/>
      <c r="P7" s="155" t="s">
        <v>411</v>
      </c>
      <c r="Q7" s="163"/>
    </row>
    <row r="8" spans="1:17" s="3" customFormat="1" ht="33" customHeight="1">
      <c r="A8" s="156"/>
      <c r="B8" s="155"/>
      <c r="C8" s="155"/>
      <c r="D8" s="155"/>
      <c r="E8" s="155" t="s">
        <v>412</v>
      </c>
      <c r="F8" s="155" t="s">
        <v>413</v>
      </c>
      <c r="G8" s="155"/>
      <c r="H8" s="155"/>
      <c r="I8" s="155" t="s">
        <v>415</v>
      </c>
      <c r="J8" s="155" t="s">
        <v>412</v>
      </c>
      <c r="K8" s="155" t="s">
        <v>413</v>
      </c>
      <c r="L8" s="155" t="s">
        <v>414</v>
      </c>
      <c r="M8" s="155"/>
      <c r="N8" s="155" t="s">
        <v>415</v>
      </c>
      <c r="O8" s="45" t="s">
        <v>414</v>
      </c>
      <c r="P8" s="155"/>
      <c r="Q8" s="163"/>
    </row>
    <row r="9" spans="1:17" s="3" customFormat="1" ht="30.75" customHeight="1">
      <c r="A9" s="156"/>
      <c r="B9" s="155"/>
      <c r="C9" s="155"/>
      <c r="D9" s="155"/>
      <c r="E9" s="155"/>
      <c r="F9" s="155"/>
      <c r="G9" s="155" t="s">
        <v>416</v>
      </c>
      <c r="H9" s="155" t="s">
        <v>417</v>
      </c>
      <c r="I9" s="155"/>
      <c r="J9" s="155"/>
      <c r="K9" s="155"/>
      <c r="L9" s="155" t="s">
        <v>416</v>
      </c>
      <c r="M9" s="155" t="s">
        <v>417</v>
      </c>
      <c r="N9" s="155"/>
      <c r="O9" s="155" t="s">
        <v>418</v>
      </c>
      <c r="P9" s="155"/>
      <c r="Q9" s="163"/>
    </row>
    <row r="10" spans="1:18" s="3" customFormat="1" ht="38.25" customHeight="1">
      <c r="A10" s="156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63"/>
      <c r="R10" s="135"/>
    </row>
    <row r="11" spans="1:18" s="40" customFormat="1" ht="19.5" customHeight="1">
      <c r="A11" s="104" t="s">
        <v>266</v>
      </c>
      <c r="B11" s="104"/>
      <c r="C11" s="104"/>
      <c r="D11" s="105" t="s">
        <v>76</v>
      </c>
      <c r="E11" s="53">
        <f>E12</f>
        <v>134288395</v>
      </c>
      <c r="F11" s="53">
        <f aca="true" t="shared" si="0" ref="F11:P11">F12</f>
        <v>112743759</v>
      </c>
      <c r="G11" s="53">
        <f t="shared" si="0"/>
        <v>64749499</v>
      </c>
      <c r="H11" s="53">
        <f t="shared" si="0"/>
        <v>3718116</v>
      </c>
      <c r="I11" s="53">
        <f t="shared" si="0"/>
        <v>21544636</v>
      </c>
      <c r="J11" s="53">
        <f t="shared" si="0"/>
        <v>9738194</v>
      </c>
      <c r="K11" s="53">
        <f t="shared" si="0"/>
        <v>418694</v>
      </c>
      <c r="L11" s="53">
        <f t="shared" si="0"/>
        <v>141022</v>
      </c>
      <c r="M11" s="53">
        <f t="shared" si="0"/>
        <v>54604</v>
      </c>
      <c r="N11" s="53">
        <f t="shared" si="0"/>
        <v>9319500</v>
      </c>
      <c r="O11" s="53">
        <f t="shared" si="0"/>
        <v>9319500</v>
      </c>
      <c r="P11" s="53">
        <f t="shared" si="0"/>
        <v>144026589</v>
      </c>
      <c r="Q11" s="163"/>
      <c r="R11" s="56"/>
    </row>
    <row r="12" spans="1:18" s="103" customFormat="1" ht="19.5" customHeight="1">
      <c r="A12" s="106" t="s">
        <v>267</v>
      </c>
      <c r="B12" s="106"/>
      <c r="C12" s="106"/>
      <c r="D12" s="107" t="s">
        <v>76</v>
      </c>
      <c r="E12" s="108">
        <f>E13+E14+E15+E18+E20+E22+E23+E24+E25+E28+E31+E34+E36+E39+E40+E41+E42+E43+E44+E47+E48+E49+E50+E51</f>
        <v>134288395</v>
      </c>
      <c r="F12" s="108">
        <f aca="true" t="shared" si="1" ref="F12:P12">F13+F14+F15+F18+F20+F22+F23+F24+F25+F28+F31+F34+F36+F39+F40+F41+F42+F43+F44+F47+F48+F49+F50+F51</f>
        <v>112743759</v>
      </c>
      <c r="G12" s="108">
        <f t="shared" si="1"/>
        <v>64749499</v>
      </c>
      <c r="H12" s="108">
        <f t="shared" si="1"/>
        <v>3718116</v>
      </c>
      <c r="I12" s="108">
        <f t="shared" si="1"/>
        <v>21544636</v>
      </c>
      <c r="J12" s="108">
        <f t="shared" si="1"/>
        <v>9738194</v>
      </c>
      <c r="K12" s="108">
        <f t="shared" si="1"/>
        <v>418694</v>
      </c>
      <c r="L12" s="108">
        <f t="shared" si="1"/>
        <v>141022</v>
      </c>
      <c r="M12" s="108">
        <f t="shared" si="1"/>
        <v>54604</v>
      </c>
      <c r="N12" s="108">
        <f t="shared" si="1"/>
        <v>9319500</v>
      </c>
      <c r="O12" s="108">
        <f t="shared" si="1"/>
        <v>9319500</v>
      </c>
      <c r="P12" s="108">
        <f t="shared" si="1"/>
        <v>144026589</v>
      </c>
      <c r="Q12" s="163"/>
      <c r="R12" s="56"/>
    </row>
    <row r="13" spans="1:18" s="37" customFormat="1" ht="46.5" customHeight="1">
      <c r="A13" s="109" t="s">
        <v>268</v>
      </c>
      <c r="B13" s="109" t="s">
        <v>199</v>
      </c>
      <c r="C13" s="109" t="s">
        <v>88</v>
      </c>
      <c r="D13" s="110" t="s">
        <v>200</v>
      </c>
      <c r="E13" s="111">
        <f>F13+I13</f>
        <v>72007500</v>
      </c>
      <c r="F13" s="111">
        <v>72007500</v>
      </c>
      <c r="G13" s="111">
        <v>52010600</v>
      </c>
      <c r="H13" s="111">
        <v>2150738</v>
      </c>
      <c r="I13" s="111"/>
      <c r="J13" s="111">
        <f>K13+N13</f>
        <v>4000000</v>
      </c>
      <c r="K13" s="111"/>
      <c r="L13" s="111"/>
      <c r="M13" s="111"/>
      <c r="N13" s="111">
        <v>4000000</v>
      </c>
      <c r="O13" s="111">
        <v>4000000</v>
      </c>
      <c r="P13" s="111">
        <f>E13+J13</f>
        <v>76007500</v>
      </c>
      <c r="Q13" s="163"/>
      <c r="R13" s="56"/>
    </row>
    <row r="14" spans="1:18" s="37" customFormat="1" ht="27" customHeight="1">
      <c r="A14" s="109" t="s">
        <v>437</v>
      </c>
      <c r="B14" s="109" t="s">
        <v>87</v>
      </c>
      <c r="C14" s="109" t="s">
        <v>152</v>
      </c>
      <c r="D14" s="110" t="s">
        <v>438</v>
      </c>
      <c r="E14" s="111">
        <f>F14+I14</f>
        <v>100000</v>
      </c>
      <c r="F14" s="111">
        <v>100000</v>
      </c>
      <c r="G14" s="111"/>
      <c r="H14" s="111"/>
      <c r="I14" s="111"/>
      <c r="J14" s="111">
        <f>K14+N14</f>
        <v>0</v>
      </c>
      <c r="K14" s="111"/>
      <c r="L14" s="111"/>
      <c r="M14" s="111"/>
      <c r="N14" s="111"/>
      <c r="O14" s="111"/>
      <c r="P14" s="111">
        <f>E14+J14</f>
        <v>100000</v>
      </c>
      <c r="Q14" s="163"/>
      <c r="R14" s="56"/>
    </row>
    <row r="15" spans="1:18" s="37" customFormat="1" ht="68.25" customHeight="1">
      <c r="A15" s="109" t="s">
        <v>269</v>
      </c>
      <c r="B15" s="109" t="s">
        <v>157</v>
      </c>
      <c r="C15" s="109" t="s">
        <v>96</v>
      </c>
      <c r="D15" s="110" t="s">
        <v>217</v>
      </c>
      <c r="E15" s="111">
        <f>E16+E17</f>
        <v>90000</v>
      </c>
      <c r="F15" s="111">
        <f aca="true" t="shared" si="2" ref="F15:P15">F16+F17</f>
        <v>90000</v>
      </c>
      <c r="G15" s="111">
        <f t="shared" si="2"/>
        <v>0</v>
      </c>
      <c r="H15" s="111">
        <f t="shared" si="2"/>
        <v>0</v>
      </c>
      <c r="I15" s="111">
        <f t="shared" si="2"/>
        <v>0</v>
      </c>
      <c r="J15" s="111">
        <f t="shared" si="2"/>
        <v>0</v>
      </c>
      <c r="K15" s="111">
        <f t="shared" si="2"/>
        <v>0</v>
      </c>
      <c r="L15" s="111">
        <f t="shared" si="2"/>
        <v>0</v>
      </c>
      <c r="M15" s="111">
        <f t="shared" si="2"/>
        <v>0</v>
      </c>
      <c r="N15" s="111">
        <f t="shared" si="2"/>
        <v>0</v>
      </c>
      <c r="O15" s="111">
        <f t="shared" si="2"/>
        <v>0</v>
      </c>
      <c r="P15" s="111">
        <f t="shared" si="2"/>
        <v>90000</v>
      </c>
      <c r="Q15" s="163"/>
      <c r="R15" s="56"/>
    </row>
    <row r="16" spans="1:18" s="39" customFormat="1" ht="51.75" customHeight="1">
      <c r="A16" s="113" t="s">
        <v>454</v>
      </c>
      <c r="B16" s="113" t="s">
        <v>159</v>
      </c>
      <c r="C16" s="113" t="s">
        <v>98</v>
      </c>
      <c r="D16" s="114" t="s">
        <v>83</v>
      </c>
      <c r="E16" s="115">
        <f>F16+I16</f>
        <v>25000</v>
      </c>
      <c r="F16" s="115">
        <v>25000</v>
      </c>
      <c r="G16" s="115"/>
      <c r="H16" s="115"/>
      <c r="I16" s="115"/>
      <c r="J16" s="115">
        <f>K16+N16</f>
        <v>0</v>
      </c>
      <c r="K16" s="115"/>
      <c r="L16" s="115"/>
      <c r="M16" s="115"/>
      <c r="N16" s="115"/>
      <c r="O16" s="115"/>
      <c r="P16" s="115">
        <f>E16+J16</f>
        <v>25000</v>
      </c>
      <c r="Q16" s="163"/>
      <c r="R16" s="56"/>
    </row>
    <row r="17" spans="1:18" s="39" customFormat="1" ht="37.5" customHeight="1">
      <c r="A17" s="113" t="s">
        <v>270</v>
      </c>
      <c r="B17" s="113" t="s">
        <v>221</v>
      </c>
      <c r="C17" s="113" t="s">
        <v>98</v>
      </c>
      <c r="D17" s="114" t="s">
        <v>41</v>
      </c>
      <c r="E17" s="115">
        <f>F17+I17</f>
        <v>65000</v>
      </c>
      <c r="F17" s="115">
        <v>65000</v>
      </c>
      <c r="G17" s="115"/>
      <c r="H17" s="115"/>
      <c r="I17" s="115"/>
      <c r="J17" s="115">
        <f aca="true" t="shared" si="3" ref="J17:J51">K17+N17</f>
        <v>0</v>
      </c>
      <c r="K17" s="115"/>
      <c r="L17" s="115"/>
      <c r="M17" s="115"/>
      <c r="N17" s="115"/>
      <c r="O17" s="115"/>
      <c r="P17" s="115">
        <f>E17+J17</f>
        <v>65000</v>
      </c>
      <c r="Q17" s="163"/>
      <c r="R17" s="56"/>
    </row>
    <row r="18" spans="1:18" s="37" customFormat="1" ht="32.25" customHeight="1">
      <c r="A18" s="116" t="s">
        <v>271</v>
      </c>
      <c r="B18" s="116" t="s">
        <v>222</v>
      </c>
      <c r="C18" s="116"/>
      <c r="D18" s="117" t="s">
        <v>45</v>
      </c>
      <c r="E18" s="118">
        <f>E19</f>
        <v>1661740</v>
      </c>
      <c r="F18" s="118">
        <f aca="true" t="shared" si="4" ref="F18:P18">F19</f>
        <v>1661740</v>
      </c>
      <c r="G18" s="118">
        <f t="shared" si="4"/>
        <v>1247850</v>
      </c>
      <c r="H18" s="118">
        <f t="shared" si="4"/>
        <v>56450</v>
      </c>
      <c r="I18" s="118">
        <f t="shared" si="4"/>
        <v>0</v>
      </c>
      <c r="J18" s="118">
        <f t="shared" si="4"/>
        <v>20500</v>
      </c>
      <c r="K18" s="118">
        <f t="shared" si="4"/>
        <v>0</v>
      </c>
      <c r="L18" s="118">
        <f t="shared" si="4"/>
        <v>0</v>
      </c>
      <c r="M18" s="118">
        <f t="shared" si="4"/>
        <v>0</v>
      </c>
      <c r="N18" s="118">
        <f t="shared" si="4"/>
        <v>20500</v>
      </c>
      <c r="O18" s="118">
        <f t="shared" si="4"/>
        <v>20500</v>
      </c>
      <c r="P18" s="118">
        <f t="shared" si="4"/>
        <v>1682240</v>
      </c>
      <c r="Q18" s="163"/>
      <c r="R18" s="56"/>
    </row>
    <row r="19" spans="1:18" s="39" customFormat="1" ht="32.25" customHeight="1">
      <c r="A19" s="113" t="s">
        <v>272</v>
      </c>
      <c r="B19" s="113" t="s">
        <v>223</v>
      </c>
      <c r="C19" s="113" t="s">
        <v>160</v>
      </c>
      <c r="D19" s="114" t="s">
        <v>224</v>
      </c>
      <c r="E19" s="115">
        <f>F19+I19</f>
        <v>1661740</v>
      </c>
      <c r="F19" s="115">
        <v>1661740</v>
      </c>
      <c r="G19" s="115">
        <v>1247850</v>
      </c>
      <c r="H19" s="115">
        <v>56450</v>
      </c>
      <c r="I19" s="115"/>
      <c r="J19" s="115">
        <f t="shared" si="3"/>
        <v>20500</v>
      </c>
      <c r="K19" s="115"/>
      <c r="L19" s="115"/>
      <c r="M19" s="115"/>
      <c r="N19" s="115">
        <v>20500</v>
      </c>
      <c r="O19" s="115">
        <v>20500</v>
      </c>
      <c r="P19" s="115">
        <f>E19+J19</f>
        <v>1682240</v>
      </c>
      <c r="Q19" s="163"/>
      <c r="R19" s="56"/>
    </row>
    <row r="20" spans="1:18" s="39" customFormat="1" ht="26.25" customHeight="1">
      <c r="A20" s="116" t="s">
        <v>273</v>
      </c>
      <c r="B20" s="116" t="s">
        <v>171</v>
      </c>
      <c r="C20" s="116"/>
      <c r="D20" s="117" t="s">
        <v>186</v>
      </c>
      <c r="E20" s="118">
        <f>E21</f>
        <v>750000</v>
      </c>
      <c r="F20" s="118">
        <f aca="true" t="shared" si="5" ref="F20:P20">F21</f>
        <v>750000</v>
      </c>
      <c r="G20" s="118">
        <f t="shared" si="5"/>
        <v>0</v>
      </c>
      <c r="H20" s="118">
        <f t="shared" si="5"/>
        <v>0</v>
      </c>
      <c r="I20" s="118">
        <f t="shared" si="5"/>
        <v>0</v>
      </c>
      <c r="J20" s="118">
        <f t="shared" si="5"/>
        <v>0</v>
      </c>
      <c r="K20" s="118">
        <f t="shared" si="5"/>
        <v>0</v>
      </c>
      <c r="L20" s="118">
        <f t="shared" si="5"/>
        <v>0</v>
      </c>
      <c r="M20" s="118">
        <f t="shared" si="5"/>
        <v>0</v>
      </c>
      <c r="N20" s="118">
        <f t="shared" si="5"/>
        <v>0</v>
      </c>
      <c r="O20" s="118">
        <f t="shared" si="5"/>
        <v>0</v>
      </c>
      <c r="P20" s="118">
        <f t="shared" si="5"/>
        <v>750000</v>
      </c>
      <c r="Q20" s="163"/>
      <c r="R20" s="56"/>
    </row>
    <row r="21" spans="1:18" s="39" customFormat="1" ht="45">
      <c r="A21" s="113" t="s">
        <v>274</v>
      </c>
      <c r="B21" s="113" t="s">
        <v>172</v>
      </c>
      <c r="C21" s="113" t="s">
        <v>160</v>
      </c>
      <c r="D21" s="114" t="s">
        <v>253</v>
      </c>
      <c r="E21" s="115">
        <f>F21+I21</f>
        <v>750000</v>
      </c>
      <c r="F21" s="115">
        <v>750000</v>
      </c>
      <c r="G21" s="115"/>
      <c r="H21" s="115"/>
      <c r="I21" s="115"/>
      <c r="J21" s="115">
        <f t="shared" si="3"/>
        <v>0</v>
      </c>
      <c r="K21" s="115"/>
      <c r="L21" s="115"/>
      <c r="M21" s="115"/>
      <c r="N21" s="115"/>
      <c r="O21" s="115"/>
      <c r="P21" s="115">
        <f>E21+J21</f>
        <v>750000</v>
      </c>
      <c r="Q21" s="163"/>
      <c r="R21" s="56"/>
    </row>
    <row r="22" spans="1:18" s="39" customFormat="1" ht="60">
      <c r="A22" s="116" t="s">
        <v>275</v>
      </c>
      <c r="B22" s="116" t="s">
        <v>173</v>
      </c>
      <c r="C22" s="116" t="s">
        <v>160</v>
      </c>
      <c r="D22" s="119" t="s">
        <v>46</v>
      </c>
      <c r="E22" s="118">
        <f>F22+I22</f>
        <v>430000</v>
      </c>
      <c r="F22" s="118">
        <f>430000</f>
        <v>430000</v>
      </c>
      <c r="G22" s="118"/>
      <c r="H22" s="118"/>
      <c r="I22" s="118"/>
      <c r="J22" s="118">
        <f t="shared" si="3"/>
        <v>0</v>
      </c>
      <c r="K22" s="118"/>
      <c r="L22" s="118"/>
      <c r="M22" s="118"/>
      <c r="N22" s="118"/>
      <c r="O22" s="118"/>
      <c r="P22" s="118">
        <f>E22+J22</f>
        <v>430000</v>
      </c>
      <c r="Q22" s="163"/>
      <c r="R22" s="56"/>
    </row>
    <row r="23" spans="1:18" s="39" customFormat="1" ht="21.75" customHeight="1">
      <c r="A23" s="116" t="s">
        <v>276</v>
      </c>
      <c r="B23" s="116" t="s">
        <v>229</v>
      </c>
      <c r="C23" s="116" t="s">
        <v>100</v>
      </c>
      <c r="D23" s="117" t="s">
        <v>230</v>
      </c>
      <c r="E23" s="118">
        <f>F23+I23</f>
        <v>1000272</v>
      </c>
      <c r="F23" s="118">
        <f>818206+182066</f>
        <v>1000272</v>
      </c>
      <c r="G23" s="118">
        <v>555810</v>
      </c>
      <c r="H23" s="118">
        <v>97477</v>
      </c>
      <c r="I23" s="118"/>
      <c r="J23" s="118">
        <f t="shared" si="3"/>
        <v>0</v>
      </c>
      <c r="K23" s="118"/>
      <c r="L23" s="118"/>
      <c r="M23" s="118"/>
      <c r="N23" s="118"/>
      <c r="O23" s="118"/>
      <c r="P23" s="118">
        <f>E23+J23</f>
        <v>1000272</v>
      </c>
      <c r="Q23" s="163"/>
      <c r="R23" s="56"/>
    </row>
    <row r="24" spans="1:18" s="37" customFormat="1" ht="30.75" customHeight="1">
      <c r="A24" s="116" t="s">
        <v>277</v>
      </c>
      <c r="B24" s="116" t="s">
        <v>34</v>
      </c>
      <c r="C24" s="116" t="s">
        <v>127</v>
      </c>
      <c r="D24" s="117" t="s">
        <v>35</v>
      </c>
      <c r="E24" s="118">
        <f>F24+I24</f>
        <v>3730500</v>
      </c>
      <c r="F24" s="118">
        <f>420200+3280200+30100</f>
        <v>3730500</v>
      </c>
      <c r="G24" s="118">
        <f>1761650+20839</f>
        <v>1782489</v>
      </c>
      <c r="H24" s="118">
        <v>116165</v>
      </c>
      <c r="I24" s="118"/>
      <c r="J24" s="118">
        <f t="shared" si="3"/>
        <v>49000</v>
      </c>
      <c r="K24" s="118"/>
      <c r="L24" s="118"/>
      <c r="M24" s="118"/>
      <c r="N24" s="118">
        <v>49000</v>
      </c>
      <c r="O24" s="118">
        <v>49000</v>
      </c>
      <c r="P24" s="118">
        <f>E24+J24</f>
        <v>3779500</v>
      </c>
      <c r="Q24" s="163"/>
      <c r="R24" s="56"/>
    </row>
    <row r="25" spans="1:18" s="37" customFormat="1" ht="21.75" customHeight="1">
      <c r="A25" s="120" t="s">
        <v>278</v>
      </c>
      <c r="B25" s="120" t="s">
        <v>132</v>
      </c>
      <c r="C25" s="120"/>
      <c r="D25" s="121" t="s">
        <v>47</v>
      </c>
      <c r="E25" s="118">
        <f>E26+E27</f>
        <v>1400000</v>
      </c>
      <c r="F25" s="118">
        <f aca="true" t="shared" si="6" ref="F25:P25">F26+F27</f>
        <v>1400000</v>
      </c>
      <c r="G25" s="118">
        <f t="shared" si="6"/>
        <v>0</v>
      </c>
      <c r="H25" s="118">
        <f t="shared" si="6"/>
        <v>0</v>
      </c>
      <c r="I25" s="118">
        <f t="shared" si="6"/>
        <v>0</v>
      </c>
      <c r="J25" s="118">
        <f t="shared" si="6"/>
        <v>0</v>
      </c>
      <c r="K25" s="118">
        <f t="shared" si="6"/>
        <v>0</v>
      </c>
      <c r="L25" s="118">
        <f t="shared" si="6"/>
        <v>0</v>
      </c>
      <c r="M25" s="118">
        <f t="shared" si="6"/>
        <v>0</v>
      </c>
      <c r="N25" s="118">
        <f t="shared" si="6"/>
        <v>0</v>
      </c>
      <c r="O25" s="118">
        <f t="shared" si="6"/>
        <v>0</v>
      </c>
      <c r="P25" s="118">
        <f t="shared" si="6"/>
        <v>1400000</v>
      </c>
      <c r="Q25" s="163"/>
      <c r="R25" s="56"/>
    </row>
    <row r="26" spans="1:18" s="39" customFormat="1" ht="36.75" customHeight="1">
      <c r="A26" s="122" t="s">
        <v>279</v>
      </c>
      <c r="B26" s="122" t="s">
        <v>133</v>
      </c>
      <c r="C26" s="122" t="s">
        <v>134</v>
      </c>
      <c r="D26" s="114" t="s">
        <v>48</v>
      </c>
      <c r="E26" s="115">
        <f>F26+I26</f>
        <v>700000</v>
      </c>
      <c r="F26" s="115">
        <v>700000</v>
      </c>
      <c r="G26" s="115"/>
      <c r="H26" s="115"/>
      <c r="I26" s="115"/>
      <c r="J26" s="115">
        <f t="shared" si="3"/>
        <v>0</v>
      </c>
      <c r="K26" s="115"/>
      <c r="L26" s="115"/>
      <c r="M26" s="115"/>
      <c r="N26" s="115"/>
      <c r="O26" s="115"/>
      <c r="P26" s="115">
        <f>E26+J26</f>
        <v>700000</v>
      </c>
      <c r="Q26" s="163"/>
      <c r="R26" s="56"/>
    </row>
    <row r="27" spans="1:18" s="39" customFormat="1" ht="34.5" customHeight="1">
      <c r="A27" s="122" t="s">
        <v>280</v>
      </c>
      <c r="B27" s="122" t="s">
        <v>135</v>
      </c>
      <c r="C27" s="122" t="s">
        <v>134</v>
      </c>
      <c r="D27" s="114" t="s">
        <v>36</v>
      </c>
      <c r="E27" s="115">
        <f>F27+I27</f>
        <v>700000</v>
      </c>
      <c r="F27" s="115">
        <v>700000</v>
      </c>
      <c r="G27" s="115"/>
      <c r="H27" s="115"/>
      <c r="I27" s="115"/>
      <c r="J27" s="115">
        <f t="shared" si="3"/>
        <v>0</v>
      </c>
      <c r="K27" s="115"/>
      <c r="L27" s="115"/>
      <c r="M27" s="115"/>
      <c r="N27" s="115"/>
      <c r="O27" s="115"/>
      <c r="P27" s="115">
        <f>E27+J27</f>
        <v>700000</v>
      </c>
      <c r="Q27" s="163"/>
      <c r="R27" s="56"/>
    </row>
    <row r="28" spans="1:18" s="37" customFormat="1" ht="31.5" customHeight="1">
      <c r="A28" s="120" t="s">
        <v>281</v>
      </c>
      <c r="B28" s="120" t="s">
        <v>192</v>
      </c>
      <c r="C28" s="120"/>
      <c r="D28" s="117" t="s">
        <v>195</v>
      </c>
      <c r="E28" s="118">
        <f>E29+E30</f>
        <v>16041700</v>
      </c>
      <c r="F28" s="118">
        <f aca="true" t="shared" si="7" ref="F28:P28">F29+F30</f>
        <v>16041700</v>
      </c>
      <c r="G28" s="118">
        <f t="shared" si="7"/>
        <v>6380000</v>
      </c>
      <c r="H28" s="118">
        <f t="shared" si="7"/>
        <v>586810</v>
      </c>
      <c r="I28" s="118">
        <f t="shared" si="7"/>
        <v>0</v>
      </c>
      <c r="J28" s="118">
        <f t="shared" si="7"/>
        <v>200000</v>
      </c>
      <c r="K28" s="118">
        <f t="shared" si="7"/>
        <v>0</v>
      </c>
      <c r="L28" s="118">
        <f t="shared" si="7"/>
        <v>0</v>
      </c>
      <c r="M28" s="118">
        <f t="shared" si="7"/>
        <v>0</v>
      </c>
      <c r="N28" s="118">
        <f t="shared" si="7"/>
        <v>200000</v>
      </c>
      <c r="O28" s="118">
        <f t="shared" si="7"/>
        <v>200000</v>
      </c>
      <c r="P28" s="118">
        <f t="shared" si="7"/>
        <v>16241700</v>
      </c>
      <c r="Q28" s="163"/>
      <c r="R28" s="56"/>
    </row>
    <row r="29" spans="1:18" s="39" customFormat="1" ht="30">
      <c r="A29" s="122" t="s">
        <v>282</v>
      </c>
      <c r="B29" s="122" t="s">
        <v>193</v>
      </c>
      <c r="C29" s="122" t="s">
        <v>134</v>
      </c>
      <c r="D29" s="114" t="s">
        <v>49</v>
      </c>
      <c r="E29" s="115">
        <f>F29+I29</f>
        <v>8719900</v>
      </c>
      <c r="F29" s="115">
        <v>8719900</v>
      </c>
      <c r="G29" s="115">
        <f>6380000</f>
        <v>6380000</v>
      </c>
      <c r="H29" s="115">
        <v>586810</v>
      </c>
      <c r="I29" s="115"/>
      <c r="J29" s="115">
        <f t="shared" si="3"/>
        <v>200000</v>
      </c>
      <c r="K29" s="115"/>
      <c r="L29" s="115"/>
      <c r="M29" s="115"/>
      <c r="N29" s="115">
        <v>200000</v>
      </c>
      <c r="O29" s="115">
        <v>200000</v>
      </c>
      <c r="P29" s="115">
        <f>E29+J29</f>
        <v>8919900</v>
      </c>
      <c r="Q29" s="163"/>
      <c r="R29" s="56"/>
    </row>
    <row r="30" spans="1:18" s="39" customFormat="1" ht="45">
      <c r="A30" s="122" t="s">
        <v>283</v>
      </c>
      <c r="B30" s="122" t="s">
        <v>194</v>
      </c>
      <c r="C30" s="122" t="s">
        <v>134</v>
      </c>
      <c r="D30" s="114" t="s">
        <v>50</v>
      </c>
      <c r="E30" s="115">
        <f>F30+I30</f>
        <v>7321800</v>
      </c>
      <c r="F30" s="115">
        <v>7321800</v>
      </c>
      <c r="G30" s="115"/>
      <c r="H30" s="115"/>
      <c r="I30" s="115"/>
      <c r="J30" s="115">
        <f t="shared" si="3"/>
        <v>0</v>
      </c>
      <c r="K30" s="115"/>
      <c r="L30" s="115"/>
      <c r="M30" s="115"/>
      <c r="N30" s="115"/>
      <c r="O30" s="115"/>
      <c r="P30" s="115">
        <f>E30+J30</f>
        <v>7321800</v>
      </c>
      <c r="Q30" s="163"/>
      <c r="R30" s="56"/>
    </row>
    <row r="31" spans="1:18" s="39" customFormat="1" ht="26.25" customHeight="1">
      <c r="A31" s="120" t="s">
        <v>284</v>
      </c>
      <c r="B31" s="120" t="s">
        <v>136</v>
      </c>
      <c r="C31" s="120"/>
      <c r="D31" s="117" t="s">
        <v>187</v>
      </c>
      <c r="E31" s="118">
        <f>E32+E33</f>
        <v>8490000</v>
      </c>
      <c r="F31" s="118">
        <f aca="true" t="shared" si="8" ref="F31:P31">F32+F33</f>
        <v>8490000</v>
      </c>
      <c r="G31" s="118">
        <f t="shared" si="8"/>
        <v>1685000</v>
      </c>
      <c r="H31" s="118">
        <f t="shared" si="8"/>
        <v>407210</v>
      </c>
      <c r="I31" s="118">
        <f t="shared" si="8"/>
        <v>0</v>
      </c>
      <c r="J31" s="118">
        <f t="shared" si="8"/>
        <v>246687</v>
      </c>
      <c r="K31" s="118">
        <f t="shared" si="8"/>
        <v>226687</v>
      </c>
      <c r="L31" s="118">
        <f t="shared" si="8"/>
        <v>141022</v>
      </c>
      <c r="M31" s="118">
        <f t="shared" si="8"/>
        <v>53404</v>
      </c>
      <c r="N31" s="118">
        <f t="shared" si="8"/>
        <v>20000</v>
      </c>
      <c r="O31" s="118">
        <f t="shared" si="8"/>
        <v>20000</v>
      </c>
      <c r="P31" s="118">
        <f t="shared" si="8"/>
        <v>8736687</v>
      </c>
      <c r="Q31" s="163"/>
      <c r="R31" s="56"/>
    </row>
    <row r="32" spans="1:18" s="39" customFormat="1" ht="60">
      <c r="A32" s="122" t="s">
        <v>285</v>
      </c>
      <c r="B32" s="122" t="s">
        <v>188</v>
      </c>
      <c r="C32" s="122" t="s">
        <v>134</v>
      </c>
      <c r="D32" s="114" t="s">
        <v>189</v>
      </c>
      <c r="E32" s="115">
        <f>F32+I32</f>
        <v>3246540</v>
      </c>
      <c r="F32" s="115">
        <v>3246540</v>
      </c>
      <c r="G32" s="115">
        <v>1685000</v>
      </c>
      <c r="H32" s="115">
        <v>407210</v>
      </c>
      <c r="I32" s="115"/>
      <c r="J32" s="115">
        <f t="shared" si="3"/>
        <v>246687</v>
      </c>
      <c r="K32" s="115">
        <f>226687</f>
        <v>226687</v>
      </c>
      <c r="L32" s="115">
        <v>141022</v>
      </c>
      <c r="M32" s="115">
        <v>53404</v>
      </c>
      <c r="N32" s="115">
        <f>20000</f>
        <v>20000</v>
      </c>
      <c r="O32" s="115">
        <v>20000</v>
      </c>
      <c r="P32" s="115">
        <f>E32+J32</f>
        <v>3493227</v>
      </c>
      <c r="Q32" s="164" t="s">
        <v>500</v>
      </c>
      <c r="R32" s="56"/>
    </row>
    <row r="33" spans="1:18" s="39" customFormat="1" ht="45">
      <c r="A33" s="122" t="s">
        <v>286</v>
      </c>
      <c r="B33" s="122" t="s">
        <v>191</v>
      </c>
      <c r="C33" s="122" t="s">
        <v>134</v>
      </c>
      <c r="D33" s="123" t="s">
        <v>190</v>
      </c>
      <c r="E33" s="115">
        <f>F33+I33</f>
        <v>5243460</v>
      </c>
      <c r="F33" s="115">
        <f>5143460+50000+50000</f>
        <v>5243460</v>
      </c>
      <c r="G33" s="115"/>
      <c r="H33" s="115"/>
      <c r="I33" s="115"/>
      <c r="J33" s="115">
        <f t="shared" si="3"/>
        <v>0</v>
      </c>
      <c r="K33" s="115"/>
      <c r="L33" s="115"/>
      <c r="M33" s="115"/>
      <c r="N33" s="115"/>
      <c r="O33" s="115"/>
      <c r="P33" s="115">
        <f>E33+J33</f>
        <v>5243460</v>
      </c>
      <c r="Q33" s="164"/>
      <c r="R33" s="56"/>
    </row>
    <row r="34" spans="1:18" s="37" customFormat="1" ht="34.5" customHeight="1">
      <c r="A34" s="120" t="s">
        <v>287</v>
      </c>
      <c r="B34" s="120" t="s">
        <v>143</v>
      </c>
      <c r="C34" s="120"/>
      <c r="D34" s="119" t="s">
        <v>4</v>
      </c>
      <c r="E34" s="118">
        <f>E35</f>
        <v>3000000</v>
      </c>
      <c r="F34" s="118">
        <f aca="true" t="shared" si="9" ref="F34:P34">F35</f>
        <v>0</v>
      </c>
      <c r="G34" s="118">
        <f t="shared" si="9"/>
        <v>0</v>
      </c>
      <c r="H34" s="118">
        <f t="shared" si="9"/>
        <v>0</v>
      </c>
      <c r="I34" s="118">
        <f t="shared" si="9"/>
        <v>3000000</v>
      </c>
      <c r="J34" s="118">
        <f t="shared" si="9"/>
        <v>0</v>
      </c>
      <c r="K34" s="118">
        <f t="shared" si="9"/>
        <v>0</v>
      </c>
      <c r="L34" s="118">
        <f t="shared" si="9"/>
        <v>0</v>
      </c>
      <c r="M34" s="118">
        <f t="shared" si="9"/>
        <v>0</v>
      </c>
      <c r="N34" s="118">
        <f t="shared" si="9"/>
        <v>0</v>
      </c>
      <c r="O34" s="118">
        <f t="shared" si="9"/>
        <v>0</v>
      </c>
      <c r="P34" s="118">
        <f t="shared" si="9"/>
        <v>3000000</v>
      </c>
      <c r="Q34" s="164"/>
      <c r="R34" s="56"/>
    </row>
    <row r="35" spans="1:18" s="39" customFormat="1" ht="30">
      <c r="A35" s="122" t="s">
        <v>288</v>
      </c>
      <c r="B35" s="122" t="s">
        <v>5</v>
      </c>
      <c r="C35" s="122" t="s">
        <v>139</v>
      </c>
      <c r="D35" s="114" t="s">
        <v>77</v>
      </c>
      <c r="E35" s="115">
        <f>F35+I35</f>
        <v>3000000</v>
      </c>
      <c r="F35" s="115"/>
      <c r="G35" s="115"/>
      <c r="H35" s="115"/>
      <c r="I35" s="115">
        <v>3000000</v>
      </c>
      <c r="J35" s="115">
        <f t="shared" si="3"/>
        <v>0</v>
      </c>
      <c r="K35" s="115"/>
      <c r="L35" s="115"/>
      <c r="M35" s="115"/>
      <c r="N35" s="115"/>
      <c r="O35" s="115"/>
      <c r="P35" s="115">
        <f>E35+J35</f>
        <v>3000000</v>
      </c>
      <c r="Q35" s="164"/>
      <c r="R35" s="56"/>
    </row>
    <row r="36" spans="1:18" s="37" customFormat="1" ht="30">
      <c r="A36" s="120" t="s">
        <v>289</v>
      </c>
      <c r="B36" s="120" t="s">
        <v>7</v>
      </c>
      <c r="C36" s="120"/>
      <c r="D36" s="117" t="s">
        <v>8</v>
      </c>
      <c r="E36" s="118">
        <f>E37+E38</f>
        <v>18544636</v>
      </c>
      <c r="F36" s="118">
        <f aca="true" t="shared" si="10" ref="F36:P36">F37+F38</f>
        <v>0</v>
      </c>
      <c r="G36" s="118">
        <f t="shared" si="10"/>
        <v>0</v>
      </c>
      <c r="H36" s="118">
        <f t="shared" si="10"/>
        <v>0</v>
      </c>
      <c r="I36" s="118">
        <f t="shared" si="10"/>
        <v>18544636</v>
      </c>
      <c r="J36" s="118">
        <f t="shared" si="10"/>
        <v>810000</v>
      </c>
      <c r="K36" s="118">
        <f t="shared" si="10"/>
        <v>0</v>
      </c>
      <c r="L36" s="118">
        <f t="shared" si="10"/>
        <v>0</v>
      </c>
      <c r="M36" s="118">
        <f t="shared" si="10"/>
        <v>0</v>
      </c>
      <c r="N36" s="118">
        <f t="shared" si="10"/>
        <v>810000</v>
      </c>
      <c r="O36" s="118">
        <f t="shared" si="10"/>
        <v>810000</v>
      </c>
      <c r="P36" s="118">
        <f t="shared" si="10"/>
        <v>19354636</v>
      </c>
      <c r="Q36" s="164"/>
      <c r="R36" s="56"/>
    </row>
    <row r="37" spans="1:18" s="39" customFormat="1" ht="30">
      <c r="A37" s="122" t="s">
        <v>290</v>
      </c>
      <c r="B37" s="122" t="s">
        <v>6</v>
      </c>
      <c r="C37" s="122" t="s">
        <v>140</v>
      </c>
      <c r="D37" s="114" t="s">
        <v>261</v>
      </c>
      <c r="E37" s="115">
        <f aca="true" t="shared" si="11" ref="E37:E43">F37+I37</f>
        <v>6000000</v>
      </c>
      <c r="F37" s="115"/>
      <c r="G37" s="115"/>
      <c r="H37" s="115"/>
      <c r="I37" s="115">
        <v>6000000</v>
      </c>
      <c r="J37" s="115">
        <f t="shared" si="3"/>
        <v>0</v>
      </c>
      <c r="K37" s="115"/>
      <c r="L37" s="115"/>
      <c r="M37" s="115"/>
      <c r="N37" s="115"/>
      <c r="O37" s="115"/>
      <c r="P37" s="115">
        <f aca="true" t="shared" si="12" ref="P37:P43">E37+J37</f>
        <v>6000000</v>
      </c>
      <c r="Q37" s="164"/>
      <c r="R37" s="56"/>
    </row>
    <row r="38" spans="1:18" s="39" customFormat="1" ht="21.75" customHeight="1">
      <c r="A38" s="122" t="s">
        <v>428</v>
      </c>
      <c r="B38" s="122" t="s">
        <v>9</v>
      </c>
      <c r="C38" s="122" t="s">
        <v>141</v>
      </c>
      <c r="D38" s="114" t="s">
        <v>37</v>
      </c>
      <c r="E38" s="115">
        <f t="shared" si="11"/>
        <v>12544636</v>
      </c>
      <c r="F38" s="115"/>
      <c r="G38" s="115"/>
      <c r="H38" s="115"/>
      <c r="I38" s="115">
        <f>12858252-313616</f>
        <v>12544636</v>
      </c>
      <c r="J38" s="115">
        <f t="shared" si="3"/>
        <v>810000</v>
      </c>
      <c r="K38" s="115"/>
      <c r="L38" s="115"/>
      <c r="M38" s="115"/>
      <c r="N38" s="115">
        <v>810000</v>
      </c>
      <c r="O38" s="115">
        <v>810000</v>
      </c>
      <c r="P38" s="115">
        <f t="shared" si="12"/>
        <v>13354636</v>
      </c>
      <c r="Q38" s="164"/>
      <c r="R38" s="56"/>
    </row>
    <row r="39" spans="1:18" s="62" customFormat="1" ht="30">
      <c r="A39" s="124" t="s">
        <v>429</v>
      </c>
      <c r="B39" s="124" t="s">
        <v>431</v>
      </c>
      <c r="C39" s="124" t="s">
        <v>432</v>
      </c>
      <c r="D39" s="110" t="s">
        <v>430</v>
      </c>
      <c r="E39" s="111">
        <f t="shared" si="11"/>
        <v>2629000</v>
      </c>
      <c r="F39" s="111">
        <v>2629000</v>
      </c>
      <c r="G39" s="111"/>
      <c r="H39" s="111"/>
      <c r="I39" s="111"/>
      <c r="J39" s="111">
        <f>K39+N39</f>
        <v>0</v>
      </c>
      <c r="K39" s="111"/>
      <c r="L39" s="111"/>
      <c r="M39" s="111"/>
      <c r="N39" s="111"/>
      <c r="O39" s="111"/>
      <c r="P39" s="111">
        <f t="shared" si="12"/>
        <v>2629000</v>
      </c>
      <c r="Q39" s="164"/>
      <c r="R39" s="56"/>
    </row>
    <row r="40" spans="1:18" s="39" customFormat="1" ht="30">
      <c r="A40" s="120" t="s">
        <v>291</v>
      </c>
      <c r="B40" s="120" t="s">
        <v>11</v>
      </c>
      <c r="C40" s="120" t="s">
        <v>145</v>
      </c>
      <c r="D40" s="117" t="s">
        <v>51</v>
      </c>
      <c r="E40" s="118">
        <f t="shared" si="11"/>
        <v>88000</v>
      </c>
      <c r="F40" s="118">
        <v>88000</v>
      </c>
      <c r="G40" s="118"/>
      <c r="H40" s="118"/>
      <c r="I40" s="118"/>
      <c r="J40" s="118">
        <f t="shared" si="3"/>
        <v>0</v>
      </c>
      <c r="K40" s="118"/>
      <c r="L40" s="118"/>
      <c r="M40" s="118"/>
      <c r="N40" s="118"/>
      <c r="O40" s="118"/>
      <c r="P40" s="118">
        <f t="shared" si="12"/>
        <v>88000</v>
      </c>
      <c r="Q40" s="164"/>
      <c r="R40" s="56"/>
    </row>
    <row r="41" spans="1:18" s="39" customFormat="1" ht="18.75" customHeight="1">
      <c r="A41" s="120" t="s">
        <v>455</v>
      </c>
      <c r="B41" s="120" t="s">
        <v>3</v>
      </c>
      <c r="C41" s="120" t="s">
        <v>144</v>
      </c>
      <c r="D41" s="117" t="s">
        <v>73</v>
      </c>
      <c r="E41" s="118">
        <f t="shared" si="11"/>
        <v>125175</v>
      </c>
      <c r="F41" s="118">
        <v>125175</v>
      </c>
      <c r="G41" s="118"/>
      <c r="H41" s="118"/>
      <c r="I41" s="118"/>
      <c r="J41" s="118">
        <f>K41+N41</f>
        <v>0</v>
      </c>
      <c r="K41" s="118"/>
      <c r="L41" s="118"/>
      <c r="M41" s="118"/>
      <c r="N41" s="118"/>
      <c r="O41" s="118"/>
      <c r="P41" s="118">
        <f t="shared" si="12"/>
        <v>125175</v>
      </c>
      <c r="Q41" s="164"/>
      <c r="R41" s="56"/>
    </row>
    <row r="42" spans="1:18" s="39" customFormat="1" ht="30">
      <c r="A42" s="120" t="s">
        <v>292</v>
      </c>
      <c r="B42" s="120" t="s">
        <v>12</v>
      </c>
      <c r="C42" s="120" t="s">
        <v>137</v>
      </c>
      <c r="D42" s="117" t="s">
        <v>52</v>
      </c>
      <c r="E42" s="118">
        <f t="shared" si="11"/>
        <v>0</v>
      </c>
      <c r="F42" s="118"/>
      <c r="G42" s="118"/>
      <c r="H42" s="118"/>
      <c r="I42" s="118"/>
      <c r="J42" s="118">
        <f t="shared" si="3"/>
        <v>4220000</v>
      </c>
      <c r="K42" s="118"/>
      <c r="L42" s="118"/>
      <c r="M42" s="118"/>
      <c r="N42" s="118">
        <v>4220000</v>
      </c>
      <c r="O42" s="118">
        <v>4220000</v>
      </c>
      <c r="P42" s="118">
        <f t="shared" si="12"/>
        <v>4220000</v>
      </c>
      <c r="Q42" s="164"/>
      <c r="R42" s="56"/>
    </row>
    <row r="43" spans="1:18" s="39" customFormat="1" ht="30">
      <c r="A43" s="120" t="s">
        <v>443</v>
      </c>
      <c r="B43" s="120" t="s">
        <v>444</v>
      </c>
      <c r="C43" s="120" t="s">
        <v>137</v>
      </c>
      <c r="D43" s="117" t="s">
        <v>445</v>
      </c>
      <c r="E43" s="118">
        <f t="shared" si="11"/>
        <v>209333</v>
      </c>
      <c r="F43" s="118">
        <f>50000+159333</f>
        <v>209333</v>
      </c>
      <c r="G43" s="118"/>
      <c r="H43" s="118"/>
      <c r="I43" s="118"/>
      <c r="J43" s="118">
        <f t="shared" si="3"/>
        <v>0</v>
      </c>
      <c r="K43" s="118"/>
      <c r="L43" s="118"/>
      <c r="M43" s="118"/>
      <c r="N43" s="118"/>
      <c r="O43" s="118"/>
      <c r="P43" s="118">
        <f t="shared" si="12"/>
        <v>209333</v>
      </c>
      <c r="Q43" s="164"/>
      <c r="R43" s="56"/>
    </row>
    <row r="44" spans="1:18" s="39" customFormat="1" ht="19.5" customHeight="1">
      <c r="A44" s="120" t="s">
        <v>293</v>
      </c>
      <c r="B44" s="120" t="s">
        <v>13</v>
      </c>
      <c r="C44" s="120" t="s">
        <v>137</v>
      </c>
      <c r="D44" s="117" t="s">
        <v>38</v>
      </c>
      <c r="E44" s="118">
        <f>E45+E46</f>
        <v>1712059</v>
      </c>
      <c r="F44" s="118">
        <f aca="true" t="shared" si="13" ref="F44:P44">F45+F46</f>
        <v>1712059</v>
      </c>
      <c r="G44" s="118">
        <f t="shared" si="13"/>
        <v>0</v>
      </c>
      <c r="H44" s="118">
        <f t="shared" si="13"/>
        <v>0</v>
      </c>
      <c r="I44" s="118">
        <f t="shared" si="13"/>
        <v>0</v>
      </c>
      <c r="J44" s="118">
        <f t="shared" si="13"/>
        <v>63407</v>
      </c>
      <c r="K44" s="118">
        <f t="shared" si="13"/>
        <v>63407</v>
      </c>
      <c r="L44" s="118">
        <f t="shared" si="13"/>
        <v>0</v>
      </c>
      <c r="M44" s="118">
        <f t="shared" si="13"/>
        <v>0</v>
      </c>
      <c r="N44" s="118">
        <f t="shared" si="13"/>
        <v>0</v>
      </c>
      <c r="O44" s="118">
        <f t="shared" si="13"/>
        <v>0</v>
      </c>
      <c r="P44" s="118">
        <f t="shared" si="13"/>
        <v>1775466</v>
      </c>
      <c r="Q44" s="164"/>
      <c r="R44" s="56"/>
    </row>
    <row r="45" spans="1:18" s="39" customFormat="1" ht="107.25" customHeight="1">
      <c r="A45" s="122" t="s">
        <v>294</v>
      </c>
      <c r="B45" s="122" t="s">
        <v>23</v>
      </c>
      <c r="C45" s="122" t="s">
        <v>137</v>
      </c>
      <c r="D45" s="114" t="s">
        <v>24</v>
      </c>
      <c r="E45" s="115">
        <f aca="true" t="shared" si="14" ref="E45:E51">F45+I45</f>
        <v>0</v>
      </c>
      <c r="F45" s="115"/>
      <c r="G45" s="115"/>
      <c r="H45" s="115"/>
      <c r="I45" s="115"/>
      <c r="J45" s="115">
        <f t="shared" si="3"/>
        <v>63407</v>
      </c>
      <c r="K45" s="115">
        <v>63407</v>
      </c>
      <c r="L45" s="115"/>
      <c r="M45" s="115"/>
      <c r="N45" s="115"/>
      <c r="O45" s="115"/>
      <c r="P45" s="115">
        <f aca="true" t="shared" si="15" ref="P45:P51">E45+J45</f>
        <v>63407</v>
      </c>
      <c r="Q45" s="164"/>
      <c r="R45" s="56"/>
    </row>
    <row r="46" spans="1:18" s="39" customFormat="1" ht="23.25" customHeight="1">
      <c r="A46" s="122" t="s">
        <v>436</v>
      </c>
      <c r="B46" s="122" t="s">
        <v>435</v>
      </c>
      <c r="C46" s="122" t="s">
        <v>137</v>
      </c>
      <c r="D46" s="114" t="s">
        <v>38</v>
      </c>
      <c r="E46" s="115">
        <f t="shared" si="14"/>
        <v>1712059</v>
      </c>
      <c r="F46" s="115">
        <f>1449859+262200</f>
        <v>1712059</v>
      </c>
      <c r="G46" s="115"/>
      <c r="H46" s="115"/>
      <c r="I46" s="115"/>
      <c r="J46" s="115">
        <f t="shared" si="3"/>
        <v>0</v>
      </c>
      <c r="K46" s="115"/>
      <c r="L46" s="115"/>
      <c r="M46" s="115"/>
      <c r="N46" s="115"/>
      <c r="O46" s="115"/>
      <c r="P46" s="115">
        <f t="shared" si="15"/>
        <v>1712059</v>
      </c>
      <c r="Q46" s="164"/>
      <c r="R46" s="56"/>
    </row>
    <row r="47" spans="1:18" s="39" customFormat="1" ht="34.5" customHeight="1">
      <c r="A47" s="120" t="s">
        <v>295</v>
      </c>
      <c r="B47" s="120" t="s">
        <v>17</v>
      </c>
      <c r="C47" s="120" t="s">
        <v>148</v>
      </c>
      <c r="D47" s="117" t="s">
        <v>406</v>
      </c>
      <c r="E47" s="118">
        <f t="shared" si="14"/>
        <v>228570</v>
      </c>
      <c r="F47" s="118">
        <v>228570</v>
      </c>
      <c r="G47" s="118"/>
      <c r="H47" s="118">
        <v>4710</v>
      </c>
      <c r="I47" s="118"/>
      <c r="J47" s="118">
        <f t="shared" si="3"/>
        <v>0</v>
      </c>
      <c r="K47" s="118"/>
      <c r="L47" s="118"/>
      <c r="M47" s="118"/>
      <c r="N47" s="118"/>
      <c r="O47" s="118"/>
      <c r="P47" s="118">
        <f t="shared" si="15"/>
        <v>228570</v>
      </c>
      <c r="Q47" s="164"/>
      <c r="R47" s="56"/>
    </row>
    <row r="48" spans="1:18" s="39" customFormat="1" ht="19.5" customHeight="1">
      <c r="A48" s="120" t="s">
        <v>407</v>
      </c>
      <c r="B48" s="120" t="s">
        <v>265</v>
      </c>
      <c r="C48" s="120" t="s">
        <v>148</v>
      </c>
      <c r="D48" s="117" t="s">
        <v>18</v>
      </c>
      <c r="E48" s="118">
        <f t="shared" si="14"/>
        <v>1494610</v>
      </c>
      <c r="F48" s="118">
        <f>1451100+43510</f>
        <v>1494610</v>
      </c>
      <c r="G48" s="118">
        <v>1087750</v>
      </c>
      <c r="H48" s="118">
        <v>76315</v>
      </c>
      <c r="I48" s="118"/>
      <c r="J48" s="118">
        <f t="shared" si="3"/>
        <v>5100</v>
      </c>
      <c r="K48" s="118">
        <f>5100</f>
        <v>5100</v>
      </c>
      <c r="L48" s="118"/>
      <c r="M48" s="118">
        <f>1200</f>
        <v>1200</v>
      </c>
      <c r="N48" s="118"/>
      <c r="O48" s="118"/>
      <c r="P48" s="118">
        <f t="shared" si="15"/>
        <v>1499710</v>
      </c>
      <c r="Q48" s="164"/>
      <c r="R48" s="56"/>
    </row>
    <row r="49" spans="1:18" s="39" customFormat="1" ht="19.5" customHeight="1">
      <c r="A49" s="120" t="s">
        <v>439</v>
      </c>
      <c r="B49" s="120" t="s">
        <v>440</v>
      </c>
      <c r="C49" s="120" t="s">
        <v>441</v>
      </c>
      <c r="D49" s="117" t="s">
        <v>442</v>
      </c>
      <c r="E49" s="118">
        <f t="shared" si="14"/>
        <v>391300</v>
      </c>
      <c r="F49" s="118">
        <v>391300</v>
      </c>
      <c r="G49" s="118"/>
      <c r="H49" s="118">
        <v>222241</v>
      </c>
      <c r="I49" s="118"/>
      <c r="J49" s="118">
        <f t="shared" si="3"/>
        <v>0</v>
      </c>
      <c r="K49" s="118"/>
      <c r="L49" s="118"/>
      <c r="M49" s="118"/>
      <c r="N49" s="118"/>
      <c r="O49" s="118"/>
      <c r="P49" s="118">
        <f t="shared" si="15"/>
        <v>391300</v>
      </c>
      <c r="Q49" s="164"/>
      <c r="R49" s="56"/>
    </row>
    <row r="50" spans="1:18" s="39" customFormat="1" ht="29.25" customHeight="1">
      <c r="A50" s="116" t="s">
        <v>296</v>
      </c>
      <c r="B50" s="116" t="s">
        <v>21</v>
      </c>
      <c r="C50" s="116" t="s">
        <v>151</v>
      </c>
      <c r="D50" s="117" t="s">
        <v>22</v>
      </c>
      <c r="E50" s="118">
        <f t="shared" si="14"/>
        <v>0</v>
      </c>
      <c r="F50" s="118"/>
      <c r="G50" s="118"/>
      <c r="H50" s="118"/>
      <c r="I50" s="118"/>
      <c r="J50" s="118">
        <f t="shared" si="3"/>
        <v>123500</v>
      </c>
      <c r="K50" s="118">
        <v>123500</v>
      </c>
      <c r="L50" s="118"/>
      <c r="M50" s="118"/>
      <c r="N50" s="118"/>
      <c r="O50" s="118"/>
      <c r="P50" s="118">
        <f t="shared" si="15"/>
        <v>123500</v>
      </c>
      <c r="Q50" s="164"/>
      <c r="R50" s="56"/>
    </row>
    <row r="51" spans="1:18" s="37" customFormat="1" ht="24" customHeight="1">
      <c r="A51" s="120" t="s">
        <v>451</v>
      </c>
      <c r="B51" s="120" t="s">
        <v>452</v>
      </c>
      <c r="C51" s="120" t="s">
        <v>129</v>
      </c>
      <c r="D51" s="117" t="s">
        <v>453</v>
      </c>
      <c r="E51" s="118">
        <f t="shared" si="14"/>
        <v>164000</v>
      </c>
      <c r="F51" s="118">
        <v>164000</v>
      </c>
      <c r="G51" s="118"/>
      <c r="H51" s="118"/>
      <c r="I51" s="118"/>
      <c r="J51" s="118">
        <f t="shared" si="3"/>
        <v>0</v>
      </c>
      <c r="K51" s="118"/>
      <c r="L51" s="118"/>
      <c r="M51" s="118"/>
      <c r="N51" s="118"/>
      <c r="O51" s="118"/>
      <c r="P51" s="118">
        <f t="shared" si="15"/>
        <v>164000</v>
      </c>
      <c r="Q51" s="164"/>
      <c r="R51" s="56"/>
    </row>
    <row r="52" spans="1:18" s="40" customFormat="1" ht="24.75" customHeight="1">
      <c r="A52" s="126" t="s">
        <v>297</v>
      </c>
      <c r="B52" s="126"/>
      <c r="C52" s="126"/>
      <c r="D52" s="42" t="s">
        <v>53</v>
      </c>
      <c r="E52" s="53">
        <f>E53</f>
        <v>732758790</v>
      </c>
      <c r="F52" s="53">
        <f aca="true" t="shared" si="16" ref="F52:P52">F53</f>
        <v>732758790</v>
      </c>
      <c r="G52" s="53">
        <f t="shared" si="16"/>
        <v>472727300</v>
      </c>
      <c r="H52" s="53">
        <f t="shared" si="16"/>
        <v>69735910</v>
      </c>
      <c r="I52" s="53">
        <f t="shared" si="16"/>
        <v>0</v>
      </c>
      <c r="J52" s="53">
        <f t="shared" si="16"/>
        <v>72001248</v>
      </c>
      <c r="K52" s="53">
        <f t="shared" si="16"/>
        <v>48295548</v>
      </c>
      <c r="L52" s="53">
        <f t="shared" si="16"/>
        <v>2677494</v>
      </c>
      <c r="M52" s="53">
        <f t="shared" si="16"/>
        <v>2371330</v>
      </c>
      <c r="N52" s="53">
        <f t="shared" si="16"/>
        <v>23705700</v>
      </c>
      <c r="O52" s="53">
        <f t="shared" si="16"/>
        <v>23464000</v>
      </c>
      <c r="P52" s="53">
        <f t="shared" si="16"/>
        <v>804760038</v>
      </c>
      <c r="Q52" s="164"/>
      <c r="R52" s="56"/>
    </row>
    <row r="53" spans="1:18" s="103" customFormat="1" ht="18" customHeight="1">
      <c r="A53" s="127" t="s">
        <v>298</v>
      </c>
      <c r="B53" s="127"/>
      <c r="C53" s="127"/>
      <c r="D53" s="128" t="s">
        <v>53</v>
      </c>
      <c r="E53" s="108">
        <f>E55+E56+E57+E59+E61+E63+E64+E66+E67+E68+E69+E70+E72+E73</f>
        <v>732758790</v>
      </c>
      <c r="F53" s="108">
        <f aca="true" t="shared" si="17" ref="F53:P53">F55+F56+F57+F59+F61+F63+F64+F66+F67+F68+F69+F70+F72+F73</f>
        <v>732758790</v>
      </c>
      <c r="G53" s="108">
        <f t="shared" si="17"/>
        <v>472727300</v>
      </c>
      <c r="H53" s="108">
        <f t="shared" si="17"/>
        <v>69735910</v>
      </c>
      <c r="I53" s="108">
        <f t="shared" si="17"/>
        <v>0</v>
      </c>
      <c r="J53" s="108">
        <f t="shared" si="17"/>
        <v>72001248</v>
      </c>
      <c r="K53" s="108">
        <f t="shared" si="17"/>
        <v>48295548</v>
      </c>
      <c r="L53" s="108">
        <f t="shared" si="17"/>
        <v>2677494</v>
      </c>
      <c r="M53" s="108">
        <f t="shared" si="17"/>
        <v>2371330</v>
      </c>
      <c r="N53" s="108">
        <f t="shared" si="17"/>
        <v>23705700</v>
      </c>
      <c r="O53" s="108">
        <f t="shared" si="17"/>
        <v>23464000</v>
      </c>
      <c r="P53" s="108">
        <f t="shared" si="17"/>
        <v>804760038</v>
      </c>
      <c r="Q53" s="164"/>
      <c r="R53" s="56"/>
    </row>
    <row r="54" spans="1:18" s="103" customFormat="1" ht="15">
      <c r="A54" s="127"/>
      <c r="B54" s="127"/>
      <c r="C54" s="127"/>
      <c r="D54" s="128" t="s">
        <v>469</v>
      </c>
      <c r="E54" s="108">
        <f>E58+E60+E62+E65</f>
        <v>259216900</v>
      </c>
      <c r="F54" s="108">
        <f aca="true" t="shared" si="18" ref="F54:P54">F58+F60+F62+F65</f>
        <v>259216900</v>
      </c>
      <c r="G54" s="108">
        <f t="shared" si="18"/>
        <v>212804200</v>
      </c>
      <c r="H54" s="108">
        <f t="shared" si="18"/>
        <v>0</v>
      </c>
      <c r="I54" s="108">
        <f t="shared" si="18"/>
        <v>0</v>
      </c>
      <c r="J54" s="108">
        <f t="shared" si="18"/>
        <v>0</v>
      </c>
      <c r="K54" s="108">
        <f t="shared" si="18"/>
        <v>0</v>
      </c>
      <c r="L54" s="108">
        <f t="shared" si="18"/>
        <v>0</v>
      </c>
      <c r="M54" s="108">
        <f t="shared" si="18"/>
        <v>0</v>
      </c>
      <c r="N54" s="108">
        <f t="shared" si="18"/>
        <v>0</v>
      </c>
      <c r="O54" s="108">
        <f t="shared" si="18"/>
        <v>0</v>
      </c>
      <c r="P54" s="108">
        <f t="shared" si="18"/>
        <v>259216900</v>
      </c>
      <c r="Q54" s="164"/>
      <c r="R54" s="56"/>
    </row>
    <row r="55" spans="1:18" s="37" customFormat="1" ht="45">
      <c r="A55" s="109" t="s">
        <v>299</v>
      </c>
      <c r="B55" s="109" t="s">
        <v>199</v>
      </c>
      <c r="C55" s="109" t="s">
        <v>88</v>
      </c>
      <c r="D55" s="110" t="s">
        <v>200</v>
      </c>
      <c r="E55" s="111">
        <f aca="true" t="shared" si="19" ref="E55:E69">F55+I55</f>
        <v>3102600</v>
      </c>
      <c r="F55" s="111">
        <v>3102600</v>
      </c>
      <c r="G55" s="111">
        <v>2367000</v>
      </c>
      <c r="H55" s="111">
        <v>38870</v>
      </c>
      <c r="I55" s="111"/>
      <c r="J55" s="111">
        <f aca="true" t="shared" si="20" ref="J55:J73">K55+N55</f>
        <v>16000</v>
      </c>
      <c r="K55" s="111"/>
      <c r="L55" s="111"/>
      <c r="M55" s="111"/>
      <c r="N55" s="111">
        <v>16000</v>
      </c>
      <c r="O55" s="111">
        <v>16000</v>
      </c>
      <c r="P55" s="111">
        <f aca="true" t="shared" si="21" ref="P55:P69">E55+J55</f>
        <v>3118600</v>
      </c>
      <c r="Q55" s="164"/>
      <c r="R55" s="56"/>
    </row>
    <row r="56" spans="1:18" s="37" customFormat="1" ht="21.75" customHeight="1">
      <c r="A56" s="109" t="s">
        <v>300</v>
      </c>
      <c r="B56" s="109" t="s">
        <v>92</v>
      </c>
      <c r="C56" s="109" t="s">
        <v>93</v>
      </c>
      <c r="D56" s="110" t="s">
        <v>250</v>
      </c>
      <c r="E56" s="111">
        <f t="shared" si="19"/>
        <v>190467470</v>
      </c>
      <c r="F56" s="111">
        <v>190467470</v>
      </c>
      <c r="G56" s="111">
        <v>119291300</v>
      </c>
      <c r="H56" s="111">
        <v>22031690</v>
      </c>
      <c r="I56" s="111"/>
      <c r="J56" s="111">
        <f t="shared" si="20"/>
        <v>19565511</v>
      </c>
      <c r="K56" s="111">
        <f>16065511</f>
        <v>16065511</v>
      </c>
      <c r="L56" s="111"/>
      <c r="M56" s="111"/>
      <c r="N56" s="111">
        <v>3500000</v>
      </c>
      <c r="O56" s="111">
        <v>3500000</v>
      </c>
      <c r="P56" s="111">
        <f t="shared" si="21"/>
        <v>210032981</v>
      </c>
      <c r="Q56" s="164"/>
      <c r="R56" s="56"/>
    </row>
    <row r="57" spans="1:18" s="37" customFormat="1" ht="75">
      <c r="A57" s="109" t="s">
        <v>301</v>
      </c>
      <c r="B57" s="109" t="s">
        <v>94</v>
      </c>
      <c r="C57" s="109" t="s">
        <v>95</v>
      </c>
      <c r="D57" s="110" t="s">
        <v>251</v>
      </c>
      <c r="E57" s="111">
        <f t="shared" si="19"/>
        <v>395462520</v>
      </c>
      <c r="F57" s="111">
        <v>395462520</v>
      </c>
      <c r="G57" s="111">
        <v>266266600</v>
      </c>
      <c r="H57" s="111">
        <v>34867640</v>
      </c>
      <c r="I57" s="111"/>
      <c r="J57" s="111">
        <f t="shared" si="20"/>
        <v>32777767</v>
      </c>
      <c r="K57" s="111">
        <f>25377767</f>
        <v>25377767</v>
      </c>
      <c r="L57" s="111">
        <v>624000</v>
      </c>
      <c r="M57" s="111">
        <v>36920</v>
      </c>
      <c r="N57" s="111">
        <v>7400000</v>
      </c>
      <c r="O57" s="111">
        <v>7400000</v>
      </c>
      <c r="P57" s="111">
        <f t="shared" si="21"/>
        <v>428240287</v>
      </c>
      <c r="Q57" s="164"/>
      <c r="R57" s="56"/>
    </row>
    <row r="58" spans="1:18" s="37" customFormat="1" ht="15">
      <c r="A58" s="109"/>
      <c r="B58" s="109"/>
      <c r="C58" s="109"/>
      <c r="D58" s="110" t="s">
        <v>469</v>
      </c>
      <c r="E58" s="111">
        <f t="shared" si="19"/>
        <v>244300500</v>
      </c>
      <c r="F58" s="111">
        <v>244300500</v>
      </c>
      <c r="G58" s="111">
        <v>200571200</v>
      </c>
      <c r="H58" s="111"/>
      <c r="I58" s="111"/>
      <c r="J58" s="111">
        <f t="shared" si="20"/>
        <v>0</v>
      </c>
      <c r="K58" s="111"/>
      <c r="L58" s="111"/>
      <c r="M58" s="111"/>
      <c r="N58" s="111"/>
      <c r="O58" s="111"/>
      <c r="P58" s="111">
        <f t="shared" si="21"/>
        <v>244300500</v>
      </c>
      <c r="Q58" s="164"/>
      <c r="R58" s="56"/>
    </row>
    <row r="59" spans="1:18" s="37" customFormat="1" ht="31.5" customHeight="1">
      <c r="A59" s="109" t="s">
        <v>476</v>
      </c>
      <c r="B59" s="109" t="s">
        <v>96</v>
      </c>
      <c r="C59" s="109" t="s">
        <v>95</v>
      </c>
      <c r="D59" s="110" t="s">
        <v>54</v>
      </c>
      <c r="E59" s="111">
        <f t="shared" si="19"/>
        <v>778340</v>
      </c>
      <c r="F59" s="111">
        <v>778340</v>
      </c>
      <c r="G59" s="111">
        <v>637000</v>
      </c>
      <c r="H59" s="111"/>
      <c r="I59" s="111"/>
      <c r="J59" s="111">
        <f t="shared" si="20"/>
        <v>0</v>
      </c>
      <c r="K59" s="111"/>
      <c r="L59" s="111"/>
      <c r="M59" s="111"/>
      <c r="N59" s="111"/>
      <c r="O59" s="111"/>
      <c r="P59" s="111">
        <f t="shared" si="21"/>
        <v>778340</v>
      </c>
      <c r="Q59" s="164"/>
      <c r="R59" s="56"/>
    </row>
    <row r="60" spans="1:18" s="37" customFormat="1" ht="15">
      <c r="A60" s="109"/>
      <c r="B60" s="109"/>
      <c r="C60" s="109"/>
      <c r="D60" s="110" t="s">
        <v>469</v>
      </c>
      <c r="E60" s="111">
        <f t="shared" si="19"/>
        <v>777140</v>
      </c>
      <c r="F60" s="111">
        <v>777140</v>
      </c>
      <c r="G60" s="111">
        <v>637000</v>
      </c>
      <c r="H60" s="111"/>
      <c r="I60" s="111"/>
      <c r="J60" s="111">
        <f>K60+N60</f>
        <v>0</v>
      </c>
      <c r="K60" s="111"/>
      <c r="L60" s="111"/>
      <c r="M60" s="111"/>
      <c r="N60" s="111"/>
      <c r="O60" s="111"/>
      <c r="P60" s="111">
        <f t="shared" si="21"/>
        <v>777140</v>
      </c>
      <c r="Q60" s="164"/>
      <c r="R60" s="56"/>
    </row>
    <row r="61" spans="1:18" s="37" customFormat="1" ht="75" customHeight="1">
      <c r="A61" s="109" t="s">
        <v>398</v>
      </c>
      <c r="B61" s="109" t="s">
        <v>98</v>
      </c>
      <c r="C61" s="109" t="s">
        <v>99</v>
      </c>
      <c r="D61" s="110" t="s">
        <v>201</v>
      </c>
      <c r="E61" s="111">
        <f t="shared" si="19"/>
        <v>7458330</v>
      </c>
      <c r="F61" s="111">
        <v>7458330</v>
      </c>
      <c r="G61" s="111">
        <v>5205700</v>
      </c>
      <c r="H61" s="111">
        <v>615230</v>
      </c>
      <c r="I61" s="111"/>
      <c r="J61" s="111">
        <f t="shared" si="20"/>
        <v>100000</v>
      </c>
      <c r="K61" s="111"/>
      <c r="L61" s="111"/>
      <c r="M61" s="111"/>
      <c r="N61" s="111">
        <v>100000</v>
      </c>
      <c r="O61" s="111">
        <v>100000</v>
      </c>
      <c r="P61" s="111">
        <f t="shared" si="21"/>
        <v>7558330</v>
      </c>
      <c r="Q61" s="164"/>
      <c r="R61" s="56"/>
    </row>
    <row r="62" spans="1:18" s="37" customFormat="1" ht="15">
      <c r="A62" s="109"/>
      <c r="B62" s="109"/>
      <c r="C62" s="109"/>
      <c r="D62" s="110" t="s">
        <v>469</v>
      </c>
      <c r="E62" s="111">
        <f t="shared" si="19"/>
        <v>4957260</v>
      </c>
      <c r="F62" s="111">
        <v>4957260</v>
      </c>
      <c r="G62" s="111">
        <v>4070000</v>
      </c>
      <c r="H62" s="111"/>
      <c r="I62" s="111"/>
      <c r="J62" s="111">
        <f t="shared" si="20"/>
        <v>0</v>
      </c>
      <c r="K62" s="111"/>
      <c r="L62" s="111"/>
      <c r="M62" s="111"/>
      <c r="N62" s="111"/>
      <c r="O62" s="111"/>
      <c r="P62" s="111">
        <f t="shared" si="21"/>
        <v>4957260</v>
      </c>
      <c r="Q62" s="164"/>
      <c r="R62" s="56"/>
    </row>
    <row r="63" spans="1:18" s="37" customFormat="1" ht="49.5" customHeight="1">
      <c r="A63" s="109" t="s">
        <v>399</v>
      </c>
      <c r="B63" s="109" t="s">
        <v>100</v>
      </c>
      <c r="C63" s="109" t="s">
        <v>101</v>
      </c>
      <c r="D63" s="110" t="s">
        <v>252</v>
      </c>
      <c r="E63" s="111">
        <f t="shared" si="19"/>
        <v>21531690</v>
      </c>
      <c r="F63" s="111">
        <v>21531690</v>
      </c>
      <c r="G63" s="111">
        <v>15425500</v>
      </c>
      <c r="H63" s="111">
        <v>2331620</v>
      </c>
      <c r="I63" s="111"/>
      <c r="J63" s="111">
        <f t="shared" si="20"/>
        <v>400000</v>
      </c>
      <c r="K63" s="111"/>
      <c r="L63" s="111"/>
      <c r="M63" s="111"/>
      <c r="N63" s="111">
        <v>400000</v>
      </c>
      <c r="O63" s="111">
        <v>400000</v>
      </c>
      <c r="P63" s="111">
        <f t="shared" si="21"/>
        <v>21931690</v>
      </c>
      <c r="Q63" s="164" t="s">
        <v>501</v>
      </c>
      <c r="R63" s="56"/>
    </row>
    <row r="64" spans="1:18" s="37" customFormat="1" ht="33.75" customHeight="1">
      <c r="A64" s="109" t="s">
        <v>397</v>
      </c>
      <c r="B64" s="109" t="s">
        <v>396</v>
      </c>
      <c r="C64" s="109" t="s">
        <v>103</v>
      </c>
      <c r="D64" s="110" t="s">
        <v>202</v>
      </c>
      <c r="E64" s="111">
        <f t="shared" si="19"/>
        <v>91735900</v>
      </c>
      <c r="F64" s="111">
        <v>91735900</v>
      </c>
      <c r="G64" s="111">
        <v>52999200</v>
      </c>
      <c r="H64" s="111">
        <v>9089100</v>
      </c>
      <c r="I64" s="111">
        <v>0</v>
      </c>
      <c r="J64" s="111">
        <f t="shared" si="20"/>
        <v>6708970</v>
      </c>
      <c r="K64" s="111">
        <v>6514270</v>
      </c>
      <c r="L64" s="111">
        <v>2053494</v>
      </c>
      <c r="M64" s="111">
        <v>2334410</v>
      </c>
      <c r="N64" s="111">
        <v>194700</v>
      </c>
      <c r="O64" s="111"/>
      <c r="P64" s="111">
        <f t="shared" si="21"/>
        <v>98444870</v>
      </c>
      <c r="Q64" s="164"/>
      <c r="R64" s="56"/>
    </row>
    <row r="65" spans="1:18" s="37" customFormat="1" ht="15">
      <c r="A65" s="109"/>
      <c r="B65" s="109"/>
      <c r="C65" s="109"/>
      <c r="D65" s="110" t="s">
        <v>469</v>
      </c>
      <c r="E65" s="111">
        <f t="shared" si="19"/>
        <v>9182000</v>
      </c>
      <c r="F65" s="111">
        <v>9182000</v>
      </c>
      <c r="G65" s="111">
        <v>7526000</v>
      </c>
      <c r="H65" s="111"/>
      <c r="I65" s="111"/>
      <c r="J65" s="111">
        <f>K65+N65</f>
        <v>0</v>
      </c>
      <c r="K65" s="111"/>
      <c r="L65" s="111"/>
      <c r="M65" s="111"/>
      <c r="N65" s="111"/>
      <c r="O65" s="111"/>
      <c r="P65" s="111">
        <f t="shared" si="21"/>
        <v>9182000</v>
      </c>
      <c r="Q65" s="164"/>
      <c r="R65" s="56"/>
    </row>
    <row r="66" spans="1:18" s="37" customFormat="1" ht="34.5" customHeight="1">
      <c r="A66" s="109" t="s">
        <v>302</v>
      </c>
      <c r="B66" s="109" t="s">
        <v>204</v>
      </c>
      <c r="C66" s="109" t="s">
        <v>104</v>
      </c>
      <c r="D66" s="110" t="s">
        <v>203</v>
      </c>
      <c r="E66" s="111">
        <f t="shared" si="19"/>
        <v>3118910</v>
      </c>
      <c r="F66" s="111">
        <v>3118910</v>
      </c>
      <c r="G66" s="111">
        <v>2440000</v>
      </c>
      <c r="H66" s="111">
        <v>103210</v>
      </c>
      <c r="I66" s="111"/>
      <c r="J66" s="111">
        <f t="shared" si="20"/>
        <v>0</v>
      </c>
      <c r="K66" s="111"/>
      <c r="L66" s="111"/>
      <c r="M66" s="111"/>
      <c r="N66" s="111"/>
      <c r="O66" s="111"/>
      <c r="P66" s="111">
        <f t="shared" si="21"/>
        <v>3118910</v>
      </c>
      <c r="Q66" s="164"/>
      <c r="R66" s="56"/>
    </row>
    <row r="67" spans="1:18" s="37" customFormat="1" ht="20.25" customHeight="1">
      <c r="A67" s="109" t="s">
        <v>401</v>
      </c>
      <c r="B67" s="109" t="s">
        <v>402</v>
      </c>
      <c r="C67" s="109" t="s">
        <v>104</v>
      </c>
      <c r="D67" s="110" t="s">
        <v>400</v>
      </c>
      <c r="E67" s="111">
        <f t="shared" si="19"/>
        <v>6788000</v>
      </c>
      <c r="F67" s="111">
        <v>6788000</v>
      </c>
      <c r="G67" s="111">
        <v>4797600</v>
      </c>
      <c r="H67" s="111">
        <v>460470</v>
      </c>
      <c r="I67" s="111"/>
      <c r="J67" s="111">
        <f t="shared" si="20"/>
        <v>180000</v>
      </c>
      <c r="K67" s="111"/>
      <c r="L67" s="111"/>
      <c r="M67" s="111"/>
      <c r="N67" s="111">
        <v>180000</v>
      </c>
      <c r="O67" s="111">
        <v>180000</v>
      </c>
      <c r="P67" s="111">
        <f t="shared" si="21"/>
        <v>6968000</v>
      </c>
      <c r="Q67" s="164"/>
      <c r="R67" s="56"/>
    </row>
    <row r="68" spans="1:18" s="37" customFormat="1" ht="68.25" customHeight="1">
      <c r="A68" s="109" t="s">
        <v>303</v>
      </c>
      <c r="B68" s="109" t="s">
        <v>173</v>
      </c>
      <c r="C68" s="109" t="s">
        <v>160</v>
      </c>
      <c r="D68" s="129" t="s">
        <v>46</v>
      </c>
      <c r="E68" s="111">
        <f t="shared" si="19"/>
        <v>7000000</v>
      </c>
      <c r="F68" s="111">
        <v>7000000</v>
      </c>
      <c r="G68" s="111"/>
      <c r="H68" s="111"/>
      <c r="I68" s="111"/>
      <c r="J68" s="111">
        <f t="shared" si="20"/>
        <v>0</v>
      </c>
      <c r="K68" s="111"/>
      <c r="L68" s="111"/>
      <c r="M68" s="111"/>
      <c r="N68" s="111"/>
      <c r="O68" s="111"/>
      <c r="P68" s="111">
        <f t="shared" si="21"/>
        <v>7000000</v>
      </c>
      <c r="Q68" s="164"/>
      <c r="R68" s="56"/>
    </row>
    <row r="69" spans="1:18" s="37" customFormat="1" ht="103.5" customHeight="1">
      <c r="A69" s="109" t="s">
        <v>304</v>
      </c>
      <c r="B69" s="109" t="s">
        <v>169</v>
      </c>
      <c r="C69" s="109" t="s">
        <v>160</v>
      </c>
      <c r="D69" s="110" t="s">
        <v>405</v>
      </c>
      <c r="E69" s="111">
        <f t="shared" si="19"/>
        <v>43440</v>
      </c>
      <c r="F69" s="111">
        <v>43440</v>
      </c>
      <c r="G69" s="111"/>
      <c r="H69" s="111"/>
      <c r="I69" s="111"/>
      <c r="J69" s="111">
        <f t="shared" si="20"/>
        <v>0</v>
      </c>
      <c r="K69" s="111"/>
      <c r="L69" s="111"/>
      <c r="M69" s="111"/>
      <c r="N69" s="111"/>
      <c r="O69" s="111"/>
      <c r="P69" s="111">
        <f t="shared" si="21"/>
        <v>43440</v>
      </c>
      <c r="Q69" s="164"/>
      <c r="R69" s="56"/>
    </row>
    <row r="70" spans="1:18" s="37" customFormat="1" ht="25.5" customHeight="1">
      <c r="A70" s="109" t="s">
        <v>305</v>
      </c>
      <c r="B70" s="109" t="s">
        <v>192</v>
      </c>
      <c r="C70" s="109"/>
      <c r="D70" s="129" t="s">
        <v>195</v>
      </c>
      <c r="E70" s="111">
        <f>E71</f>
        <v>4481090</v>
      </c>
      <c r="F70" s="111">
        <f aca="true" t="shared" si="22" ref="F70:P70">F71</f>
        <v>4481090</v>
      </c>
      <c r="G70" s="111">
        <f t="shared" si="22"/>
        <v>3297400</v>
      </c>
      <c r="H70" s="111">
        <f t="shared" si="22"/>
        <v>198080</v>
      </c>
      <c r="I70" s="111">
        <f t="shared" si="22"/>
        <v>0</v>
      </c>
      <c r="J70" s="111">
        <f t="shared" si="22"/>
        <v>100000</v>
      </c>
      <c r="K70" s="111">
        <f t="shared" si="22"/>
        <v>0</v>
      </c>
      <c r="L70" s="111">
        <f t="shared" si="22"/>
        <v>0</v>
      </c>
      <c r="M70" s="111">
        <f t="shared" si="22"/>
        <v>0</v>
      </c>
      <c r="N70" s="111">
        <f t="shared" si="22"/>
        <v>100000</v>
      </c>
      <c r="O70" s="111">
        <f t="shared" si="22"/>
        <v>100000</v>
      </c>
      <c r="P70" s="111">
        <f t="shared" si="22"/>
        <v>4581090</v>
      </c>
      <c r="Q70" s="164"/>
      <c r="R70" s="56"/>
    </row>
    <row r="71" spans="1:18" s="39" customFormat="1" ht="45.75" customHeight="1">
      <c r="A71" s="113" t="s">
        <v>306</v>
      </c>
      <c r="B71" s="113" t="s">
        <v>193</v>
      </c>
      <c r="C71" s="113" t="s">
        <v>134</v>
      </c>
      <c r="D71" s="123" t="s">
        <v>49</v>
      </c>
      <c r="E71" s="115">
        <f>F71+I71</f>
        <v>4481090</v>
      </c>
      <c r="F71" s="115">
        <v>4481090</v>
      </c>
      <c r="G71" s="115">
        <v>3297400</v>
      </c>
      <c r="H71" s="115">
        <v>198080</v>
      </c>
      <c r="I71" s="115"/>
      <c r="J71" s="115">
        <f t="shared" si="20"/>
        <v>100000</v>
      </c>
      <c r="K71" s="115"/>
      <c r="L71" s="115"/>
      <c r="M71" s="115"/>
      <c r="N71" s="115">
        <v>100000</v>
      </c>
      <c r="O71" s="115">
        <v>100000</v>
      </c>
      <c r="P71" s="115">
        <f>E71+J71</f>
        <v>4581090</v>
      </c>
      <c r="Q71" s="164"/>
      <c r="R71" s="56"/>
    </row>
    <row r="72" spans="1:18" s="39" customFormat="1" ht="25.5" customHeight="1">
      <c r="A72" s="116" t="s">
        <v>307</v>
      </c>
      <c r="B72" s="116" t="s">
        <v>3</v>
      </c>
      <c r="C72" s="116" t="s">
        <v>144</v>
      </c>
      <c r="D72" s="117" t="s">
        <v>73</v>
      </c>
      <c r="E72" s="118">
        <f>F72+I72</f>
        <v>790500</v>
      </c>
      <c r="F72" s="118">
        <v>790500</v>
      </c>
      <c r="G72" s="118"/>
      <c r="H72" s="118"/>
      <c r="I72" s="118"/>
      <c r="J72" s="118">
        <f t="shared" si="20"/>
        <v>11768000</v>
      </c>
      <c r="K72" s="118"/>
      <c r="L72" s="118"/>
      <c r="M72" s="118"/>
      <c r="N72" s="118">
        <v>11768000</v>
      </c>
      <c r="O72" s="118">
        <v>11768000</v>
      </c>
      <c r="P72" s="118">
        <f>E72+J72</f>
        <v>12558500</v>
      </c>
      <c r="Q72" s="164"/>
      <c r="R72" s="56"/>
    </row>
    <row r="73" spans="1:18" s="39" customFormat="1" ht="35.25" customHeight="1">
      <c r="A73" s="116" t="s">
        <v>308</v>
      </c>
      <c r="B73" s="116" t="s">
        <v>21</v>
      </c>
      <c r="C73" s="116" t="s">
        <v>151</v>
      </c>
      <c r="D73" s="117" t="s">
        <v>22</v>
      </c>
      <c r="E73" s="118">
        <f>F73+I73</f>
        <v>0</v>
      </c>
      <c r="F73" s="118"/>
      <c r="G73" s="118"/>
      <c r="H73" s="118"/>
      <c r="I73" s="118"/>
      <c r="J73" s="118">
        <f t="shared" si="20"/>
        <v>385000</v>
      </c>
      <c r="K73" s="118">
        <v>338000</v>
      </c>
      <c r="L73" s="118"/>
      <c r="M73" s="118"/>
      <c r="N73" s="118">
        <v>47000</v>
      </c>
      <c r="O73" s="118"/>
      <c r="P73" s="118">
        <f>E73+J73</f>
        <v>385000</v>
      </c>
      <c r="Q73" s="164"/>
      <c r="R73" s="56"/>
    </row>
    <row r="74" spans="1:18" s="40" customFormat="1" ht="21" customHeight="1">
      <c r="A74" s="104" t="s">
        <v>309</v>
      </c>
      <c r="B74" s="104"/>
      <c r="C74" s="104"/>
      <c r="D74" s="42" t="s">
        <v>56</v>
      </c>
      <c r="E74" s="53">
        <f>E75</f>
        <v>261890500</v>
      </c>
      <c r="F74" s="53">
        <f aca="true" t="shared" si="23" ref="F74:P74">F75</f>
        <v>261890500</v>
      </c>
      <c r="G74" s="53">
        <f t="shared" si="23"/>
        <v>1219700</v>
      </c>
      <c r="H74" s="53">
        <f t="shared" si="23"/>
        <v>23500</v>
      </c>
      <c r="I74" s="53">
        <f t="shared" si="23"/>
        <v>0</v>
      </c>
      <c r="J74" s="53">
        <f t="shared" si="23"/>
        <v>43851249</v>
      </c>
      <c r="K74" s="53">
        <f t="shared" si="23"/>
        <v>16983749</v>
      </c>
      <c r="L74" s="53">
        <f t="shared" si="23"/>
        <v>0</v>
      </c>
      <c r="M74" s="53">
        <f t="shared" si="23"/>
        <v>0</v>
      </c>
      <c r="N74" s="53">
        <f t="shared" si="23"/>
        <v>26867500</v>
      </c>
      <c r="O74" s="53">
        <f t="shared" si="23"/>
        <v>26867500</v>
      </c>
      <c r="P74" s="53">
        <f t="shared" si="23"/>
        <v>305741749</v>
      </c>
      <c r="Q74" s="164"/>
      <c r="R74" s="56"/>
    </row>
    <row r="75" spans="1:18" s="103" customFormat="1" ht="18.75" customHeight="1">
      <c r="A75" s="106" t="s">
        <v>310</v>
      </c>
      <c r="B75" s="106"/>
      <c r="C75" s="106"/>
      <c r="D75" s="128" t="s">
        <v>56</v>
      </c>
      <c r="E75" s="108">
        <f>E77+E78+E80+E82+E84+E86+E90+E94+E96</f>
        <v>261890500</v>
      </c>
      <c r="F75" s="108">
        <f aca="true" t="shared" si="24" ref="F75:P75">F77+F78+F80+F82+F84+F86+F90+F94+F96</f>
        <v>261890500</v>
      </c>
      <c r="G75" s="108">
        <f t="shared" si="24"/>
        <v>1219700</v>
      </c>
      <c r="H75" s="108">
        <f t="shared" si="24"/>
        <v>23500</v>
      </c>
      <c r="I75" s="108">
        <f t="shared" si="24"/>
        <v>0</v>
      </c>
      <c r="J75" s="108">
        <f t="shared" si="24"/>
        <v>43851249</v>
      </c>
      <c r="K75" s="108">
        <f>K77+K78+K80+K82+K84+K86+K90+K94+K96</f>
        <v>16983749</v>
      </c>
      <c r="L75" s="108">
        <f t="shared" si="24"/>
        <v>0</v>
      </c>
      <c r="M75" s="108">
        <f t="shared" si="24"/>
        <v>0</v>
      </c>
      <c r="N75" s="108">
        <f>N77+N78+N80+N82+N84+N86+N90+N94+N96</f>
        <v>26867500</v>
      </c>
      <c r="O75" s="108">
        <f t="shared" si="24"/>
        <v>26867500</v>
      </c>
      <c r="P75" s="108">
        <f t="shared" si="24"/>
        <v>305741749</v>
      </c>
      <c r="Q75" s="164"/>
      <c r="R75" s="56"/>
    </row>
    <row r="76" spans="1:18" s="103" customFormat="1" ht="18.75" customHeight="1">
      <c r="A76" s="106"/>
      <c r="B76" s="106"/>
      <c r="C76" s="106"/>
      <c r="D76" s="128" t="s">
        <v>469</v>
      </c>
      <c r="E76" s="108">
        <f>E79+E81+E83+E85+E87+E91+E95</f>
        <v>175473600</v>
      </c>
      <c r="F76" s="108">
        <f>F79+F81+F83+F85+F87+F91+F95</f>
        <v>175473600</v>
      </c>
      <c r="G76" s="108">
        <f>G79+G81+G83+G85+G87+G91+G95</f>
        <v>0</v>
      </c>
      <c r="H76" s="108">
        <f>H79+H81+H83+H85+H87+H91+H95</f>
        <v>0</v>
      </c>
      <c r="I76" s="108">
        <f aca="true" t="shared" si="25" ref="I76:P76">I79+I81+I83+I85+I87+I91+I95</f>
        <v>0</v>
      </c>
      <c r="J76" s="108">
        <f t="shared" si="25"/>
        <v>0</v>
      </c>
      <c r="K76" s="108">
        <f>K79+K81+K83+K85+K87+K91+K95</f>
        <v>0</v>
      </c>
      <c r="L76" s="108">
        <f t="shared" si="25"/>
        <v>0</v>
      </c>
      <c r="M76" s="108">
        <f t="shared" si="25"/>
        <v>0</v>
      </c>
      <c r="N76" s="108">
        <f>N79+N81+N83+N85+N87+N91+N95</f>
        <v>0</v>
      </c>
      <c r="O76" s="108">
        <f t="shared" si="25"/>
        <v>0</v>
      </c>
      <c r="P76" s="108">
        <f t="shared" si="25"/>
        <v>175473600</v>
      </c>
      <c r="Q76" s="164"/>
      <c r="R76" s="56"/>
    </row>
    <row r="77" spans="1:18" s="37" customFormat="1" ht="45">
      <c r="A77" s="109" t="s">
        <v>311</v>
      </c>
      <c r="B77" s="109" t="s">
        <v>199</v>
      </c>
      <c r="C77" s="109" t="s">
        <v>88</v>
      </c>
      <c r="D77" s="110" t="s">
        <v>200</v>
      </c>
      <c r="E77" s="111">
        <f aca="true" t="shared" si="26" ref="E77:E85">F77+I77</f>
        <v>1600900</v>
      </c>
      <c r="F77" s="111">
        <v>1600900</v>
      </c>
      <c r="G77" s="111">
        <v>1219700</v>
      </c>
      <c r="H77" s="111">
        <v>23500</v>
      </c>
      <c r="I77" s="111"/>
      <c r="J77" s="111">
        <f aca="true" t="shared" si="27" ref="J77:J96">K77+N77</f>
        <v>20500</v>
      </c>
      <c r="K77" s="111"/>
      <c r="L77" s="111"/>
      <c r="M77" s="111"/>
      <c r="N77" s="111">
        <v>20500</v>
      </c>
      <c r="O77" s="111">
        <v>20500</v>
      </c>
      <c r="P77" s="111">
        <f aca="true" t="shared" si="28" ref="P77:P85">E77+J77</f>
        <v>1621400</v>
      </c>
      <c r="Q77" s="164"/>
      <c r="R77" s="56"/>
    </row>
    <row r="78" spans="1:18" s="37" customFormat="1" ht="31.5" customHeight="1">
      <c r="A78" s="109" t="s">
        <v>312</v>
      </c>
      <c r="B78" s="109" t="s">
        <v>107</v>
      </c>
      <c r="C78" s="109" t="s">
        <v>108</v>
      </c>
      <c r="D78" s="110" t="s">
        <v>58</v>
      </c>
      <c r="E78" s="111">
        <f t="shared" si="26"/>
        <v>213891306</v>
      </c>
      <c r="F78" s="111">
        <f>213931706-40400</f>
        <v>213891306</v>
      </c>
      <c r="G78" s="111"/>
      <c r="H78" s="111"/>
      <c r="I78" s="111"/>
      <c r="J78" s="111">
        <f t="shared" si="27"/>
        <v>31318360</v>
      </c>
      <c r="K78" s="111">
        <f>11318360</f>
        <v>11318360</v>
      </c>
      <c r="L78" s="111"/>
      <c r="M78" s="111"/>
      <c r="N78" s="111">
        <f>20000000</f>
        <v>20000000</v>
      </c>
      <c r="O78" s="111">
        <v>20000000</v>
      </c>
      <c r="P78" s="111">
        <f t="shared" si="28"/>
        <v>245209666</v>
      </c>
      <c r="Q78" s="164"/>
      <c r="R78" s="56"/>
    </row>
    <row r="79" spans="1:18" s="37" customFormat="1" ht="15">
      <c r="A79" s="109"/>
      <c r="B79" s="109"/>
      <c r="C79" s="109"/>
      <c r="D79" s="110" t="s">
        <v>469</v>
      </c>
      <c r="E79" s="111">
        <f t="shared" si="26"/>
        <v>142420130</v>
      </c>
      <c r="F79" s="111">
        <f>142460530-40400</f>
        <v>142420130</v>
      </c>
      <c r="G79" s="108"/>
      <c r="H79" s="111"/>
      <c r="I79" s="111"/>
      <c r="J79" s="111">
        <f t="shared" si="27"/>
        <v>0</v>
      </c>
      <c r="K79" s="111"/>
      <c r="L79" s="111"/>
      <c r="M79" s="111"/>
      <c r="N79" s="111"/>
      <c r="O79" s="111"/>
      <c r="P79" s="111">
        <f t="shared" si="28"/>
        <v>142420130</v>
      </c>
      <c r="Q79" s="164"/>
      <c r="R79" s="56"/>
    </row>
    <row r="80" spans="1:18" s="37" customFormat="1" ht="36.75" customHeight="1">
      <c r="A80" s="109" t="s">
        <v>321</v>
      </c>
      <c r="B80" s="109" t="s">
        <v>205</v>
      </c>
      <c r="C80" s="109" t="s">
        <v>109</v>
      </c>
      <c r="D80" s="110" t="s">
        <v>206</v>
      </c>
      <c r="E80" s="111">
        <f t="shared" si="26"/>
        <v>34553891</v>
      </c>
      <c r="F80" s="111">
        <v>34553891</v>
      </c>
      <c r="G80" s="111"/>
      <c r="H80" s="111"/>
      <c r="I80" s="111"/>
      <c r="J80" s="111">
        <f>K80+N80</f>
        <v>27300</v>
      </c>
      <c r="K80" s="111">
        <v>27300</v>
      </c>
      <c r="L80" s="111"/>
      <c r="M80" s="111"/>
      <c r="N80" s="111"/>
      <c r="O80" s="111"/>
      <c r="P80" s="111">
        <f t="shared" si="28"/>
        <v>34581191</v>
      </c>
      <c r="Q80" s="164"/>
      <c r="R80" s="56"/>
    </row>
    <row r="81" spans="1:18" s="37" customFormat="1" ht="19.5" customHeight="1">
      <c r="A81" s="109"/>
      <c r="B81" s="109"/>
      <c r="C81" s="109"/>
      <c r="D81" s="110" t="s">
        <v>469</v>
      </c>
      <c r="E81" s="111">
        <f t="shared" si="26"/>
        <v>24119993</v>
      </c>
      <c r="F81" s="111">
        <v>24119993</v>
      </c>
      <c r="G81" s="111"/>
      <c r="H81" s="111"/>
      <c r="I81" s="111"/>
      <c r="J81" s="111">
        <f>K81+N81</f>
        <v>0</v>
      </c>
      <c r="K81" s="111"/>
      <c r="L81" s="111"/>
      <c r="M81" s="111"/>
      <c r="N81" s="111"/>
      <c r="O81" s="111"/>
      <c r="P81" s="111">
        <f t="shared" si="28"/>
        <v>24119993</v>
      </c>
      <c r="Q81" s="164"/>
      <c r="R81" s="56"/>
    </row>
    <row r="82" spans="1:18" s="37" customFormat="1" ht="25.5" customHeight="1">
      <c r="A82" s="124" t="s">
        <v>320</v>
      </c>
      <c r="B82" s="124" t="s">
        <v>207</v>
      </c>
      <c r="C82" s="124" t="s">
        <v>110</v>
      </c>
      <c r="D82" s="110" t="s">
        <v>175</v>
      </c>
      <c r="E82" s="111">
        <f t="shared" si="26"/>
        <v>1039109</v>
      </c>
      <c r="F82" s="111">
        <v>1039109</v>
      </c>
      <c r="G82" s="111"/>
      <c r="H82" s="111"/>
      <c r="I82" s="111"/>
      <c r="J82" s="111">
        <f>K82+N82</f>
        <v>412100</v>
      </c>
      <c r="K82" s="111">
        <v>412100</v>
      </c>
      <c r="L82" s="111"/>
      <c r="M82" s="111"/>
      <c r="N82" s="111"/>
      <c r="O82" s="111"/>
      <c r="P82" s="111">
        <f t="shared" si="28"/>
        <v>1451209</v>
      </c>
      <c r="Q82" s="164"/>
      <c r="R82" s="56"/>
    </row>
    <row r="83" spans="1:18" s="37" customFormat="1" ht="15" customHeight="1">
      <c r="A83" s="124"/>
      <c r="B83" s="124"/>
      <c r="C83" s="124"/>
      <c r="D83" s="110" t="s">
        <v>469</v>
      </c>
      <c r="E83" s="111">
        <f t="shared" si="26"/>
        <v>920246</v>
      </c>
      <c r="F83" s="111">
        <v>920246</v>
      </c>
      <c r="G83" s="111"/>
      <c r="H83" s="111"/>
      <c r="I83" s="111"/>
      <c r="J83" s="111">
        <f>K83+N83</f>
        <v>0</v>
      </c>
      <c r="K83" s="111"/>
      <c r="L83" s="111"/>
      <c r="M83" s="111"/>
      <c r="N83" s="111"/>
      <c r="O83" s="111"/>
      <c r="P83" s="111">
        <f t="shared" si="28"/>
        <v>920246</v>
      </c>
      <c r="Q83" s="164"/>
      <c r="R83" s="56"/>
    </row>
    <row r="84" spans="1:18" s="37" customFormat="1" ht="24" customHeight="1">
      <c r="A84" s="109" t="s">
        <v>319</v>
      </c>
      <c r="B84" s="109" t="s">
        <v>208</v>
      </c>
      <c r="C84" s="109" t="s">
        <v>111</v>
      </c>
      <c r="D84" s="110" t="s">
        <v>209</v>
      </c>
      <c r="E84" s="111">
        <f t="shared" si="26"/>
        <v>1213187</v>
      </c>
      <c r="F84" s="111">
        <v>1213187</v>
      </c>
      <c r="G84" s="111"/>
      <c r="H84" s="111"/>
      <c r="I84" s="111"/>
      <c r="J84" s="111">
        <f>K84+N84</f>
        <v>5058989</v>
      </c>
      <c r="K84" s="111">
        <v>5058989</v>
      </c>
      <c r="L84" s="111"/>
      <c r="M84" s="111"/>
      <c r="N84" s="111"/>
      <c r="O84" s="111"/>
      <c r="P84" s="111">
        <f t="shared" si="28"/>
        <v>6272176</v>
      </c>
      <c r="Q84" s="164"/>
      <c r="R84" s="56"/>
    </row>
    <row r="85" spans="1:18" s="37" customFormat="1" ht="18" customHeight="1">
      <c r="A85" s="109"/>
      <c r="B85" s="109"/>
      <c r="C85" s="109"/>
      <c r="D85" s="110" t="s">
        <v>469</v>
      </c>
      <c r="E85" s="111">
        <f t="shared" si="26"/>
        <v>531181</v>
      </c>
      <c r="F85" s="111">
        <v>531181</v>
      </c>
      <c r="G85" s="111"/>
      <c r="H85" s="111"/>
      <c r="I85" s="111"/>
      <c r="J85" s="111">
        <f t="shared" si="27"/>
        <v>0</v>
      </c>
      <c r="K85" s="111"/>
      <c r="L85" s="111"/>
      <c r="M85" s="111"/>
      <c r="N85" s="111"/>
      <c r="O85" s="111"/>
      <c r="P85" s="111">
        <f t="shared" si="28"/>
        <v>531181</v>
      </c>
      <c r="Q85" s="164"/>
      <c r="R85" s="56"/>
    </row>
    <row r="86" spans="1:18" s="37" customFormat="1" ht="16.5" customHeight="1">
      <c r="A86" s="109" t="s">
        <v>318</v>
      </c>
      <c r="B86" s="109" t="s">
        <v>210</v>
      </c>
      <c r="C86" s="109"/>
      <c r="D86" s="110" t="s">
        <v>213</v>
      </c>
      <c r="E86" s="111">
        <f>E88</f>
        <v>5238741</v>
      </c>
      <c r="F86" s="111">
        <f aca="true" t="shared" si="29" ref="F86:P86">F88</f>
        <v>5238741</v>
      </c>
      <c r="G86" s="111">
        <f t="shared" si="29"/>
        <v>0</v>
      </c>
      <c r="H86" s="111">
        <f t="shared" si="29"/>
        <v>0</v>
      </c>
      <c r="I86" s="111">
        <f t="shared" si="29"/>
        <v>0</v>
      </c>
      <c r="J86" s="111">
        <f t="shared" si="29"/>
        <v>167000</v>
      </c>
      <c r="K86" s="111">
        <f t="shared" si="29"/>
        <v>167000</v>
      </c>
      <c r="L86" s="111">
        <f t="shared" si="29"/>
        <v>0</v>
      </c>
      <c r="M86" s="111">
        <f t="shared" si="29"/>
        <v>0</v>
      </c>
      <c r="N86" s="111">
        <f t="shared" si="29"/>
        <v>0</v>
      </c>
      <c r="O86" s="111">
        <f t="shared" si="29"/>
        <v>0</v>
      </c>
      <c r="P86" s="111">
        <f t="shared" si="29"/>
        <v>5405741</v>
      </c>
      <c r="Q86" s="164"/>
      <c r="R86" s="56"/>
    </row>
    <row r="87" spans="1:18" s="37" customFormat="1" ht="19.5" customHeight="1">
      <c r="A87" s="109"/>
      <c r="B87" s="109"/>
      <c r="C87" s="109"/>
      <c r="D87" s="110" t="s">
        <v>469</v>
      </c>
      <c r="E87" s="111">
        <f>E89</f>
        <v>3584884</v>
      </c>
      <c r="F87" s="111">
        <f aca="true" t="shared" si="30" ref="F87:P87">F89</f>
        <v>3584884</v>
      </c>
      <c r="G87" s="111">
        <f t="shared" si="30"/>
        <v>0</v>
      </c>
      <c r="H87" s="111">
        <f t="shared" si="30"/>
        <v>0</v>
      </c>
      <c r="I87" s="111">
        <f t="shared" si="30"/>
        <v>0</v>
      </c>
      <c r="J87" s="111">
        <f t="shared" si="30"/>
        <v>0</v>
      </c>
      <c r="K87" s="111">
        <f t="shared" si="30"/>
        <v>0</v>
      </c>
      <c r="L87" s="111">
        <f t="shared" si="30"/>
        <v>0</v>
      </c>
      <c r="M87" s="111">
        <f t="shared" si="30"/>
        <v>0</v>
      </c>
      <c r="N87" s="111">
        <f t="shared" si="30"/>
        <v>0</v>
      </c>
      <c r="O87" s="111">
        <f t="shared" si="30"/>
        <v>0</v>
      </c>
      <c r="P87" s="111">
        <f t="shared" si="30"/>
        <v>3584884</v>
      </c>
      <c r="Q87" s="164"/>
      <c r="R87" s="56"/>
    </row>
    <row r="88" spans="1:18" s="39" customFormat="1" ht="45">
      <c r="A88" s="113" t="s">
        <v>317</v>
      </c>
      <c r="B88" s="113" t="s">
        <v>211</v>
      </c>
      <c r="C88" s="113" t="s">
        <v>112</v>
      </c>
      <c r="D88" s="114" t="s">
        <v>212</v>
      </c>
      <c r="E88" s="115">
        <f>F88+I88</f>
        <v>5238741</v>
      </c>
      <c r="F88" s="115">
        <v>5238741</v>
      </c>
      <c r="G88" s="115"/>
      <c r="H88" s="115"/>
      <c r="I88" s="115"/>
      <c r="J88" s="115">
        <f t="shared" si="27"/>
        <v>167000</v>
      </c>
      <c r="K88" s="115">
        <v>167000</v>
      </c>
      <c r="L88" s="115"/>
      <c r="M88" s="115"/>
      <c r="N88" s="115"/>
      <c r="O88" s="115"/>
      <c r="P88" s="115">
        <f>E88+J88</f>
        <v>5405741</v>
      </c>
      <c r="Q88" s="164"/>
      <c r="R88" s="56"/>
    </row>
    <row r="89" spans="1:18" s="39" customFormat="1" ht="15">
      <c r="A89" s="113"/>
      <c r="B89" s="113"/>
      <c r="C89" s="113"/>
      <c r="D89" s="114" t="s">
        <v>469</v>
      </c>
      <c r="E89" s="115">
        <f>F89+I89</f>
        <v>3584884</v>
      </c>
      <c r="F89" s="115">
        <v>3584884</v>
      </c>
      <c r="G89" s="115"/>
      <c r="H89" s="115"/>
      <c r="I89" s="115"/>
      <c r="J89" s="115">
        <f t="shared" si="27"/>
        <v>0</v>
      </c>
      <c r="K89" s="115"/>
      <c r="L89" s="115"/>
      <c r="M89" s="115"/>
      <c r="N89" s="115"/>
      <c r="O89" s="115"/>
      <c r="P89" s="115">
        <f>E89+J89</f>
        <v>3584884</v>
      </c>
      <c r="Q89" s="164"/>
      <c r="R89" s="56"/>
    </row>
    <row r="90" spans="1:18" s="37" customFormat="1" ht="30" customHeight="1" hidden="1">
      <c r="A90" s="116" t="s">
        <v>316</v>
      </c>
      <c r="B90" s="130">
        <v>2140</v>
      </c>
      <c r="C90" s="130"/>
      <c r="D90" s="117" t="s">
        <v>182</v>
      </c>
      <c r="E90" s="118">
        <f>E92</f>
        <v>0</v>
      </c>
      <c r="F90" s="118">
        <f aca="true" t="shared" si="31" ref="F90:P90">F92</f>
        <v>0</v>
      </c>
      <c r="G90" s="118">
        <f t="shared" si="31"/>
        <v>0</v>
      </c>
      <c r="H90" s="118">
        <f t="shared" si="31"/>
        <v>0</v>
      </c>
      <c r="I90" s="118">
        <f t="shared" si="31"/>
        <v>0</v>
      </c>
      <c r="J90" s="118">
        <f t="shared" si="31"/>
        <v>0</v>
      </c>
      <c r="K90" s="118">
        <f t="shared" si="31"/>
        <v>0</v>
      </c>
      <c r="L90" s="118">
        <f t="shared" si="31"/>
        <v>0</v>
      </c>
      <c r="M90" s="118">
        <f t="shared" si="31"/>
        <v>0</v>
      </c>
      <c r="N90" s="118">
        <f t="shared" si="31"/>
        <v>0</v>
      </c>
      <c r="O90" s="118">
        <f t="shared" si="31"/>
        <v>0</v>
      </c>
      <c r="P90" s="118">
        <f t="shared" si="31"/>
        <v>0</v>
      </c>
      <c r="Q90" s="164"/>
      <c r="R90" s="56"/>
    </row>
    <row r="91" spans="1:18" s="62" customFormat="1" ht="15" customHeight="1" hidden="1">
      <c r="A91" s="109"/>
      <c r="B91" s="131"/>
      <c r="C91" s="131"/>
      <c r="D91" s="110" t="s">
        <v>469</v>
      </c>
      <c r="E91" s="118">
        <f>E93</f>
        <v>0</v>
      </c>
      <c r="F91" s="118">
        <f aca="true" t="shared" si="32" ref="F91:P91">F93</f>
        <v>0</v>
      </c>
      <c r="G91" s="118">
        <f t="shared" si="32"/>
        <v>0</v>
      </c>
      <c r="H91" s="118">
        <f t="shared" si="32"/>
        <v>0</v>
      </c>
      <c r="I91" s="118">
        <f t="shared" si="32"/>
        <v>0</v>
      </c>
      <c r="J91" s="118">
        <f t="shared" si="32"/>
        <v>0</v>
      </c>
      <c r="K91" s="118">
        <f t="shared" si="32"/>
        <v>0</v>
      </c>
      <c r="L91" s="118">
        <f t="shared" si="32"/>
        <v>0</v>
      </c>
      <c r="M91" s="118">
        <f t="shared" si="32"/>
        <v>0</v>
      </c>
      <c r="N91" s="118">
        <f t="shared" si="32"/>
        <v>0</v>
      </c>
      <c r="O91" s="118">
        <f t="shared" si="32"/>
        <v>0</v>
      </c>
      <c r="P91" s="118">
        <f t="shared" si="32"/>
        <v>0</v>
      </c>
      <c r="Q91" s="164"/>
      <c r="R91" s="56"/>
    </row>
    <row r="92" spans="1:18" s="39" customFormat="1" ht="32.25" customHeight="1" hidden="1">
      <c r="A92" s="113" t="s">
        <v>315</v>
      </c>
      <c r="B92" s="132">
        <v>2144</v>
      </c>
      <c r="C92" s="122" t="s">
        <v>113</v>
      </c>
      <c r="D92" s="114" t="s">
        <v>214</v>
      </c>
      <c r="E92" s="115">
        <f>F92+I92</f>
        <v>0</v>
      </c>
      <c r="F92" s="115"/>
      <c r="G92" s="115"/>
      <c r="H92" s="115"/>
      <c r="I92" s="115"/>
      <c r="J92" s="115">
        <f t="shared" si="27"/>
        <v>0</v>
      </c>
      <c r="K92" s="115"/>
      <c r="L92" s="115"/>
      <c r="M92" s="115"/>
      <c r="N92" s="115"/>
      <c r="O92" s="115"/>
      <c r="P92" s="115">
        <f>E92+J92</f>
        <v>0</v>
      </c>
      <c r="Q92" s="164"/>
      <c r="R92" s="56"/>
    </row>
    <row r="93" spans="1:18" s="39" customFormat="1" ht="15" customHeight="1" hidden="1">
      <c r="A93" s="113"/>
      <c r="B93" s="132"/>
      <c r="C93" s="122"/>
      <c r="D93" s="114" t="s">
        <v>469</v>
      </c>
      <c r="E93" s="115">
        <f>F93+I93</f>
        <v>0</v>
      </c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>
        <f>E93+J93</f>
        <v>0</v>
      </c>
      <c r="Q93" s="164"/>
      <c r="R93" s="56"/>
    </row>
    <row r="94" spans="1:18" s="37" customFormat="1" ht="36.75" customHeight="1">
      <c r="A94" s="116" t="s">
        <v>314</v>
      </c>
      <c r="B94" s="116" t="s">
        <v>215</v>
      </c>
      <c r="C94" s="116" t="s">
        <v>113</v>
      </c>
      <c r="D94" s="117" t="s">
        <v>404</v>
      </c>
      <c r="E94" s="118">
        <f>F94+I94</f>
        <v>3933366</v>
      </c>
      <c r="F94" s="118">
        <f>2899613+993353+40400</f>
        <v>3933366</v>
      </c>
      <c r="G94" s="118"/>
      <c r="H94" s="118"/>
      <c r="I94" s="118"/>
      <c r="J94" s="118">
        <f t="shared" si="27"/>
        <v>0</v>
      </c>
      <c r="K94" s="118"/>
      <c r="L94" s="118"/>
      <c r="M94" s="118"/>
      <c r="N94" s="118"/>
      <c r="O94" s="118"/>
      <c r="P94" s="118">
        <f>E94+J94</f>
        <v>3933366</v>
      </c>
      <c r="Q94" s="164"/>
      <c r="R94" s="56"/>
    </row>
    <row r="95" spans="1:18" s="37" customFormat="1" ht="21.75" customHeight="1">
      <c r="A95" s="116"/>
      <c r="B95" s="116"/>
      <c r="C95" s="116"/>
      <c r="D95" s="117" t="s">
        <v>469</v>
      </c>
      <c r="E95" s="118">
        <f>F95+I95</f>
        <v>3897166</v>
      </c>
      <c r="F95" s="118">
        <f>2888249+968517+40400</f>
        <v>3897166</v>
      </c>
      <c r="G95" s="118"/>
      <c r="H95" s="118"/>
      <c r="I95" s="118"/>
      <c r="J95" s="118">
        <f t="shared" si="27"/>
        <v>0</v>
      </c>
      <c r="K95" s="118"/>
      <c r="L95" s="118"/>
      <c r="M95" s="118"/>
      <c r="N95" s="118"/>
      <c r="O95" s="118"/>
      <c r="P95" s="118">
        <f>E95+J95</f>
        <v>3897166</v>
      </c>
      <c r="Q95" s="164"/>
      <c r="R95" s="56"/>
    </row>
    <row r="96" spans="1:18" s="37" customFormat="1" ht="24" customHeight="1">
      <c r="A96" s="116" t="s">
        <v>313</v>
      </c>
      <c r="B96" s="116" t="s">
        <v>3</v>
      </c>
      <c r="C96" s="116" t="s">
        <v>144</v>
      </c>
      <c r="D96" s="117" t="s">
        <v>73</v>
      </c>
      <c r="E96" s="118">
        <f>F96+I96</f>
        <v>420000</v>
      </c>
      <c r="F96" s="118">
        <v>420000</v>
      </c>
      <c r="G96" s="118"/>
      <c r="H96" s="118"/>
      <c r="I96" s="118"/>
      <c r="J96" s="118">
        <f t="shared" si="27"/>
        <v>6847000</v>
      </c>
      <c r="K96" s="118"/>
      <c r="L96" s="118"/>
      <c r="M96" s="118"/>
      <c r="N96" s="118">
        <v>6847000</v>
      </c>
      <c r="O96" s="118">
        <v>6847000</v>
      </c>
      <c r="P96" s="118">
        <f>E96+J96</f>
        <v>7267000</v>
      </c>
      <c r="Q96" s="164"/>
      <c r="R96" s="56"/>
    </row>
    <row r="97" spans="1:18" s="40" customFormat="1" ht="28.5">
      <c r="A97" s="104" t="s">
        <v>322</v>
      </c>
      <c r="B97" s="104"/>
      <c r="C97" s="104"/>
      <c r="D97" s="42" t="s">
        <v>79</v>
      </c>
      <c r="E97" s="53">
        <f>E98</f>
        <v>171692032</v>
      </c>
      <c r="F97" s="53">
        <f aca="true" t="shared" si="33" ref="F97:P97">F98</f>
        <v>171692032</v>
      </c>
      <c r="G97" s="53">
        <f t="shared" si="33"/>
        <v>41306277</v>
      </c>
      <c r="H97" s="53">
        <f t="shared" si="33"/>
        <v>1542626</v>
      </c>
      <c r="I97" s="53">
        <f t="shared" si="33"/>
        <v>0</v>
      </c>
      <c r="J97" s="53">
        <f t="shared" si="33"/>
        <v>1365400</v>
      </c>
      <c r="K97" s="53">
        <f t="shared" si="33"/>
        <v>57900</v>
      </c>
      <c r="L97" s="53">
        <f t="shared" si="33"/>
        <v>44700</v>
      </c>
      <c r="M97" s="53">
        <f t="shared" si="33"/>
        <v>0</v>
      </c>
      <c r="N97" s="53">
        <f t="shared" si="33"/>
        <v>1307500</v>
      </c>
      <c r="O97" s="53">
        <f t="shared" si="33"/>
        <v>1307500</v>
      </c>
      <c r="P97" s="53">
        <f t="shared" si="33"/>
        <v>173057432</v>
      </c>
      <c r="Q97" s="164"/>
      <c r="R97" s="56"/>
    </row>
    <row r="98" spans="1:18" s="103" customFormat="1" ht="36" customHeight="1">
      <c r="A98" s="106" t="s">
        <v>323</v>
      </c>
      <c r="B98" s="106"/>
      <c r="C98" s="106"/>
      <c r="D98" s="128" t="s">
        <v>79</v>
      </c>
      <c r="E98" s="108">
        <f>E99+E100+E102+E107+E108+E110+E112+E113+E116+E117+E118+E119+E120</f>
        <v>171692032</v>
      </c>
      <c r="F98" s="108">
        <f aca="true" t="shared" si="34" ref="F98:P98">F99+F100+F102+F107+F108+F110+F112+F113+F116+F117+F118+F119+F120</f>
        <v>171692032</v>
      </c>
      <c r="G98" s="108">
        <f t="shared" si="34"/>
        <v>41306277</v>
      </c>
      <c r="H98" s="108">
        <f t="shared" si="34"/>
        <v>1542626</v>
      </c>
      <c r="I98" s="108">
        <f t="shared" si="34"/>
        <v>0</v>
      </c>
      <c r="J98" s="108">
        <f t="shared" si="34"/>
        <v>1365400</v>
      </c>
      <c r="K98" s="108">
        <f t="shared" si="34"/>
        <v>57900</v>
      </c>
      <c r="L98" s="108">
        <f t="shared" si="34"/>
        <v>44700</v>
      </c>
      <c r="M98" s="108">
        <f t="shared" si="34"/>
        <v>0</v>
      </c>
      <c r="N98" s="108">
        <f t="shared" si="34"/>
        <v>1307500</v>
      </c>
      <c r="O98" s="108">
        <f t="shared" si="34"/>
        <v>1307500</v>
      </c>
      <c r="P98" s="108">
        <f t="shared" si="34"/>
        <v>173057432</v>
      </c>
      <c r="Q98" s="164"/>
      <c r="R98" s="56"/>
    </row>
    <row r="99" spans="1:18" s="37" customFormat="1" ht="45">
      <c r="A99" s="109" t="s">
        <v>324</v>
      </c>
      <c r="B99" s="109" t="s">
        <v>199</v>
      </c>
      <c r="C99" s="109" t="s">
        <v>88</v>
      </c>
      <c r="D99" s="110" t="s">
        <v>200</v>
      </c>
      <c r="E99" s="111">
        <f>F99+I99</f>
        <v>40471900</v>
      </c>
      <c r="F99" s="111">
        <v>40471900</v>
      </c>
      <c r="G99" s="111">
        <v>31781350</v>
      </c>
      <c r="H99" s="111">
        <v>676100</v>
      </c>
      <c r="I99" s="111"/>
      <c r="J99" s="111">
        <f>K99+N99</f>
        <v>700000</v>
      </c>
      <c r="K99" s="111"/>
      <c r="L99" s="111"/>
      <c r="M99" s="111"/>
      <c r="N99" s="111">
        <v>700000</v>
      </c>
      <c r="O99" s="111">
        <v>700000</v>
      </c>
      <c r="P99" s="111">
        <f>E99+J99</f>
        <v>41171900</v>
      </c>
      <c r="Q99" s="164"/>
      <c r="R99" s="56"/>
    </row>
    <row r="100" spans="1:18" s="37" customFormat="1" ht="75">
      <c r="A100" s="109" t="s">
        <v>325</v>
      </c>
      <c r="B100" s="109" t="s">
        <v>183</v>
      </c>
      <c r="C100" s="109"/>
      <c r="D100" s="110" t="s">
        <v>184</v>
      </c>
      <c r="E100" s="111">
        <f>E101</f>
        <v>60008100</v>
      </c>
      <c r="F100" s="111">
        <f aca="true" t="shared" si="35" ref="F100:P100">F101</f>
        <v>60008100</v>
      </c>
      <c r="G100" s="111">
        <f t="shared" si="35"/>
        <v>0</v>
      </c>
      <c r="H100" s="111">
        <f t="shared" si="35"/>
        <v>0</v>
      </c>
      <c r="I100" s="111">
        <f t="shared" si="35"/>
        <v>0</v>
      </c>
      <c r="J100" s="111">
        <f t="shared" si="35"/>
        <v>0</v>
      </c>
      <c r="K100" s="111">
        <f t="shared" si="35"/>
        <v>0</v>
      </c>
      <c r="L100" s="111">
        <f t="shared" si="35"/>
        <v>0</v>
      </c>
      <c r="M100" s="111">
        <f t="shared" si="35"/>
        <v>0</v>
      </c>
      <c r="N100" s="111">
        <f t="shared" si="35"/>
        <v>0</v>
      </c>
      <c r="O100" s="111">
        <f t="shared" si="35"/>
        <v>0</v>
      </c>
      <c r="P100" s="111">
        <f t="shared" si="35"/>
        <v>60008100</v>
      </c>
      <c r="Q100" s="164" t="s">
        <v>502</v>
      </c>
      <c r="R100" s="56"/>
    </row>
    <row r="101" spans="1:18" s="39" customFormat="1" ht="45">
      <c r="A101" s="113" t="s">
        <v>326</v>
      </c>
      <c r="B101" s="113" t="s">
        <v>185</v>
      </c>
      <c r="C101" s="113" t="s">
        <v>96</v>
      </c>
      <c r="D101" s="114" t="s">
        <v>216</v>
      </c>
      <c r="E101" s="115">
        <f>F101+I101</f>
        <v>60008100</v>
      </c>
      <c r="F101" s="115">
        <v>60008100</v>
      </c>
      <c r="G101" s="115"/>
      <c r="H101" s="115"/>
      <c r="I101" s="115"/>
      <c r="J101" s="115">
        <f>K101+N101</f>
        <v>0</v>
      </c>
      <c r="K101" s="115"/>
      <c r="L101" s="115"/>
      <c r="M101" s="115"/>
      <c r="N101" s="115"/>
      <c r="O101" s="115"/>
      <c r="P101" s="115">
        <f>E101+J101</f>
        <v>60008100</v>
      </c>
      <c r="Q101" s="164"/>
      <c r="R101" s="56"/>
    </row>
    <row r="102" spans="1:18" s="67" customFormat="1" ht="60">
      <c r="A102" s="116" t="s">
        <v>327</v>
      </c>
      <c r="B102" s="130">
        <v>3030</v>
      </c>
      <c r="C102" s="130">
        <v>1030</v>
      </c>
      <c r="D102" s="117" t="s">
        <v>217</v>
      </c>
      <c r="E102" s="118">
        <f>E103+E104+E105+E106</f>
        <v>38572926</v>
      </c>
      <c r="F102" s="118">
        <f aca="true" t="shared" si="36" ref="F102:P102">F103+F104+F105+F106</f>
        <v>38572926</v>
      </c>
      <c r="G102" s="118">
        <f t="shared" si="36"/>
        <v>0</v>
      </c>
      <c r="H102" s="118">
        <f t="shared" si="36"/>
        <v>0</v>
      </c>
      <c r="I102" s="118">
        <f t="shared" si="36"/>
        <v>0</v>
      </c>
      <c r="J102" s="118">
        <f t="shared" si="36"/>
        <v>214000</v>
      </c>
      <c r="K102" s="118">
        <f t="shared" si="36"/>
        <v>0</v>
      </c>
      <c r="L102" s="118">
        <f t="shared" si="36"/>
        <v>0</v>
      </c>
      <c r="M102" s="118">
        <f t="shared" si="36"/>
        <v>0</v>
      </c>
      <c r="N102" s="118">
        <f t="shared" si="36"/>
        <v>214000</v>
      </c>
      <c r="O102" s="118">
        <f t="shared" si="36"/>
        <v>214000</v>
      </c>
      <c r="P102" s="118">
        <f t="shared" si="36"/>
        <v>38786926</v>
      </c>
      <c r="Q102" s="164"/>
      <c r="R102" s="56"/>
    </row>
    <row r="103" spans="1:18" s="38" customFormat="1" ht="36" customHeight="1">
      <c r="A103" s="113" t="s">
        <v>328</v>
      </c>
      <c r="B103" s="132">
        <v>3031</v>
      </c>
      <c r="C103" s="132">
        <v>1030</v>
      </c>
      <c r="D103" s="114" t="s">
        <v>218</v>
      </c>
      <c r="E103" s="115">
        <f>F103+I103</f>
        <v>371502</v>
      </c>
      <c r="F103" s="115">
        <v>371502</v>
      </c>
      <c r="G103" s="115"/>
      <c r="H103" s="115"/>
      <c r="I103" s="115"/>
      <c r="J103" s="115">
        <f>K103+N103</f>
        <v>214000</v>
      </c>
      <c r="K103" s="115"/>
      <c r="L103" s="115"/>
      <c r="M103" s="115"/>
      <c r="N103" s="115">
        <v>214000</v>
      </c>
      <c r="O103" s="115">
        <v>214000</v>
      </c>
      <c r="P103" s="115">
        <f>E103+J103</f>
        <v>585502</v>
      </c>
      <c r="Q103" s="164"/>
      <c r="R103" s="56"/>
    </row>
    <row r="104" spans="1:18" s="38" customFormat="1" ht="30">
      <c r="A104" s="113" t="s">
        <v>329</v>
      </c>
      <c r="B104" s="132">
        <v>3032</v>
      </c>
      <c r="C104" s="132">
        <v>1070</v>
      </c>
      <c r="D104" s="114" t="s">
        <v>219</v>
      </c>
      <c r="E104" s="115">
        <f>F104+I104</f>
        <v>1541402</v>
      </c>
      <c r="F104" s="115">
        <v>1541402</v>
      </c>
      <c r="G104" s="115"/>
      <c r="H104" s="115"/>
      <c r="I104" s="115"/>
      <c r="J104" s="115">
        <f>K104+N104</f>
        <v>0</v>
      </c>
      <c r="K104" s="115"/>
      <c r="L104" s="115"/>
      <c r="M104" s="115"/>
      <c r="N104" s="115"/>
      <c r="O104" s="115"/>
      <c r="P104" s="115">
        <f>E104+J104</f>
        <v>1541402</v>
      </c>
      <c r="Q104" s="164"/>
      <c r="R104" s="56"/>
    </row>
    <row r="105" spans="1:18" s="38" customFormat="1" ht="45">
      <c r="A105" s="113" t="s">
        <v>330</v>
      </c>
      <c r="B105" s="132">
        <v>3033</v>
      </c>
      <c r="C105" s="132">
        <v>1070</v>
      </c>
      <c r="D105" s="114" t="s">
        <v>83</v>
      </c>
      <c r="E105" s="115">
        <f>F105+I105</f>
        <v>9466596</v>
      </c>
      <c r="F105" s="115">
        <v>9466596</v>
      </c>
      <c r="G105" s="115"/>
      <c r="H105" s="115"/>
      <c r="I105" s="115"/>
      <c r="J105" s="115">
        <f>K105+N105</f>
        <v>0</v>
      </c>
      <c r="K105" s="115"/>
      <c r="L105" s="115"/>
      <c r="M105" s="115"/>
      <c r="N105" s="115"/>
      <c r="O105" s="115"/>
      <c r="P105" s="115">
        <f>E105+J105</f>
        <v>9466596</v>
      </c>
      <c r="Q105" s="164"/>
      <c r="R105" s="56"/>
    </row>
    <row r="106" spans="1:18" s="38" customFormat="1" ht="48.75" customHeight="1">
      <c r="A106" s="113" t="s">
        <v>331</v>
      </c>
      <c r="B106" s="132">
        <v>3036</v>
      </c>
      <c r="C106" s="132">
        <v>1070</v>
      </c>
      <c r="D106" s="114" t="s">
        <v>41</v>
      </c>
      <c r="E106" s="115">
        <f>F106+I106</f>
        <v>27193426</v>
      </c>
      <c r="F106" s="115">
        <v>27193426</v>
      </c>
      <c r="G106" s="115"/>
      <c r="H106" s="115"/>
      <c r="I106" s="115"/>
      <c r="J106" s="115">
        <f>K106+N106</f>
        <v>0</v>
      </c>
      <c r="K106" s="115"/>
      <c r="L106" s="115"/>
      <c r="M106" s="115"/>
      <c r="N106" s="115"/>
      <c r="O106" s="115"/>
      <c r="P106" s="115">
        <f>E106+J106</f>
        <v>27193426</v>
      </c>
      <c r="Q106" s="164"/>
      <c r="R106" s="56"/>
    </row>
    <row r="107" spans="1:18" s="37" customFormat="1" ht="30.75" customHeight="1">
      <c r="A107" s="116" t="s">
        <v>332</v>
      </c>
      <c r="B107" s="130">
        <v>3050</v>
      </c>
      <c r="C107" s="130">
        <v>1070</v>
      </c>
      <c r="D107" s="117" t="s">
        <v>61</v>
      </c>
      <c r="E107" s="118">
        <f>F107+I107</f>
        <v>578335</v>
      </c>
      <c r="F107" s="118">
        <f>578335</f>
        <v>578335</v>
      </c>
      <c r="G107" s="118"/>
      <c r="H107" s="118"/>
      <c r="I107" s="118"/>
      <c r="J107" s="118">
        <f>K107+N107</f>
        <v>0</v>
      </c>
      <c r="K107" s="118"/>
      <c r="L107" s="118"/>
      <c r="M107" s="118"/>
      <c r="N107" s="118"/>
      <c r="O107" s="118"/>
      <c r="P107" s="118">
        <f>E107+J107</f>
        <v>578335</v>
      </c>
      <c r="Q107" s="164"/>
      <c r="R107" s="56"/>
    </row>
    <row r="108" spans="1:18" s="37" customFormat="1" ht="51.75" customHeight="1">
      <c r="A108" s="116" t="s">
        <v>333</v>
      </c>
      <c r="B108" s="130">
        <v>3100</v>
      </c>
      <c r="C108" s="130"/>
      <c r="D108" s="117" t="s">
        <v>62</v>
      </c>
      <c r="E108" s="118">
        <f>E109</f>
        <v>9191915</v>
      </c>
      <c r="F108" s="118">
        <f aca="true" t="shared" si="37" ref="F108:P108">F109</f>
        <v>9191915</v>
      </c>
      <c r="G108" s="118">
        <f t="shared" si="37"/>
        <v>6946900</v>
      </c>
      <c r="H108" s="118">
        <f t="shared" si="37"/>
        <v>193245</v>
      </c>
      <c r="I108" s="118">
        <f t="shared" si="37"/>
        <v>0</v>
      </c>
      <c r="J108" s="118">
        <f t="shared" si="37"/>
        <v>76400</v>
      </c>
      <c r="K108" s="118">
        <f t="shared" si="37"/>
        <v>57900</v>
      </c>
      <c r="L108" s="118">
        <f t="shared" si="37"/>
        <v>44700</v>
      </c>
      <c r="M108" s="118">
        <f t="shared" si="37"/>
        <v>0</v>
      </c>
      <c r="N108" s="118">
        <f t="shared" si="37"/>
        <v>18500</v>
      </c>
      <c r="O108" s="118">
        <f t="shared" si="37"/>
        <v>18500</v>
      </c>
      <c r="P108" s="118">
        <f t="shared" si="37"/>
        <v>9268315</v>
      </c>
      <c r="Q108" s="164"/>
      <c r="R108" s="56"/>
    </row>
    <row r="109" spans="1:18" s="39" customFormat="1" ht="60">
      <c r="A109" s="113" t="s">
        <v>334</v>
      </c>
      <c r="B109" s="132">
        <v>3104</v>
      </c>
      <c r="C109" s="132">
        <v>1020</v>
      </c>
      <c r="D109" s="114" t="s">
        <v>63</v>
      </c>
      <c r="E109" s="115">
        <f>F109+I109</f>
        <v>9191915</v>
      </c>
      <c r="F109" s="115">
        <v>9191915</v>
      </c>
      <c r="G109" s="115">
        <v>6946900</v>
      </c>
      <c r="H109" s="115">
        <v>193245</v>
      </c>
      <c r="I109" s="115"/>
      <c r="J109" s="115">
        <f>K109+N109</f>
        <v>76400</v>
      </c>
      <c r="K109" s="115">
        <v>57900</v>
      </c>
      <c r="L109" s="115">
        <v>44700</v>
      </c>
      <c r="M109" s="115"/>
      <c r="N109" s="115">
        <v>18500</v>
      </c>
      <c r="O109" s="115">
        <v>18500</v>
      </c>
      <c r="P109" s="115">
        <f>E109+J109</f>
        <v>9268315</v>
      </c>
      <c r="Q109" s="164"/>
      <c r="R109" s="56"/>
    </row>
    <row r="110" spans="1:18" s="37" customFormat="1" ht="81.75" customHeight="1">
      <c r="A110" s="116" t="s">
        <v>335</v>
      </c>
      <c r="B110" s="130">
        <v>3160</v>
      </c>
      <c r="C110" s="130"/>
      <c r="D110" s="117" t="s">
        <v>64</v>
      </c>
      <c r="E110" s="118">
        <f>E111</f>
        <v>1673920</v>
      </c>
      <c r="F110" s="118">
        <f aca="true" t="shared" si="38" ref="F110:P110">F111</f>
        <v>1673920</v>
      </c>
      <c r="G110" s="118">
        <f t="shared" si="38"/>
        <v>0</v>
      </c>
      <c r="H110" s="118">
        <f t="shared" si="38"/>
        <v>0</v>
      </c>
      <c r="I110" s="118">
        <f t="shared" si="38"/>
        <v>0</v>
      </c>
      <c r="J110" s="118">
        <f t="shared" si="38"/>
        <v>0</v>
      </c>
      <c r="K110" s="118">
        <f t="shared" si="38"/>
        <v>0</v>
      </c>
      <c r="L110" s="118">
        <f t="shared" si="38"/>
        <v>0</v>
      </c>
      <c r="M110" s="118">
        <f t="shared" si="38"/>
        <v>0</v>
      </c>
      <c r="N110" s="118">
        <f t="shared" si="38"/>
        <v>0</v>
      </c>
      <c r="O110" s="118">
        <f t="shared" si="38"/>
        <v>0</v>
      </c>
      <c r="P110" s="118">
        <f t="shared" si="38"/>
        <v>1673920</v>
      </c>
      <c r="Q110" s="164"/>
      <c r="R110" s="56"/>
    </row>
    <row r="111" spans="1:18" s="39" customFormat="1" ht="60">
      <c r="A111" s="113" t="s">
        <v>336</v>
      </c>
      <c r="B111" s="132">
        <v>3161</v>
      </c>
      <c r="C111" s="132">
        <v>1010</v>
      </c>
      <c r="D111" s="114" t="s">
        <v>63</v>
      </c>
      <c r="E111" s="115">
        <f>F111+I111</f>
        <v>1673920</v>
      </c>
      <c r="F111" s="115">
        <v>1673920</v>
      </c>
      <c r="G111" s="115"/>
      <c r="H111" s="115"/>
      <c r="I111" s="115"/>
      <c r="J111" s="115">
        <f>K111+N111</f>
        <v>0</v>
      </c>
      <c r="K111" s="115"/>
      <c r="L111" s="115"/>
      <c r="M111" s="115"/>
      <c r="N111" s="115"/>
      <c r="O111" s="115"/>
      <c r="P111" s="115">
        <f>E111+J111</f>
        <v>1673920</v>
      </c>
      <c r="Q111" s="164"/>
      <c r="R111" s="56"/>
    </row>
    <row r="112" spans="1:18" s="37" customFormat="1" ht="66" customHeight="1">
      <c r="A112" s="116" t="s">
        <v>337</v>
      </c>
      <c r="B112" s="130">
        <v>3170</v>
      </c>
      <c r="C112" s="130">
        <v>1060</v>
      </c>
      <c r="D112" s="117" t="s">
        <v>227</v>
      </c>
      <c r="E112" s="118">
        <f>F112+I112</f>
        <v>1242491</v>
      </c>
      <c r="F112" s="118">
        <v>1242491</v>
      </c>
      <c r="G112" s="118"/>
      <c r="H112" s="118"/>
      <c r="I112" s="118"/>
      <c r="J112" s="118">
        <f>K112+N112</f>
        <v>0</v>
      </c>
      <c r="K112" s="118"/>
      <c r="L112" s="118"/>
      <c r="M112" s="118"/>
      <c r="N112" s="118"/>
      <c r="O112" s="118"/>
      <c r="P112" s="118">
        <f>E112+J112</f>
        <v>1242491</v>
      </c>
      <c r="Q112" s="164"/>
      <c r="R112" s="56"/>
    </row>
    <row r="113" spans="1:18" s="37" customFormat="1" ht="21.75" customHeight="1">
      <c r="A113" s="116" t="s">
        <v>338</v>
      </c>
      <c r="B113" s="130">
        <v>3180</v>
      </c>
      <c r="C113" s="130"/>
      <c r="D113" s="117" t="s">
        <v>65</v>
      </c>
      <c r="E113" s="118">
        <f>E114+E115</f>
        <v>2928405</v>
      </c>
      <c r="F113" s="118">
        <f aca="true" t="shared" si="39" ref="F113:P113">F114+F115</f>
        <v>2928405</v>
      </c>
      <c r="G113" s="118">
        <f t="shared" si="39"/>
        <v>0</v>
      </c>
      <c r="H113" s="118">
        <f t="shared" si="39"/>
        <v>0</v>
      </c>
      <c r="I113" s="118">
        <f t="shared" si="39"/>
        <v>0</v>
      </c>
      <c r="J113" s="118">
        <f t="shared" si="39"/>
        <v>0</v>
      </c>
      <c r="K113" s="118">
        <f t="shared" si="39"/>
        <v>0</v>
      </c>
      <c r="L113" s="118">
        <f t="shared" si="39"/>
        <v>0</v>
      </c>
      <c r="M113" s="118">
        <f t="shared" si="39"/>
        <v>0</v>
      </c>
      <c r="N113" s="118">
        <f t="shared" si="39"/>
        <v>0</v>
      </c>
      <c r="O113" s="118">
        <f t="shared" si="39"/>
        <v>0</v>
      </c>
      <c r="P113" s="118">
        <f t="shared" si="39"/>
        <v>2928405</v>
      </c>
      <c r="Q113" s="164"/>
      <c r="R113" s="56"/>
    </row>
    <row r="114" spans="1:18" s="39" customFormat="1" ht="30">
      <c r="A114" s="113" t="s">
        <v>339</v>
      </c>
      <c r="B114" s="132">
        <v>3181</v>
      </c>
      <c r="C114" s="132">
        <v>1030</v>
      </c>
      <c r="D114" s="114" t="s">
        <v>40</v>
      </c>
      <c r="E114" s="115">
        <f aca="true" t="shared" si="40" ref="E114:E120">F114+I114</f>
        <v>1736305</v>
      </c>
      <c r="F114" s="115">
        <v>1736305</v>
      </c>
      <c r="G114" s="115"/>
      <c r="H114" s="115"/>
      <c r="I114" s="115"/>
      <c r="J114" s="115">
        <f aca="true" t="shared" si="41" ref="J114:J120">K114+N114</f>
        <v>0</v>
      </c>
      <c r="K114" s="115"/>
      <c r="L114" s="115"/>
      <c r="M114" s="115"/>
      <c r="N114" s="115"/>
      <c r="O114" s="115"/>
      <c r="P114" s="115">
        <f aca="true" t="shared" si="42" ref="P114:P120">E114+J114</f>
        <v>1736305</v>
      </c>
      <c r="Q114" s="164"/>
      <c r="R114" s="56"/>
    </row>
    <row r="115" spans="1:18" s="39" customFormat="1" ht="45">
      <c r="A115" s="113" t="s">
        <v>340</v>
      </c>
      <c r="B115" s="132">
        <v>3182</v>
      </c>
      <c r="C115" s="132">
        <v>1030</v>
      </c>
      <c r="D115" s="114" t="s">
        <v>66</v>
      </c>
      <c r="E115" s="115">
        <f t="shared" si="40"/>
        <v>1192100</v>
      </c>
      <c r="F115" s="115">
        <v>1192100</v>
      </c>
      <c r="G115" s="115"/>
      <c r="H115" s="115"/>
      <c r="I115" s="115"/>
      <c r="J115" s="115">
        <f t="shared" si="41"/>
        <v>0</v>
      </c>
      <c r="K115" s="115"/>
      <c r="L115" s="115"/>
      <c r="M115" s="115"/>
      <c r="N115" s="115"/>
      <c r="O115" s="115"/>
      <c r="P115" s="115">
        <f t="shared" si="42"/>
        <v>1192100</v>
      </c>
      <c r="Q115" s="164"/>
      <c r="R115" s="56"/>
    </row>
    <row r="116" spans="1:18" s="37" customFormat="1" ht="30">
      <c r="A116" s="116" t="s">
        <v>341</v>
      </c>
      <c r="B116" s="130">
        <v>3190</v>
      </c>
      <c r="C116" s="130">
        <v>1090</v>
      </c>
      <c r="D116" s="117" t="s">
        <v>254</v>
      </c>
      <c r="E116" s="118">
        <f t="shared" si="40"/>
        <v>75000</v>
      </c>
      <c r="F116" s="118">
        <v>75000</v>
      </c>
      <c r="G116" s="118"/>
      <c r="H116" s="118"/>
      <c r="I116" s="118"/>
      <c r="J116" s="118">
        <f t="shared" si="41"/>
        <v>0</v>
      </c>
      <c r="K116" s="118"/>
      <c r="L116" s="118"/>
      <c r="M116" s="118"/>
      <c r="N116" s="118"/>
      <c r="O116" s="118"/>
      <c r="P116" s="118">
        <f t="shared" si="42"/>
        <v>75000</v>
      </c>
      <c r="Q116" s="164"/>
      <c r="R116" s="56"/>
    </row>
    <row r="117" spans="1:18" s="37" customFormat="1" ht="19.5" customHeight="1">
      <c r="A117" s="120" t="s">
        <v>342</v>
      </c>
      <c r="B117" s="120" t="s">
        <v>168</v>
      </c>
      <c r="C117" s="120" t="s">
        <v>170</v>
      </c>
      <c r="D117" s="117" t="s">
        <v>78</v>
      </c>
      <c r="E117" s="118">
        <f t="shared" si="40"/>
        <v>300000</v>
      </c>
      <c r="F117" s="118">
        <v>300000</v>
      </c>
      <c r="G117" s="118">
        <v>245902</v>
      </c>
      <c r="H117" s="118"/>
      <c r="I117" s="118"/>
      <c r="J117" s="118">
        <f t="shared" si="41"/>
        <v>0</v>
      </c>
      <c r="K117" s="118"/>
      <c r="L117" s="118"/>
      <c r="M117" s="118"/>
      <c r="N117" s="118"/>
      <c r="O117" s="118"/>
      <c r="P117" s="118">
        <f t="shared" si="42"/>
        <v>300000</v>
      </c>
      <c r="Q117" s="164"/>
      <c r="R117" s="56"/>
    </row>
    <row r="118" spans="1:18" s="37" customFormat="1" ht="22.5" customHeight="1">
      <c r="A118" s="116" t="s">
        <v>343</v>
      </c>
      <c r="B118" s="130">
        <v>3230</v>
      </c>
      <c r="C118" s="130">
        <v>1090</v>
      </c>
      <c r="D118" s="117" t="s">
        <v>230</v>
      </c>
      <c r="E118" s="118">
        <f t="shared" si="40"/>
        <v>16009040</v>
      </c>
      <c r="F118" s="118">
        <f>4241010+11768030</f>
        <v>16009040</v>
      </c>
      <c r="G118" s="118">
        <v>2332125</v>
      </c>
      <c r="H118" s="118">
        <v>673281</v>
      </c>
      <c r="I118" s="118"/>
      <c r="J118" s="118">
        <f t="shared" si="41"/>
        <v>375000</v>
      </c>
      <c r="K118" s="118"/>
      <c r="L118" s="118"/>
      <c r="M118" s="118"/>
      <c r="N118" s="118">
        <v>375000</v>
      </c>
      <c r="O118" s="118">
        <f>300000+75000</f>
        <v>375000</v>
      </c>
      <c r="P118" s="118">
        <f t="shared" si="42"/>
        <v>16384040</v>
      </c>
      <c r="Q118" s="164"/>
      <c r="R118" s="56"/>
    </row>
    <row r="119" spans="1:18" s="39" customFormat="1" ht="19.5" customHeight="1">
      <c r="A119" s="116" t="s">
        <v>344</v>
      </c>
      <c r="B119" s="116" t="s">
        <v>3</v>
      </c>
      <c r="C119" s="116" t="s">
        <v>144</v>
      </c>
      <c r="D119" s="117" t="s">
        <v>73</v>
      </c>
      <c r="E119" s="118">
        <f t="shared" si="40"/>
        <v>29000</v>
      </c>
      <c r="F119" s="118">
        <v>29000</v>
      </c>
      <c r="G119" s="118"/>
      <c r="H119" s="118"/>
      <c r="I119" s="118"/>
      <c r="J119" s="118">
        <f t="shared" si="41"/>
        <v>0</v>
      </c>
      <c r="K119" s="118"/>
      <c r="L119" s="118"/>
      <c r="M119" s="118"/>
      <c r="N119" s="118"/>
      <c r="O119" s="118"/>
      <c r="P119" s="118">
        <f t="shared" si="42"/>
        <v>29000</v>
      </c>
      <c r="Q119" s="164"/>
      <c r="R119" s="56"/>
    </row>
    <row r="120" spans="1:18" s="39" customFormat="1" ht="31.5" customHeight="1">
      <c r="A120" s="116" t="s">
        <v>467</v>
      </c>
      <c r="B120" s="116" t="s">
        <v>30</v>
      </c>
      <c r="C120" s="116" t="s">
        <v>87</v>
      </c>
      <c r="D120" s="117" t="s">
        <v>468</v>
      </c>
      <c r="E120" s="118">
        <f t="shared" si="40"/>
        <v>611000</v>
      </c>
      <c r="F120" s="118">
        <v>611000</v>
      </c>
      <c r="G120" s="118"/>
      <c r="H120" s="118"/>
      <c r="I120" s="118"/>
      <c r="J120" s="118">
        <f t="shared" si="41"/>
        <v>0</v>
      </c>
      <c r="K120" s="118"/>
      <c r="L120" s="118"/>
      <c r="M120" s="118"/>
      <c r="N120" s="118"/>
      <c r="O120" s="118"/>
      <c r="P120" s="118">
        <f t="shared" si="42"/>
        <v>611000</v>
      </c>
      <c r="Q120" s="164"/>
      <c r="R120" s="56"/>
    </row>
    <row r="121" spans="1:18" s="40" customFormat="1" ht="21" customHeight="1">
      <c r="A121" s="126" t="s">
        <v>345</v>
      </c>
      <c r="B121" s="126"/>
      <c r="C121" s="126"/>
      <c r="D121" s="42" t="s">
        <v>67</v>
      </c>
      <c r="E121" s="53">
        <f>E122</f>
        <v>3830400</v>
      </c>
      <c r="F121" s="53">
        <f aca="true" t="shared" si="43" ref="F121:P121">F122</f>
        <v>3830400</v>
      </c>
      <c r="G121" s="53">
        <f t="shared" si="43"/>
        <v>2969000</v>
      </c>
      <c r="H121" s="53">
        <f t="shared" si="43"/>
        <v>37220</v>
      </c>
      <c r="I121" s="53">
        <f t="shared" si="43"/>
        <v>0</v>
      </c>
      <c r="J121" s="53">
        <f t="shared" si="43"/>
        <v>27000</v>
      </c>
      <c r="K121" s="53">
        <f t="shared" si="43"/>
        <v>0</v>
      </c>
      <c r="L121" s="53">
        <f t="shared" si="43"/>
        <v>0</v>
      </c>
      <c r="M121" s="53">
        <f t="shared" si="43"/>
        <v>0</v>
      </c>
      <c r="N121" s="53">
        <f t="shared" si="43"/>
        <v>27000</v>
      </c>
      <c r="O121" s="53">
        <f t="shared" si="43"/>
        <v>27000</v>
      </c>
      <c r="P121" s="53">
        <f t="shared" si="43"/>
        <v>3857400</v>
      </c>
      <c r="Q121" s="164"/>
      <c r="R121" s="56"/>
    </row>
    <row r="122" spans="1:18" s="103" customFormat="1" ht="21.75" customHeight="1">
      <c r="A122" s="127" t="s">
        <v>346</v>
      </c>
      <c r="B122" s="127"/>
      <c r="C122" s="127"/>
      <c r="D122" s="128" t="s">
        <v>67</v>
      </c>
      <c r="E122" s="108">
        <f>E123+E124</f>
        <v>3830400</v>
      </c>
      <c r="F122" s="108">
        <f aca="true" t="shared" si="44" ref="F122:P122">F123+F124</f>
        <v>3830400</v>
      </c>
      <c r="G122" s="108">
        <f t="shared" si="44"/>
        <v>2969000</v>
      </c>
      <c r="H122" s="108">
        <f t="shared" si="44"/>
        <v>37220</v>
      </c>
      <c r="I122" s="108">
        <f t="shared" si="44"/>
        <v>0</v>
      </c>
      <c r="J122" s="108">
        <f t="shared" si="44"/>
        <v>27000</v>
      </c>
      <c r="K122" s="108">
        <f t="shared" si="44"/>
        <v>0</v>
      </c>
      <c r="L122" s="108">
        <f t="shared" si="44"/>
        <v>0</v>
      </c>
      <c r="M122" s="108">
        <f t="shared" si="44"/>
        <v>0</v>
      </c>
      <c r="N122" s="108">
        <f t="shared" si="44"/>
        <v>27000</v>
      </c>
      <c r="O122" s="108">
        <f t="shared" si="44"/>
        <v>27000</v>
      </c>
      <c r="P122" s="108">
        <f t="shared" si="44"/>
        <v>3857400</v>
      </c>
      <c r="Q122" s="164"/>
      <c r="R122" s="56"/>
    </row>
    <row r="123" spans="1:18" s="37" customFormat="1" ht="45">
      <c r="A123" s="109" t="s">
        <v>347</v>
      </c>
      <c r="B123" s="109" t="s">
        <v>199</v>
      </c>
      <c r="C123" s="109" t="s">
        <v>88</v>
      </c>
      <c r="D123" s="110" t="s">
        <v>200</v>
      </c>
      <c r="E123" s="111">
        <f>F123+I123</f>
        <v>3750400</v>
      </c>
      <c r="F123" s="111">
        <f>3538900+211500</f>
        <v>3750400</v>
      </c>
      <c r="G123" s="111">
        <v>2969000</v>
      </c>
      <c r="H123" s="111">
        <v>37220</v>
      </c>
      <c r="I123" s="111"/>
      <c r="J123" s="111">
        <f>K123+N123</f>
        <v>27000</v>
      </c>
      <c r="K123" s="111"/>
      <c r="L123" s="111"/>
      <c r="M123" s="111"/>
      <c r="N123" s="111">
        <v>27000</v>
      </c>
      <c r="O123" s="111">
        <v>27000</v>
      </c>
      <c r="P123" s="111">
        <f>E123+J123</f>
        <v>3777400</v>
      </c>
      <c r="Q123" s="164"/>
      <c r="R123" s="56"/>
    </row>
    <row r="124" spans="1:18" s="37" customFormat="1" ht="30">
      <c r="A124" s="109" t="s">
        <v>348</v>
      </c>
      <c r="B124" s="109" t="s">
        <v>176</v>
      </c>
      <c r="C124" s="109"/>
      <c r="D124" s="110" t="s">
        <v>70</v>
      </c>
      <c r="E124" s="111">
        <f>E125</f>
        <v>80000</v>
      </c>
      <c r="F124" s="111">
        <f aca="true" t="shared" si="45" ref="F124:P124">F125</f>
        <v>80000</v>
      </c>
      <c r="G124" s="111">
        <f t="shared" si="45"/>
        <v>0</v>
      </c>
      <c r="H124" s="111">
        <f t="shared" si="45"/>
        <v>0</v>
      </c>
      <c r="I124" s="111">
        <f t="shared" si="45"/>
        <v>0</v>
      </c>
      <c r="J124" s="111">
        <f t="shared" si="45"/>
        <v>0</v>
      </c>
      <c r="K124" s="111">
        <f t="shared" si="45"/>
        <v>0</v>
      </c>
      <c r="L124" s="111">
        <f t="shared" si="45"/>
        <v>0</v>
      </c>
      <c r="M124" s="111">
        <f t="shared" si="45"/>
        <v>0</v>
      </c>
      <c r="N124" s="111">
        <f t="shared" si="45"/>
        <v>0</v>
      </c>
      <c r="O124" s="111">
        <f t="shared" si="45"/>
        <v>0</v>
      </c>
      <c r="P124" s="111">
        <f t="shared" si="45"/>
        <v>80000</v>
      </c>
      <c r="Q124" s="164"/>
      <c r="R124" s="56"/>
    </row>
    <row r="125" spans="1:18" s="39" customFormat="1" ht="36.75" customHeight="1">
      <c r="A125" s="113" t="s">
        <v>349</v>
      </c>
      <c r="B125" s="113" t="s">
        <v>164</v>
      </c>
      <c r="C125" s="113" t="s">
        <v>160</v>
      </c>
      <c r="D125" s="114" t="s">
        <v>68</v>
      </c>
      <c r="E125" s="115">
        <f>F125+I125</f>
        <v>80000</v>
      </c>
      <c r="F125" s="115">
        <v>80000</v>
      </c>
      <c r="G125" s="115"/>
      <c r="H125" s="115"/>
      <c r="I125" s="115"/>
      <c r="J125" s="115">
        <f>K125+N125</f>
        <v>0</v>
      </c>
      <c r="K125" s="115"/>
      <c r="L125" s="115"/>
      <c r="M125" s="115"/>
      <c r="N125" s="115"/>
      <c r="O125" s="115"/>
      <c r="P125" s="115">
        <f>E125+J125</f>
        <v>80000</v>
      </c>
      <c r="Q125" s="164" t="s">
        <v>503</v>
      </c>
      <c r="R125" s="56"/>
    </row>
    <row r="126" spans="1:18" s="40" customFormat="1" ht="28.5">
      <c r="A126" s="104" t="s">
        <v>55</v>
      </c>
      <c r="B126" s="104"/>
      <c r="C126" s="104"/>
      <c r="D126" s="42" t="s">
        <v>69</v>
      </c>
      <c r="E126" s="53">
        <f>E127</f>
        <v>50048700</v>
      </c>
      <c r="F126" s="53">
        <f aca="true" t="shared" si="46" ref="F126:P126">F127</f>
        <v>50048700</v>
      </c>
      <c r="G126" s="53">
        <f t="shared" si="46"/>
        <v>36885629</v>
      </c>
      <c r="H126" s="53">
        <f t="shared" si="46"/>
        <v>1862231</v>
      </c>
      <c r="I126" s="53">
        <f t="shared" si="46"/>
        <v>0</v>
      </c>
      <c r="J126" s="53">
        <f t="shared" si="46"/>
        <v>4348550</v>
      </c>
      <c r="K126" s="53">
        <f t="shared" si="46"/>
        <v>2135830</v>
      </c>
      <c r="L126" s="53">
        <f t="shared" si="46"/>
        <v>1726450</v>
      </c>
      <c r="M126" s="53">
        <f t="shared" si="46"/>
        <v>0</v>
      </c>
      <c r="N126" s="53">
        <f t="shared" si="46"/>
        <v>2212720</v>
      </c>
      <c r="O126" s="53">
        <f t="shared" si="46"/>
        <v>2208000</v>
      </c>
      <c r="P126" s="53">
        <f t="shared" si="46"/>
        <v>54397250</v>
      </c>
      <c r="Q126" s="164"/>
      <c r="R126" s="56"/>
    </row>
    <row r="127" spans="1:18" s="103" customFormat="1" ht="24.75" customHeight="1">
      <c r="A127" s="106" t="s">
        <v>350</v>
      </c>
      <c r="B127" s="106"/>
      <c r="C127" s="106"/>
      <c r="D127" s="128" t="s">
        <v>69</v>
      </c>
      <c r="E127" s="108">
        <f>E128+E129+E130+E131+E132+E133</f>
        <v>50048700</v>
      </c>
      <c r="F127" s="108">
        <f aca="true" t="shared" si="47" ref="F127:P127">F128+F129+F130+F131+F132+F133</f>
        <v>50048700</v>
      </c>
      <c r="G127" s="108">
        <f t="shared" si="47"/>
        <v>36885629</v>
      </c>
      <c r="H127" s="108">
        <f t="shared" si="47"/>
        <v>1862231</v>
      </c>
      <c r="I127" s="108">
        <f t="shared" si="47"/>
        <v>0</v>
      </c>
      <c r="J127" s="108">
        <f t="shared" si="47"/>
        <v>4348550</v>
      </c>
      <c r="K127" s="108">
        <f t="shared" si="47"/>
        <v>2135830</v>
      </c>
      <c r="L127" s="108">
        <f t="shared" si="47"/>
        <v>1726450</v>
      </c>
      <c r="M127" s="108">
        <f t="shared" si="47"/>
        <v>0</v>
      </c>
      <c r="N127" s="108">
        <f t="shared" si="47"/>
        <v>2212720</v>
      </c>
      <c r="O127" s="108">
        <f t="shared" si="47"/>
        <v>2208000</v>
      </c>
      <c r="P127" s="108">
        <f t="shared" si="47"/>
        <v>54397250</v>
      </c>
      <c r="Q127" s="164"/>
      <c r="R127" s="56"/>
    </row>
    <row r="128" spans="1:18" s="37" customFormat="1" ht="45">
      <c r="A128" s="109" t="s">
        <v>248</v>
      </c>
      <c r="B128" s="109" t="s">
        <v>199</v>
      </c>
      <c r="C128" s="109" t="s">
        <v>88</v>
      </c>
      <c r="D128" s="110" t="s">
        <v>200</v>
      </c>
      <c r="E128" s="111">
        <f aca="true" t="shared" si="48" ref="E128:E133">F128+I128</f>
        <v>1461500</v>
      </c>
      <c r="F128" s="111">
        <v>1461500</v>
      </c>
      <c r="G128" s="111">
        <v>1101670</v>
      </c>
      <c r="H128" s="111">
        <v>14960</v>
      </c>
      <c r="I128" s="111"/>
      <c r="J128" s="111">
        <f aca="true" t="shared" si="49" ref="J128:J133">K128+N128</f>
        <v>10000</v>
      </c>
      <c r="K128" s="111"/>
      <c r="L128" s="111"/>
      <c r="M128" s="111"/>
      <c r="N128" s="111">
        <v>10000</v>
      </c>
      <c r="O128" s="111">
        <v>10000</v>
      </c>
      <c r="P128" s="111">
        <f aca="true" t="shared" si="50" ref="P128:P133">E128+J128</f>
        <v>1471500</v>
      </c>
      <c r="Q128" s="164"/>
      <c r="R128" s="56"/>
    </row>
    <row r="129" spans="1:18" s="37" customFormat="1" ht="52.5" customHeight="1">
      <c r="A129" s="109" t="s">
        <v>395</v>
      </c>
      <c r="B129" s="109" t="s">
        <v>102</v>
      </c>
      <c r="C129" s="109" t="s">
        <v>101</v>
      </c>
      <c r="D129" s="110" t="s">
        <v>33</v>
      </c>
      <c r="E129" s="111">
        <f t="shared" si="48"/>
        <v>29741300</v>
      </c>
      <c r="F129" s="111">
        <v>29741300</v>
      </c>
      <c r="G129" s="111">
        <v>23498774</v>
      </c>
      <c r="H129" s="111">
        <v>711900</v>
      </c>
      <c r="I129" s="111"/>
      <c r="J129" s="111">
        <f t="shared" si="49"/>
        <v>2313550</v>
      </c>
      <c r="K129" s="111">
        <f>2108830</f>
        <v>2108830</v>
      </c>
      <c r="L129" s="111">
        <v>1721450</v>
      </c>
      <c r="M129" s="111"/>
      <c r="N129" s="111">
        <f>200000+4720</f>
        <v>204720</v>
      </c>
      <c r="O129" s="111">
        <v>200000</v>
      </c>
      <c r="P129" s="111">
        <f t="shared" si="50"/>
        <v>32054850</v>
      </c>
      <c r="Q129" s="164"/>
      <c r="R129" s="56"/>
    </row>
    <row r="130" spans="1:18" s="37" customFormat="1" ht="45">
      <c r="A130" s="109" t="s">
        <v>351</v>
      </c>
      <c r="B130" s="109" t="s">
        <v>231</v>
      </c>
      <c r="C130" s="109" t="s">
        <v>125</v>
      </c>
      <c r="D130" s="110" t="s">
        <v>31</v>
      </c>
      <c r="E130" s="111">
        <f t="shared" si="48"/>
        <v>1900000</v>
      </c>
      <c r="F130" s="111">
        <v>1900000</v>
      </c>
      <c r="G130" s="111"/>
      <c r="H130" s="111"/>
      <c r="I130" s="111"/>
      <c r="J130" s="111">
        <f t="shared" si="49"/>
        <v>0</v>
      </c>
      <c r="K130" s="111"/>
      <c r="L130" s="111"/>
      <c r="M130" s="111"/>
      <c r="N130" s="111"/>
      <c r="O130" s="111"/>
      <c r="P130" s="111">
        <f t="shared" si="50"/>
        <v>1900000</v>
      </c>
      <c r="Q130" s="164"/>
      <c r="R130" s="56"/>
    </row>
    <row r="131" spans="1:18" s="37" customFormat="1" ht="21" customHeight="1">
      <c r="A131" s="109" t="s">
        <v>352</v>
      </c>
      <c r="B131" s="109" t="s">
        <v>124</v>
      </c>
      <c r="C131" s="109" t="s">
        <v>126</v>
      </c>
      <c r="D131" s="110" t="s">
        <v>32</v>
      </c>
      <c r="E131" s="111">
        <f t="shared" si="48"/>
        <v>15733720</v>
      </c>
      <c r="F131" s="111">
        <f>15733720</f>
        <v>15733720</v>
      </c>
      <c r="G131" s="111">
        <v>11407051</v>
      </c>
      <c r="H131" s="111">
        <v>1115260</v>
      </c>
      <c r="I131" s="111"/>
      <c r="J131" s="111">
        <f t="shared" si="49"/>
        <v>327000</v>
      </c>
      <c r="K131" s="111">
        <f>27000</f>
        <v>27000</v>
      </c>
      <c r="L131" s="111">
        <v>5000</v>
      </c>
      <c r="M131" s="111"/>
      <c r="N131" s="111">
        <v>300000</v>
      </c>
      <c r="O131" s="111">
        <v>300000</v>
      </c>
      <c r="P131" s="111">
        <f t="shared" si="50"/>
        <v>16060720</v>
      </c>
      <c r="Q131" s="164"/>
      <c r="R131" s="56"/>
    </row>
    <row r="132" spans="1:18" s="37" customFormat="1" ht="25.5" customHeight="1">
      <c r="A132" s="109" t="s">
        <v>353</v>
      </c>
      <c r="B132" s="109" t="s">
        <v>34</v>
      </c>
      <c r="C132" s="109" t="s">
        <v>127</v>
      </c>
      <c r="D132" s="110" t="s">
        <v>35</v>
      </c>
      <c r="E132" s="111">
        <f t="shared" si="48"/>
        <v>1212180</v>
      </c>
      <c r="F132" s="111">
        <v>1212180</v>
      </c>
      <c r="G132" s="111">
        <v>878134</v>
      </c>
      <c r="H132" s="111">
        <v>20111</v>
      </c>
      <c r="I132" s="111"/>
      <c r="J132" s="111">
        <f t="shared" si="49"/>
        <v>50000</v>
      </c>
      <c r="K132" s="111"/>
      <c r="L132" s="111"/>
      <c r="M132" s="111"/>
      <c r="N132" s="111">
        <v>50000</v>
      </c>
      <c r="O132" s="111">
        <v>50000</v>
      </c>
      <c r="P132" s="111">
        <f t="shared" si="50"/>
        <v>1262180</v>
      </c>
      <c r="Q132" s="164"/>
      <c r="R132" s="56"/>
    </row>
    <row r="133" spans="1:18" s="37" customFormat="1" ht="22.5" customHeight="1">
      <c r="A133" s="109" t="s">
        <v>262</v>
      </c>
      <c r="B133" s="109" t="s">
        <v>3</v>
      </c>
      <c r="C133" s="109" t="s">
        <v>144</v>
      </c>
      <c r="D133" s="110" t="s">
        <v>73</v>
      </c>
      <c r="E133" s="111">
        <f t="shared" si="48"/>
        <v>0</v>
      </c>
      <c r="F133" s="111"/>
      <c r="G133" s="111"/>
      <c r="H133" s="111"/>
      <c r="I133" s="111"/>
      <c r="J133" s="111">
        <f t="shared" si="49"/>
        <v>1648000</v>
      </c>
      <c r="K133" s="111"/>
      <c r="L133" s="111"/>
      <c r="M133" s="111"/>
      <c r="N133" s="111">
        <v>1648000</v>
      </c>
      <c r="O133" s="111">
        <v>1648000</v>
      </c>
      <c r="P133" s="111">
        <f t="shared" si="50"/>
        <v>1648000</v>
      </c>
      <c r="Q133" s="164"/>
      <c r="R133" s="56"/>
    </row>
    <row r="134" spans="1:18" s="40" customFormat="1" ht="28.5">
      <c r="A134" s="104" t="s">
        <v>354</v>
      </c>
      <c r="B134" s="104"/>
      <c r="C134" s="104"/>
      <c r="D134" s="42" t="s">
        <v>71</v>
      </c>
      <c r="E134" s="53">
        <f>E135</f>
        <v>70720405</v>
      </c>
      <c r="F134" s="53">
        <f aca="true" t="shared" si="51" ref="F134:P134">F135</f>
        <v>66944405</v>
      </c>
      <c r="G134" s="53">
        <f t="shared" si="51"/>
        <v>7603186.1</v>
      </c>
      <c r="H134" s="53">
        <f t="shared" si="51"/>
        <v>17098620</v>
      </c>
      <c r="I134" s="53">
        <f t="shared" si="51"/>
        <v>3776000</v>
      </c>
      <c r="J134" s="53">
        <f t="shared" si="51"/>
        <v>95939604</v>
      </c>
      <c r="K134" s="53">
        <f t="shared" si="51"/>
        <v>1791500</v>
      </c>
      <c r="L134" s="53">
        <f t="shared" si="51"/>
        <v>0</v>
      </c>
      <c r="M134" s="53">
        <f t="shared" si="51"/>
        <v>0</v>
      </c>
      <c r="N134" s="53">
        <f t="shared" si="51"/>
        <v>94148104</v>
      </c>
      <c r="O134" s="53">
        <f t="shared" si="51"/>
        <v>91808104</v>
      </c>
      <c r="P134" s="53">
        <f t="shared" si="51"/>
        <v>166660009</v>
      </c>
      <c r="Q134" s="164"/>
      <c r="R134" s="56"/>
    </row>
    <row r="135" spans="1:18" s="103" customFormat="1" ht="30">
      <c r="A135" s="106" t="s">
        <v>355</v>
      </c>
      <c r="B135" s="106"/>
      <c r="C135" s="106"/>
      <c r="D135" s="128" t="s">
        <v>71</v>
      </c>
      <c r="E135" s="108">
        <f>E136+E137+E138+E143+E144+E145+E146+E147+E148+E149+E150+E152+E153+E154</f>
        <v>70720405</v>
      </c>
      <c r="F135" s="108">
        <f aca="true" t="shared" si="52" ref="F135:P135">F136+F137+F138+F143+F144+F145+F146+F147+F148+F149+F150+F152+F153+F154</f>
        <v>66944405</v>
      </c>
      <c r="G135" s="108">
        <f t="shared" si="52"/>
        <v>7603186.1</v>
      </c>
      <c r="H135" s="108">
        <f t="shared" si="52"/>
        <v>17098620</v>
      </c>
      <c r="I135" s="108">
        <f t="shared" si="52"/>
        <v>3776000</v>
      </c>
      <c r="J135" s="108">
        <f t="shared" si="52"/>
        <v>95939604</v>
      </c>
      <c r="K135" s="108">
        <f t="shared" si="52"/>
        <v>1791500</v>
      </c>
      <c r="L135" s="108">
        <f t="shared" si="52"/>
        <v>0</v>
      </c>
      <c r="M135" s="108">
        <f t="shared" si="52"/>
        <v>0</v>
      </c>
      <c r="N135" s="108">
        <f t="shared" si="52"/>
        <v>94148104</v>
      </c>
      <c r="O135" s="108">
        <f t="shared" si="52"/>
        <v>91808104</v>
      </c>
      <c r="P135" s="108">
        <f t="shared" si="52"/>
        <v>166660009</v>
      </c>
      <c r="Q135" s="164"/>
      <c r="R135" s="56"/>
    </row>
    <row r="136" spans="1:18" s="37" customFormat="1" ht="45">
      <c r="A136" s="109" t="s">
        <v>356</v>
      </c>
      <c r="B136" s="109" t="s">
        <v>199</v>
      </c>
      <c r="C136" s="109" t="s">
        <v>88</v>
      </c>
      <c r="D136" s="110" t="s">
        <v>200</v>
      </c>
      <c r="E136" s="111">
        <f>F136+I136</f>
        <v>9793300</v>
      </c>
      <c r="F136" s="111">
        <v>9793300</v>
      </c>
      <c r="G136" s="111">
        <v>7590891</v>
      </c>
      <c r="H136" s="111">
        <v>102300</v>
      </c>
      <c r="I136" s="111"/>
      <c r="J136" s="111">
        <f>K136+N136</f>
        <v>200000</v>
      </c>
      <c r="K136" s="111"/>
      <c r="L136" s="111"/>
      <c r="M136" s="111"/>
      <c r="N136" s="111">
        <v>200000</v>
      </c>
      <c r="O136" s="111">
        <v>200000</v>
      </c>
      <c r="P136" s="111">
        <f>E136+J136</f>
        <v>9993300</v>
      </c>
      <c r="Q136" s="164"/>
      <c r="R136" s="56"/>
    </row>
    <row r="137" spans="1:18" s="37" customFormat="1" ht="19.5" customHeight="1">
      <c r="A137" s="124" t="s">
        <v>357</v>
      </c>
      <c r="B137" s="124" t="s">
        <v>168</v>
      </c>
      <c r="C137" s="124" t="s">
        <v>170</v>
      </c>
      <c r="D137" s="110" t="s">
        <v>78</v>
      </c>
      <c r="E137" s="111">
        <f>F137+I137</f>
        <v>565000</v>
      </c>
      <c r="F137" s="111">
        <v>565000</v>
      </c>
      <c r="G137" s="111">
        <v>12295.1</v>
      </c>
      <c r="H137" s="111"/>
      <c r="I137" s="111"/>
      <c r="J137" s="111">
        <f aca="true" t="shared" si="53" ref="J137:J154">K137+N137</f>
        <v>0</v>
      </c>
      <c r="K137" s="111"/>
      <c r="L137" s="111"/>
      <c r="M137" s="111"/>
      <c r="N137" s="111"/>
      <c r="O137" s="111"/>
      <c r="P137" s="111">
        <f>E137+J137</f>
        <v>565000</v>
      </c>
      <c r="Q137" s="164"/>
      <c r="R137" s="56"/>
    </row>
    <row r="138" spans="1:18" s="37" customFormat="1" ht="30">
      <c r="A138" s="109" t="s">
        <v>358</v>
      </c>
      <c r="B138" s="109" t="s">
        <v>118</v>
      </c>
      <c r="C138" s="109" t="s">
        <v>121</v>
      </c>
      <c r="D138" s="110" t="s">
        <v>232</v>
      </c>
      <c r="E138" s="111">
        <f>E139+E140+E141+E142</f>
        <v>4646000</v>
      </c>
      <c r="F138" s="111">
        <f aca="true" t="shared" si="54" ref="F138:P138">F139+F140+F141+F142</f>
        <v>1550000</v>
      </c>
      <c r="G138" s="111">
        <f t="shared" si="54"/>
        <v>0</v>
      </c>
      <c r="H138" s="111">
        <f t="shared" si="54"/>
        <v>0</v>
      </c>
      <c r="I138" s="111">
        <f t="shared" si="54"/>
        <v>3096000</v>
      </c>
      <c r="J138" s="111">
        <f t="shared" si="54"/>
        <v>40000000</v>
      </c>
      <c r="K138" s="111">
        <f t="shared" si="54"/>
        <v>0</v>
      </c>
      <c r="L138" s="111">
        <f t="shared" si="54"/>
        <v>0</v>
      </c>
      <c r="M138" s="111">
        <f t="shared" si="54"/>
        <v>0</v>
      </c>
      <c r="N138" s="111">
        <f t="shared" si="54"/>
        <v>40000000</v>
      </c>
      <c r="O138" s="111">
        <f t="shared" si="54"/>
        <v>40000000</v>
      </c>
      <c r="P138" s="111">
        <f t="shared" si="54"/>
        <v>44646000</v>
      </c>
      <c r="Q138" s="164"/>
      <c r="R138" s="56"/>
    </row>
    <row r="139" spans="1:18" s="39" customFormat="1" ht="30">
      <c r="A139" s="113" t="s">
        <v>359</v>
      </c>
      <c r="B139" s="113" t="s">
        <v>233</v>
      </c>
      <c r="C139" s="113" t="s">
        <v>121</v>
      </c>
      <c r="D139" s="114" t="s">
        <v>234</v>
      </c>
      <c r="E139" s="115">
        <f aca="true" t="shared" si="55" ref="E139:E149">F139+I139</f>
        <v>0</v>
      </c>
      <c r="F139" s="115"/>
      <c r="G139" s="115"/>
      <c r="H139" s="115"/>
      <c r="I139" s="115"/>
      <c r="J139" s="115">
        <f t="shared" si="53"/>
        <v>20000000</v>
      </c>
      <c r="K139" s="115"/>
      <c r="L139" s="115"/>
      <c r="M139" s="115"/>
      <c r="N139" s="115">
        <v>20000000</v>
      </c>
      <c r="O139" s="115">
        <v>20000000</v>
      </c>
      <c r="P139" s="115">
        <f aca="true" t="shared" si="56" ref="P139:P149">E139+J139</f>
        <v>20000000</v>
      </c>
      <c r="Q139" s="164"/>
      <c r="R139" s="56"/>
    </row>
    <row r="140" spans="1:18" s="39" customFormat="1" ht="30">
      <c r="A140" s="113" t="s">
        <v>360</v>
      </c>
      <c r="B140" s="113" t="s">
        <v>235</v>
      </c>
      <c r="C140" s="113" t="s">
        <v>121</v>
      </c>
      <c r="D140" s="114" t="s">
        <v>264</v>
      </c>
      <c r="E140" s="115">
        <f t="shared" si="55"/>
        <v>3296000</v>
      </c>
      <c r="F140" s="115">
        <v>200000</v>
      </c>
      <c r="G140" s="115"/>
      <c r="H140" s="115"/>
      <c r="I140" s="115">
        <v>3096000</v>
      </c>
      <c r="J140" s="115">
        <f t="shared" si="53"/>
        <v>0</v>
      </c>
      <c r="K140" s="115"/>
      <c r="L140" s="115"/>
      <c r="M140" s="115"/>
      <c r="N140" s="115"/>
      <c r="O140" s="115"/>
      <c r="P140" s="115">
        <f t="shared" si="56"/>
        <v>3296000</v>
      </c>
      <c r="Q140" s="164"/>
      <c r="R140" s="56"/>
    </row>
    <row r="141" spans="1:18" s="39" customFormat="1" ht="30">
      <c r="A141" s="113" t="s">
        <v>458</v>
      </c>
      <c r="B141" s="113" t="s">
        <v>459</v>
      </c>
      <c r="C141" s="113" t="s">
        <v>121</v>
      </c>
      <c r="D141" s="114" t="s">
        <v>460</v>
      </c>
      <c r="E141" s="115">
        <f t="shared" si="55"/>
        <v>350000</v>
      </c>
      <c r="F141" s="115">
        <v>350000</v>
      </c>
      <c r="G141" s="115"/>
      <c r="H141" s="115"/>
      <c r="I141" s="115"/>
      <c r="J141" s="115">
        <f>K141+N141</f>
        <v>20000000</v>
      </c>
      <c r="K141" s="115"/>
      <c r="L141" s="115"/>
      <c r="M141" s="115"/>
      <c r="N141" s="115">
        <v>20000000</v>
      </c>
      <c r="O141" s="115">
        <v>20000000</v>
      </c>
      <c r="P141" s="115">
        <f t="shared" si="56"/>
        <v>20350000</v>
      </c>
      <c r="Q141" s="164"/>
      <c r="R141" s="56"/>
    </row>
    <row r="142" spans="1:18" s="39" customFormat="1" ht="38.25" customHeight="1">
      <c r="A142" s="113" t="s">
        <v>461</v>
      </c>
      <c r="B142" s="113" t="s">
        <v>462</v>
      </c>
      <c r="C142" s="113" t="s">
        <v>121</v>
      </c>
      <c r="D142" s="114" t="s">
        <v>463</v>
      </c>
      <c r="E142" s="115">
        <f t="shared" si="55"/>
        <v>1000000</v>
      </c>
      <c r="F142" s="115">
        <v>1000000</v>
      </c>
      <c r="G142" s="115"/>
      <c r="H142" s="115"/>
      <c r="I142" s="115"/>
      <c r="J142" s="115">
        <f t="shared" si="53"/>
        <v>0</v>
      </c>
      <c r="K142" s="115"/>
      <c r="L142" s="115"/>
      <c r="M142" s="115"/>
      <c r="N142" s="115"/>
      <c r="O142" s="115"/>
      <c r="P142" s="115">
        <f t="shared" si="56"/>
        <v>1000000</v>
      </c>
      <c r="Q142" s="164"/>
      <c r="R142" s="56"/>
    </row>
    <row r="143" spans="1:18" s="39" customFormat="1" ht="45">
      <c r="A143" s="116" t="s">
        <v>361</v>
      </c>
      <c r="B143" s="116" t="s">
        <v>120</v>
      </c>
      <c r="C143" s="116" t="s">
        <v>121</v>
      </c>
      <c r="D143" s="117" t="s">
        <v>238</v>
      </c>
      <c r="E143" s="118">
        <f t="shared" si="55"/>
        <v>300000</v>
      </c>
      <c r="F143" s="118"/>
      <c r="G143" s="118"/>
      <c r="H143" s="118"/>
      <c r="I143" s="118">
        <v>300000</v>
      </c>
      <c r="J143" s="118">
        <f t="shared" si="53"/>
        <v>0</v>
      </c>
      <c r="K143" s="118"/>
      <c r="L143" s="118"/>
      <c r="M143" s="118"/>
      <c r="N143" s="118"/>
      <c r="O143" s="118"/>
      <c r="P143" s="118">
        <f t="shared" si="56"/>
        <v>300000</v>
      </c>
      <c r="Q143" s="164"/>
      <c r="R143" s="56"/>
    </row>
    <row r="144" spans="1:18" s="37" customFormat="1" ht="21.75" customHeight="1">
      <c r="A144" s="116" t="s">
        <v>362</v>
      </c>
      <c r="B144" s="116" t="s">
        <v>236</v>
      </c>
      <c r="C144" s="116" t="s">
        <v>121</v>
      </c>
      <c r="D144" s="117" t="s">
        <v>237</v>
      </c>
      <c r="E144" s="118">
        <f t="shared" si="55"/>
        <v>51238210</v>
      </c>
      <c r="F144" s="118">
        <v>51058210</v>
      </c>
      <c r="G144" s="118"/>
      <c r="H144" s="118">
        <v>16966320</v>
      </c>
      <c r="I144" s="118">
        <v>180000</v>
      </c>
      <c r="J144" s="118">
        <f t="shared" si="53"/>
        <v>46188104</v>
      </c>
      <c r="K144" s="118"/>
      <c r="L144" s="118"/>
      <c r="M144" s="118"/>
      <c r="N144" s="118">
        <f>37188104+9000000</f>
        <v>46188104</v>
      </c>
      <c r="O144" s="118">
        <f>37188104+9000000</f>
        <v>46188104</v>
      </c>
      <c r="P144" s="118">
        <f t="shared" si="56"/>
        <v>97426314</v>
      </c>
      <c r="Q144" s="164"/>
      <c r="R144" s="56"/>
    </row>
    <row r="145" spans="1:18" s="37" customFormat="1" ht="31.5" customHeight="1">
      <c r="A145" s="116" t="s">
        <v>448</v>
      </c>
      <c r="B145" s="116" t="s">
        <v>257</v>
      </c>
      <c r="C145" s="116" t="s">
        <v>197</v>
      </c>
      <c r="D145" s="117" t="s">
        <v>258</v>
      </c>
      <c r="E145" s="118">
        <f t="shared" si="55"/>
        <v>1841295</v>
      </c>
      <c r="F145" s="118">
        <f>391104+1450191</f>
        <v>1841295</v>
      </c>
      <c r="G145" s="118"/>
      <c r="H145" s="118">
        <v>30000</v>
      </c>
      <c r="I145" s="118"/>
      <c r="J145" s="118">
        <f t="shared" si="53"/>
        <v>0</v>
      </c>
      <c r="K145" s="118"/>
      <c r="L145" s="118"/>
      <c r="M145" s="118"/>
      <c r="N145" s="118"/>
      <c r="O145" s="118"/>
      <c r="P145" s="118">
        <f t="shared" si="56"/>
        <v>1841295</v>
      </c>
      <c r="Q145" s="164"/>
      <c r="R145" s="56"/>
    </row>
    <row r="146" spans="1:18" s="37" customFormat="1" ht="36.75" customHeight="1">
      <c r="A146" s="116" t="s">
        <v>477</v>
      </c>
      <c r="B146" s="116" t="s">
        <v>478</v>
      </c>
      <c r="C146" s="116" t="s">
        <v>181</v>
      </c>
      <c r="D146" s="117" t="s">
        <v>491</v>
      </c>
      <c r="E146" s="118">
        <f t="shared" si="55"/>
        <v>0</v>
      </c>
      <c r="F146" s="118"/>
      <c r="G146" s="118"/>
      <c r="H146" s="118"/>
      <c r="I146" s="118"/>
      <c r="J146" s="118">
        <f>K146+N146</f>
        <v>2000000</v>
      </c>
      <c r="K146" s="118"/>
      <c r="L146" s="118"/>
      <c r="M146" s="118"/>
      <c r="N146" s="118">
        <v>2000000</v>
      </c>
      <c r="O146" s="118">
        <v>2000000</v>
      </c>
      <c r="P146" s="118">
        <f t="shared" si="56"/>
        <v>2000000</v>
      </c>
      <c r="Q146" s="164"/>
      <c r="R146" s="56"/>
    </row>
    <row r="147" spans="1:18" s="37" customFormat="1" ht="40.5" customHeight="1">
      <c r="A147" s="116" t="s">
        <v>479</v>
      </c>
      <c r="B147" s="116" t="s">
        <v>480</v>
      </c>
      <c r="C147" s="116" t="s">
        <v>181</v>
      </c>
      <c r="D147" s="117" t="s">
        <v>492</v>
      </c>
      <c r="E147" s="118">
        <f t="shared" si="55"/>
        <v>0</v>
      </c>
      <c r="F147" s="118"/>
      <c r="G147" s="118"/>
      <c r="H147" s="118"/>
      <c r="I147" s="118"/>
      <c r="J147" s="118">
        <f>K147+N147</f>
        <v>1000000</v>
      </c>
      <c r="K147" s="118"/>
      <c r="L147" s="118"/>
      <c r="M147" s="118"/>
      <c r="N147" s="118">
        <v>1000000</v>
      </c>
      <c r="O147" s="118">
        <v>1000000</v>
      </c>
      <c r="P147" s="118">
        <f t="shared" si="56"/>
        <v>1000000</v>
      </c>
      <c r="Q147" s="164"/>
      <c r="R147" s="56"/>
    </row>
    <row r="148" spans="1:18" s="37" customFormat="1" ht="36" customHeight="1">
      <c r="A148" s="116" t="s">
        <v>363</v>
      </c>
      <c r="B148" s="116" t="s">
        <v>247</v>
      </c>
      <c r="C148" s="116" t="s">
        <v>181</v>
      </c>
      <c r="D148" s="133" t="s">
        <v>1</v>
      </c>
      <c r="E148" s="118">
        <f t="shared" si="55"/>
        <v>0</v>
      </c>
      <c r="F148" s="118"/>
      <c r="G148" s="118"/>
      <c r="H148" s="118"/>
      <c r="I148" s="118"/>
      <c r="J148" s="118">
        <f t="shared" si="53"/>
        <v>1200000</v>
      </c>
      <c r="K148" s="118"/>
      <c r="L148" s="118"/>
      <c r="M148" s="118"/>
      <c r="N148" s="118">
        <v>1200000</v>
      </c>
      <c r="O148" s="118">
        <v>1200000</v>
      </c>
      <c r="P148" s="118">
        <f t="shared" si="56"/>
        <v>1200000</v>
      </c>
      <c r="Q148" s="164"/>
      <c r="R148" s="56"/>
    </row>
    <row r="149" spans="1:18" s="37" customFormat="1" ht="24" customHeight="1">
      <c r="A149" s="116" t="s">
        <v>364</v>
      </c>
      <c r="B149" s="116" t="s">
        <v>3</v>
      </c>
      <c r="C149" s="116" t="s">
        <v>144</v>
      </c>
      <c r="D149" s="117" t="s">
        <v>73</v>
      </c>
      <c r="E149" s="118">
        <f t="shared" si="55"/>
        <v>1500000</v>
      </c>
      <c r="F149" s="118">
        <v>1300000</v>
      </c>
      <c r="G149" s="118"/>
      <c r="H149" s="118"/>
      <c r="I149" s="118">
        <v>200000</v>
      </c>
      <c r="J149" s="118">
        <f t="shared" si="53"/>
        <v>0</v>
      </c>
      <c r="K149" s="118"/>
      <c r="L149" s="118"/>
      <c r="M149" s="118"/>
      <c r="N149" s="118"/>
      <c r="O149" s="118"/>
      <c r="P149" s="118">
        <f t="shared" si="56"/>
        <v>1500000</v>
      </c>
      <c r="Q149" s="164"/>
      <c r="R149" s="56"/>
    </row>
    <row r="150" spans="1:18" s="37" customFormat="1" ht="32.25" customHeight="1">
      <c r="A150" s="116" t="s">
        <v>365</v>
      </c>
      <c r="B150" s="116" t="s">
        <v>13</v>
      </c>
      <c r="C150" s="116" t="s">
        <v>137</v>
      </c>
      <c r="D150" s="117" t="s">
        <v>38</v>
      </c>
      <c r="E150" s="118">
        <f>E151</f>
        <v>0</v>
      </c>
      <c r="F150" s="118">
        <f aca="true" t="shared" si="57" ref="F150:P150">F151</f>
        <v>0</v>
      </c>
      <c r="G150" s="118">
        <f t="shared" si="57"/>
        <v>0</v>
      </c>
      <c r="H150" s="118">
        <f t="shared" si="57"/>
        <v>0</v>
      </c>
      <c r="I150" s="118">
        <f t="shared" si="57"/>
        <v>0</v>
      </c>
      <c r="J150" s="118">
        <f t="shared" si="57"/>
        <v>880000</v>
      </c>
      <c r="K150" s="118">
        <f t="shared" si="57"/>
        <v>80000</v>
      </c>
      <c r="L150" s="118">
        <f t="shared" si="57"/>
        <v>0</v>
      </c>
      <c r="M150" s="118">
        <f t="shared" si="57"/>
        <v>0</v>
      </c>
      <c r="N150" s="118">
        <f t="shared" si="57"/>
        <v>800000</v>
      </c>
      <c r="O150" s="118">
        <f t="shared" si="57"/>
        <v>0</v>
      </c>
      <c r="P150" s="118">
        <f t="shared" si="57"/>
        <v>880000</v>
      </c>
      <c r="Q150" s="164"/>
      <c r="R150" s="56"/>
    </row>
    <row r="151" spans="1:18" s="39" customFormat="1" ht="109.5" customHeight="1">
      <c r="A151" s="122" t="s">
        <v>366</v>
      </c>
      <c r="B151" s="122" t="s">
        <v>23</v>
      </c>
      <c r="C151" s="122" t="s">
        <v>137</v>
      </c>
      <c r="D151" s="114" t="s">
        <v>24</v>
      </c>
      <c r="E151" s="115">
        <f>F151+I151</f>
        <v>0</v>
      </c>
      <c r="F151" s="115"/>
      <c r="G151" s="115"/>
      <c r="H151" s="115"/>
      <c r="I151" s="115"/>
      <c r="J151" s="115">
        <f t="shared" si="53"/>
        <v>880000</v>
      </c>
      <c r="K151" s="115">
        <v>80000</v>
      </c>
      <c r="L151" s="115"/>
      <c r="M151" s="115"/>
      <c r="N151" s="115">
        <v>800000</v>
      </c>
      <c r="O151" s="115"/>
      <c r="P151" s="115">
        <f>E151+J151</f>
        <v>880000</v>
      </c>
      <c r="Q151" s="164"/>
      <c r="R151" s="56"/>
    </row>
    <row r="152" spans="1:18" s="37" customFormat="1" ht="30.75" customHeight="1">
      <c r="A152" s="116" t="s">
        <v>367</v>
      </c>
      <c r="B152" s="116" t="s">
        <v>20</v>
      </c>
      <c r="C152" s="116" t="s">
        <v>147</v>
      </c>
      <c r="D152" s="117" t="s">
        <v>39</v>
      </c>
      <c r="E152" s="118">
        <f>F152+I152</f>
        <v>76600</v>
      </c>
      <c r="F152" s="118">
        <v>76600</v>
      </c>
      <c r="G152" s="118"/>
      <c r="H152" s="118"/>
      <c r="I152" s="118"/>
      <c r="J152" s="118">
        <f t="shared" si="53"/>
        <v>0</v>
      </c>
      <c r="K152" s="118"/>
      <c r="L152" s="118"/>
      <c r="M152" s="118"/>
      <c r="N152" s="118"/>
      <c r="O152" s="118"/>
      <c r="P152" s="118">
        <f>E152+J152</f>
        <v>76600</v>
      </c>
      <c r="Q152" s="164"/>
      <c r="R152" s="56"/>
    </row>
    <row r="153" spans="1:18" s="37" customFormat="1" ht="33.75" customHeight="1">
      <c r="A153" s="116" t="s">
        <v>368</v>
      </c>
      <c r="B153" s="116" t="s">
        <v>21</v>
      </c>
      <c r="C153" s="116" t="s">
        <v>151</v>
      </c>
      <c r="D153" s="117" t="s">
        <v>22</v>
      </c>
      <c r="E153" s="118">
        <f>F153+I153</f>
        <v>0</v>
      </c>
      <c r="F153" s="118"/>
      <c r="G153" s="118"/>
      <c r="H153" s="118"/>
      <c r="I153" s="118"/>
      <c r="J153" s="118">
        <f t="shared" si="53"/>
        <v>3251500</v>
      </c>
      <c r="K153" s="118">
        <v>1711500</v>
      </c>
      <c r="L153" s="118"/>
      <c r="M153" s="118"/>
      <c r="N153" s="118">
        <v>1540000</v>
      </c>
      <c r="O153" s="118"/>
      <c r="P153" s="118">
        <f>E153+J153</f>
        <v>3251500</v>
      </c>
      <c r="Q153" s="164"/>
      <c r="R153" s="56"/>
    </row>
    <row r="154" spans="1:18" s="37" customFormat="1" ht="24.75" customHeight="1">
      <c r="A154" s="116" t="s">
        <v>369</v>
      </c>
      <c r="B154" s="130">
        <v>9770</v>
      </c>
      <c r="C154" s="116" t="s">
        <v>87</v>
      </c>
      <c r="D154" s="119" t="s">
        <v>43</v>
      </c>
      <c r="E154" s="118">
        <f>F154+I154</f>
        <v>760000</v>
      </c>
      <c r="F154" s="118">
        <v>760000</v>
      </c>
      <c r="G154" s="118"/>
      <c r="H154" s="118"/>
      <c r="I154" s="118"/>
      <c r="J154" s="118">
        <f t="shared" si="53"/>
        <v>1220000</v>
      </c>
      <c r="K154" s="118"/>
      <c r="L154" s="118"/>
      <c r="M154" s="118"/>
      <c r="N154" s="118">
        <v>1220000</v>
      </c>
      <c r="O154" s="118">
        <v>1220000</v>
      </c>
      <c r="P154" s="118">
        <f>E154+J154</f>
        <v>1980000</v>
      </c>
      <c r="Q154" s="164"/>
      <c r="R154" s="56"/>
    </row>
    <row r="155" spans="1:18" s="40" customFormat="1" ht="28.5">
      <c r="A155" s="104" t="s">
        <v>57</v>
      </c>
      <c r="B155" s="43"/>
      <c r="C155" s="43"/>
      <c r="D155" s="42" t="s">
        <v>75</v>
      </c>
      <c r="E155" s="53">
        <f>E156</f>
        <v>5056800</v>
      </c>
      <c r="F155" s="53">
        <f aca="true" t="shared" si="58" ref="F155:P155">F156</f>
        <v>5056800</v>
      </c>
      <c r="G155" s="53">
        <f t="shared" si="58"/>
        <v>3515000</v>
      </c>
      <c r="H155" s="53">
        <f t="shared" si="58"/>
        <v>81850</v>
      </c>
      <c r="I155" s="53">
        <f t="shared" si="58"/>
        <v>0</v>
      </c>
      <c r="J155" s="53">
        <f t="shared" si="58"/>
        <v>20000</v>
      </c>
      <c r="K155" s="53">
        <f t="shared" si="58"/>
        <v>0</v>
      </c>
      <c r="L155" s="53">
        <f t="shared" si="58"/>
        <v>0</v>
      </c>
      <c r="M155" s="53">
        <f t="shared" si="58"/>
        <v>0</v>
      </c>
      <c r="N155" s="53">
        <f t="shared" si="58"/>
        <v>20000</v>
      </c>
      <c r="O155" s="53">
        <f t="shared" si="58"/>
        <v>20000</v>
      </c>
      <c r="P155" s="53">
        <f t="shared" si="58"/>
        <v>5076800</v>
      </c>
      <c r="Q155" s="164" t="s">
        <v>504</v>
      </c>
      <c r="R155" s="56"/>
    </row>
    <row r="156" spans="1:18" s="103" customFormat="1" ht="33" customHeight="1">
      <c r="A156" s="106" t="s">
        <v>198</v>
      </c>
      <c r="B156" s="134"/>
      <c r="C156" s="134"/>
      <c r="D156" s="128" t="s">
        <v>75</v>
      </c>
      <c r="E156" s="108">
        <f>E157+E158</f>
        <v>5056800</v>
      </c>
      <c r="F156" s="108">
        <f aca="true" t="shared" si="59" ref="F156:P156">F157+F158</f>
        <v>5056800</v>
      </c>
      <c r="G156" s="108">
        <f t="shared" si="59"/>
        <v>3515000</v>
      </c>
      <c r="H156" s="108">
        <f t="shared" si="59"/>
        <v>81850</v>
      </c>
      <c r="I156" s="108">
        <f t="shared" si="59"/>
        <v>0</v>
      </c>
      <c r="J156" s="108">
        <f t="shared" si="59"/>
        <v>20000</v>
      </c>
      <c r="K156" s="108">
        <f t="shared" si="59"/>
        <v>0</v>
      </c>
      <c r="L156" s="108">
        <f t="shared" si="59"/>
        <v>0</v>
      </c>
      <c r="M156" s="108">
        <f t="shared" si="59"/>
        <v>0</v>
      </c>
      <c r="N156" s="108">
        <f t="shared" si="59"/>
        <v>20000</v>
      </c>
      <c r="O156" s="108">
        <f t="shared" si="59"/>
        <v>20000</v>
      </c>
      <c r="P156" s="108">
        <f t="shared" si="59"/>
        <v>5076800</v>
      </c>
      <c r="Q156" s="164"/>
      <c r="R156" s="56"/>
    </row>
    <row r="157" spans="1:18" s="37" customFormat="1" ht="45">
      <c r="A157" s="109" t="s">
        <v>0</v>
      </c>
      <c r="B157" s="109" t="s">
        <v>199</v>
      </c>
      <c r="C157" s="109" t="s">
        <v>88</v>
      </c>
      <c r="D157" s="110" t="s">
        <v>200</v>
      </c>
      <c r="E157" s="111">
        <f>F157+I157</f>
        <v>4516800</v>
      </c>
      <c r="F157" s="111">
        <v>4516800</v>
      </c>
      <c r="G157" s="111">
        <v>3515000</v>
      </c>
      <c r="H157" s="111">
        <v>81850</v>
      </c>
      <c r="I157" s="111"/>
      <c r="J157" s="111">
        <f>K157+N157</f>
        <v>20000</v>
      </c>
      <c r="K157" s="111"/>
      <c r="L157" s="111"/>
      <c r="M157" s="111"/>
      <c r="N157" s="111">
        <v>20000</v>
      </c>
      <c r="O157" s="111">
        <v>20000</v>
      </c>
      <c r="P157" s="111">
        <f>E157+J157</f>
        <v>4536800</v>
      </c>
      <c r="Q157" s="164"/>
      <c r="R157" s="56"/>
    </row>
    <row r="158" spans="1:18" s="37" customFormat="1" ht="30">
      <c r="A158" s="109" t="s">
        <v>457</v>
      </c>
      <c r="B158" s="109" t="s">
        <v>257</v>
      </c>
      <c r="C158" s="109" t="s">
        <v>197</v>
      </c>
      <c r="D158" s="110" t="s">
        <v>258</v>
      </c>
      <c r="E158" s="111">
        <f>F158+I158</f>
        <v>540000</v>
      </c>
      <c r="F158" s="111">
        <v>540000</v>
      </c>
      <c r="G158" s="111"/>
      <c r="H158" s="111"/>
      <c r="I158" s="111"/>
      <c r="J158" s="111">
        <f>K158+N158</f>
        <v>0</v>
      </c>
      <c r="K158" s="111"/>
      <c r="L158" s="111"/>
      <c r="M158" s="111"/>
      <c r="N158" s="111"/>
      <c r="O158" s="111"/>
      <c r="P158" s="111">
        <f>E158+J158</f>
        <v>540000</v>
      </c>
      <c r="Q158" s="164"/>
      <c r="R158" s="56"/>
    </row>
    <row r="159" spans="1:18" s="40" customFormat="1" ht="45" customHeight="1">
      <c r="A159" s="104" t="s">
        <v>59</v>
      </c>
      <c r="B159" s="104"/>
      <c r="C159" s="104"/>
      <c r="D159" s="42" t="s">
        <v>74</v>
      </c>
      <c r="E159" s="53">
        <f>E160</f>
        <v>40084906</v>
      </c>
      <c r="F159" s="53">
        <f aca="true" t="shared" si="60" ref="F159:P159">F160</f>
        <v>40084906</v>
      </c>
      <c r="G159" s="53">
        <f t="shared" si="60"/>
        <v>0</v>
      </c>
      <c r="H159" s="53">
        <f t="shared" si="60"/>
        <v>0</v>
      </c>
      <c r="I159" s="53">
        <f t="shared" si="60"/>
        <v>0</v>
      </c>
      <c r="J159" s="53">
        <f t="shared" si="60"/>
        <v>139196048</v>
      </c>
      <c r="K159" s="53">
        <f>K160</f>
        <v>2289048</v>
      </c>
      <c r="L159" s="53">
        <f t="shared" si="60"/>
        <v>1725540</v>
      </c>
      <c r="M159" s="53">
        <f t="shared" si="60"/>
        <v>46200</v>
      </c>
      <c r="N159" s="53">
        <f t="shared" si="60"/>
        <v>136907000</v>
      </c>
      <c r="O159" s="53">
        <f t="shared" si="60"/>
        <v>136557000</v>
      </c>
      <c r="P159" s="53">
        <f t="shared" si="60"/>
        <v>179280954</v>
      </c>
      <c r="Q159" s="164"/>
      <c r="R159" s="56"/>
    </row>
    <row r="160" spans="1:18" s="103" customFormat="1" ht="38.25" customHeight="1">
      <c r="A160" s="106" t="s">
        <v>60</v>
      </c>
      <c r="B160" s="106"/>
      <c r="C160" s="106"/>
      <c r="D160" s="128" t="s">
        <v>74</v>
      </c>
      <c r="E160" s="108">
        <f>E161+E162+E163+E165+E166+E170+E171</f>
        <v>40084906</v>
      </c>
      <c r="F160" s="108">
        <f aca="true" t="shared" si="61" ref="F160:P160">F161+F162+F163+F165+F166+F170+F171</f>
        <v>40084906</v>
      </c>
      <c r="G160" s="108">
        <f t="shared" si="61"/>
        <v>0</v>
      </c>
      <c r="H160" s="108">
        <f t="shared" si="61"/>
        <v>0</v>
      </c>
      <c r="I160" s="108">
        <f t="shared" si="61"/>
        <v>0</v>
      </c>
      <c r="J160" s="108">
        <f t="shared" si="61"/>
        <v>139196048</v>
      </c>
      <c r="K160" s="108">
        <f>K161+K162+K163+K165+K166+K170+K171</f>
        <v>2289048</v>
      </c>
      <c r="L160" s="108">
        <f t="shared" si="61"/>
        <v>1725540</v>
      </c>
      <c r="M160" s="108">
        <f t="shared" si="61"/>
        <v>46200</v>
      </c>
      <c r="N160" s="108">
        <f t="shared" si="61"/>
        <v>136907000</v>
      </c>
      <c r="O160" s="108">
        <f t="shared" si="61"/>
        <v>136557000</v>
      </c>
      <c r="P160" s="108">
        <f t="shared" si="61"/>
        <v>179280954</v>
      </c>
      <c r="Q160" s="164"/>
      <c r="R160" s="56"/>
    </row>
    <row r="161" spans="1:18" s="37" customFormat="1" ht="45">
      <c r="A161" s="109" t="s">
        <v>249</v>
      </c>
      <c r="B161" s="109" t="s">
        <v>199</v>
      </c>
      <c r="C161" s="109" t="s">
        <v>88</v>
      </c>
      <c r="D161" s="110" t="s">
        <v>200</v>
      </c>
      <c r="E161" s="111">
        <f>F161+I161</f>
        <v>0</v>
      </c>
      <c r="F161" s="111"/>
      <c r="G161" s="111"/>
      <c r="H161" s="111"/>
      <c r="I161" s="111"/>
      <c r="J161" s="111">
        <f>K161+N161</f>
        <v>2600000</v>
      </c>
      <c r="K161" s="111">
        <v>2250000</v>
      </c>
      <c r="L161" s="111">
        <v>1725540</v>
      </c>
      <c r="M161" s="111">
        <v>46200</v>
      </c>
      <c r="N161" s="111">
        <v>350000</v>
      </c>
      <c r="O161" s="111"/>
      <c r="P161" s="111">
        <f>E161+J161</f>
        <v>2600000</v>
      </c>
      <c r="Q161" s="164"/>
      <c r="R161" s="56"/>
    </row>
    <row r="162" spans="1:18" s="37" customFormat="1" ht="19.5" customHeight="1">
      <c r="A162" s="109" t="s">
        <v>370</v>
      </c>
      <c r="B162" s="109" t="s">
        <v>236</v>
      </c>
      <c r="C162" s="109" t="s">
        <v>121</v>
      </c>
      <c r="D162" s="110" t="s">
        <v>237</v>
      </c>
      <c r="E162" s="111">
        <f>F162+I162</f>
        <v>40000000</v>
      </c>
      <c r="F162" s="111">
        <v>40000000</v>
      </c>
      <c r="G162" s="111"/>
      <c r="H162" s="111"/>
      <c r="I162" s="111"/>
      <c r="J162" s="111">
        <f>K162+N162</f>
        <v>60000000</v>
      </c>
      <c r="K162" s="111"/>
      <c r="L162" s="111"/>
      <c r="M162" s="111"/>
      <c r="N162" s="111">
        <v>60000000</v>
      </c>
      <c r="O162" s="111">
        <v>60000000</v>
      </c>
      <c r="P162" s="111">
        <f>E162+J162</f>
        <v>100000000</v>
      </c>
      <c r="Q162" s="164"/>
      <c r="R162" s="56"/>
    </row>
    <row r="163" spans="1:18" s="37" customFormat="1" ht="30">
      <c r="A163" s="124" t="s">
        <v>371</v>
      </c>
      <c r="B163" s="124" t="s">
        <v>255</v>
      </c>
      <c r="C163" s="124"/>
      <c r="D163" s="110" t="s">
        <v>256</v>
      </c>
      <c r="E163" s="111">
        <f>E164</f>
        <v>84906</v>
      </c>
      <c r="F163" s="111">
        <f aca="true" t="shared" si="62" ref="F163:P163">F164</f>
        <v>84906</v>
      </c>
      <c r="G163" s="111">
        <f t="shared" si="62"/>
        <v>0</v>
      </c>
      <c r="H163" s="111">
        <f t="shared" si="62"/>
        <v>0</v>
      </c>
      <c r="I163" s="111">
        <f t="shared" si="62"/>
        <v>0</v>
      </c>
      <c r="J163" s="111">
        <f t="shared" si="62"/>
        <v>39048</v>
      </c>
      <c r="K163" s="111">
        <f>K164</f>
        <v>39048</v>
      </c>
      <c r="L163" s="111">
        <f t="shared" si="62"/>
        <v>0</v>
      </c>
      <c r="M163" s="111">
        <f t="shared" si="62"/>
        <v>0</v>
      </c>
      <c r="N163" s="111">
        <f t="shared" si="62"/>
        <v>0</v>
      </c>
      <c r="O163" s="111">
        <f t="shared" si="62"/>
        <v>0</v>
      </c>
      <c r="P163" s="111">
        <f t="shared" si="62"/>
        <v>123954</v>
      </c>
      <c r="Q163" s="164"/>
      <c r="R163" s="56"/>
    </row>
    <row r="164" spans="1:18" s="39" customFormat="1" ht="68.25" customHeight="1">
      <c r="A164" s="113" t="s">
        <v>372</v>
      </c>
      <c r="B164" s="113" t="s">
        <v>240</v>
      </c>
      <c r="C164" s="113" t="s">
        <v>119</v>
      </c>
      <c r="D164" s="114" t="s">
        <v>241</v>
      </c>
      <c r="E164" s="115">
        <f>F164+I164</f>
        <v>84906</v>
      </c>
      <c r="F164" s="115">
        <v>84906</v>
      </c>
      <c r="G164" s="115"/>
      <c r="H164" s="115"/>
      <c r="I164" s="115"/>
      <c r="J164" s="115">
        <f>K164+N164</f>
        <v>39048</v>
      </c>
      <c r="K164" s="115">
        <v>39048</v>
      </c>
      <c r="L164" s="115"/>
      <c r="M164" s="115"/>
      <c r="N164" s="115"/>
      <c r="O164" s="115"/>
      <c r="P164" s="115">
        <f>E164+J164</f>
        <v>123954</v>
      </c>
      <c r="Q164" s="164"/>
      <c r="R164" s="56"/>
    </row>
    <row r="165" spans="1:18" s="37" customFormat="1" ht="36" customHeight="1">
      <c r="A165" s="109" t="s">
        <v>481</v>
      </c>
      <c r="B165" s="109" t="s">
        <v>478</v>
      </c>
      <c r="C165" s="109" t="s">
        <v>181</v>
      </c>
      <c r="D165" s="110" t="s">
        <v>491</v>
      </c>
      <c r="E165" s="111">
        <f>F165+I165</f>
        <v>0</v>
      </c>
      <c r="F165" s="111"/>
      <c r="G165" s="111"/>
      <c r="H165" s="111"/>
      <c r="I165" s="111"/>
      <c r="J165" s="111">
        <f>K165+N165</f>
        <v>9900000</v>
      </c>
      <c r="K165" s="111"/>
      <c r="L165" s="111"/>
      <c r="M165" s="111"/>
      <c r="N165" s="111">
        <v>9900000</v>
      </c>
      <c r="O165" s="111">
        <v>9900000</v>
      </c>
      <c r="P165" s="111">
        <f>E165+J165</f>
        <v>9900000</v>
      </c>
      <c r="Q165" s="164"/>
      <c r="R165" s="56"/>
    </row>
    <row r="166" spans="1:18" s="37" customFormat="1" ht="36" customHeight="1">
      <c r="A166" s="109" t="s">
        <v>482</v>
      </c>
      <c r="B166" s="109" t="s">
        <v>483</v>
      </c>
      <c r="C166" s="109" t="s">
        <v>181</v>
      </c>
      <c r="D166" s="110" t="s">
        <v>493</v>
      </c>
      <c r="E166" s="111">
        <f>E167+E168+E169</f>
        <v>0</v>
      </c>
      <c r="F166" s="111">
        <f aca="true" t="shared" si="63" ref="F166:P166">F167+F168+F169</f>
        <v>0</v>
      </c>
      <c r="G166" s="111">
        <f t="shared" si="63"/>
        <v>0</v>
      </c>
      <c r="H166" s="111">
        <f t="shared" si="63"/>
        <v>0</v>
      </c>
      <c r="I166" s="111">
        <f t="shared" si="63"/>
        <v>0</v>
      </c>
      <c r="J166" s="111">
        <f t="shared" si="63"/>
        <v>17741000</v>
      </c>
      <c r="K166" s="111">
        <f t="shared" si="63"/>
        <v>0</v>
      </c>
      <c r="L166" s="111">
        <f t="shared" si="63"/>
        <v>0</v>
      </c>
      <c r="M166" s="111">
        <f t="shared" si="63"/>
        <v>0</v>
      </c>
      <c r="N166" s="111">
        <f t="shared" si="63"/>
        <v>17741000</v>
      </c>
      <c r="O166" s="111">
        <f t="shared" si="63"/>
        <v>17741000</v>
      </c>
      <c r="P166" s="111">
        <f t="shared" si="63"/>
        <v>17741000</v>
      </c>
      <c r="Q166" s="164"/>
      <c r="R166" s="56"/>
    </row>
    <row r="167" spans="1:18" s="39" customFormat="1" ht="36" customHeight="1">
      <c r="A167" s="113" t="s">
        <v>484</v>
      </c>
      <c r="B167" s="113" t="s">
        <v>485</v>
      </c>
      <c r="C167" s="113" t="s">
        <v>181</v>
      </c>
      <c r="D167" s="114" t="s">
        <v>494</v>
      </c>
      <c r="E167" s="115">
        <f>F167+I167</f>
        <v>0</v>
      </c>
      <c r="F167" s="115"/>
      <c r="G167" s="115"/>
      <c r="H167" s="115"/>
      <c r="I167" s="115"/>
      <c r="J167" s="115">
        <f>K167+N167</f>
        <v>3741000</v>
      </c>
      <c r="K167" s="115"/>
      <c r="L167" s="115"/>
      <c r="M167" s="115"/>
      <c r="N167" s="115">
        <v>3741000</v>
      </c>
      <c r="O167" s="115">
        <v>3741000</v>
      </c>
      <c r="P167" s="115">
        <f>E167+J167</f>
        <v>3741000</v>
      </c>
      <c r="Q167" s="164"/>
      <c r="R167" s="56"/>
    </row>
    <row r="168" spans="1:18" s="39" customFormat="1" ht="36" customHeight="1">
      <c r="A168" s="113" t="s">
        <v>486</v>
      </c>
      <c r="B168" s="113" t="s">
        <v>487</v>
      </c>
      <c r="C168" s="113" t="s">
        <v>181</v>
      </c>
      <c r="D168" s="114" t="s">
        <v>497</v>
      </c>
      <c r="E168" s="115">
        <f>F168+I168</f>
        <v>0</v>
      </c>
      <c r="F168" s="115"/>
      <c r="G168" s="115"/>
      <c r="H168" s="115"/>
      <c r="I168" s="115"/>
      <c r="J168" s="115">
        <f>K168+N168</f>
        <v>5500000</v>
      </c>
      <c r="K168" s="115"/>
      <c r="L168" s="115"/>
      <c r="M168" s="115"/>
      <c r="N168" s="115">
        <v>5500000</v>
      </c>
      <c r="O168" s="115">
        <v>5500000</v>
      </c>
      <c r="P168" s="115">
        <f>E168+J168</f>
        <v>5500000</v>
      </c>
      <c r="Q168" s="164"/>
      <c r="R168" s="56"/>
    </row>
    <row r="169" spans="1:18" s="39" customFormat="1" ht="36" customHeight="1">
      <c r="A169" s="113" t="s">
        <v>488</v>
      </c>
      <c r="B169" s="113" t="s">
        <v>489</v>
      </c>
      <c r="C169" s="113" t="s">
        <v>181</v>
      </c>
      <c r="D169" s="114" t="s">
        <v>496</v>
      </c>
      <c r="E169" s="115">
        <f>F169+I169</f>
        <v>0</v>
      </c>
      <c r="F169" s="115"/>
      <c r="G169" s="115"/>
      <c r="H169" s="115"/>
      <c r="I169" s="115"/>
      <c r="J169" s="115">
        <f>K169+N169</f>
        <v>8500000</v>
      </c>
      <c r="K169" s="115"/>
      <c r="L169" s="115"/>
      <c r="M169" s="115"/>
      <c r="N169" s="115">
        <v>8500000</v>
      </c>
      <c r="O169" s="115">
        <v>8500000</v>
      </c>
      <c r="P169" s="115">
        <f>E169+J169</f>
        <v>8500000</v>
      </c>
      <c r="Q169" s="164"/>
      <c r="R169" s="56"/>
    </row>
    <row r="170" spans="1:18" s="37" customFormat="1" ht="36" customHeight="1">
      <c r="A170" s="109" t="s">
        <v>490</v>
      </c>
      <c r="B170" s="109" t="s">
        <v>480</v>
      </c>
      <c r="C170" s="109" t="s">
        <v>181</v>
      </c>
      <c r="D170" s="110" t="s">
        <v>492</v>
      </c>
      <c r="E170" s="111">
        <f>F170+I170</f>
        <v>0</v>
      </c>
      <c r="F170" s="111"/>
      <c r="G170" s="111"/>
      <c r="H170" s="111"/>
      <c r="I170" s="111"/>
      <c r="J170" s="111">
        <f>K170+N170</f>
        <v>30359000</v>
      </c>
      <c r="K170" s="111"/>
      <c r="L170" s="111"/>
      <c r="M170" s="111"/>
      <c r="N170" s="111">
        <v>30359000</v>
      </c>
      <c r="O170" s="111">
        <v>30359000</v>
      </c>
      <c r="P170" s="111">
        <f>E170+J170</f>
        <v>30359000</v>
      </c>
      <c r="Q170" s="164"/>
      <c r="R170" s="56"/>
    </row>
    <row r="171" spans="1:18" s="37" customFormat="1" ht="29.25" customHeight="1">
      <c r="A171" s="116" t="s">
        <v>263</v>
      </c>
      <c r="B171" s="116" t="s">
        <v>3</v>
      </c>
      <c r="C171" s="116" t="s">
        <v>144</v>
      </c>
      <c r="D171" s="117" t="s">
        <v>73</v>
      </c>
      <c r="E171" s="118">
        <f>F171+I171</f>
        <v>0</v>
      </c>
      <c r="F171" s="118"/>
      <c r="G171" s="118"/>
      <c r="H171" s="118"/>
      <c r="I171" s="118"/>
      <c r="J171" s="118">
        <f>K171+N171</f>
        <v>18557000</v>
      </c>
      <c r="K171" s="118"/>
      <c r="L171" s="118"/>
      <c r="M171" s="118"/>
      <c r="N171" s="118">
        <v>18557000</v>
      </c>
      <c r="O171" s="118">
        <v>18557000</v>
      </c>
      <c r="P171" s="118">
        <f>E171+J171</f>
        <v>18557000</v>
      </c>
      <c r="Q171" s="164"/>
      <c r="R171" s="56"/>
    </row>
    <row r="172" spans="1:18" s="103" customFormat="1" ht="28.5">
      <c r="A172" s="104" t="s">
        <v>373</v>
      </c>
      <c r="B172" s="43"/>
      <c r="C172" s="43"/>
      <c r="D172" s="42" t="s">
        <v>81</v>
      </c>
      <c r="E172" s="53">
        <f>E173</f>
        <v>6208400</v>
      </c>
      <c r="F172" s="53">
        <f aca="true" t="shared" si="64" ref="F172:P172">F173</f>
        <v>6208400</v>
      </c>
      <c r="G172" s="53">
        <f t="shared" si="64"/>
        <v>4858230</v>
      </c>
      <c r="H172" s="53">
        <f t="shared" si="64"/>
        <v>81200</v>
      </c>
      <c r="I172" s="53">
        <f t="shared" si="64"/>
        <v>0</v>
      </c>
      <c r="J172" s="53">
        <f t="shared" si="64"/>
        <v>361539</v>
      </c>
      <c r="K172" s="53">
        <f t="shared" si="64"/>
        <v>341539</v>
      </c>
      <c r="L172" s="53">
        <f t="shared" si="64"/>
        <v>0</v>
      </c>
      <c r="M172" s="53">
        <f t="shared" si="64"/>
        <v>0</v>
      </c>
      <c r="N172" s="53">
        <f t="shared" si="64"/>
        <v>20000</v>
      </c>
      <c r="O172" s="53">
        <f t="shared" si="64"/>
        <v>20000</v>
      </c>
      <c r="P172" s="53">
        <f t="shared" si="64"/>
        <v>6569939</v>
      </c>
      <c r="Q172" s="164"/>
      <c r="R172" s="56"/>
    </row>
    <row r="173" spans="1:18" s="103" customFormat="1" ht="30">
      <c r="A173" s="106" t="s">
        <v>374</v>
      </c>
      <c r="B173" s="134"/>
      <c r="C173" s="134"/>
      <c r="D173" s="128" t="s">
        <v>81</v>
      </c>
      <c r="E173" s="108">
        <f>E174+E175</f>
        <v>6208400</v>
      </c>
      <c r="F173" s="108">
        <f aca="true" t="shared" si="65" ref="F173:P173">F174+F175</f>
        <v>6208400</v>
      </c>
      <c r="G173" s="108">
        <f t="shared" si="65"/>
        <v>4858230</v>
      </c>
      <c r="H173" s="108">
        <f t="shared" si="65"/>
        <v>81200</v>
      </c>
      <c r="I173" s="108">
        <f t="shared" si="65"/>
        <v>0</v>
      </c>
      <c r="J173" s="108">
        <f t="shared" si="65"/>
        <v>361539</v>
      </c>
      <c r="K173" s="108">
        <f t="shared" si="65"/>
        <v>341539</v>
      </c>
      <c r="L173" s="108">
        <f t="shared" si="65"/>
        <v>0</v>
      </c>
      <c r="M173" s="108">
        <f t="shared" si="65"/>
        <v>0</v>
      </c>
      <c r="N173" s="108">
        <f t="shared" si="65"/>
        <v>20000</v>
      </c>
      <c r="O173" s="108">
        <f t="shared" si="65"/>
        <v>20000</v>
      </c>
      <c r="P173" s="108">
        <f t="shared" si="65"/>
        <v>6569939</v>
      </c>
      <c r="Q173" s="164"/>
      <c r="R173" s="56"/>
    </row>
    <row r="174" spans="1:18" s="37" customFormat="1" ht="45">
      <c r="A174" s="109" t="s">
        <v>375</v>
      </c>
      <c r="B174" s="109" t="s">
        <v>199</v>
      </c>
      <c r="C174" s="109" t="s">
        <v>88</v>
      </c>
      <c r="D174" s="110" t="s">
        <v>200</v>
      </c>
      <c r="E174" s="111">
        <f>F174+I174</f>
        <v>6208400</v>
      </c>
      <c r="F174" s="111">
        <v>6208400</v>
      </c>
      <c r="G174" s="111">
        <v>4858230</v>
      </c>
      <c r="H174" s="111">
        <v>81200</v>
      </c>
      <c r="I174" s="111"/>
      <c r="J174" s="111">
        <f>K174+N174</f>
        <v>20000</v>
      </c>
      <c r="K174" s="111"/>
      <c r="L174" s="111"/>
      <c r="M174" s="111"/>
      <c r="N174" s="111">
        <v>20000</v>
      </c>
      <c r="O174" s="111">
        <v>20000</v>
      </c>
      <c r="P174" s="111">
        <f>E174+J174</f>
        <v>6228400</v>
      </c>
      <c r="Q174" s="164"/>
      <c r="R174" s="56"/>
    </row>
    <row r="175" spans="1:18" s="37" customFormat="1" ht="21" customHeight="1">
      <c r="A175" s="124" t="s">
        <v>376</v>
      </c>
      <c r="B175" s="124" t="s">
        <v>13</v>
      </c>
      <c r="C175" s="124" t="s">
        <v>137</v>
      </c>
      <c r="D175" s="110" t="s">
        <v>38</v>
      </c>
      <c r="E175" s="111">
        <f>E176</f>
        <v>0</v>
      </c>
      <c r="F175" s="111">
        <f aca="true" t="shared" si="66" ref="F175:P175">F176</f>
        <v>0</v>
      </c>
      <c r="G175" s="111">
        <f t="shared" si="66"/>
        <v>0</v>
      </c>
      <c r="H175" s="111">
        <f t="shared" si="66"/>
        <v>0</v>
      </c>
      <c r="I175" s="111">
        <f t="shared" si="66"/>
        <v>0</v>
      </c>
      <c r="J175" s="111">
        <f t="shared" si="66"/>
        <v>341539</v>
      </c>
      <c r="K175" s="111">
        <f t="shared" si="66"/>
        <v>341539</v>
      </c>
      <c r="L175" s="111">
        <f t="shared" si="66"/>
        <v>0</v>
      </c>
      <c r="M175" s="111">
        <f t="shared" si="66"/>
        <v>0</v>
      </c>
      <c r="N175" s="111">
        <f t="shared" si="66"/>
        <v>0</v>
      </c>
      <c r="O175" s="111">
        <f t="shared" si="66"/>
        <v>0</v>
      </c>
      <c r="P175" s="111">
        <f t="shared" si="66"/>
        <v>341539</v>
      </c>
      <c r="Q175" s="164"/>
      <c r="R175" s="56"/>
    </row>
    <row r="176" spans="1:18" s="39" customFormat="1" ht="111.75" customHeight="1">
      <c r="A176" s="122" t="s">
        <v>377</v>
      </c>
      <c r="B176" s="122" t="s">
        <v>23</v>
      </c>
      <c r="C176" s="122" t="s">
        <v>137</v>
      </c>
      <c r="D176" s="114" t="s">
        <v>24</v>
      </c>
      <c r="E176" s="115">
        <f>F176+I176</f>
        <v>0</v>
      </c>
      <c r="F176" s="115"/>
      <c r="G176" s="115"/>
      <c r="H176" s="115"/>
      <c r="I176" s="115"/>
      <c r="J176" s="115">
        <f>K176+N176</f>
        <v>341539</v>
      </c>
      <c r="K176" s="115">
        <v>341539</v>
      </c>
      <c r="L176" s="115"/>
      <c r="M176" s="115"/>
      <c r="N176" s="115"/>
      <c r="O176" s="115"/>
      <c r="P176" s="115">
        <f>E176+J176</f>
        <v>341539</v>
      </c>
      <c r="Q176" s="164"/>
      <c r="R176" s="56"/>
    </row>
    <row r="177" spans="1:18" s="103" customFormat="1" ht="36.75" customHeight="1">
      <c r="A177" s="104" t="s">
        <v>380</v>
      </c>
      <c r="B177" s="43"/>
      <c r="C177" s="43"/>
      <c r="D177" s="42" t="s">
        <v>84</v>
      </c>
      <c r="E177" s="53">
        <f>E178</f>
        <v>3525900</v>
      </c>
      <c r="F177" s="53">
        <f aca="true" t="shared" si="67" ref="F177:P178">F178</f>
        <v>3525900</v>
      </c>
      <c r="G177" s="53">
        <f t="shared" si="67"/>
        <v>2745200</v>
      </c>
      <c r="H177" s="53">
        <f t="shared" si="67"/>
        <v>36300</v>
      </c>
      <c r="I177" s="53">
        <f t="shared" si="67"/>
        <v>0</v>
      </c>
      <c r="J177" s="53">
        <f t="shared" si="67"/>
        <v>40000</v>
      </c>
      <c r="K177" s="53">
        <f t="shared" si="67"/>
        <v>0</v>
      </c>
      <c r="L177" s="53">
        <f t="shared" si="67"/>
        <v>0</v>
      </c>
      <c r="M177" s="53">
        <f t="shared" si="67"/>
        <v>0</v>
      </c>
      <c r="N177" s="53">
        <f t="shared" si="67"/>
        <v>40000</v>
      </c>
      <c r="O177" s="53">
        <f t="shared" si="67"/>
        <v>40000</v>
      </c>
      <c r="P177" s="53">
        <f t="shared" si="67"/>
        <v>3565900</v>
      </c>
      <c r="Q177" s="164"/>
      <c r="R177" s="56"/>
    </row>
    <row r="178" spans="1:18" s="103" customFormat="1" ht="41.25" customHeight="1">
      <c r="A178" s="106" t="s">
        <v>378</v>
      </c>
      <c r="B178" s="134"/>
      <c r="C178" s="134"/>
      <c r="D178" s="128" t="s">
        <v>84</v>
      </c>
      <c r="E178" s="108">
        <f>E179</f>
        <v>3525900</v>
      </c>
      <c r="F178" s="108">
        <f t="shared" si="67"/>
        <v>3525900</v>
      </c>
      <c r="G178" s="108">
        <f t="shared" si="67"/>
        <v>2745200</v>
      </c>
      <c r="H178" s="108">
        <f t="shared" si="67"/>
        <v>36300</v>
      </c>
      <c r="I178" s="108">
        <f t="shared" si="67"/>
        <v>0</v>
      </c>
      <c r="J178" s="108">
        <f t="shared" si="67"/>
        <v>40000</v>
      </c>
      <c r="K178" s="108">
        <f t="shared" si="67"/>
        <v>0</v>
      </c>
      <c r="L178" s="108">
        <f t="shared" si="67"/>
        <v>0</v>
      </c>
      <c r="M178" s="108">
        <f t="shared" si="67"/>
        <v>0</v>
      </c>
      <c r="N178" s="108">
        <f t="shared" si="67"/>
        <v>40000</v>
      </c>
      <c r="O178" s="108">
        <f t="shared" si="67"/>
        <v>40000</v>
      </c>
      <c r="P178" s="108">
        <f t="shared" si="67"/>
        <v>3565900</v>
      </c>
      <c r="Q178" s="164"/>
      <c r="R178" s="56"/>
    </row>
    <row r="179" spans="1:18" s="39" customFormat="1" ht="47.25" customHeight="1">
      <c r="A179" s="109" t="s">
        <v>379</v>
      </c>
      <c r="B179" s="109" t="s">
        <v>199</v>
      </c>
      <c r="C179" s="109" t="s">
        <v>88</v>
      </c>
      <c r="D179" s="110" t="s">
        <v>200</v>
      </c>
      <c r="E179" s="111">
        <f>F179+I179</f>
        <v>3525900</v>
      </c>
      <c r="F179" s="111">
        <v>3525900</v>
      </c>
      <c r="G179" s="111">
        <v>2745200</v>
      </c>
      <c r="H179" s="111">
        <v>36300</v>
      </c>
      <c r="I179" s="111"/>
      <c r="J179" s="111">
        <f>K179+N179</f>
        <v>40000</v>
      </c>
      <c r="K179" s="111"/>
      <c r="L179" s="111"/>
      <c r="M179" s="111"/>
      <c r="N179" s="111">
        <v>40000</v>
      </c>
      <c r="O179" s="111">
        <v>40000</v>
      </c>
      <c r="P179" s="111">
        <f>E179+J179</f>
        <v>3565900</v>
      </c>
      <c r="Q179" s="164"/>
      <c r="R179" s="56"/>
    </row>
    <row r="180" spans="1:18" s="40" customFormat="1" ht="28.5">
      <c r="A180" s="104" t="s">
        <v>381</v>
      </c>
      <c r="B180" s="104"/>
      <c r="C180" s="104"/>
      <c r="D180" s="42" t="s">
        <v>80</v>
      </c>
      <c r="E180" s="53">
        <f>E181</f>
        <v>17379100</v>
      </c>
      <c r="F180" s="53">
        <f aca="true" t="shared" si="68" ref="F180:P180">F181</f>
        <v>16479100</v>
      </c>
      <c r="G180" s="53">
        <f t="shared" si="68"/>
        <v>11700000</v>
      </c>
      <c r="H180" s="53">
        <f t="shared" si="68"/>
        <v>250267</v>
      </c>
      <c r="I180" s="53">
        <f t="shared" si="68"/>
        <v>900000</v>
      </c>
      <c r="J180" s="53">
        <f t="shared" si="68"/>
        <v>200000</v>
      </c>
      <c r="K180" s="53">
        <f t="shared" si="68"/>
        <v>0</v>
      </c>
      <c r="L180" s="53">
        <f t="shared" si="68"/>
        <v>0</v>
      </c>
      <c r="M180" s="53">
        <f t="shared" si="68"/>
        <v>0</v>
      </c>
      <c r="N180" s="53">
        <f t="shared" si="68"/>
        <v>200000</v>
      </c>
      <c r="O180" s="53">
        <f t="shared" si="68"/>
        <v>200000</v>
      </c>
      <c r="P180" s="53">
        <f t="shared" si="68"/>
        <v>17579100</v>
      </c>
      <c r="Q180" s="164"/>
      <c r="R180" s="56"/>
    </row>
    <row r="181" spans="1:18" s="103" customFormat="1" ht="30.75" customHeight="1">
      <c r="A181" s="106" t="s">
        <v>382</v>
      </c>
      <c r="B181" s="106"/>
      <c r="C181" s="106"/>
      <c r="D181" s="128" t="s">
        <v>80</v>
      </c>
      <c r="E181" s="108">
        <f>E182+E183+E184+E185+E186+E187</f>
        <v>17379100</v>
      </c>
      <c r="F181" s="108">
        <f aca="true" t="shared" si="69" ref="F181:P181">F182+F183+F184+F185+F186+F187</f>
        <v>16479100</v>
      </c>
      <c r="G181" s="108">
        <f t="shared" si="69"/>
        <v>11700000</v>
      </c>
      <c r="H181" s="108">
        <f t="shared" si="69"/>
        <v>250267</v>
      </c>
      <c r="I181" s="108">
        <f t="shared" si="69"/>
        <v>900000</v>
      </c>
      <c r="J181" s="108">
        <f t="shared" si="69"/>
        <v>200000</v>
      </c>
      <c r="K181" s="108">
        <f t="shared" si="69"/>
        <v>0</v>
      </c>
      <c r="L181" s="108">
        <f t="shared" si="69"/>
        <v>0</v>
      </c>
      <c r="M181" s="108">
        <f t="shared" si="69"/>
        <v>0</v>
      </c>
      <c r="N181" s="108">
        <f t="shared" si="69"/>
        <v>200000</v>
      </c>
      <c r="O181" s="108">
        <f t="shared" si="69"/>
        <v>200000</v>
      </c>
      <c r="P181" s="108">
        <f t="shared" si="69"/>
        <v>17579100</v>
      </c>
      <c r="Q181" s="164"/>
      <c r="R181" s="56"/>
    </row>
    <row r="182" spans="1:18" s="40" customFormat="1" ht="54" customHeight="1">
      <c r="A182" s="109" t="s">
        <v>383</v>
      </c>
      <c r="B182" s="109" t="s">
        <v>199</v>
      </c>
      <c r="C182" s="109" t="s">
        <v>88</v>
      </c>
      <c r="D182" s="110" t="s">
        <v>200</v>
      </c>
      <c r="E182" s="111">
        <f>F182+I182</f>
        <v>15102100</v>
      </c>
      <c r="F182" s="111">
        <v>15102100</v>
      </c>
      <c r="G182" s="111">
        <v>11700000</v>
      </c>
      <c r="H182" s="111">
        <v>250267</v>
      </c>
      <c r="I182" s="111"/>
      <c r="J182" s="111">
        <f>K182+N182</f>
        <v>150000</v>
      </c>
      <c r="K182" s="111"/>
      <c r="L182" s="111"/>
      <c r="M182" s="111"/>
      <c r="N182" s="111">
        <v>150000</v>
      </c>
      <c r="O182" s="111">
        <v>150000</v>
      </c>
      <c r="P182" s="111">
        <f>E182+J182</f>
        <v>15252100</v>
      </c>
      <c r="Q182" s="163" t="s">
        <v>505</v>
      </c>
      <c r="R182" s="56"/>
    </row>
    <row r="183" spans="1:18" s="68" customFormat="1" ht="29.25" customHeight="1">
      <c r="A183" s="109" t="s">
        <v>384</v>
      </c>
      <c r="B183" s="109" t="s">
        <v>244</v>
      </c>
      <c r="C183" s="109" t="s">
        <v>138</v>
      </c>
      <c r="D183" s="110" t="s">
        <v>245</v>
      </c>
      <c r="E183" s="111">
        <f>F183+I183</f>
        <v>550000</v>
      </c>
      <c r="F183" s="125">
        <f>50000+500000</f>
        <v>550000</v>
      </c>
      <c r="G183" s="112"/>
      <c r="H183" s="112"/>
      <c r="I183" s="112"/>
      <c r="J183" s="111">
        <f>K183+N183</f>
        <v>0</v>
      </c>
      <c r="K183" s="112"/>
      <c r="L183" s="112"/>
      <c r="M183" s="112"/>
      <c r="N183" s="112"/>
      <c r="O183" s="112"/>
      <c r="P183" s="111">
        <f>E183+J183</f>
        <v>550000</v>
      </c>
      <c r="Q183" s="163"/>
      <c r="R183" s="56"/>
    </row>
    <row r="184" spans="1:18" s="37" customFormat="1" ht="30">
      <c r="A184" s="124" t="s">
        <v>385</v>
      </c>
      <c r="B184" s="124" t="s">
        <v>11</v>
      </c>
      <c r="C184" s="124" t="s">
        <v>145</v>
      </c>
      <c r="D184" s="110" t="s">
        <v>51</v>
      </c>
      <c r="E184" s="111">
        <f>F184+I184</f>
        <v>1085000</v>
      </c>
      <c r="F184" s="111">
        <v>185000</v>
      </c>
      <c r="G184" s="111"/>
      <c r="H184" s="111"/>
      <c r="I184" s="111">
        <v>900000</v>
      </c>
      <c r="J184" s="111">
        <f>K184+N184</f>
        <v>0</v>
      </c>
      <c r="K184" s="111"/>
      <c r="L184" s="111"/>
      <c r="M184" s="111"/>
      <c r="N184" s="111"/>
      <c r="O184" s="111"/>
      <c r="P184" s="111">
        <f>E184+J184</f>
        <v>1085000</v>
      </c>
      <c r="Q184" s="163"/>
      <c r="R184" s="56"/>
    </row>
    <row r="185" spans="1:18" s="62" customFormat="1" ht="37.5" customHeight="1">
      <c r="A185" s="124" t="s">
        <v>470</v>
      </c>
      <c r="B185" s="124" t="s">
        <v>471</v>
      </c>
      <c r="C185" s="124" t="s">
        <v>137</v>
      </c>
      <c r="D185" s="110" t="s">
        <v>474</v>
      </c>
      <c r="E185" s="111">
        <f>F185+I185</f>
        <v>0</v>
      </c>
      <c r="F185" s="111"/>
      <c r="G185" s="111"/>
      <c r="H185" s="111"/>
      <c r="I185" s="111"/>
      <c r="J185" s="111">
        <f>K185+N185</f>
        <v>25000</v>
      </c>
      <c r="K185" s="111"/>
      <c r="L185" s="111"/>
      <c r="M185" s="111"/>
      <c r="N185" s="111">
        <v>25000</v>
      </c>
      <c r="O185" s="111">
        <v>25000</v>
      </c>
      <c r="P185" s="111">
        <f>E185+J185</f>
        <v>25000</v>
      </c>
      <c r="Q185" s="163"/>
      <c r="R185" s="56"/>
    </row>
    <row r="186" spans="1:18" s="62" customFormat="1" ht="60">
      <c r="A186" s="124" t="s">
        <v>472</v>
      </c>
      <c r="B186" s="124" t="s">
        <v>473</v>
      </c>
      <c r="C186" s="124" t="s">
        <v>137</v>
      </c>
      <c r="D186" s="110" t="s">
        <v>475</v>
      </c>
      <c r="E186" s="111">
        <f>F186+I186</f>
        <v>0</v>
      </c>
      <c r="F186" s="111"/>
      <c r="G186" s="111"/>
      <c r="H186" s="111"/>
      <c r="I186" s="111"/>
      <c r="J186" s="111">
        <f>K186+N186</f>
        <v>25000</v>
      </c>
      <c r="K186" s="111"/>
      <c r="L186" s="111"/>
      <c r="M186" s="111"/>
      <c r="N186" s="111">
        <v>25000</v>
      </c>
      <c r="O186" s="111">
        <v>25000</v>
      </c>
      <c r="P186" s="111">
        <f>E186+J186</f>
        <v>25000</v>
      </c>
      <c r="Q186" s="163"/>
      <c r="R186" s="56"/>
    </row>
    <row r="187" spans="1:18" s="37" customFormat="1" ht="22.5" customHeight="1">
      <c r="A187" s="124" t="s">
        <v>464</v>
      </c>
      <c r="B187" s="124" t="s">
        <v>13</v>
      </c>
      <c r="C187" s="124" t="s">
        <v>137</v>
      </c>
      <c r="D187" s="110" t="s">
        <v>466</v>
      </c>
      <c r="E187" s="111">
        <f>E188</f>
        <v>642000</v>
      </c>
      <c r="F187" s="111">
        <f aca="true" t="shared" si="70" ref="F187:P187">F188</f>
        <v>642000</v>
      </c>
      <c r="G187" s="111">
        <f t="shared" si="70"/>
        <v>0</v>
      </c>
      <c r="H187" s="111">
        <f t="shared" si="70"/>
        <v>0</v>
      </c>
      <c r="I187" s="111">
        <f t="shared" si="70"/>
        <v>0</v>
      </c>
      <c r="J187" s="111">
        <f t="shared" si="70"/>
        <v>0</v>
      </c>
      <c r="K187" s="111">
        <f t="shared" si="70"/>
        <v>0</v>
      </c>
      <c r="L187" s="111">
        <f t="shared" si="70"/>
        <v>0</v>
      </c>
      <c r="M187" s="111">
        <f t="shared" si="70"/>
        <v>0</v>
      </c>
      <c r="N187" s="111">
        <f t="shared" si="70"/>
        <v>0</v>
      </c>
      <c r="O187" s="111">
        <f t="shared" si="70"/>
        <v>0</v>
      </c>
      <c r="P187" s="111">
        <f t="shared" si="70"/>
        <v>642000</v>
      </c>
      <c r="Q187" s="163"/>
      <c r="R187" s="56"/>
    </row>
    <row r="188" spans="1:18" s="39" customFormat="1" ht="23.25" customHeight="1">
      <c r="A188" s="122" t="s">
        <v>465</v>
      </c>
      <c r="B188" s="122" t="s">
        <v>435</v>
      </c>
      <c r="C188" s="122" t="s">
        <v>137</v>
      </c>
      <c r="D188" s="114" t="s">
        <v>38</v>
      </c>
      <c r="E188" s="115">
        <f>F188+I188</f>
        <v>642000</v>
      </c>
      <c r="F188" s="115">
        <v>642000</v>
      </c>
      <c r="G188" s="115"/>
      <c r="H188" s="115"/>
      <c r="I188" s="115"/>
      <c r="J188" s="115">
        <f>K188+N188</f>
        <v>0</v>
      </c>
      <c r="K188" s="115"/>
      <c r="L188" s="115"/>
      <c r="M188" s="115"/>
      <c r="N188" s="115"/>
      <c r="O188" s="115"/>
      <c r="P188" s="115">
        <f>E188+J188</f>
        <v>642000</v>
      </c>
      <c r="Q188" s="163"/>
      <c r="R188" s="56"/>
    </row>
    <row r="189" spans="1:18" s="40" customFormat="1" ht="28.5">
      <c r="A189" s="104" t="s">
        <v>391</v>
      </c>
      <c r="B189" s="43"/>
      <c r="C189" s="43"/>
      <c r="D189" s="42" t="s">
        <v>394</v>
      </c>
      <c r="E189" s="53">
        <f>E190</f>
        <v>146700</v>
      </c>
      <c r="F189" s="53">
        <f aca="true" t="shared" si="71" ref="F189:P190">F190</f>
        <v>146700</v>
      </c>
      <c r="G189" s="53">
        <f t="shared" si="71"/>
        <v>120245</v>
      </c>
      <c r="H189" s="53">
        <f t="shared" si="71"/>
        <v>0</v>
      </c>
      <c r="I189" s="53">
        <f t="shared" si="71"/>
        <v>0</v>
      </c>
      <c r="J189" s="53">
        <f t="shared" si="71"/>
        <v>0</v>
      </c>
      <c r="K189" s="53">
        <f t="shared" si="71"/>
        <v>0</v>
      </c>
      <c r="L189" s="53">
        <f t="shared" si="71"/>
        <v>0</v>
      </c>
      <c r="M189" s="53">
        <f t="shared" si="71"/>
        <v>0</v>
      </c>
      <c r="N189" s="53">
        <f t="shared" si="71"/>
        <v>0</v>
      </c>
      <c r="O189" s="53">
        <f t="shared" si="71"/>
        <v>0</v>
      </c>
      <c r="P189" s="53">
        <f t="shared" si="71"/>
        <v>146700</v>
      </c>
      <c r="Q189" s="163"/>
      <c r="R189" s="56"/>
    </row>
    <row r="190" spans="1:18" s="103" customFormat="1" ht="36.75" customHeight="1">
      <c r="A190" s="106" t="s">
        <v>392</v>
      </c>
      <c r="B190" s="134"/>
      <c r="C190" s="134"/>
      <c r="D190" s="128" t="s">
        <v>394</v>
      </c>
      <c r="E190" s="108">
        <f>E191</f>
        <v>146700</v>
      </c>
      <c r="F190" s="108">
        <f t="shared" si="71"/>
        <v>146700</v>
      </c>
      <c r="G190" s="108">
        <f t="shared" si="71"/>
        <v>120245</v>
      </c>
      <c r="H190" s="108">
        <f t="shared" si="71"/>
        <v>0</v>
      </c>
      <c r="I190" s="108">
        <f t="shared" si="71"/>
        <v>0</v>
      </c>
      <c r="J190" s="108">
        <f t="shared" si="71"/>
        <v>0</v>
      </c>
      <c r="K190" s="108">
        <f t="shared" si="71"/>
        <v>0</v>
      </c>
      <c r="L190" s="108">
        <f t="shared" si="71"/>
        <v>0</v>
      </c>
      <c r="M190" s="108">
        <f t="shared" si="71"/>
        <v>0</v>
      </c>
      <c r="N190" s="108">
        <f t="shared" si="71"/>
        <v>0</v>
      </c>
      <c r="O190" s="108">
        <f t="shared" si="71"/>
        <v>0</v>
      </c>
      <c r="P190" s="108">
        <f t="shared" si="71"/>
        <v>146700</v>
      </c>
      <c r="Q190" s="163"/>
      <c r="R190" s="56"/>
    </row>
    <row r="191" spans="1:18" s="37" customFormat="1" ht="45">
      <c r="A191" s="109" t="s">
        <v>393</v>
      </c>
      <c r="B191" s="109" t="s">
        <v>199</v>
      </c>
      <c r="C191" s="109" t="s">
        <v>88</v>
      </c>
      <c r="D191" s="110" t="s">
        <v>200</v>
      </c>
      <c r="E191" s="111">
        <f>F191+I191</f>
        <v>146700</v>
      </c>
      <c r="F191" s="111">
        <v>146700</v>
      </c>
      <c r="G191" s="111">
        <v>120245</v>
      </c>
      <c r="H191" s="111"/>
      <c r="I191" s="111"/>
      <c r="J191" s="111">
        <f>K191+N191</f>
        <v>0</v>
      </c>
      <c r="K191" s="111"/>
      <c r="L191" s="111"/>
      <c r="M191" s="111"/>
      <c r="N191" s="111"/>
      <c r="O191" s="111"/>
      <c r="P191" s="111">
        <f>E191+J191</f>
        <v>146700</v>
      </c>
      <c r="Q191" s="163"/>
      <c r="R191" s="56"/>
    </row>
    <row r="192" spans="1:18" s="40" customFormat="1" ht="33" customHeight="1">
      <c r="A192" s="104" t="s">
        <v>386</v>
      </c>
      <c r="B192" s="104"/>
      <c r="C192" s="104"/>
      <c r="D192" s="42" t="s">
        <v>82</v>
      </c>
      <c r="E192" s="53">
        <f>E193</f>
        <v>163908623.82</v>
      </c>
      <c r="F192" s="53">
        <f aca="true" t="shared" si="72" ref="F192:P192">F193</f>
        <v>149129750</v>
      </c>
      <c r="G192" s="53">
        <f t="shared" si="72"/>
        <v>12928412</v>
      </c>
      <c r="H192" s="53">
        <f t="shared" si="72"/>
        <v>183655</v>
      </c>
      <c r="I192" s="53">
        <f t="shared" si="72"/>
        <v>0</v>
      </c>
      <c r="J192" s="53">
        <f t="shared" si="72"/>
        <v>204000</v>
      </c>
      <c r="K192" s="53">
        <f t="shared" si="72"/>
        <v>20000</v>
      </c>
      <c r="L192" s="53">
        <f t="shared" si="72"/>
        <v>0</v>
      </c>
      <c r="M192" s="53">
        <f t="shared" si="72"/>
        <v>0</v>
      </c>
      <c r="N192" s="53">
        <f t="shared" si="72"/>
        <v>184000</v>
      </c>
      <c r="O192" s="53">
        <f t="shared" si="72"/>
        <v>184000</v>
      </c>
      <c r="P192" s="53">
        <f t="shared" si="72"/>
        <v>164112623.82</v>
      </c>
      <c r="Q192" s="163"/>
      <c r="R192" s="56"/>
    </row>
    <row r="193" spans="1:18" s="103" customFormat="1" ht="30.75" customHeight="1">
      <c r="A193" s="106" t="s">
        <v>387</v>
      </c>
      <c r="B193" s="106"/>
      <c r="C193" s="106"/>
      <c r="D193" s="128" t="s">
        <v>82</v>
      </c>
      <c r="E193" s="108">
        <f>E194+E195+E196+E197+E198+E199</f>
        <v>163908623.82</v>
      </c>
      <c r="F193" s="108">
        <f aca="true" t="shared" si="73" ref="F193:P193">F194+F195+F196+F197+F198+F199</f>
        <v>149129750</v>
      </c>
      <c r="G193" s="108">
        <f t="shared" si="73"/>
        <v>12928412</v>
      </c>
      <c r="H193" s="108">
        <f t="shared" si="73"/>
        <v>183655</v>
      </c>
      <c r="I193" s="108">
        <f t="shared" si="73"/>
        <v>0</v>
      </c>
      <c r="J193" s="108">
        <f t="shared" si="73"/>
        <v>204000</v>
      </c>
      <c r="K193" s="108">
        <f t="shared" si="73"/>
        <v>20000</v>
      </c>
      <c r="L193" s="108">
        <f t="shared" si="73"/>
        <v>0</v>
      </c>
      <c r="M193" s="108">
        <f t="shared" si="73"/>
        <v>0</v>
      </c>
      <c r="N193" s="108">
        <f t="shared" si="73"/>
        <v>184000</v>
      </c>
      <c r="O193" s="108">
        <f t="shared" si="73"/>
        <v>184000</v>
      </c>
      <c r="P193" s="108">
        <f t="shared" si="73"/>
        <v>164112623.82</v>
      </c>
      <c r="Q193" s="163"/>
      <c r="R193" s="56"/>
    </row>
    <row r="194" spans="1:18" s="37" customFormat="1" ht="45">
      <c r="A194" s="109" t="s">
        <v>388</v>
      </c>
      <c r="B194" s="109" t="s">
        <v>199</v>
      </c>
      <c r="C194" s="109" t="s">
        <v>88</v>
      </c>
      <c r="D194" s="110" t="s">
        <v>200</v>
      </c>
      <c r="E194" s="111">
        <f>F194+I194</f>
        <v>16667200</v>
      </c>
      <c r="F194" s="111">
        <v>16667200</v>
      </c>
      <c r="G194" s="111">
        <v>12928412</v>
      </c>
      <c r="H194" s="111">
        <v>183655</v>
      </c>
      <c r="I194" s="111"/>
      <c r="J194" s="111">
        <f aca="true" t="shared" si="74" ref="J194:J199">K194+N194</f>
        <v>184000</v>
      </c>
      <c r="K194" s="111"/>
      <c r="L194" s="111"/>
      <c r="M194" s="111"/>
      <c r="N194" s="111">
        <v>184000</v>
      </c>
      <c r="O194" s="111">
        <v>184000</v>
      </c>
      <c r="P194" s="111">
        <f aca="true" t="shared" si="75" ref="P194:P199">E194+J194</f>
        <v>16851200</v>
      </c>
      <c r="Q194" s="163"/>
      <c r="R194" s="56"/>
    </row>
    <row r="195" spans="1:18" s="37" customFormat="1" ht="23.25" customHeight="1">
      <c r="A195" s="109" t="s">
        <v>456</v>
      </c>
      <c r="B195" s="109" t="s">
        <v>3</v>
      </c>
      <c r="C195" s="109" t="s">
        <v>144</v>
      </c>
      <c r="D195" s="110" t="s">
        <v>73</v>
      </c>
      <c r="E195" s="111">
        <f>F195+I195</f>
        <v>75000</v>
      </c>
      <c r="F195" s="111">
        <v>75000</v>
      </c>
      <c r="G195" s="111"/>
      <c r="H195" s="111"/>
      <c r="I195" s="111"/>
      <c r="J195" s="111">
        <f>K195+N195</f>
        <v>0</v>
      </c>
      <c r="K195" s="111"/>
      <c r="L195" s="111"/>
      <c r="M195" s="111"/>
      <c r="N195" s="111"/>
      <c r="O195" s="111"/>
      <c r="P195" s="111">
        <f t="shared" si="75"/>
        <v>75000</v>
      </c>
      <c r="Q195" s="163"/>
      <c r="R195" s="56"/>
    </row>
    <row r="196" spans="1:18" s="37" customFormat="1" ht="27" customHeight="1">
      <c r="A196" s="109" t="s">
        <v>389</v>
      </c>
      <c r="B196" s="109" t="s">
        <v>21</v>
      </c>
      <c r="C196" s="109" t="s">
        <v>151</v>
      </c>
      <c r="D196" s="110" t="s">
        <v>22</v>
      </c>
      <c r="E196" s="111">
        <f>F196+I196</f>
        <v>0</v>
      </c>
      <c r="F196" s="111"/>
      <c r="G196" s="111"/>
      <c r="H196" s="111"/>
      <c r="I196" s="111"/>
      <c r="J196" s="111">
        <f t="shared" si="74"/>
        <v>20000</v>
      </c>
      <c r="K196" s="111">
        <v>20000</v>
      </c>
      <c r="L196" s="111"/>
      <c r="M196" s="111"/>
      <c r="N196" s="111"/>
      <c r="O196" s="111"/>
      <c r="P196" s="111">
        <f t="shared" si="75"/>
        <v>20000</v>
      </c>
      <c r="Q196" s="163"/>
      <c r="R196" s="56"/>
    </row>
    <row r="197" spans="1:18" s="37" customFormat="1" ht="22.5" customHeight="1">
      <c r="A197" s="109" t="s">
        <v>390</v>
      </c>
      <c r="B197" s="109" t="s">
        <v>154</v>
      </c>
      <c r="C197" s="109" t="s">
        <v>149</v>
      </c>
      <c r="D197" s="110" t="s">
        <v>25</v>
      </c>
      <c r="E197" s="111">
        <f>F197+I197</f>
        <v>180850</v>
      </c>
      <c r="F197" s="111">
        <v>180850</v>
      </c>
      <c r="G197" s="111"/>
      <c r="H197" s="111"/>
      <c r="I197" s="111"/>
      <c r="J197" s="111">
        <f t="shared" si="74"/>
        <v>0</v>
      </c>
      <c r="K197" s="111"/>
      <c r="L197" s="111"/>
      <c r="M197" s="111"/>
      <c r="N197" s="111"/>
      <c r="O197" s="111"/>
      <c r="P197" s="111">
        <f t="shared" si="75"/>
        <v>180850</v>
      </c>
      <c r="Q197" s="163"/>
      <c r="R197" s="56"/>
    </row>
    <row r="198" spans="1:18" s="37" customFormat="1" ht="21" customHeight="1">
      <c r="A198" s="109" t="s">
        <v>426</v>
      </c>
      <c r="B198" s="131">
        <v>8700</v>
      </c>
      <c r="C198" s="109" t="s">
        <v>152</v>
      </c>
      <c r="D198" s="110" t="s">
        <v>42</v>
      </c>
      <c r="E198" s="111">
        <f>15430600-500000-700000-211500+200000+41298+669995.82-6700-262200-22626-43510-50000-50000-30100+313616</f>
        <v>14778873.82</v>
      </c>
      <c r="F198" s="111"/>
      <c r="G198" s="111"/>
      <c r="H198" s="111"/>
      <c r="I198" s="111"/>
      <c r="J198" s="111">
        <f t="shared" si="74"/>
        <v>0</v>
      </c>
      <c r="K198" s="111"/>
      <c r="L198" s="111"/>
      <c r="M198" s="111"/>
      <c r="N198" s="111"/>
      <c r="O198" s="111"/>
      <c r="P198" s="111">
        <f t="shared" si="75"/>
        <v>14778873.82</v>
      </c>
      <c r="Q198" s="163"/>
      <c r="R198" s="56"/>
    </row>
    <row r="199" spans="1:18" s="37" customFormat="1" ht="21.75" customHeight="1">
      <c r="A199" s="109" t="s">
        <v>427</v>
      </c>
      <c r="B199" s="131">
        <v>9110</v>
      </c>
      <c r="C199" s="109" t="s">
        <v>87</v>
      </c>
      <c r="D199" s="110" t="s">
        <v>177</v>
      </c>
      <c r="E199" s="111">
        <f>F199+I199</f>
        <v>132206700</v>
      </c>
      <c r="F199" s="111">
        <v>132206700</v>
      </c>
      <c r="G199" s="111"/>
      <c r="H199" s="111"/>
      <c r="I199" s="111"/>
      <c r="J199" s="111">
        <f t="shared" si="74"/>
        <v>0</v>
      </c>
      <c r="K199" s="111"/>
      <c r="L199" s="111"/>
      <c r="M199" s="111"/>
      <c r="N199" s="111"/>
      <c r="O199" s="111"/>
      <c r="P199" s="111">
        <f t="shared" si="75"/>
        <v>132206700</v>
      </c>
      <c r="Q199" s="163"/>
      <c r="R199" s="56"/>
    </row>
    <row r="200" spans="1:18" s="40" customFormat="1" ht="20.25" customHeight="1">
      <c r="A200" s="44"/>
      <c r="B200" s="43"/>
      <c r="C200" s="43"/>
      <c r="D200" s="42" t="s">
        <v>44</v>
      </c>
      <c r="E200" s="53">
        <f aca="true" t="shared" si="76" ref="E200:P200">E11+E52+E74+E97+E121+E126+E134+E155+E159+E172+E177+E180+E189+E192</f>
        <v>1661539651.82</v>
      </c>
      <c r="F200" s="53">
        <f t="shared" si="76"/>
        <v>1620540142</v>
      </c>
      <c r="G200" s="53">
        <f t="shared" si="76"/>
        <v>663327678.1</v>
      </c>
      <c r="H200" s="53">
        <f t="shared" si="76"/>
        <v>94651495</v>
      </c>
      <c r="I200" s="53">
        <f t="shared" si="76"/>
        <v>26220636</v>
      </c>
      <c r="J200" s="53">
        <f t="shared" si="76"/>
        <v>367292832</v>
      </c>
      <c r="K200" s="53">
        <f t="shared" si="76"/>
        <v>72333808</v>
      </c>
      <c r="L200" s="53">
        <f t="shared" si="76"/>
        <v>6315206</v>
      </c>
      <c r="M200" s="53">
        <f t="shared" si="76"/>
        <v>2472134</v>
      </c>
      <c r="N200" s="53">
        <f t="shared" si="76"/>
        <v>294959024</v>
      </c>
      <c r="O200" s="53">
        <f t="shared" si="76"/>
        <v>292022604</v>
      </c>
      <c r="P200" s="53">
        <f t="shared" si="76"/>
        <v>2028832483.82</v>
      </c>
      <c r="Q200" s="163"/>
      <c r="R200" s="56"/>
    </row>
    <row r="201" spans="1:18" s="40" customFormat="1" ht="27.75" customHeight="1">
      <c r="A201" s="71"/>
      <c r="B201" s="72"/>
      <c r="C201" s="72"/>
      <c r="D201" s="42" t="s">
        <v>469</v>
      </c>
      <c r="E201" s="55">
        <f>E54+E76</f>
        <v>434690500</v>
      </c>
      <c r="F201" s="55">
        <f aca="true" t="shared" si="77" ref="F201:P201">F54+F76</f>
        <v>434690500</v>
      </c>
      <c r="G201" s="55">
        <f t="shared" si="77"/>
        <v>212804200</v>
      </c>
      <c r="H201" s="55">
        <f t="shared" si="77"/>
        <v>0</v>
      </c>
      <c r="I201" s="55">
        <f t="shared" si="77"/>
        <v>0</v>
      </c>
      <c r="J201" s="55">
        <f t="shared" si="77"/>
        <v>0</v>
      </c>
      <c r="K201" s="55">
        <f t="shared" si="77"/>
        <v>0</v>
      </c>
      <c r="L201" s="55">
        <f t="shared" si="77"/>
        <v>0</v>
      </c>
      <c r="M201" s="55">
        <f t="shared" si="77"/>
        <v>0</v>
      </c>
      <c r="N201" s="55">
        <f t="shared" si="77"/>
        <v>0</v>
      </c>
      <c r="O201" s="55">
        <f t="shared" si="77"/>
        <v>0</v>
      </c>
      <c r="P201" s="55">
        <f t="shared" si="77"/>
        <v>434690500</v>
      </c>
      <c r="Q201" s="163"/>
      <c r="R201" s="56"/>
    </row>
    <row r="202" spans="1:18" s="40" customFormat="1" ht="27.75" customHeight="1">
      <c r="A202" s="142"/>
      <c r="B202" s="139"/>
      <c r="C202" s="139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63"/>
      <c r="R202" s="56"/>
    </row>
    <row r="203" spans="1:18" s="40" customFormat="1" ht="27.75" customHeight="1">
      <c r="A203" s="143"/>
      <c r="B203" s="139"/>
      <c r="C203" s="139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63"/>
      <c r="R203" s="56"/>
    </row>
    <row r="204" spans="1:18" s="40" customFormat="1" ht="27.75" customHeight="1">
      <c r="A204" s="143"/>
      <c r="B204" s="139"/>
      <c r="C204" s="139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63"/>
      <c r="R204" s="56"/>
    </row>
    <row r="205" spans="1:18" s="40" customFormat="1" ht="27.75" customHeight="1">
      <c r="A205" s="143"/>
      <c r="B205" s="139"/>
      <c r="C205" s="139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63"/>
      <c r="R205" s="56"/>
    </row>
    <row r="206" spans="1:18" s="40" customFormat="1" ht="27.75" customHeight="1">
      <c r="A206" s="143"/>
      <c r="B206" s="160" t="s">
        <v>498</v>
      </c>
      <c r="C206" s="160"/>
      <c r="D206" s="160"/>
      <c r="E206" s="160"/>
      <c r="F206" s="160"/>
      <c r="G206" s="160"/>
      <c r="H206" s="160"/>
      <c r="I206" s="160"/>
      <c r="J206" s="154"/>
      <c r="K206" s="154"/>
      <c r="L206" s="154"/>
      <c r="M206" s="161" t="s">
        <v>499</v>
      </c>
      <c r="N206" s="161"/>
      <c r="O206" s="161"/>
      <c r="P206" s="141"/>
      <c r="Q206" s="163"/>
      <c r="R206" s="56"/>
    </row>
    <row r="207" spans="1:18" s="40" customFormat="1" ht="27.75" customHeight="1">
      <c r="A207" s="143"/>
      <c r="B207" s="139"/>
      <c r="C207" s="139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63"/>
      <c r="R207" s="56"/>
    </row>
    <row r="208" spans="1:18" s="40" customFormat="1" ht="27.75" customHeight="1">
      <c r="A208" s="143"/>
      <c r="B208" s="139"/>
      <c r="C208" s="139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7"/>
      <c r="R208" s="56"/>
    </row>
    <row r="209" spans="1:18" s="40" customFormat="1" ht="27.75" customHeight="1">
      <c r="A209" s="143"/>
      <c r="B209" s="139"/>
      <c r="C209" s="139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7"/>
      <c r="R209" s="56"/>
    </row>
    <row r="210" spans="1:17" s="4" customFormat="1" ht="20.25" customHeight="1">
      <c r="A210" s="81"/>
      <c r="B210" s="82"/>
      <c r="C210" s="82"/>
      <c r="D210" s="83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147"/>
    </row>
    <row r="211" spans="1:18" ht="22.5" customHeight="1">
      <c r="A211" s="85"/>
      <c r="B211" s="86"/>
      <c r="C211" s="86"/>
      <c r="D211" s="87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R211" s="136"/>
    </row>
    <row r="212" spans="1:16" ht="22.5" customHeight="1">
      <c r="A212" s="85"/>
      <c r="B212" s="86"/>
      <c r="C212" s="86"/>
      <c r="D212" s="99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100"/>
    </row>
    <row r="213" spans="1:16" ht="22.5" customHeight="1">
      <c r="A213" s="85"/>
      <c r="B213" s="86"/>
      <c r="C213" s="86"/>
      <c r="D213" s="99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100"/>
    </row>
    <row r="214" spans="1:16" ht="22.5" customHeight="1">
      <c r="A214" s="85"/>
      <c r="B214" s="86"/>
      <c r="C214" s="86"/>
      <c r="D214" s="99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100"/>
    </row>
    <row r="215" spans="1:16" ht="22.5" customHeight="1">
      <c r="A215" s="85"/>
      <c r="B215" s="86"/>
      <c r="C215" s="86"/>
      <c r="D215" s="87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137"/>
      <c r="P215" s="100"/>
    </row>
    <row r="216" spans="1:16" ht="22.5" customHeight="1">
      <c r="A216" s="85"/>
      <c r="B216" s="86"/>
      <c r="C216" s="86"/>
      <c r="D216" s="87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100"/>
    </row>
    <row r="217" spans="1:16" ht="22.5" customHeight="1">
      <c r="A217" s="85"/>
      <c r="B217" s="86"/>
      <c r="C217" s="86"/>
      <c r="D217" s="99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100"/>
    </row>
    <row r="218" spans="1:16" ht="22.5" customHeight="1">
      <c r="A218" s="85"/>
      <c r="B218" s="86"/>
      <c r="C218" s="86"/>
      <c r="D218" s="99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100"/>
    </row>
    <row r="219" spans="1:16" ht="22.5" customHeight="1">
      <c r="A219" s="85"/>
      <c r="B219" s="86"/>
      <c r="C219" s="86"/>
      <c r="D219" s="99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100"/>
    </row>
    <row r="220" spans="1:16" ht="22.5" customHeight="1">
      <c r="A220" s="85"/>
      <c r="B220" s="86"/>
      <c r="C220" s="86"/>
      <c r="D220" s="99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00"/>
    </row>
    <row r="221" spans="1:16" ht="22.5" customHeight="1">
      <c r="A221" s="85"/>
      <c r="B221" s="86"/>
      <c r="C221" s="86"/>
      <c r="D221" s="99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100"/>
    </row>
    <row r="222" spans="1:16" ht="22.5" customHeight="1">
      <c r="A222" s="85"/>
      <c r="B222" s="86"/>
      <c r="C222" s="86"/>
      <c r="D222" s="99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100"/>
    </row>
    <row r="223" spans="1:17" s="34" customFormat="1" ht="24.75" customHeight="1">
      <c r="A223" s="148"/>
      <c r="B223" s="157"/>
      <c r="C223" s="157"/>
      <c r="D223" s="157"/>
      <c r="E223" s="88"/>
      <c r="F223" s="86"/>
      <c r="G223" s="86"/>
      <c r="H223" s="86"/>
      <c r="I223" s="86"/>
      <c r="J223" s="86"/>
      <c r="K223" s="86"/>
      <c r="L223" s="86"/>
      <c r="M223" s="86"/>
      <c r="N223" s="86"/>
      <c r="O223" s="88"/>
      <c r="P223" s="101"/>
      <c r="Q223" s="147"/>
    </row>
    <row r="224" spans="1:17" s="34" customFormat="1" ht="24.75" customHeight="1">
      <c r="A224" s="148"/>
      <c r="B224" s="98"/>
      <c r="C224" s="98"/>
      <c r="D224" s="98"/>
      <c r="E224" s="88"/>
      <c r="F224" s="86"/>
      <c r="G224" s="86"/>
      <c r="H224" s="86"/>
      <c r="I224" s="86"/>
      <c r="J224" s="86"/>
      <c r="K224" s="86"/>
      <c r="L224" s="86"/>
      <c r="M224" s="86"/>
      <c r="N224" s="86"/>
      <c r="O224" s="88"/>
      <c r="P224" s="101"/>
      <c r="Q224" s="147"/>
    </row>
    <row r="225" spans="1:17" s="34" customFormat="1" ht="24.75" customHeight="1">
      <c r="A225" s="148"/>
      <c r="B225" s="98"/>
      <c r="C225" s="98"/>
      <c r="D225" s="98"/>
      <c r="E225" s="88">
        <f>E222-E224</f>
        <v>0</v>
      </c>
      <c r="F225" s="86"/>
      <c r="G225" s="86"/>
      <c r="H225" s="86"/>
      <c r="I225" s="86"/>
      <c r="J225" s="86"/>
      <c r="K225" s="86"/>
      <c r="L225" s="86"/>
      <c r="M225" s="86"/>
      <c r="N225" s="86"/>
      <c r="O225" s="88"/>
      <c r="P225" s="101"/>
      <c r="Q225" s="147"/>
    </row>
    <row r="226" spans="1:17" s="34" customFormat="1" ht="24.75" customHeight="1">
      <c r="A226" s="148"/>
      <c r="B226" s="98"/>
      <c r="C226" s="98"/>
      <c r="D226" s="98"/>
      <c r="E226" s="88"/>
      <c r="F226" s="86"/>
      <c r="G226" s="86"/>
      <c r="H226" s="86"/>
      <c r="I226" s="86"/>
      <c r="J226" s="86"/>
      <c r="K226" s="86"/>
      <c r="L226" s="86"/>
      <c r="M226" s="86"/>
      <c r="N226" s="86"/>
      <c r="O226" s="88"/>
      <c r="P226" s="101"/>
      <c r="Q226" s="147"/>
    </row>
    <row r="227" spans="1:17" s="34" customFormat="1" ht="15">
      <c r="A227" s="91"/>
      <c r="B227" s="94"/>
      <c r="C227" s="86"/>
      <c r="D227" s="149"/>
      <c r="E227" s="88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101"/>
      <c r="Q227" s="147"/>
    </row>
    <row r="228" spans="1:17" s="34" customFormat="1" ht="15">
      <c r="A228" s="150"/>
      <c r="B228" s="86"/>
      <c r="C228" s="86"/>
      <c r="D228" s="86"/>
      <c r="E228" s="88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147"/>
    </row>
    <row r="229" spans="1:17" s="34" customFormat="1" ht="15">
      <c r="A229" s="85"/>
      <c r="B229" s="93"/>
      <c r="C229" s="94"/>
      <c r="D229" s="94"/>
      <c r="E229" s="88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147"/>
    </row>
    <row r="230" spans="1:17" s="34" customFormat="1" ht="15">
      <c r="A230" s="93"/>
      <c r="B230" s="94"/>
      <c r="C230" s="94"/>
      <c r="D230" s="95"/>
      <c r="E230" s="86"/>
      <c r="F230" s="86"/>
      <c r="G230" s="88"/>
      <c r="H230" s="88"/>
      <c r="I230" s="88"/>
      <c r="J230" s="86"/>
      <c r="K230" s="86"/>
      <c r="L230" s="86"/>
      <c r="M230" s="86"/>
      <c r="N230" s="86"/>
      <c r="O230" s="86"/>
      <c r="P230" s="86"/>
      <c r="Q230" s="147"/>
    </row>
    <row r="231" spans="1:17" s="34" customFormat="1" ht="15">
      <c r="A231" s="148"/>
      <c r="B231" s="151"/>
      <c r="C231" s="151"/>
      <c r="D231" s="94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147"/>
    </row>
    <row r="232" spans="1:17" s="34" customFormat="1" ht="15">
      <c r="A232" s="148"/>
      <c r="B232" s="151"/>
      <c r="C232" s="151"/>
      <c r="D232" s="94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147"/>
    </row>
    <row r="233" spans="1:17" s="34" customFormat="1" ht="15">
      <c r="A233" s="148"/>
      <c r="B233" s="151"/>
      <c r="C233" s="151"/>
      <c r="D233" s="94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147"/>
    </row>
    <row r="234" spans="1:17" s="34" customFormat="1" ht="15">
      <c r="A234" s="148"/>
      <c r="B234" s="151"/>
      <c r="C234" s="151"/>
      <c r="D234" s="94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147"/>
    </row>
    <row r="235" spans="1:17" s="34" customFormat="1" ht="15">
      <c r="A235" s="148"/>
      <c r="B235" s="151"/>
      <c r="C235" s="151"/>
      <c r="D235" s="94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147"/>
    </row>
    <row r="236" spans="1:17" s="34" customFormat="1" ht="15">
      <c r="A236" s="148"/>
      <c r="B236" s="151"/>
      <c r="C236" s="151"/>
      <c r="D236" s="94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147"/>
    </row>
    <row r="237" spans="1:17" s="34" customFormat="1" ht="26.25" customHeight="1">
      <c r="A237" s="148"/>
      <c r="B237" s="151"/>
      <c r="C237" s="151"/>
      <c r="D237" s="94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147"/>
    </row>
    <row r="238" spans="1:17" s="34" customFormat="1" ht="26.25" customHeight="1">
      <c r="A238" s="89"/>
      <c r="B238" s="90"/>
      <c r="C238" s="90"/>
      <c r="D238" s="92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147"/>
    </row>
    <row r="239" spans="1:17" s="34" customFormat="1" ht="26.25" customHeight="1">
      <c r="A239" s="89"/>
      <c r="B239" s="90"/>
      <c r="C239" s="90"/>
      <c r="D239" s="92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147"/>
    </row>
    <row r="240" spans="1:17" s="34" customFormat="1" ht="26.25" customHeight="1">
      <c r="A240" s="89"/>
      <c r="B240" s="90"/>
      <c r="C240" s="90"/>
      <c r="D240" s="92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147"/>
    </row>
    <row r="241" spans="1:17" s="34" customFormat="1" ht="26.25" customHeight="1">
      <c r="A241" s="89"/>
      <c r="B241" s="90"/>
      <c r="C241" s="90"/>
      <c r="D241" s="92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147"/>
    </row>
    <row r="242" spans="1:17" s="34" customFormat="1" ht="15">
      <c r="A242" s="89"/>
      <c r="B242" s="90"/>
      <c r="C242" s="90"/>
      <c r="D242" s="92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147"/>
    </row>
    <row r="243" spans="1:17" s="34" customFormat="1" ht="15">
      <c r="A243" s="89"/>
      <c r="B243" s="90"/>
      <c r="C243" s="90"/>
      <c r="D243" s="92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147"/>
    </row>
    <row r="244" spans="1:17" s="34" customFormat="1" ht="15">
      <c r="A244" s="89"/>
      <c r="B244" s="90"/>
      <c r="C244" s="90"/>
      <c r="D244" s="92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147"/>
    </row>
    <row r="245" spans="1:17" s="34" customFormat="1" ht="15">
      <c r="A245" s="89"/>
      <c r="B245" s="90"/>
      <c r="C245" s="90"/>
      <c r="D245" s="92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147"/>
    </row>
    <row r="246" spans="1:17" s="34" customFormat="1" ht="15">
      <c r="A246" s="89"/>
      <c r="B246" s="90"/>
      <c r="C246" s="90"/>
      <c r="D246" s="92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147"/>
    </row>
    <row r="247" spans="1:17" s="34" customFormat="1" ht="15">
      <c r="A247" s="89"/>
      <c r="B247" s="90"/>
      <c r="C247" s="90"/>
      <c r="D247" s="92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147"/>
    </row>
    <row r="248" spans="1:17" s="34" customFormat="1" ht="15">
      <c r="A248" s="89"/>
      <c r="B248" s="90"/>
      <c r="C248" s="90"/>
      <c r="D248" s="92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147"/>
    </row>
    <row r="249" spans="1:17" s="34" customFormat="1" ht="15">
      <c r="A249" s="89"/>
      <c r="B249" s="90"/>
      <c r="C249" s="90"/>
      <c r="D249" s="92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147"/>
    </row>
    <row r="250" spans="1:17" s="34" customFormat="1" ht="15">
      <c r="A250" s="89"/>
      <c r="B250" s="90"/>
      <c r="C250" s="90"/>
      <c r="D250" s="92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147"/>
    </row>
    <row r="251" spans="1:17" s="34" customFormat="1" ht="15">
      <c r="A251" s="89"/>
      <c r="B251" s="90"/>
      <c r="C251" s="90"/>
      <c r="D251" s="92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147"/>
    </row>
    <row r="252" spans="1:17" s="34" customFormat="1" ht="15">
      <c r="A252" s="89"/>
      <c r="B252" s="90"/>
      <c r="C252" s="90"/>
      <c r="D252" s="92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147"/>
    </row>
    <row r="253" spans="1:17" s="34" customFormat="1" ht="15">
      <c r="A253" s="89"/>
      <c r="B253" s="90"/>
      <c r="C253" s="90"/>
      <c r="D253" s="92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147"/>
    </row>
    <row r="254" spans="1:17" s="34" customFormat="1" ht="15">
      <c r="A254" s="89"/>
      <c r="B254" s="90"/>
      <c r="C254" s="90"/>
      <c r="D254" s="92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147"/>
    </row>
    <row r="255" spans="1:17" s="34" customFormat="1" ht="15">
      <c r="A255" s="89"/>
      <c r="B255" s="90"/>
      <c r="C255" s="90"/>
      <c r="D255" s="92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147"/>
    </row>
    <row r="256" spans="1:17" s="34" customFormat="1" ht="15">
      <c r="A256" s="89"/>
      <c r="B256" s="90"/>
      <c r="C256" s="90"/>
      <c r="D256" s="92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147"/>
    </row>
    <row r="257" spans="1:17" s="34" customFormat="1" ht="15">
      <c r="A257" s="89"/>
      <c r="B257" s="90"/>
      <c r="C257" s="90"/>
      <c r="D257" s="92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147"/>
    </row>
    <row r="258" spans="1:17" s="34" customFormat="1" ht="15">
      <c r="A258" s="89"/>
      <c r="B258" s="90"/>
      <c r="C258" s="90"/>
      <c r="D258" s="92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147"/>
    </row>
    <row r="259" spans="1:17" s="34" customFormat="1" ht="15">
      <c r="A259" s="89"/>
      <c r="B259" s="90"/>
      <c r="C259" s="90"/>
      <c r="D259" s="92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147"/>
    </row>
    <row r="260" spans="1:17" s="34" customFormat="1" ht="15">
      <c r="A260" s="89"/>
      <c r="B260" s="90"/>
      <c r="C260" s="90"/>
      <c r="D260" s="92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147"/>
    </row>
    <row r="261" spans="1:17" s="34" customFormat="1" ht="15">
      <c r="A261" s="89"/>
      <c r="B261" s="90"/>
      <c r="C261" s="90"/>
      <c r="D261" s="92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147"/>
    </row>
    <row r="262" spans="1:17" s="34" customFormat="1" ht="15">
      <c r="A262" s="89"/>
      <c r="B262" s="90"/>
      <c r="C262" s="90"/>
      <c r="D262" s="92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147"/>
    </row>
    <row r="263" spans="1:17" s="34" customFormat="1" ht="15">
      <c r="A263" s="89"/>
      <c r="B263" s="90"/>
      <c r="C263" s="90"/>
      <c r="D263" s="92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147"/>
    </row>
    <row r="264" spans="1:17" s="34" customFormat="1" ht="15">
      <c r="A264" s="89"/>
      <c r="B264" s="90"/>
      <c r="C264" s="90"/>
      <c r="D264" s="92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147"/>
    </row>
    <row r="265" ht="15">
      <c r="B265" s="90"/>
    </row>
    <row r="266" ht="15">
      <c r="B266" s="90"/>
    </row>
    <row r="267" ht="15">
      <c r="B267" s="90"/>
    </row>
    <row r="268" ht="15">
      <c r="B268" s="90"/>
    </row>
    <row r="269" ht="15">
      <c r="B269" s="90"/>
    </row>
    <row r="270" ht="15">
      <c r="B270" s="90"/>
    </row>
    <row r="271" ht="15">
      <c r="B271" s="90"/>
    </row>
    <row r="272" ht="15">
      <c r="B272" s="90"/>
    </row>
    <row r="273" ht="15">
      <c r="B273" s="90"/>
    </row>
    <row r="274" ht="15">
      <c r="B274" s="90"/>
    </row>
    <row r="275" ht="15">
      <c r="B275" s="90"/>
    </row>
    <row r="276" ht="15">
      <c r="B276" s="90"/>
    </row>
    <row r="277" ht="15">
      <c r="B277" s="90"/>
    </row>
    <row r="278" ht="15">
      <c r="B278" s="90"/>
    </row>
    <row r="279" ht="15">
      <c r="B279" s="90"/>
    </row>
    <row r="280" ht="15">
      <c r="B280" s="90"/>
    </row>
    <row r="281" ht="15">
      <c r="B281" s="90"/>
    </row>
    <row r="282" ht="15">
      <c r="B282" s="90"/>
    </row>
    <row r="283" ht="15">
      <c r="B283" s="90"/>
    </row>
    <row r="284" ht="15">
      <c r="B284" s="90"/>
    </row>
    <row r="285" ht="15">
      <c r="B285" s="90"/>
    </row>
    <row r="286" ht="15">
      <c r="B286" s="90"/>
    </row>
    <row r="287" ht="15">
      <c r="B287" s="90"/>
    </row>
    <row r="288" ht="15">
      <c r="B288" s="90"/>
    </row>
    <row r="289" ht="15">
      <c r="B289" s="90"/>
    </row>
    <row r="290" ht="15">
      <c r="B290" s="90"/>
    </row>
    <row r="291" ht="15">
      <c r="B291" s="90"/>
    </row>
    <row r="292" ht="15">
      <c r="B292" s="90"/>
    </row>
    <row r="293" ht="15">
      <c r="B293" s="90"/>
    </row>
    <row r="294" ht="15">
      <c r="B294" s="90"/>
    </row>
    <row r="295" ht="15">
      <c r="B295" s="90"/>
    </row>
    <row r="296" ht="15">
      <c r="B296" s="90"/>
    </row>
    <row r="297" ht="15">
      <c r="B297" s="90"/>
    </row>
    <row r="298" ht="15">
      <c r="B298" s="90"/>
    </row>
    <row r="299" ht="15">
      <c r="B299" s="90"/>
    </row>
    <row r="300" ht="15">
      <c r="B300" s="90"/>
    </row>
    <row r="301" ht="15">
      <c r="B301" s="90"/>
    </row>
    <row r="302" ht="15">
      <c r="B302" s="90"/>
    </row>
    <row r="303" ht="15">
      <c r="B303" s="90"/>
    </row>
    <row r="304" ht="15">
      <c r="B304" s="90"/>
    </row>
    <row r="305" ht="15">
      <c r="B305" s="90"/>
    </row>
    <row r="306" ht="15">
      <c r="B306" s="90"/>
    </row>
    <row r="307" ht="15">
      <c r="B307" s="90"/>
    </row>
    <row r="308" ht="15">
      <c r="B308" s="90"/>
    </row>
    <row r="309" ht="15">
      <c r="B309" s="90"/>
    </row>
    <row r="310" ht="15">
      <c r="B310" s="90"/>
    </row>
    <row r="311" ht="15">
      <c r="B311" s="90"/>
    </row>
    <row r="312" ht="15">
      <c r="B312" s="90"/>
    </row>
    <row r="313" ht="15">
      <c r="B313" s="90"/>
    </row>
    <row r="314" ht="15">
      <c r="B314" s="90"/>
    </row>
    <row r="315" ht="15">
      <c r="B315" s="90"/>
    </row>
    <row r="316" ht="15">
      <c r="B316" s="90"/>
    </row>
    <row r="317" ht="15">
      <c r="B317" s="90"/>
    </row>
    <row r="318" ht="15">
      <c r="B318" s="90"/>
    </row>
    <row r="319" ht="15">
      <c r="B319" s="90"/>
    </row>
    <row r="320" ht="15">
      <c r="B320" s="90"/>
    </row>
    <row r="321" ht="15">
      <c r="B321" s="90"/>
    </row>
    <row r="322" ht="15">
      <c r="B322" s="90"/>
    </row>
    <row r="323" ht="15">
      <c r="B323" s="90"/>
    </row>
    <row r="324" ht="15">
      <c r="B324" s="90"/>
    </row>
    <row r="325" ht="15">
      <c r="B325" s="90"/>
    </row>
    <row r="326" ht="15">
      <c r="B326" s="90"/>
    </row>
    <row r="327" ht="15">
      <c r="B327" s="90"/>
    </row>
    <row r="328" ht="15">
      <c r="B328" s="90"/>
    </row>
    <row r="329" ht="15">
      <c r="B329" s="90"/>
    </row>
    <row r="330" ht="15">
      <c r="B330" s="90"/>
    </row>
    <row r="331" ht="15">
      <c r="B331" s="90"/>
    </row>
    <row r="332" ht="15">
      <c r="B332" s="90"/>
    </row>
    <row r="333" ht="15">
      <c r="B333" s="90"/>
    </row>
    <row r="334" ht="15">
      <c r="B334" s="90"/>
    </row>
    <row r="335" ht="15">
      <c r="B335" s="90"/>
    </row>
    <row r="336" ht="15">
      <c r="B336" s="90"/>
    </row>
    <row r="337" ht="15">
      <c r="B337" s="90"/>
    </row>
    <row r="338" ht="15">
      <c r="B338" s="90"/>
    </row>
    <row r="339" ht="15">
      <c r="B339" s="90"/>
    </row>
    <row r="340" ht="15">
      <c r="B340" s="90"/>
    </row>
    <row r="341" ht="15">
      <c r="B341" s="90"/>
    </row>
    <row r="342" ht="15">
      <c r="B342" s="90"/>
    </row>
    <row r="343" ht="15">
      <c r="B343" s="90"/>
    </row>
    <row r="344" ht="15">
      <c r="B344" s="90"/>
    </row>
    <row r="345" ht="15">
      <c r="B345" s="90"/>
    </row>
    <row r="346" ht="15">
      <c r="B346" s="90"/>
    </row>
    <row r="347" ht="15">
      <c r="B347" s="90"/>
    </row>
    <row r="348" ht="15">
      <c r="B348" s="90"/>
    </row>
    <row r="349" ht="15">
      <c r="B349" s="90"/>
    </row>
    <row r="350" ht="15">
      <c r="B350" s="90"/>
    </row>
    <row r="351" ht="15">
      <c r="B351" s="90"/>
    </row>
    <row r="352" ht="15">
      <c r="B352" s="90"/>
    </row>
    <row r="353" ht="15">
      <c r="B353" s="90"/>
    </row>
    <row r="354" ht="15">
      <c r="B354" s="90"/>
    </row>
    <row r="355" ht="15">
      <c r="B355" s="90"/>
    </row>
    <row r="356" ht="15">
      <c r="B356" s="90"/>
    </row>
    <row r="357" ht="15">
      <c r="B357" s="90"/>
    </row>
    <row r="358" ht="15">
      <c r="B358" s="90"/>
    </row>
    <row r="359" ht="15">
      <c r="B359" s="90"/>
    </row>
    <row r="360" ht="15">
      <c r="B360" s="90"/>
    </row>
    <row r="361" ht="15">
      <c r="B361" s="90"/>
    </row>
    <row r="362" ht="15">
      <c r="B362" s="90"/>
    </row>
    <row r="363" ht="15">
      <c r="B363" s="90"/>
    </row>
    <row r="364" ht="15">
      <c r="B364" s="90"/>
    </row>
    <row r="365" ht="15">
      <c r="B365" s="90"/>
    </row>
    <row r="366" ht="15">
      <c r="B366" s="90"/>
    </row>
    <row r="367" ht="15">
      <c r="B367" s="90"/>
    </row>
    <row r="368" ht="15">
      <c r="B368" s="90"/>
    </row>
    <row r="369" ht="15">
      <c r="B369" s="90"/>
    </row>
    <row r="370" ht="15">
      <c r="B370" s="90"/>
    </row>
    <row r="371" ht="15">
      <c r="B371" s="90"/>
    </row>
    <row r="372" ht="15">
      <c r="B372" s="90"/>
    </row>
    <row r="373" ht="15">
      <c r="B373" s="90"/>
    </row>
    <row r="374" ht="15">
      <c r="B374" s="90"/>
    </row>
    <row r="375" ht="15">
      <c r="B375" s="90"/>
    </row>
  </sheetData>
  <sheetProtection/>
  <mergeCells count="33">
    <mergeCell ref="Q182:Q207"/>
    <mergeCell ref="Q63:Q99"/>
    <mergeCell ref="Q100:Q124"/>
    <mergeCell ref="Q125:Q154"/>
    <mergeCell ref="Q155:Q181"/>
    <mergeCell ref="D5:O5"/>
    <mergeCell ref="G9:G10"/>
    <mergeCell ref="Q4:Q31"/>
    <mergeCell ref="Q32:Q62"/>
    <mergeCell ref="E7:I7"/>
    <mergeCell ref="F8:F10"/>
    <mergeCell ref="I8:I10"/>
    <mergeCell ref="E8:E10"/>
    <mergeCell ref="H9:H10"/>
    <mergeCell ref="P7:P10"/>
    <mergeCell ref="B223:D223"/>
    <mergeCell ref="G8:H8"/>
    <mergeCell ref="M1:P1"/>
    <mergeCell ref="M3:Q3"/>
    <mergeCell ref="B206:I206"/>
    <mergeCell ref="M206:O206"/>
    <mergeCell ref="M9:M10"/>
    <mergeCell ref="O9:O10"/>
    <mergeCell ref="J7:O7"/>
    <mergeCell ref="J8:J10"/>
    <mergeCell ref="A7:A10"/>
    <mergeCell ref="B7:B10"/>
    <mergeCell ref="D7:D10"/>
    <mergeCell ref="C7:C10"/>
    <mergeCell ref="K8:K10"/>
    <mergeCell ref="L8:M8"/>
    <mergeCell ref="N8:N10"/>
    <mergeCell ref="L9:L10"/>
  </mergeCells>
  <printOptions horizontalCentered="1"/>
  <pageMargins left="0.1968503937007874" right="0.1968503937007874" top="0.44" bottom="0.41" header="0.2" footer="0.2362204724409449"/>
  <pageSetup fitToHeight="100" horizontalDpi="600" verticalDpi="600" orientation="landscape" paperSize="9" scale="45" r:id="rId1"/>
  <headerFooter alignWithMargins="0">
    <oddHeader>&amp;R&amp;22Продовження додатку 3</oddHeader>
  </headerFooter>
  <rowBreaks count="1" manualBreakCount="1">
    <brk id="3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8"/>
  <sheetViews>
    <sheetView showGridLines="0" showZeros="0" view="pageBreakPreview" zoomScale="40" zoomScaleNormal="70" zoomScaleSheetLayoutView="40" zoomScalePageLayoutView="0" workbookViewId="0" topLeftCell="A142">
      <selection activeCell="H160" sqref="H160:H161"/>
    </sheetView>
  </sheetViews>
  <sheetFormatPr defaultColWidth="9.16015625" defaultRowHeight="12.75"/>
  <cols>
    <col min="1" max="1" width="19.16015625" style="6" customWidth="1"/>
    <col min="2" max="2" width="18.66015625" style="1" customWidth="1"/>
    <col min="3" max="3" width="63.16015625" style="49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33203125" style="152" customWidth="1"/>
    <col min="17" max="18" width="24" style="2" customWidth="1"/>
    <col min="19" max="19" width="22.5" style="2" customWidth="1"/>
    <col min="20" max="16384" width="9.16015625" style="2" customWidth="1"/>
  </cols>
  <sheetData>
    <row r="1" spans="1:15" ht="26.25">
      <c r="A1" s="18"/>
      <c r="K1" s="168" t="s">
        <v>423</v>
      </c>
      <c r="L1" s="168"/>
      <c r="M1" s="168"/>
      <c r="N1" s="168"/>
      <c r="O1" s="31"/>
    </row>
    <row r="2" spans="1:16" ht="26.25">
      <c r="A2" s="18"/>
      <c r="K2" s="31" t="s">
        <v>421</v>
      </c>
      <c r="L2" s="31"/>
      <c r="M2" s="31"/>
      <c r="N2" s="31"/>
      <c r="O2" s="31"/>
      <c r="P2" s="170">
        <v>19</v>
      </c>
    </row>
    <row r="3" spans="1:16" ht="26.25">
      <c r="A3" s="18"/>
      <c r="K3" s="169" t="s">
        <v>424</v>
      </c>
      <c r="L3" s="169"/>
      <c r="M3" s="169"/>
      <c r="N3" s="169"/>
      <c r="O3" s="169"/>
      <c r="P3" s="170"/>
    </row>
    <row r="4" spans="1:16" ht="15.75">
      <c r="A4" s="18"/>
      <c r="P4" s="170"/>
    </row>
    <row r="5" spans="1:16" ht="15.75">
      <c r="A5" s="18"/>
      <c r="P5" s="170"/>
    </row>
    <row r="6" spans="1:16" ht="12.75" customHeight="1">
      <c r="A6" s="18"/>
      <c r="B6" s="7"/>
      <c r="C6" s="50"/>
      <c r="P6" s="170"/>
    </row>
    <row r="7" spans="1:16" ht="77.25" customHeight="1">
      <c r="A7" s="162" t="s">
        <v>408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P7" s="170"/>
    </row>
    <row r="8" spans="1:16" s="17" customFormat="1" ht="24" customHeight="1">
      <c r="A8" s="18"/>
      <c r="B8" s="25"/>
      <c r="C8" s="51"/>
      <c r="O8" s="17" t="s">
        <v>425</v>
      </c>
      <c r="P8" s="170"/>
    </row>
    <row r="9" spans="1:16" ht="21.75" customHeight="1">
      <c r="A9" s="166" t="s">
        <v>180</v>
      </c>
      <c r="B9" s="166" t="s">
        <v>89</v>
      </c>
      <c r="C9" s="166" t="s">
        <v>196</v>
      </c>
      <c r="D9" s="155" t="s">
        <v>409</v>
      </c>
      <c r="E9" s="155"/>
      <c r="F9" s="155"/>
      <c r="G9" s="155"/>
      <c r="H9" s="155"/>
      <c r="I9" s="155" t="s">
        <v>410</v>
      </c>
      <c r="J9" s="155"/>
      <c r="K9" s="155"/>
      <c r="L9" s="155"/>
      <c r="M9" s="155"/>
      <c r="N9" s="155"/>
      <c r="O9" s="155" t="s">
        <v>411</v>
      </c>
      <c r="P9" s="170"/>
    </row>
    <row r="10" spans="1:16" ht="29.25" customHeight="1">
      <c r="A10" s="166"/>
      <c r="B10" s="166"/>
      <c r="C10" s="166"/>
      <c r="D10" s="155" t="s">
        <v>412</v>
      </c>
      <c r="E10" s="155" t="s">
        <v>413</v>
      </c>
      <c r="F10" s="155"/>
      <c r="G10" s="155"/>
      <c r="H10" s="155" t="s">
        <v>415</v>
      </c>
      <c r="I10" s="155" t="s">
        <v>412</v>
      </c>
      <c r="J10" s="155" t="s">
        <v>413</v>
      </c>
      <c r="K10" s="155" t="s">
        <v>414</v>
      </c>
      <c r="L10" s="155"/>
      <c r="M10" s="155" t="s">
        <v>415</v>
      </c>
      <c r="N10" s="45" t="s">
        <v>414</v>
      </c>
      <c r="O10" s="155"/>
      <c r="P10" s="170"/>
    </row>
    <row r="11" spans="1:16" ht="20.25" customHeight="1">
      <c r="A11" s="166"/>
      <c r="B11" s="166"/>
      <c r="C11" s="166"/>
      <c r="D11" s="155"/>
      <c r="E11" s="155"/>
      <c r="F11" s="155" t="s">
        <v>416</v>
      </c>
      <c r="G11" s="155" t="s">
        <v>417</v>
      </c>
      <c r="H11" s="155"/>
      <c r="I11" s="155"/>
      <c r="J11" s="155"/>
      <c r="K11" s="155" t="s">
        <v>416</v>
      </c>
      <c r="L11" s="155" t="s">
        <v>417</v>
      </c>
      <c r="M11" s="155"/>
      <c r="N11" s="155" t="s">
        <v>418</v>
      </c>
      <c r="O11" s="155"/>
      <c r="P11" s="170"/>
    </row>
    <row r="12" spans="1:16" ht="75.75" customHeight="1">
      <c r="A12" s="166"/>
      <c r="B12" s="166"/>
      <c r="C12" s="166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70"/>
    </row>
    <row r="13" spans="1:19" s="23" customFormat="1" ht="27.75" customHeight="1">
      <c r="A13" s="24" t="s">
        <v>85</v>
      </c>
      <c r="B13" s="41"/>
      <c r="C13" s="46" t="s">
        <v>86</v>
      </c>
      <c r="D13" s="65">
        <f>D14+D15</f>
        <v>178455200</v>
      </c>
      <c r="E13" s="65">
        <f aca="true" t="shared" si="0" ref="E13:O13">E14+E15</f>
        <v>178455200</v>
      </c>
      <c r="F13" s="65">
        <f t="shared" si="0"/>
        <v>134907298</v>
      </c>
      <c r="G13" s="65">
        <f t="shared" si="0"/>
        <v>3676960</v>
      </c>
      <c r="H13" s="65">
        <f t="shared" si="0"/>
        <v>0</v>
      </c>
      <c r="I13" s="65">
        <f t="shared" si="0"/>
        <v>7987500</v>
      </c>
      <c r="J13" s="65">
        <f t="shared" si="0"/>
        <v>2250000</v>
      </c>
      <c r="K13" s="65">
        <f t="shared" si="0"/>
        <v>1725540</v>
      </c>
      <c r="L13" s="65">
        <f t="shared" si="0"/>
        <v>46200</v>
      </c>
      <c r="M13" s="65">
        <f t="shared" si="0"/>
        <v>5737500</v>
      </c>
      <c r="N13" s="65">
        <f t="shared" si="0"/>
        <v>5387500</v>
      </c>
      <c r="O13" s="65">
        <f t="shared" si="0"/>
        <v>186442700</v>
      </c>
      <c r="P13" s="170"/>
      <c r="Q13" s="102"/>
      <c r="R13" s="102"/>
      <c r="S13" s="102"/>
    </row>
    <row r="14" spans="1:19" ht="57.75" customHeight="1">
      <c r="A14" s="6" t="s">
        <v>199</v>
      </c>
      <c r="B14" s="6" t="s">
        <v>88</v>
      </c>
      <c r="C14" s="19" t="s">
        <v>200</v>
      </c>
      <c r="D14" s="60">
        <f>'дод. 3'!E13+'дод. 3'!E55+'дод. 3'!E77+'дод. 3'!E99+'дод. 3'!E123+'дод. 3'!E128+'дод. 3'!E136+'дод. 3'!E157+'дод. 3'!E161+'дод. 3'!E174+'дод. 3'!E179+'дод. 3'!E182+'дод. 3'!E191+'дод. 3'!E194</f>
        <v>178355200</v>
      </c>
      <c r="E14" s="60">
        <f>'дод. 3'!F13+'дод. 3'!F55+'дод. 3'!F77+'дод. 3'!F99+'дод. 3'!F123+'дод. 3'!F128+'дод. 3'!F136+'дод. 3'!F157+'дод. 3'!F161+'дод. 3'!F174+'дод. 3'!F179+'дод. 3'!F182+'дод. 3'!F191+'дод. 3'!F194</f>
        <v>178355200</v>
      </c>
      <c r="F14" s="60">
        <f>'дод. 3'!G13+'дод. 3'!G55+'дод. 3'!G77+'дод. 3'!G99+'дод. 3'!G123+'дод. 3'!G128+'дод. 3'!G136+'дод. 3'!G157+'дод. 3'!G161+'дод. 3'!G174+'дод. 3'!G179+'дод. 3'!G182+'дод. 3'!G191+'дод. 3'!G194</f>
        <v>134907298</v>
      </c>
      <c r="G14" s="60">
        <f>'дод. 3'!H13+'дод. 3'!H55+'дод. 3'!H77+'дод. 3'!H99+'дод. 3'!H123+'дод. 3'!H128+'дод. 3'!H136+'дод. 3'!H157+'дод. 3'!H161+'дод. 3'!H174+'дод. 3'!H179+'дод. 3'!H182+'дод. 3'!H191+'дод. 3'!H194</f>
        <v>3676960</v>
      </c>
      <c r="H14" s="60">
        <f>'дод. 3'!I13+'дод. 3'!I55+'дод. 3'!I77+'дод. 3'!I99+'дод. 3'!I123+'дод. 3'!I128+'дод. 3'!I136+'дод. 3'!I157+'дод. 3'!I161+'дод. 3'!I174+'дод. 3'!I179+'дод. 3'!I182+'дод. 3'!I191+'дод. 3'!I194</f>
        <v>0</v>
      </c>
      <c r="I14" s="60">
        <f>'дод. 3'!J13+'дод. 3'!J55+'дод. 3'!J77+'дод. 3'!J99+'дод. 3'!J123+'дод. 3'!J128+'дод. 3'!J136+'дод. 3'!J157+'дод. 3'!J161+'дод. 3'!J174+'дод. 3'!J179+'дод. 3'!J182+'дод. 3'!J191+'дод. 3'!J194</f>
        <v>7987500</v>
      </c>
      <c r="J14" s="60">
        <f>'дод. 3'!K13+'дод. 3'!K55+'дод. 3'!K77+'дод. 3'!K99+'дод. 3'!K123+'дод. 3'!K128+'дод. 3'!K136+'дод. 3'!K157+'дод. 3'!K161+'дод. 3'!K174+'дод. 3'!K179+'дод. 3'!K182+'дод. 3'!K191+'дод. 3'!K194</f>
        <v>2250000</v>
      </c>
      <c r="K14" s="60">
        <f>'дод. 3'!L13+'дод. 3'!L55+'дод. 3'!L77+'дод. 3'!L99+'дод. 3'!L123+'дод. 3'!L128+'дод. 3'!L136+'дод. 3'!L157+'дод. 3'!L161+'дод. 3'!L174+'дод. 3'!L179+'дод. 3'!L182+'дод. 3'!L191+'дод. 3'!L194</f>
        <v>1725540</v>
      </c>
      <c r="L14" s="60">
        <f>'дод. 3'!M13+'дод. 3'!M55+'дод. 3'!M77+'дод. 3'!M99+'дод. 3'!M123+'дод. 3'!M128+'дод. 3'!M136+'дод. 3'!M157+'дод. 3'!M161+'дод. 3'!M174+'дод. 3'!M179+'дод. 3'!M182+'дод. 3'!M191+'дод. 3'!M194</f>
        <v>46200</v>
      </c>
      <c r="M14" s="60">
        <f>'дод. 3'!N13+'дод. 3'!N55+'дод. 3'!N77+'дод. 3'!N99+'дод. 3'!N123+'дод. 3'!N128+'дод. 3'!N136+'дод. 3'!N157+'дод. 3'!N161+'дод. 3'!N174+'дод. 3'!N179+'дод. 3'!N182+'дод. 3'!N191+'дод. 3'!N194</f>
        <v>5737500</v>
      </c>
      <c r="N14" s="60">
        <f>'дод. 3'!O13+'дод. 3'!O55+'дод. 3'!O77+'дод. 3'!O99+'дод. 3'!O123+'дод. 3'!O128+'дод. 3'!O136+'дод. 3'!O157+'дод. 3'!O161+'дод. 3'!O174+'дод. 3'!O179+'дод. 3'!O182+'дод. 3'!O191+'дод. 3'!O194</f>
        <v>5387500</v>
      </c>
      <c r="O14" s="60">
        <f>'дод. 3'!P13+'дод. 3'!P55+'дод. 3'!P77+'дод. 3'!P99+'дод. 3'!P123+'дод. 3'!P128+'дод. 3'!P136+'дод. 3'!P157+'дод. 3'!P161+'дод. 3'!P174+'дод. 3'!P179+'дод. 3'!P182+'дод. 3'!P191+'дод. 3'!P194</f>
        <v>186342700</v>
      </c>
      <c r="P14" s="170"/>
      <c r="Q14" s="102"/>
      <c r="R14" s="102"/>
      <c r="S14" s="102"/>
    </row>
    <row r="15" spans="1:19" ht="27" customHeight="1">
      <c r="A15" s="6" t="s">
        <v>87</v>
      </c>
      <c r="B15" s="6" t="s">
        <v>152</v>
      </c>
      <c r="C15" s="19" t="s">
        <v>438</v>
      </c>
      <c r="D15" s="60">
        <f>'дод. 3'!E14</f>
        <v>100000</v>
      </c>
      <c r="E15" s="60">
        <f>'дод. 3'!F14</f>
        <v>100000</v>
      </c>
      <c r="F15" s="60">
        <f>'дод. 3'!G14</f>
        <v>0</v>
      </c>
      <c r="G15" s="60">
        <f>'дод. 3'!H14</f>
        <v>0</v>
      </c>
      <c r="H15" s="60">
        <f>'дод. 3'!I14</f>
        <v>0</v>
      </c>
      <c r="I15" s="60">
        <f>'дод. 3'!J14</f>
        <v>0</v>
      </c>
      <c r="J15" s="60">
        <f>'дод. 3'!K14</f>
        <v>0</v>
      </c>
      <c r="K15" s="60">
        <f>'дод. 3'!L14</f>
        <v>0</v>
      </c>
      <c r="L15" s="60">
        <f>'дод. 3'!M14</f>
        <v>0</v>
      </c>
      <c r="M15" s="60">
        <f>'дод. 3'!N14</f>
        <v>0</v>
      </c>
      <c r="N15" s="60">
        <f>'дод. 3'!O14</f>
        <v>0</v>
      </c>
      <c r="O15" s="60">
        <f>'дод. 3'!P14</f>
        <v>100000</v>
      </c>
      <c r="P15" s="170"/>
      <c r="Q15" s="102"/>
      <c r="R15" s="102"/>
      <c r="S15" s="102"/>
    </row>
    <row r="16" spans="1:19" s="23" customFormat="1" ht="24" customHeight="1">
      <c r="A16" s="24" t="s">
        <v>90</v>
      </c>
      <c r="B16" s="41"/>
      <c r="C16" s="46" t="s">
        <v>91</v>
      </c>
      <c r="D16" s="65">
        <f>D18+D19+D21+D23+D25+D26+D27+D29+D30</f>
        <v>747082460</v>
      </c>
      <c r="E16" s="65">
        <f aca="true" t="shared" si="1" ref="E16:O16">E18+E19+E21+E23+E25+E26+E27+E29+E30</f>
        <v>747082460</v>
      </c>
      <c r="F16" s="65">
        <f t="shared" si="1"/>
        <v>490561674</v>
      </c>
      <c r="G16" s="65">
        <f t="shared" si="1"/>
        <v>70210860</v>
      </c>
      <c r="H16" s="65">
        <f t="shared" si="1"/>
        <v>0</v>
      </c>
      <c r="I16" s="65">
        <f t="shared" si="1"/>
        <v>62045798</v>
      </c>
      <c r="J16" s="65">
        <f t="shared" si="1"/>
        <v>50066378</v>
      </c>
      <c r="K16" s="65">
        <f t="shared" si="1"/>
        <v>4398944</v>
      </c>
      <c r="L16" s="65">
        <f t="shared" si="1"/>
        <v>2371330</v>
      </c>
      <c r="M16" s="65">
        <f t="shared" si="1"/>
        <v>11979420</v>
      </c>
      <c r="N16" s="65">
        <f t="shared" si="1"/>
        <v>11780000</v>
      </c>
      <c r="O16" s="65">
        <f t="shared" si="1"/>
        <v>809128258</v>
      </c>
      <c r="P16" s="170"/>
      <c r="Q16" s="102"/>
      <c r="R16" s="102"/>
      <c r="S16" s="102"/>
    </row>
    <row r="17" spans="1:19" s="30" customFormat="1" ht="24" customHeight="1">
      <c r="A17" s="24"/>
      <c r="B17" s="41"/>
      <c r="C17" s="12" t="s">
        <v>469</v>
      </c>
      <c r="D17" s="65">
        <f>D20+D22+D24+D28</f>
        <v>259216900</v>
      </c>
      <c r="E17" s="65">
        <f aca="true" t="shared" si="2" ref="E17:O17">E20+E22+E24+E28</f>
        <v>259216900</v>
      </c>
      <c r="F17" s="65">
        <f t="shared" si="2"/>
        <v>212804200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0</v>
      </c>
      <c r="O17" s="65">
        <f t="shared" si="2"/>
        <v>259216900</v>
      </c>
      <c r="P17" s="170"/>
      <c r="Q17" s="102"/>
      <c r="R17" s="102"/>
      <c r="S17" s="102"/>
    </row>
    <row r="18" spans="1:19" ht="27" customHeight="1">
      <c r="A18" s="6" t="s">
        <v>92</v>
      </c>
      <c r="B18" s="6" t="s">
        <v>93</v>
      </c>
      <c r="C18" s="19" t="s">
        <v>250</v>
      </c>
      <c r="D18" s="60">
        <f>'дод. 3'!E56</f>
        <v>190467470</v>
      </c>
      <c r="E18" s="60">
        <f>'дод. 3'!F56</f>
        <v>190467470</v>
      </c>
      <c r="F18" s="60">
        <f>'дод. 3'!G56</f>
        <v>119291300</v>
      </c>
      <c r="G18" s="60">
        <f>'дод. 3'!H56</f>
        <v>22031690</v>
      </c>
      <c r="H18" s="60">
        <f>'дод. 3'!I56</f>
        <v>0</v>
      </c>
      <c r="I18" s="60">
        <f>'дод. 3'!J56</f>
        <v>19565511</v>
      </c>
      <c r="J18" s="60">
        <f>'дод. 3'!K56</f>
        <v>16065511</v>
      </c>
      <c r="K18" s="60">
        <f>'дод. 3'!L56</f>
        <v>0</v>
      </c>
      <c r="L18" s="60">
        <f>'дод. 3'!M56</f>
        <v>0</v>
      </c>
      <c r="M18" s="60">
        <f>'дод. 3'!N56</f>
        <v>3500000</v>
      </c>
      <c r="N18" s="60">
        <f>'дод. 3'!O56</f>
        <v>3500000</v>
      </c>
      <c r="O18" s="60">
        <f>'дод. 3'!P56</f>
        <v>210032981</v>
      </c>
      <c r="P18" s="170"/>
      <c r="Q18" s="102"/>
      <c r="R18" s="102"/>
      <c r="S18" s="102"/>
    </row>
    <row r="19" spans="1:19" ht="84" customHeight="1">
      <c r="A19" s="6" t="s">
        <v>94</v>
      </c>
      <c r="B19" s="6" t="s">
        <v>95</v>
      </c>
      <c r="C19" s="19" t="s">
        <v>251</v>
      </c>
      <c r="D19" s="60">
        <f>'дод. 3'!E57</f>
        <v>395462520</v>
      </c>
      <c r="E19" s="60">
        <f>'дод. 3'!F57</f>
        <v>395462520</v>
      </c>
      <c r="F19" s="60">
        <f>'дод. 3'!G57</f>
        <v>266266600</v>
      </c>
      <c r="G19" s="60">
        <f>'дод. 3'!H57</f>
        <v>34867640</v>
      </c>
      <c r="H19" s="60">
        <f>'дод. 3'!I57</f>
        <v>0</v>
      </c>
      <c r="I19" s="60">
        <f>'дод. 3'!J57</f>
        <v>32777767</v>
      </c>
      <c r="J19" s="60">
        <f>'дод. 3'!K57</f>
        <v>25377767</v>
      </c>
      <c r="K19" s="60">
        <f>'дод. 3'!L57</f>
        <v>624000</v>
      </c>
      <c r="L19" s="60">
        <f>'дод. 3'!M57</f>
        <v>36920</v>
      </c>
      <c r="M19" s="60">
        <f>'дод. 3'!N57</f>
        <v>7400000</v>
      </c>
      <c r="N19" s="60">
        <f>'дод. 3'!O57</f>
        <v>7400000</v>
      </c>
      <c r="O19" s="60">
        <f>'дод. 3'!P57</f>
        <v>428240287</v>
      </c>
      <c r="P19" s="170"/>
      <c r="Q19" s="102"/>
      <c r="R19" s="102"/>
      <c r="S19" s="102"/>
    </row>
    <row r="20" spans="2:19" ht="28.5" customHeight="1">
      <c r="B20" s="6"/>
      <c r="C20" s="14" t="s">
        <v>469</v>
      </c>
      <c r="D20" s="60">
        <f>'дод. 3'!E58</f>
        <v>244300500</v>
      </c>
      <c r="E20" s="60">
        <f>'дод. 3'!F58</f>
        <v>244300500</v>
      </c>
      <c r="F20" s="60">
        <f>'дод. 3'!G58</f>
        <v>200571200</v>
      </c>
      <c r="G20" s="60">
        <f>'дод. 3'!H58</f>
        <v>0</v>
      </c>
      <c r="H20" s="60">
        <f>'дод. 3'!I58</f>
        <v>0</v>
      </c>
      <c r="I20" s="60">
        <f>'дод. 3'!J58</f>
        <v>0</v>
      </c>
      <c r="J20" s="60">
        <f>'дод. 3'!K58</f>
        <v>0</v>
      </c>
      <c r="K20" s="60">
        <f>'дод. 3'!L58</f>
        <v>0</v>
      </c>
      <c r="L20" s="60">
        <f>'дод. 3'!M58</f>
        <v>0</v>
      </c>
      <c r="M20" s="60">
        <f>'дод. 3'!N58</f>
        <v>0</v>
      </c>
      <c r="N20" s="60">
        <f>'дод. 3'!O58</f>
        <v>0</v>
      </c>
      <c r="O20" s="60">
        <f>'дод. 3'!P58</f>
        <v>244300500</v>
      </c>
      <c r="P20" s="170"/>
      <c r="Q20" s="102"/>
      <c r="R20" s="102"/>
      <c r="S20" s="102"/>
    </row>
    <row r="21" spans="1:19" ht="42.75" customHeight="1">
      <c r="A21" s="6" t="s">
        <v>96</v>
      </c>
      <c r="B21" s="6" t="s">
        <v>95</v>
      </c>
      <c r="C21" s="19" t="s">
        <v>54</v>
      </c>
      <c r="D21" s="60">
        <f>'дод. 3'!E59</f>
        <v>778340</v>
      </c>
      <c r="E21" s="60">
        <f>'дод. 3'!F59</f>
        <v>778340</v>
      </c>
      <c r="F21" s="60">
        <f>'дод. 3'!G59</f>
        <v>637000</v>
      </c>
      <c r="G21" s="60">
        <f>'дод. 3'!H59</f>
        <v>0</v>
      </c>
      <c r="H21" s="60">
        <f>'дод. 3'!I59</f>
        <v>0</v>
      </c>
      <c r="I21" s="60">
        <f>'дод. 3'!J59</f>
        <v>0</v>
      </c>
      <c r="J21" s="60">
        <f>'дод. 3'!K59</f>
        <v>0</v>
      </c>
      <c r="K21" s="60">
        <f>'дод. 3'!L59</f>
        <v>0</v>
      </c>
      <c r="L21" s="60">
        <f>'дод. 3'!M59</f>
        <v>0</v>
      </c>
      <c r="M21" s="60">
        <f>'дод. 3'!N59</f>
        <v>0</v>
      </c>
      <c r="N21" s="60">
        <f>'дод. 3'!O59</f>
        <v>0</v>
      </c>
      <c r="O21" s="60">
        <f>'дод. 3'!P59</f>
        <v>778340</v>
      </c>
      <c r="P21" s="170"/>
      <c r="Q21" s="102"/>
      <c r="R21" s="102"/>
      <c r="S21" s="102"/>
    </row>
    <row r="22" spans="2:19" ht="24.75" customHeight="1">
      <c r="B22" s="6"/>
      <c r="C22" s="14" t="s">
        <v>469</v>
      </c>
      <c r="D22" s="60">
        <f>'дод. 3'!E60</f>
        <v>777140</v>
      </c>
      <c r="E22" s="60">
        <f>'дод. 3'!F60</f>
        <v>777140</v>
      </c>
      <c r="F22" s="60">
        <f>'дод. 3'!G60</f>
        <v>637000</v>
      </c>
      <c r="G22" s="60">
        <f>'дод. 3'!H60</f>
        <v>0</v>
      </c>
      <c r="H22" s="60">
        <f>'дод. 3'!I60</f>
        <v>0</v>
      </c>
      <c r="I22" s="60">
        <f>'дод. 3'!J60</f>
        <v>0</v>
      </c>
      <c r="J22" s="60">
        <f>'дод. 3'!K60</f>
        <v>0</v>
      </c>
      <c r="K22" s="60">
        <f>'дод. 3'!L60</f>
        <v>0</v>
      </c>
      <c r="L22" s="60">
        <f>'дод. 3'!M60</f>
        <v>0</v>
      </c>
      <c r="M22" s="60">
        <f>'дод. 3'!N60</f>
        <v>0</v>
      </c>
      <c r="N22" s="60">
        <f>'дод. 3'!O60</f>
        <v>0</v>
      </c>
      <c r="O22" s="60">
        <f>'дод. 3'!P60</f>
        <v>777140</v>
      </c>
      <c r="P22" s="170"/>
      <c r="Q22" s="102"/>
      <c r="R22" s="102"/>
      <c r="S22" s="102"/>
    </row>
    <row r="23" spans="1:19" ht="87" customHeight="1">
      <c r="A23" s="6" t="s">
        <v>98</v>
      </c>
      <c r="B23" s="6" t="s">
        <v>99</v>
      </c>
      <c r="C23" s="19" t="s">
        <v>201</v>
      </c>
      <c r="D23" s="60">
        <f>'дод. 3'!E61</f>
        <v>7458330</v>
      </c>
      <c r="E23" s="60">
        <f>'дод. 3'!F61</f>
        <v>7458330</v>
      </c>
      <c r="F23" s="60">
        <f>'дод. 3'!G61</f>
        <v>5205700</v>
      </c>
      <c r="G23" s="60">
        <f>'дод. 3'!H61</f>
        <v>615230</v>
      </c>
      <c r="H23" s="60">
        <f>'дод. 3'!I61</f>
        <v>0</v>
      </c>
      <c r="I23" s="60">
        <f>'дод. 3'!J61</f>
        <v>100000</v>
      </c>
      <c r="J23" s="60">
        <f>'дод. 3'!K61</f>
        <v>0</v>
      </c>
      <c r="K23" s="60">
        <f>'дод. 3'!L61</f>
        <v>0</v>
      </c>
      <c r="L23" s="60">
        <f>'дод. 3'!M61</f>
        <v>0</v>
      </c>
      <c r="M23" s="60">
        <f>'дод. 3'!N61</f>
        <v>100000</v>
      </c>
      <c r="N23" s="60">
        <f>'дод. 3'!O61</f>
        <v>100000</v>
      </c>
      <c r="O23" s="60">
        <f>'дод. 3'!P61</f>
        <v>7558330</v>
      </c>
      <c r="P23" s="170"/>
      <c r="Q23" s="102"/>
      <c r="R23" s="102"/>
      <c r="S23" s="102"/>
    </row>
    <row r="24" spans="2:19" ht="21.75" customHeight="1">
      <c r="B24" s="6"/>
      <c r="C24" s="14" t="s">
        <v>469</v>
      </c>
      <c r="D24" s="60">
        <f>'дод. 3'!E62</f>
        <v>4957260</v>
      </c>
      <c r="E24" s="60">
        <f>'дод. 3'!F62</f>
        <v>4957260</v>
      </c>
      <c r="F24" s="60">
        <f>'дод. 3'!G62</f>
        <v>4070000</v>
      </c>
      <c r="G24" s="60">
        <f>'дод. 3'!H62</f>
        <v>0</v>
      </c>
      <c r="H24" s="60">
        <f>'дод. 3'!I62</f>
        <v>0</v>
      </c>
      <c r="I24" s="60">
        <f>'дод. 3'!J62</f>
        <v>0</v>
      </c>
      <c r="J24" s="60">
        <f>'дод. 3'!K62</f>
        <v>0</v>
      </c>
      <c r="K24" s="60">
        <f>'дод. 3'!L62</f>
        <v>0</v>
      </c>
      <c r="L24" s="60">
        <f>'дод. 3'!M62</f>
        <v>0</v>
      </c>
      <c r="M24" s="60">
        <f>'дод. 3'!N62</f>
        <v>0</v>
      </c>
      <c r="N24" s="60">
        <f>'дод. 3'!O62</f>
        <v>0</v>
      </c>
      <c r="O24" s="60">
        <f>'дод. 3'!P62</f>
        <v>4957260</v>
      </c>
      <c r="P24" s="170"/>
      <c r="Q24" s="102"/>
      <c r="R24" s="102"/>
      <c r="S24" s="102"/>
    </row>
    <row r="25" spans="1:19" ht="52.5" customHeight="1">
      <c r="A25" s="6" t="s">
        <v>100</v>
      </c>
      <c r="B25" s="6" t="s">
        <v>101</v>
      </c>
      <c r="C25" s="19" t="s">
        <v>252</v>
      </c>
      <c r="D25" s="60">
        <f>'дод. 3'!E63</f>
        <v>21531690</v>
      </c>
      <c r="E25" s="60">
        <f>'дод. 3'!F63</f>
        <v>21531690</v>
      </c>
      <c r="F25" s="60">
        <f>'дод. 3'!G63</f>
        <v>15425500</v>
      </c>
      <c r="G25" s="60">
        <f>'дод. 3'!H63</f>
        <v>2331620</v>
      </c>
      <c r="H25" s="60">
        <f>'дод. 3'!I63</f>
        <v>0</v>
      </c>
      <c r="I25" s="60">
        <f>'дод. 3'!J63</f>
        <v>400000</v>
      </c>
      <c r="J25" s="60">
        <f>'дод. 3'!K63</f>
        <v>0</v>
      </c>
      <c r="K25" s="60">
        <f>'дод. 3'!L63</f>
        <v>0</v>
      </c>
      <c r="L25" s="60">
        <f>'дод. 3'!M63</f>
        <v>0</v>
      </c>
      <c r="M25" s="60">
        <f>'дод. 3'!N63</f>
        <v>400000</v>
      </c>
      <c r="N25" s="60">
        <f>'дод. 3'!O63</f>
        <v>400000</v>
      </c>
      <c r="O25" s="60">
        <f>'дод. 3'!P63</f>
        <v>21931690</v>
      </c>
      <c r="P25" s="170"/>
      <c r="Q25" s="102"/>
      <c r="R25" s="102"/>
      <c r="S25" s="102"/>
    </row>
    <row r="26" spans="1:19" ht="68.25" customHeight="1">
      <c r="A26" s="6" t="s">
        <v>102</v>
      </c>
      <c r="B26" s="6" t="s">
        <v>101</v>
      </c>
      <c r="C26" s="19" t="s">
        <v>33</v>
      </c>
      <c r="D26" s="60">
        <f>'дод. 3'!E129</f>
        <v>29741300</v>
      </c>
      <c r="E26" s="60">
        <f>'дод. 3'!F129</f>
        <v>29741300</v>
      </c>
      <c r="F26" s="60">
        <f>'дод. 3'!G129</f>
        <v>23498774</v>
      </c>
      <c r="G26" s="60">
        <f>'дод. 3'!H129</f>
        <v>711900</v>
      </c>
      <c r="H26" s="60">
        <f>'дод. 3'!I129</f>
        <v>0</v>
      </c>
      <c r="I26" s="60">
        <f>'дод. 3'!J129</f>
        <v>2313550</v>
      </c>
      <c r="J26" s="60">
        <f>'дод. 3'!K129</f>
        <v>2108830</v>
      </c>
      <c r="K26" s="60">
        <f>'дод. 3'!L129</f>
        <v>1721450</v>
      </c>
      <c r="L26" s="60">
        <f>'дод. 3'!M129</f>
        <v>0</v>
      </c>
      <c r="M26" s="60">
        <f>'дод. 3'!N129</f>
        <v>204720</v>
      </c>
      <c r="N26" s="60">
        <f>'дод. 3'!O129</f>
        <v>200000</v>
      </c>
      <c r="O26" s="60">
        <f>'дод. 3'!P129</f>
        <v>32054850</v>
      </c>
      <c r="P26" s="170"/>
      <c r="Q26" s="102"/>
      <c r="R26" s="102"/>
      <c r="S26" s="102"/>
    </row>
    <row r="27" spans="1:19" ht="39.75" customHeight="1">
      <c r="A27" s="6" t="s">
        <v>396</v>
      </c>
      <c r="B27" s="6" t="s">
        <v>103</v>
      </c>
      <c r="C27" s="19" t="s">
        <v>202</v>
      </c>
      <c r="D27" s="60">
        <f>'дод. 3'!E64</f>
        <v>91735900</v>
      </c>
      <c r="E27" s="60">
        <f>'дод. 3'!F64</f>
        <v>91735900</v>
      </c>
      <c r="F27" s="60">
        <f>'дод. 3'!G64</f>
        <v>52999200</v>
      </c>
      <c r="G27" s="60">
        <f>'дод. 3'!H64</f>
        <v>9089100</v>
      </c>
      <c r="H27" s="60">
        <f>'дод. 3'!I64</f>
        <v>0</v>
      </c>
      <c r="I27" s="60">
        <f>'дод. 3'!J64</f>
        <v>6708970</v>
      </c>
      <c r="J27" s="60">
        <f>'дод. 3'!K64</f>
        <v>6514270</v>
      </c>
      <c r="K27" s="60">
        <f>'дод. 3'!L64</f>
        <v>2053494</v>
      </c>
      <c r="L27" s="60">
        <f>'дод. 3'!M64</f>
        <v>2334410</v>
      </c>
      <c r="M27" s="60">
        <f>'дод. 3'!N64</f>
        <v>194700</v>
      </c>
      <c r="N27" s="60">
        <f>'дод. 3'!O64</f>
        <v>0</v>
      </c>
      <c r="O27" s="60">
        <f>'дод. 3'!P64</f>
        <v>98444870</v>
      </c>
      <c r="P27" s="170"/>
      <c r="Q27" s="102"/>
      <c r="R27" s="102"/>
      <c r="S27" s="102"/>
    </row>
    <row r="28" spans="2:19" ht="21" customHeight="1">
      <c r="B28" s="6"/>
      <c r="C28" s="14" t="s">
        <v>469</v>
      </c>
      <c r="D28" s="60">
        <f>'дод. 3'!E65</f>
        <v>9182000</v>
      </c>
      <c r="E28" s="60">
        <f>'дод. 3'!F65</f>
        <v>9182000</v>
      </c>
      <c r="F28" s="60">
        <f>'дод. 3'!G65</f>
        <v>7526000</v>
      </c>
      <c r="G28" s="60">
        <f>'дод. 3'!H65</f>
        <v>0</v>
      </c>
      <c r="H28" s="60">
        <f>'дод. 3'!I65</f>
        <v>0</v>
      </c>
      <c r="I28" s="60">
        <f>'дод. 3'!J65</f>
        <v>0</v>
      </c>
      <c r="J28" s="60">
        <f>'дод. 3'!K65</f>
        <v>0</v>
      </c>
      <c r="K28" s="60">
        <f>'дод. 3'!L65</f>
        <v>0</v>
      </c>
      <c r="L28" s="60">
        <f>'дод. 3'!M65</f>
        <v>0</v>
      </c>
      <c r="M28" s="60">
        <f>'дод. 3'!N65</f>
        <v>0</v>
      </c>
      <c r="N28" s="60">
        <f>'дод. 3'!O65</f>
        <v>0</v>
      </c>
      <c r="O28" s="60">
        <f>'дод. 3'!P65</f>
        <v>9182000</v>
      </c>
      <c r="P28" s="170"/>
      <c r="Q28" s="102"/>
      <c r="R28" s="102"/>
      <c r="S28" s="102"/>
    </row>
    <row r="29" spans="1:19" ht="41.25" customHeight="1">
      <c r="A29" s="6" t="s">
        <v>204</v>
      </c>
      <c r="B29" s="6" t="s">
        <v>104</v>
      </c>
      <c r="C29" s="19" t="s">
        <v>203</v>
      </c>
      <c r="D29" s="60">
        <f>'дод. 3'!E66</f>
        <v>3118910</v>
      </c>
      <c r="E29" s="60">
        <f>'дод. 3'!F66</f>
        <v>3118910</v>
      </c>
      <c r="F29" s="60">
        <f>'дод. 3'!G66</f>
        <v>2440000</v>
      </c>
      <c r="G29" s="60">
        <f>'дод. 3'!H66</f>
        <v>103210</v>
      </c>
      <c r="H29" s="60">
        <f>'дод. 3'!I66</f>
        <v>0</v>
      </c>
      <c r="I29" s="60">
        <f>'дод. 3'!J66</f>
        <v>0</v>
      </c>
      <c r="J29" s="60">
        <f>'дод. 3'!K66</f>
        <v>0</v>
      </c>
      <c r="K29" s="60">
        <f>'дод. 3'!L66</f>
        <v>0</v>
      </c>
      <c r="L29" s="60">
        <f>'дод. 3'!M66</f>
        <v>0</v>
      </c>
      <c r="M29" s="60">
        <f>'дод. 3'!N66</f>
        <v>0</v>
      </c>
      <c r="N29" s="60">
        <f>'дод. 3'!O66</f>
        <v>0</v>
      </c>
      <c r="O29" s="60">
        <f>'дод. 3'!P66</f>
        <v>3118910</v>
      </c>
      <c r="P29" s="170"/>
      <c r="Q29" s="102"/>
      <c r="R29" s="102"/>
      <c r="S29" s="102"/>
    </row>
    <row r="30" spans="1:19" ht="25.5" customHeight="1">
      <c r="A30" s="6" t="s">
        <v>402</v>
      </c>
      <c r="B30" s="6" t="s">
        <v>104</v>
      </c>
      <c r="C30" s="19" t="s">
        <v>400</v>
      </c>
      <c r="D30" s="60">
        <f>'дод. 3'!E67</f>
        <v>6788000</v>
      </c>
      <c r="E30" s="60">
        <f>'дод. 3'!F67</f>
        <v>6788000</v>
      </c>
      <c r="F30" s="60">
        <f>'дод. 3'!G67</f>
        <v>4797600</v>
      </c>
      <c r="G30" s="60">
        <f>'дод. 3'!H67</f>
        <v>460470</v>
      </c>
      <c r="H30" s="60">
        <f>'дод. 3'!I67</f>
        <v>0</v>
      </c>
      <c r="I30" s="60">
        <f>'дод. 3'!J67</f>
        <v>180000</v>
      </c>
      <c r="J30" s="60">
        <f>'дод. 3'!K67</f>
        <v>0</v>
      </c>
      <c r="K30" s="60">
        <f>'дод. 3'!L67</f>
        <v>0</v>
      </c>
      <c r="L30" s="60">
        <f>'дод. 3'!M67</f>
        <v>0</v>
      </c>
      <c r="M30" s="60">
        <f>'дод. 3'!N67</f>
        <v>180000</v>
      </c>
      <c r="N30" s="60">
        <f>'дод. 3'!O67</f>
        <v>180000</v>
      </c>
      <c r="O30" s="60">
        <f>'дод. 3'!P67</f>
        <v>6968000</v>
      </c>
      <c r="P30" s="170"/>
      <c r="Q30" s="102"/>
      <c r="R30" s="102"/>
      <c r="S30" s="102"/>
    </row>
    <row r="31" spans="1:19" s="23" customFormat="1" ht="23.25" customHeight="1">
      <c r="A31" s="24" t="s">
        <v>105</v>
      </c>
      <c r="B31" s="41"/>
      <c r="C31" s="46" t="s">
        <v>106</v>
      </c>
      <c r="D31" s="65">
        <f>D33+D35+D37+D39+D41+D45+D49</f>
        <v>259869600</v>
      </c>
      <c r="E31" s="65">
        <f aca="true" t="shared" si="3" ref="E31:O31">E33+E35+E37+E39+E41+E45+E49</f>
        <v>259869600</v>
      </c>
      <c r="F31" s="65">
        <f t="shared" si="3"/>
        <v>0</v>
      </c>
      <c r="G31" s="65">
        <f t="shared" si="3"/>
        <v>0</v>
      </c>
      <c r="H31" s="65">
        <f t="shared" si="3"/>
        <v>0</v>
      </c>
      <c r="I31" s="65">
        <f t="shared" si="3"/>
        <v>36983749</v>
      </c>
      <c r="J31" s="65">
        <f t="shared" si="3"/>
        <v>16983749</v>
      </c>
      <c r="K31" s="65">
        <f t="shared" si="3"/>
        <v>0</v>
      </c>
      <c r="L31" s="65">
        <f t="shared" si="3"/>
        <v>0</v>
      </c>
      <c r="M31" s="65">
        <f t="shared" si="3"/>
        <v>20000000</v>
      </c>
      <c r="N31" s="65">
        <f t="shared" si="3"/>
        <v>20000000</v>
      </c>
      <c r="O31" s="65">
        <f t="shared" si="3"/>
        <v>296853349</v>
      </c>
      <c r="P31" s="170"/>
      <c r="Q31" s="102"/>
      <c r="R31" s="102"/>
      <c r="S31" s="102"/>
    </row>
    <row r="32" spans="1:19" s="23" customFormat="1" ht="23.25" customHeight="1">
      <c r="A32" s="24"/>
      <c r="B32" s="41"/>
      <c r="C32" s="12" t="s">
        <v>469</v>
      </c>
      <c r="D32" s="65">
        <f>D34+D36+D38+D40+D42+D50++D46</f>
        <v>175473600</v>
      </c>
      <c r="E32" s="65">
        <f aca="true" t="shared" si="4" ref="E32:O32">E34+E36+E38+E40+E42+E50++E46</f>
        <v>175473600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65">
        <f t="shared" si="4"/>
        <v>0</v>
      </c>
      <c r="N32" s="65">
        <f t="shared" si="4"/>
        <v>0</v>
      </c>
      <c r="O32" s="65">
        <f t="shared" si="4"/>
        <v>175473600</v>
      </c>
      <c r="P32" s="170"/>
      <c r="Q32" s="102"/>
      <c r="R32" s="102"/>
      <c r="S32" s="102"/>
    </row>
    <row r="33" spans="1:19" ht="31.5">
      <c r="A33" s="6" t="s">
        <v>107</v>
      </c>
      <c r="B33" s="6" t="s">
        <v>108</v>
      </c>
      <c r="C33" s="19" t="s">
        <v>58</v>
      </c>
      <c r="D33" s="60">
        <f>'дод. 3'!E78</f>
        <v>213891306</v>
      </c>
      <c r="E33" s="60">
        <f>'дод. 3'!F78</f>
        <v>213891306</v>
      </c>
      <c r="F33" s="60">
        <f>'дод. 3'!G78</f>
        <v>0</v>
      </c>
      <c r="G33" s="60">
        <f>'дод. 3'!H78</f>
        <v>0</v>
      </c>
      <c r="H33" s="60">
        <f>'дод. 3'!I78</f>
        <v>0</v>
      </c>
      <c r="I33" s="60">
        <f>'дод. 3'!J78</f>
        <v>31318360</v>
      </c>
      <c r="J33" s="60">
        <f>'дод. 3'!K78</f>
        <v>11318360</v>
      </c>
      <c r="K33" s="60">
        <f>'дод. 3'!L78</f>
        <v>0</v>
      </c>
      <c r="L33" s="60">
        <f>'дод. 3'!M78</f>
        <v>0</v>
      </c>
      <c r="M33" s="60">
        <f>'дод. 3'!N78</f>
        <v>20000000</v>
      </c>
      <c r="N33" s="60">
        <f>'дод. 3'!O78</f>
        <v>20000000</v>
      </c>
      <c r="O33" s="60">
        <f>'дод. 3'!P78</f>
        <v>245209666</v>
      </c>
      <c r="P33" s="170"/>
      <c r="Q33" s="102"/>
      <c r="R33" s="102"/>
      <c r="S33" s="102"/>
    </row>
    <row r="34" spans="2:19" ht="15.75">
      <c r="B34" s="6"/>
      <c r="C34" s="14" t="s">
        <v>469</v>
      </c>
      <c r="D34" s="60">
        <f>'дод. 3'!E79</f>
        <v>142420130</v>
      </c>
      <c r="E34" s="60">
        <f>'дод. 3'!F79</f>
        <v>142420130</v>
      </c>
      <c r="F34" s="60">
        <f>'дод. 3'!G79</f>
        <v>0</v>
      </c>
      <c r="G34" s="60">
        <f>'дод. 3'!H79</f>
        <v>0</v>
      </c>
      <c r="H34" s="60">
        <f>'дод. 3'!I79</f>
        <v>0</v>
      </c>
      <c r="I34" s="60">
        <f>'дод. 3'!J79</f>
        <v>0</v>
      </c>
      <c r="J34" s="60">
        <f>'дод. 3'!K79</f>
        <v>0</v>
      </c>
      <c r="K34" s="60">
        <f>'дод. 3'!L79</f>
        <v>0</v>
      </c>
      <c r="L34" s="60">
        <f>'дод. 3'!M79</f>
        <v>0</v>
      </c>
      <c r="M34" s="60">
        <f>'дод. 3'!N79</f>
        <v>0</v>
      </c>
      <c r="N34" s="60">
        <f>'дод. 3'!O79</f>
        <v>0</v>
      </c>
      <c r="O34" s="60">
        <f>'дод. 3'!P79</f>
        <v>142420130</v>
      </c>
      <c r="P34" s="170"/>
      <c r="Q34" s="102"/>
      <c r="R34" s="102"/>
      <c r="S34" s="102"/>
    </row>
    <row r="35" spans="1:19" ht="42.75" customHeight="1">
      <c r="A35" s="6" t="s">
        <v>205</v>
      </c>
      <c r="B35" s="6" t="s">
        <v>109</v>
      </c>
      <c r="C35" s="19" t="s">
        <v>206</v>
      </c>
      <c r="D35" s="60">
        <f>'дод. 3'!E80</f>
        <v>34553891</v>
      </c>
      <c r="E35" s="60">
        <f>'дод. 3'!F80</f>
        <v>34553891</v>
      </c>
      <c r="F35" s="60">
        <f>'дод. 3'!G80</f>
        <v>0</v>
      </c>
      <c r="G35" s="60">
        <f>'дод. 3'!H80</f>
        <v>0</v>
      </c>
      <c r="H35" s="60">
        <f>'дод. 3'!I80</f>
        <v>0</v>
      </c>
      <c r="I35" s="60">
        <f>'дод. 3'!J80</f>
        <v>27300</v>
      </c>
      <c r="J35" s="60">
        <f>'дод. 3'!K80</f>
        <v>27300</v>
      </c>
      <c r="K35" s="60">
        <f>'дод. 3'!L80</f>
        <v>0</v>
      </c>
      <c r="L35" s="60">
        <f>'дод. 3'!M80</f>
        <v>0</v>
      </c>
      <c r="M35" s="60">
        <f>'дод. 3'!N80</f>
        <v>0</v>
      </c>
      <c r="N35" s="60">
        <f>'дод. 3'!O80</f>
        <v>0</v>
      </c>
      <c r="O35" s="60">
        <f>'дод. 3'!P80</f>
        <v>34581191</v>
      </c>
      <c r="P35" s="171">
        <v>20</v>
      </c>
      <c r="Q35" s="102"/>
      <c r="R35" s="102"/>
      <c r="S35" s="102"/>
    </row>
    <row r="36" spans="2:19" ht="24" customHeight="1">
      <c r="B36" s="6"/>
      <c r="C36" s="14" t="s">
        <v>469</v>
      </c>
      <c r="D36" s="60">
        <f>'дод. 3'!E81</f>
        <v>24119993</v>
      </c>
      <c r="E36" s="60">
        <f>'дод. 3'!F81</f>
        <v>24119993</v>
      </c>
      <c r="F36" s="60">
        <f>'дод. 3'!G81</f>
        <v>0</v>
      </c>
      <c r="G36" s="60">
        <f>'дод. 3'!H81</f>
        <v>0</v>
      </c>
      <c r="H36" s="60">
        <f>'дод. 3'!I81</f>
        <v>0</v>
      </c>
      <c r="I36" s="60">
        <f>'дод. 3'!J81</f>
        <v>0</v>
      </c>
      <c r="J36" s="60">
        <f>'дод. 3'!K81</f>
        <v>0</v>
      </c>
      <c r="K36" s="60">
        <f>'дод. 3'!L81</f>
        <v>0</v>
      </c>
      <c r="L36" s="60">
        <f>'дод. 3'!M81</f>
        <v>0</v>
      </c>
      <c r="M36" s="60">
        <f>'дод. 3'!N81</f>
        <v>0</v>
      </c>
      <c r="N36" s="60">
        <f>'дод. 3'!O81</f>
        <v>0</v>
      </c>
      <c r="O36" s="60">
        <f>'дод. 3'!P81</f>
        <v>24119993</v>
      </c>
      <c r="P36" s="171"/>
      <c r="Q36" s="102"/>
      <c r="R36" s="102"/>
      <c r="S36" s="102"/>
    </row>
    <row r="37" spans="1:19" ht="27" customHeight="1">
      <c r="A37" s="6" t="s">
        <v>207</v>
      </c>
      <c r="B37" s="6" t="s">
        <v>110</v>
      </c>
      <c r="C37" s="19" t="s">
        <v>175</v>
      </c>
      <c r="D37" s="60">
        <f>'дод. 3'!E82</f>
        <v>1039109</v>
      </c>
      <c r="E37" s="60">
        <f>'дод. 3'!F82</f>
        <v>1039109</v>
      </c>
      <c r="F37" s="60">
        <f>'дод. 3'!G82</f>
        <v>0</v>
      </c>
      <c r="G37" s="60">
        <f>'дод. 3'!H82</f>
        <v>0</v>
      </c>
      <c r="H37" s="60">
        <f>'дод. 3'!I82</f>
        <v>0</v>
      </c>
      <c r="I37" s="60">
        <f>'дод. 3'!J82</f>
        <v>412100</v>
      </c>
      <c r="J37" s="60">
        <f>'дод. 3'!K82</f>
        <v>412100</v>
      </c>
      <c r="K37" s="60">
        <f>'дод. 3'!L82</f>
        <v>0</v>
      </c>
      <c r="L37" s="60">
        <f>'дод. 3'!M82</f>
        <v>0</v>
      </c>
      <c r="M37" s="60">
        <f>'дод. 3'!N82</f>
        <v>0</v>
      </c>
      <c r="N37" s="60">
        <f>'дод. 3'!O82</f>
        <v>0</v>
      </c>
      <c r="O37" s="60">
        <f>'дод. 3'!P82</f>
        <v>1451209</v>
      </c>
      <c r="P37" s="171"/>
      <c r="Q37" s="102"/>
      <c r="R37" s="102"/>
      <c r="S37" s="102"/>
    </row>
    <row r="38" spans="2:19" ht="27" customHeight="1">
      <c r="B38" s="6"/>
      <c r="C38" s="14" t="s">
        <v>469</v>
      </c>
      <c r="D38" s="60">
        <f>'дод. 3'!E83</f>
        <v>920246</v>
      </c>
      <c r="E38" s="60">
        <f>'дод. 3'!F83</f>
        <v>920246</v>
      </c>
      <c r="F38" s="60">
        <f>'дод. 3'!G83</f>
        <v>0</v>
      </c>
      <c r="G38" s="60">
        <f>'дод. 3'!H83</f>
        <v>0</v>
      </c>
      <c r="H38" s="60">
        <f>'дод. 3'!I83</f>
        <v>0</v>
      </c>
      <c r="I38" s="60">
        <f>'дод. 3'!J83</f>
        <v>0</v>
      </c>
      <c r="J38" s="60">
        <f>'дод. 3'!K83</f>
        <v>0</v>
      </c>
      <c r="K38" s="60">
        <f>'дод. 3'!L83</f>
        <v>0</v>
      </c>
      <c r="L38" s="60">
        <f>'дод. 3'!M83</f>
        <v>0</v>
      </c>
      <c r="M38" s="60">
        <f>'дод. 3'!N83</f>
        <v>0</v>
      </c>
      <c r="N38" s="60">
        <f>'дод. 3'!O83</f>
        <v>0</v>
      </c>
      <c r="O38" s="60">
        <f>'дод. 3'!P83</f>
        <v>920246</v>
      </c>
      <c r="P38" s="171"/>
      <c r="Q38" s="102"/>
      <c r="R38" s="102"/>
      <c r="S38" s="102"/>
    </row>
    <row r="39" spans="1:19" ht="25.5" customHeight="1">
      <c r="A39" s="6" t="s">
        <v>208</v>
      </c>
      <c r="B39" s="6" t="s">
        <v>111</v>
      </c>
      <c r="C39" s="19" t="s">
        <v>209</v>
      </c>
      <c r="D39" s="60">
        <f>'дод. 3'!E84</f>
        <v>1213187</v>
      </c>
      <c r="E39" s="60">
        <f>'дод. 3'!F84</f>
        <v>1213187</v>
      </c>
      <c r="F39" s="60">
        <f>'дод. 3'!G84</f>
        <v>0</v>
      </c>
      <c r="G39" s="60">
        <f>'дод. 3'!H84</f>
        <v>0</v>
      </c>
      <c r="H39" s="60">
        <f>'дод. 3'!I84</f>
        <v>0</v>
      </c>
      <c r="I39" s="60">
        <f>'дод. 3'!J84</f>
        <v>5058989</v>
      </c>
      <c r="J39" s="60">
        <f>'дод. 3'!K84</f>
        <v>5058989</v>
      </c>
      <c r="K39" s="60">
        <f>'дод. 3'!L84</f>
        <v>0</v>
      </c>
      <c r="L39" s="60">
        <f>'дод. 3'!M84</f>
        <v>0</v>
      </c>
      <c r="M39" s="60">
        <f>'дод. 3'!N84</f>
        <v>0</v>
      </c>
      <c r="N39" s="60">
        <f>'дод. 3'!O84</f>
        <v>0</v>
      </c>
      <c r="O39" s="60">
        <f>'дод. 3'!P84</f>
        <v>6272176</v>
      </c>
      <c r="P39" s="171"/>
      <c r="Q39" s="102"/>
      <c r="R39" s="102"/>
      <c r="S39" s="102"/>
    </row>
    <row r="40" spans="2:19" ht="25.5" customHeight="1">
      <c r="B40" s="6"/>
      <c r="C40" s="14" t="s">
        <v>469</v>
      </c>
      <c r="D40" s="60">
        <f>'дод. 3'!E85</f>
        <v>531181</v>
      </c>
      <c r="E40" s="60">
        <f>'дод. 3'!F85</f>
        <v>531181</v>
      </c>
      <c r="F40" s="60">
        <f>'дод. 3'!G85</f>
        <v>0</v>
      </c>
      <c r="G40" s="60">
        <f>'дод. 3'!H85</f>
        <v>0</v>
      </c>
      <c r="H40" s="60">
        <f>'дод. 3'!I85</f>
        <v>0</v>
      </c>
      <c r="I40" s="60">
        <f>'дод. 3'!J85</f>
        <v>0</v>
      </c>
      <c r="J40" s="60">
        <f>'дод. 3'!K85</f>
        <v>0</v>
      </c>
      <c r="K40" s="60">
        <f>'дод. 3'!L85</f>
        <v>0</v>
      </c>
      <c r="L40" s="60">
        <f>'дод. 3'!M85</f>
        <v>0</v>
      </c>
      <c r="M40" s="60">
        <f>'дод. 3'!N85</f>
        <v>0</v>
      </c>
      <c r="N40" s="60">
        <f>'дод. 3'!O85</f>
        <v>0</v>
      </c>
      <c r="O40" s="60">
        <f>'дод. 3'!P85</f>
        <v>531181</v>
      </c>
      <c r="P40" s="171"/>
      <c r="Q40" s="102"/>
      <c r="R40" s="102"/>
      <c r="S40" s="102"/>
    </row>
    <row r="41" spans="1:19" ht="22.5" customHeight="1">
      <c r="A41" s="6" t="s">
        <v>210</v>
      </c>
      <c r="B41" s="6"/>
      <c r="C41" s="48" t="s">
        <v>213</v>
      </c>
      <c r="D41" s="60">
        <f>D43</f>
        <v>5238741</v>
      </c>
      <c r="E41" s="60">
        <f aca="true" t="shared" si="5" ref="E41:O41">E43</f>
        <v>5238741</v>
      </c>
      <c r="F41" s="60">
        <f t="shared" si="5"/>
        <v>0</v>
      </c>
      <c r="G41" s="60">
        <f t="shared" si="5"/>
        <v>0</v>
      </c>
      <c r="H41" s="60">
        <f t="shared" si="5"/>
        <v>0</v>
      </c>
      <c r="I41" s="60">
        <f t="shared" si="5"/>
        <v>167000</v>
      </c>
      <c r="J41" s="60">
        <f t="shared" si="5"/>
        <v>167000</v>
      </c>
      <c r="K41" s="60">
        <f t="shared" si="5"/>
        <v>0</v>
      </c>
      <c r="L41" s="60">
        <f t="shared" si="5"/>
        <v>0</v>
      </c>
      <c r="M41" s="60">
        <f t="shared" si="5"/>
        <v>0</v>
      </c>
      <c r="N41" s="60">
        <f t="shared" si="5"/>
        <v>0</v>
      </c>
      <c r="O41" s="60">
        <f t="shared" si="5"/>
        <v>5405741</v>
      </c>
      <c r="P41" s="171"/>
      <c r="Q41" s="102"/>
      <c r="R41" s="102"/>
      <c r="S41" s="102"/>
    </row>
    <row r="42" spans="2:19" ht="22.5" customHeight="1">
      <c r="B42" s="6"/>
      <c r="C42" s="14" t="s">
        <v>469</v>
      </c>
      <c r="D42" s="60">
        <f>D44</f>
        <v>3584884</v>
      </c>
      <c r="E42" s="60">
        <f aca="true" t="shared" si="6" ref="E42:O42">E44</f>
        <v>3584884</v>
      </c>
      <c r="F42" s="60">
        <f t="shared" si="6"/>
        <v>0</v>
      </c>
      <c r="G42" s="60">
        <f t="shared" si="6"/>
        <v>0</v>
      </c>
      <c r="H42" s="60">
        <f t="shared" si="6"/>
        <v>0</v>
      </c>
      <c r="I42" s="60">
        <f t="shared" si="6"/>
        <v>0</v>
      </c>
      <c r="J42" s="60">
        <f t="shared" si="6"/>
        <v>0</v>
      </c>
      <c r="K42" s="60">
        <f t="shared" si="6"/>
        <v>0</v>
      </c>
      <c r="L42" s="60">
        <f t="shared" si="6"/>
        <v>0</v>
      </c>
      <c r="M42" s="60">
        <f t="shared" si="6"/>
        <v>0</v>
      </c>
      <c r="N42" s="60">
        <f t="shared" si="6"/>
        <v>0</v>
      </c>
      <c r="O42" s="60">
        <f t="shared" si="6"/>
        <v>3584884</v>
      </c>
      <c r="P42" s="171"/>
      <c r="Q42" s="102"/>
      <c r="R42" s="102"/>
      <c r="S42" s="102"/>
    </row>
    <row r="43" spans="1:19" s="9" customFormat="1" ht="54" customHeight="1">
      <c r="A43" s="8" t="s">
        <v>211</v>
      </c>
      <c r="B43" s="8" t="s">
        <v>112</v>
      </c>
      <c r="C43" s="47" t="s">
        <v>212</v>
      </c>
      <c r="D43" s="61">
        <f>'дод. 3'!E88</f>
        <v>5238741</v>
      </c>
      <c r="E43" s="61">
        <f>'дод. 3'!F88</f>
        <v>5238741</v>
      </c>
      <c r="F43" s="61">
        <f>'дод. 3'!G88</f>
        <v>0</v>
      </c>
      <c r="G43" s="61">
        <f>'дод. 3'!H88</f>
        <v>0</v>
      </c>
      <c r="H43" s="61">
        <f>'дод. 3'!I88</f>
        <v>0</v>
      </c>
      <c r="I43" s="61">
        <f>'дод. 3'!J88</f>
        <v>167000</v>
      </c>
      <c r="J43" s="61">
        <f>'дод. 3'!K88</f>
        <v>167000</v>
      </c>
      <c r="K43" s="61">
        <f>'дод. 3'!L88</f>
        <v>0</v>
      </c>
      <c r="L43" s="61">
        <f>'дод. 3'!M88</f>
        <v>0</v>
      </c>
      <c r="M43" s="61">
        <f>'дод. 3'!N88</f>
        <v>0</v>
      </c>
      <c r="N43" s="61">
        <f>'дод. 3'!O88</f>
        <v>0</v>
      </c>
      <c r="O43" s="61">
        <f>'дод. 3'!P88</f>
        <v>5405741</v>
      </c>
      <c r="P43" s="171"/>
      <c r="Q43" s="102"/>
      <c r="R43" s="102"/>
      <c r="S43" s="102"/>
    </row>
    <row r="44" spans="1:19" s="9" customFormat="1" ht="21.75" customHeight="1">
      <c r="A44" s="8"/>
      <c r="B44" s="8"/>
      <c r="C44" s="15" t="s">
        <v>469</v>
      </c>
      <c r="D44" s="61">
        <f>'дод. 3'!E89</f>
        <v>3584884</v>
      </c>
      <c r="E44" s="61">
        <f>'дод. 3'!F89</f>
        <v>3584884</v>
      </c>
      <c r="F44" s="61">
        <f>'дод. 3'!G89</f>
        <v>0</v>
      </c>
      <c r="G44" s="61">
        <f>'дод. 3'!H89</f>
        <v>0</v>
      </c>
      <c r="H44" s="61">
        <f>'дод. 3'!I89</f>
        <v>0</v>
      </c>
      <c r="I44" s="61">
        <f>'дод. 3'!J89</f>
        <v>0</v>
      </c>
      <c r="J44" s="61">
        <f>'дод. 3'!K89</f>
        <v>0</v>
      </c>
      <c r="K44" s="61">
        <f>'дод. 3'!L89</f>
        <v>0</v>
      </c>
      <c r="L44" s="61">
        <f>'дод. 3'!M89</f>
        <v>0</v>
      </c>
      <c r="M44" s="61">
        <f>'дод. 3'!N89</f>
        <v>0</v>
      </c>
      <c r="N44" s="61">
        <f>'дод. 3'!O89</f>
        <v>0</v>
      </c>
      <c r="O44" s="61">
        <f>'дод. 3'!P89</f>
        <v>3584884</v>
      </c>
      <c r="P44" s="171"/>
      <c r="Q44" s="102"/>
      <c r="R44" s="102"/>
      <c r="S44" s="102"/>
    </row>
    <row r="45" spans="1:19" ht="40.5" customHeight="1" hidden="1">
      <c r="A45" s="26">
        <v>2140</v>
      </c>
      <c r="B45" s="26"/>
      <c r="C45" s="48" t="s">
        <v>182</v>
      </c>
      <c r="D45" s="60">
        <f>D47</f>
        <v>0</v>
      </c>
      <c r="E45" s="60">
        <f aca="true" t="shared" si="7" ref="E45:O45">E47</f>
        <v>0</v>
      </c>
      <c r="F45" s="60">
        <f t="shared" si="7"/>
        <v>0</v>
      </c>
      <c r="G45" s="60">
        <f t="shared" si="7"/>
        <v>0</v>
      </c>
      <c r="H45" s="60">
        <f t="shared" si="7"/>
        <v>0</v>
      </c>
      <c r="I45" s="60">
        <f t="shared" si="7"/>
        <v>0</v>
      </c>
      <c r="J45" s="60">
        <f t="shared" si="7"/>
        <v>0</v>
      </c>
      <c r="K45" s="60">
        <f t="shared" si="7"/>
        <v>0</v>
      </c>
      <c r="L45" s="60">
        <f t="shared" si="7"/>
        <v>0</v>
      </c>
      <c r="M45" s="60">
        <f t="shared" si="7"/>
        <v>0</v>
      </c>
      <c r="N45" s="60">
        <f t="shared" si="7"/>
        <v>0</v>
      </c>
      <c r="O45" s="60">
        <f t="shared" si="7"/>
        <v>0</v>
      </c>
      <c r="P45" s="171"/>
      <c r="Q45" s="102"/>
      <c r="R45" s="102"/>
      <c r="S45" s="102"/>
    </row>
    <row r="46" spans="1:19" ht="22.5" customHeight="1" hidden="1">
      <c r="A46" s="26"/>
      <c r="B46" s="26"/>
      <c r="C46" s="14" t="s">
        <v>469</v>
      </c>
      <c r="D46" s="60">
        <f aca="true" t="shared" si="8" ref="D46:O46">D47</f>
        <v>0</v>
      </c>
      <c r="E46" s="60">
        <f t="shared" si="8"/>
        <v>0</v>
      </c>
      <c r="F46" s="60">
        <f t="shared" si="8"/>
        <v>0</v>
      </c>
      <c r="G46" s="60">
        <f t="shared" si="8"/>
        <v>0</v>
      </c>
      <c r="H46" s="60">
        <f t="shared" si="8"/>
        <v>0</v>
      </c>
      <c r="I46" s="60">
        <f t="shared" si="8"/>
        <v>0</v>
      </c>
      <c r="J46" s="60">
        <f t="shared" si="8"/>
        <v>0</v>
      </c>
      <c r="K46" s="60">
        <f t="shared" si="8"/>
        <v>0</v>
      </c>
      <c r="L46" s="60">
        <f t="shared" si="8"/>
        <v>0</v>
      </c>
      <c r="M46" s="60">
        <f t="shared" si="8"/>
        <v>0</v>
      </c>
      <c r="N46" s="60">
        <f t="shared" si="8"/>
        <v>0</v>
      </c>
      <c r="O46" s="60">
        <f t="shared" si="8"/>
        <v>0</v>
      </c>
      <c r="P46" s="171"/>
      <c r="Q46" s="102"/>
      <c r="R46" s="102"/>
      <c r="S46" s="102"/>
    </row>
    <row r="47" spans="1:19" s="9" customFormat="1" ht="36.75" customHeight="1" hidden="1">
      <c r="A47" s="27">
        <v>2144</v>
      </c>
      <c r="B47" s="8" t="s">
        <v>113</v>
      </c>
      <c r="C47" s="52" t="s">
        <v>214</v>
      </c>
      <c r="D47" s="61">
        <f>'дод. 3'!E92</f>
        <v>0</v>
      </c>
      <c r="E47" s="61">
        <f>'дод. 3'!F92</f>
        <v>0</v>
      </c>
      <c r="F47" s="61">
        <f>'дод. 3'!G92</f>
        <v>0</v>
      </c>
      <c r="G47" s="61">
        <f>'дод. 3'!H92</f>
        <v>0</v>
      </c>
      <c r="H47" s="61">
        <f>'дод. 3'!I92</f>
        <v>0</v>
      </c>
      <c r="I47" s="61">
        <f>'дод. 3'!J92</f>
        <v>0</v>
      </c>
      <c r="J47" s="61">
        <f>'дод. 3'!K92</f>
        <v>0</v>
      </c>
      <c r="K47" s="61">
        <f>'дод. 3'!L92</f>
        <v>0</v>
      </c>
      <c r="L47" s="61">
        <f>'дод. 3'!M92</f>
        <v>0</v>
      </c>
      <c r="M47" s="61">
        <f>'дод. 3'!N92</f>
        <v>0</v>
      </c>
      <c r="N47" s="61">
        <f>'дод. 3'!O92</f>
        <v>0</v>
      </c>
      <c r="O47" s="61">
        <f>'дод. 3'!P92</f>
        <v>0</v>
      </c>
      <c r="P47" s="171"/>
      <c r="Q47" s="102"/>
      <c r="R47" s="102"/>
      <c r="S47" s="102"/>
    </row>
    <row r="48" spans="1:19" s="9" customFormat="1" ht="36.75" customHeight="1" hidden="1">
      <c r="A48" s="27"/>
      <c r="B48" s="8"/>
      <c r="C48" s="15" t="s">
        <v>469</v>
      </c>
      <c r="D48" s="61">
        <f>'дод. 3'!E93</f>
        <v>0</v>
      </c>
      <c r="E48" s="61">
        <f>'дод. 3'!F93</f>
        <v>0</v>
      </c>
      <c r="F48" s="61">
        <f>'дод. 3'!G93</f>
        <v>0</v>
      </c>
      <c r="G48" s="61">
        <f>'дод. 3'!H93</f>
        <v>0</v>
      </c>
      <c r="H48" s="61">
        <f>'дод. 3'!I93</f>
        <v>0</v>
      </c>
      <c r="I48" s="61">
        <f>'дод. 3'!J93</f>
        <v>0</v>
      </c>
      <c r="J48" s="61">
        <f>'дод. 3'!K93</f>
        <v>0</v>
      </c>
      <c r="K48" s="61">
        <f>'дод. 3'!L93</f>
        <v>0</v>
      </c>
      <c r="L48" s="61">
        <f>'дод. 3'!M93</f>
        <v>0</v>
      </c>
      <c r="M48" s="61">
        <f>'дод. 3'!N93</f>
        <v>0</v>
      </c>
      <c r="N48" s="61">
        <f>'дод. 3'!O93</f>
        <v>0</v>
      </c>
      <c r="O48" s="61">
        <f>'дод. 3'!P93</f>
        <v>0</v>
      </c>
      <c r="P48" s="171"/>
      <c r="Q48" s="102"/>
      <c r="R48" s="102"/>
      <c r="S48" s="102"/>
    </row>
    <row r="49" spans="1:19" ht="35.25" customHeight="1">
      <c r="A49" s="6" t="s">
        <v>215</v>
      </c>
      <c r="B49" s="6" t="s">
        <v>113</v>
      </c>
      <c r="C49" s="19" t="s">
        <v>403</v>
      </c>
      <c r="D49" s="60">
        <f>'дод. 3'!E94</f>
        <v>3933366</v>
      </c>
      <c r="E49" s="60">
        <f>'дод. 3'!F94</f>
        <v>3933366</v>
      </c>
      <c r="F49" s="60">
        <f>'дод. 3'!G94</f>
        <v>0</v>
      </c>
      <c r="G49" s="60">
        <f>'дод. 3'!H94</f>
        <v>0</v>
      </c>
      <c r="H49" s="60">
        <f>'дод. 3'!I94</f>
        <v>0</v>
      </c>
      <c r="I49" s="60">
        <f>'дод. 3'!J94</f>
        <v>0</v>
      </c>
      <c r="J49" s="60">
        <f>'дод. 3'!K94</f>
        <v>0</v>
      </c>
      <c r="K49" s="60">
        <f>'дод. 3'!L94</f>
        <v>0</v>
      </c>
      <c r="L49" s="60">
        <f>'дод. 3'!M94</f>
        <v>0</v>
      </c>
      <c r="M49" s="60">
        <f>'дод. 3'!N94</f>
        <v>0</v>
      </c>
      <c r="N49" s="60">
        <f>'дод. 3'!O94</f>
        <v>0</v>
      </c>
      <c r="O49" s="60">
        <f>'дод. 3'!P94</f>
        <v>3933366</v>
      </c>
      <c r="P49" s="171"/>
      <c r="Q49" s="102"/>
      <c r="R49" s="102"/>
      <c r="S49" s="102"/>
    </row>
    <row r="50" spans="2:19" ht="21.75" customHeight="1">
      <c r="B50" s="6"/>
      <c r="C50" s="14" t="s">
        <v>469</v>
      </c>
      <c r="D50" s="60">
        <f>'дод. 3'!E95</f>
        <v>3897166</v>
      </c>
      <c r="E50" s="60">
        <f>'дод. 3'!F95</f>
        <v>3897166</v>
      </c>
      <c r="F50" s="60">
        <f>'дод. 3'!G95</f>
        <v>0</v>
      </c>
      <c r="G50" s="60">
        <f>'дод. 3'!H95</f>
        <v>0</v>
      </c>
      <c r="H50" s="60">
        <f>'дод. 3'!I95</f>
        <v>0</v>
      </c>
      <c r="I50" s="60">
        <f>'дод. 3'!J95</f>
        <v>0</v>
      </c>
      <c r="J50" s="60">
        <f>'дод. 3'!K95</f>
        <v>0</v>
      </c>
      <c r="K50" s="60">
        <f>'дод. 3'!L95</f>
        <v>0</v>
      </c>
      <c r="L50" s="60">
        <f>'дод. 3'!M95</f>
        <v>0</v>
      </c>
      <c r="M50" s="60">
        <f>'дод. 3'!N95</f>
        <v>0</v>
      </c>
      <c r="N50" s="60">
        <f>'дод. 3'!O95</f>
        <v>0</v>
      </c>
      <c r="O50" s="60">
        <f>'дод. 3'!P95</f>
        <v>3897166</v>
      </c>
      <c r="P50" s="171"/>
      <c r="Q50" s="102"/>
      <c r="R50" s="102"/>
      <c r="S50" s="102"/>
    </row>
    <row r="51" spans="1:19" s="23" customFormat="1" ht="34.5" customHeight="1">
      <c r="A51" s="24" t="s">
        <v>114</v>
      </c>
      <c r="B51" s="12"/>
      <c r="C51" s="12" t="s">
        <v>115</v>
      </c>
      <c r="D51" s="65">
        <f>D52+D54+D59+D60+D62+D64+D66+D68+D69+D71+D72+D75+D76+D77+D78</f>
        <v>142200584</v>
      </c>
      <c r="E51" s="65">
        <f aca="true" t="shared" si="9" ref="E51:O51">E52+E54+E59+E60+E62+E64+E66+E68+E69+E71+E72+E75+E76+E77+E78</f>
        <v>142200584</v>
      </c>
      <c r="F51" s="65">
        <f t="shared" si="9"/>
        <v>11340882.1</v>
      </c>
      <c r="G51" s="65">
        <f t="shared" si="9"/>
        <v>1020453</v>
      </c>
      <c r="H51" s="65">
        <f t="shared" si="9"/>
        <v>0</v>
      </c>
      <c r="I51" s="65">
        <f t="shared" si="9"/>
        <v>685900</v>
      </c>
      <c r="J51" s="65">
        <f t="shared" si="9"/>
        <v>57900</v>
      </c>
      <c r="K51" s="65">
        <f t="shared" si="9"/>
        <v>44700</v>
      </c>
      <c r="L51" s="65">
        <f t="shared" si="9"/>
        <v>0</v>
      </c>
      <c r="M51" s="65">
        <f t="shared" si="9"/>
        <v>628000</v>
      </c>
      <c r="N51" s="65">
        <f t="shared" si="9"/>
        <v>628000</v>
      </c>
      <c r="O51" s="65">
        <f t="shared" si="9"/>
        <v>142886484</v>
      </c>
      <c r="P51" s="171"/>
      <c r="Q51" s="102"/>
      <c r="R51" s="102"/>
      <c r="S51" s="102"/>
    </row>
    <row r="52" spans="1:19" s="23" customFormat="1" ht="85.5" customHeight="1">
      <c r="A52" s="28" t="s">
        <v>183</v>
      </c>
      <c r="B52" s="28"/>
      <c r="C52" s="14" t="s">
        <v>184</v>
      </c>
      <c r="D52" s="60">
        <f>D53</f>
        <v>60008100</v>
      </c>
      <c r="E52" s="60">
        <f aca="true" t="shared" si="10" ref="E52:O52">E53</f>
        <v>60008100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t="shared" si="10"/>
        <v>0</v>
      </c>
      <c r="K52" s="60">
        <f t="shared" si="10"/>
        <v>0</v>
      </c>
      <c r="L52" s="60">
        <f t="shared" si="10"/>
        <v>0</v>
      </c>
      <c r="M52" s="60">
        <f t="shared" si="10"/>
        <v>0</v>
      </c>
      <c r="N52" s="60">
        <f t="shared" si="10"/>
        <v>0</v>
      </c>
      <c r="O52" s="60">
        <f t="shared" si="10"/>
        <v>60008100</v>
      </c>
      <c r="P52" s="171"/>
      <c r="Q52" s="102"/>
      <c r="R52" s="102"/>
      <c r="S52" s="102"/>
    </row>
    <row r="53" spans="1:19" s="30" customFormat="1" ht="59.25" customHeight="1">
      <c r="A53" s="29" t="s">
        <v>185</v>
      </c>
      <c r="B53" s="29" t="s">
        <v>96</v>
      </c>
      <c r="C53" s="15" t="s">
        <v>216</v>
      </c>
      <c r="D53" s="61">
        <f>'дод. 3'!E101</f>
        <v>60008100</v>
      </c>
      <c r="E53" s="61">
        <f>'дод. 3'!F101</f>
        <v>60008100</v>
      </c>
      <c r="F53" s="61">
        <f>'дод. 3'!G101</f>
        <v>0</v>
      </c>
      <c r="G53" s="61">
        <f>'дод. 3'!H101</f>
        <v>0</v>
      </c>
      <c r="H53" s="61">
        <f>'дод. 3'!I101</f>
        <v>0</v>
      </c>
      <c r="I53" s="61">
        <f>'дод. 3'!J101</f>
        <v>0</v>
      </c>
      <c r="J53" s="61">
        <f>'дод. 3'!K101</f>
        <v>0</v>
      </c>
      <c r="K53" s="61">
        <f>'дод. 3'!L101</f>
        <v>0</v>
      </c>
      <c r="L53" s="61">
        <f>'дод. 3'!M101</f>
        <v>0</v>
      </c>
      <c r="M53" s="61">
        <f>'дод. 3'!N101</f>
        <v>0</v>
      </c>
      <c r="N53" s="61">
        <f>'дод. 3'!O101</f>
        <v>0</v>
      </c>
      <c r="O53" s="61">
        <f>'дод. 3'!P101</f>
        <v>60008100</v>
      </c>
      <c r="P53" s="171"/>
      <c r="Q53" s="102"/>
      <c r="R53" s="102"/>
      <c r="S53" s="102"/>
    </row>
    <row r="54" spans="1:19" ht="63">
      <c r="A54" s="6" t="s">
        <v>157</v>
      </c>
      <c r="B54" s="36">
        <v>1030</v>
      </c>
      <c r="C54" s="14" t="s">
        <v>217</v>
      </c>
      <c r="D54" s="60">
        <f>D55+D56+D57+D58</f>
        <v>38662926</v>
      </c>
      <c r="E54" s="60">
        <f aca="true" t="shared" si="11" ref="E54:O54">E55+E56+E57+E58</f>
        <v>38662926</v>
      </c>
      <c r="F54" s="60">
        <f t="shared" si="11"/>
        <v>0</v>
      </c>
      <c r="G54" s="60">
        <f t="shared" si="11"/>
        <v>0</v>
      </c>
      <c r="H54" s="60">
        <f t="shared" si="11"/>
        <v>0</v>
      </c>
      <c r="I54" s="60">
        <f t="shared" si="11"/>
        <v>214000</v>
      </c>
      <c r="J54" s="60">
        <f t="shared" si="11"/>
        <v>0</v>
      </c>
      <c r="K54" s="60">
        <f t="shared" si="11"/>
        <v>0</v>
      </c>
      <c r="L54" s="60">
        <f t="shared" si="11"/>
        <v>0</v>
      </c>
      <c r="M54" s="60">
        <f t="shared" si="11"/>
        <v>214000</v>
      </c>
      <c r="N54" s="60">
        <f t="shared" si="11"/>
        <v>214000</v>
      </c>
      <c r="O54" s="60">
        <f t="shared" si="11"/>
        <v>38876926</v>
      </c>
      <c r="P54" s="171"/>
      <c r="Q54" s="102"/>
      <c r="R54" s="102"/>
      <c r="S54" s="102"/>
    </row>
    <row r="55" spans="1:19" s="9" customFormat="1" ht="45" customHeight="1">
      <c r="A55" s="8" t="s">
        <v>158</v>
      </c>
      <c r="B55" s="8" t="s">
        <v>96</v>
      </c>
      <c r="C55" s="15" t="s">
        <v>218</v>
      </c>
      <c r="D55" s="61">
        <f>'дод. 3'!E103</f>
        <v>371502</v>
      </c>
      <c r="E55" s="61">
        <f>'дод. 3'!F103</f>
        <v>371502</v>
      </c>
      <c r="F55" s="61">
        <f>'дод. 3'!G103</f>
        <v>0</v>
      </c>
      <c r="G55" s="61">
        <f>'дод. 3'!H103</f>
        <v>0</v>
      </c>
      <c r="H55" s="61">
        <f>'дод. 3'!I103</f>
        <v>0</v>
      </c>
      <c r="I55" s="61">
        <f>'дод. 3'!J103</f>
        <v>214000</v>
      </c>
      <c r="J55" s="61">
        <f>'дод. 3'!K103</f>
        <v>0</v>
      </c>
      <c r="K55" s="61">
        <f>'дод. 3'!L103</f>
        <v>0</v>
      </c>
      <c r="L55" s="61">
        <f>'дод. 3'!M103</f>
        <v>0</v>
      </c>
      <c r="M55" s="61">
        <f>'дод. 3'!N103</f>
        <v>214000</v>
      </c>
      <c r="N55" s="61">
        <f>'дод. 3'!O103</f>
        <v>214000</v>
      </c>
      <c r="O55" s="61">
        <f>'дод. 3'!P103</f>
        <v>585502</v>
      </c>
      <c r="P55" s="171"/>
      <c r="Q55" s="102"/>
      <c r="R55" s="102"/>
      <c r="S55" s="102"/>
    </row>
    <row r="56" spans="1:19" s="9" customFormat="1" ht="46.5" customHeight="1">
      <c r="A56" s="8" t="s">
        <v>220</v>
      </c>
      <c r="B56" s="8" t="s">
        <v>98</v>
      </c>
      <c r="C56" s="15" t="s">
        <v>219</v>
      </c>
      <c r="D56" s="61">
        <f>'дод. 3'!E104</f>
        <v>1541402</v>
      </c>
      <c r="E56" s="61">
        <f>'дод. 3'!F104</f>
        <v>1541402</v>
      </c>
      <c r="F56" s="61">
        <f>'дод. 3'!G104</f>
        <v>0</v>
      </c>
      <c r="G56" s="61">
        <f>'дод. 3'!H104</f>
        <v>0</v>
      </c>
      <c r="H56" s="61">
        <f>'дод. 3'!I104</f>
        <v>0</v>
      </c>
      <c r="I56" s="61">
        <f>'дод. 3'!J104</f>
        <v>0</v>
      </c>
      <c r="J56" s="61">
        <f>'дод. 3'!K104</f>
        <v>0</v>
      </c>
      <c r="K56" s="61">
        <f>'дод. 3'!L104</f>
        <v>0</v>
      </c>
      <c r="L56" s="61">
        <f>'дод. 3'!M104</f>
        <v>0</v>
      </c>
      <c r="M56" s="61">
        <f>'дод. 3'!N104</f>
        <v>0</v>
      </c>
      <c r="N56" s="61">
        <f>'дод. 3'!O104</f>
        <v>0</v>
      </c>
      <c r="O56" s="61">
        <f>'дод. 3'!P104</f>
        <v>1541402</v>
      </c>
      <c r="P56" s="171"/>
      <c r="Q56" s="102"/>
      <c r="R56" s="102"/>
      <c r="S56" s="102"/>
    </row>
    <row r="57" spans="1:19" s="9" customFormat="1" ht="62.25" customHeight="1">
      <c r="A57" s="8" t="s">
        <v>159</v>
      </c>
      <c r="B57" s="8" t="s">
        <v>98</v>
      </c>
      <c r="C57" s="15" t="s">
        <v>83</v>
      </c>
      <c r="D57" s="61">
        <f>'дод. 3'!E105+'дод. 3'!E16</f>
        <v>9491596</v>
      </c>
      <c r="E57" s="61">
        <f>'дод. 3'!F105+'дод. 3'!F16</f>
        <v>9491596</v>
      </c>
      <c r="F57" s="61">
        <f>'дод. 3'!G105+'дод. 3'!G16</f>
        <v>0</v>
      </c>
      <c r="G57" s="61">
        <f>'дод. 3'!H105+'дод. 3'!H16</f>
        <v>0</v>
      </c>
      <c r="H57" s="61">
        <f>'дод. 3'!I105+'дод. 3'!I16</f>
        <v>0</v>
      </c>
      <c r="I57" s="61">
        <f>'дод. 3'!J105+'дод. 3'!J16</f>
        <v>0</v>
      </c>
      <c r="J57" s="61">
        <f>'дод. 3'!K105+'дод. 3'!K16</f>
        <v>0</v>
      </c>
      <c r="K57" s="61">
        <f>'дод. 3'!L105+'дод. 3'!L16</f>
        <v>0</v>
      </c>
      <c r="L57" s="61">
        <f>'дод. 3'!M105+'дод. 3'!M16</f>
        <v>0</v>
      </c>
      <c r="M57" s="61">
        <f>'дод. 3'!N105+'дод. 3'!N16</f>
        <v>0</v>
      </c>
      <c r="N57" s="61">
        <f>'дод. 3'!O105+'дод. 3'!O16</f>
        <v>0</v>
      </c>
      <c r="O57" s="61">
        <f>'дод. 3'!P105+'дод. 3'!P16</f>
        <v>9491596</v>
      </c>
      <c r="P57" s="171"/>
      <c r="Q57" s="102"/>
      <c r="R57" s="102"/>
      <c r="S57" s="102"/>
    </row>
    <row r="58" spans="1:19" s="9" customFormat="1" ht="54" customHeight="1">
      <c r="A58" s="8" t="s">
        <v>221</v>
      </c>
      <c r="B58" s="8" t="s">
        <v>98</v>
      </c>
      <c r="C58" s="15" t="s">
        <v>41</v>
      </c>
      <c r="D58" s="61">
        <f>'дод. 3'!E106+'дод. 3'!E17</f>
        <v>27258426</v>
      </c>
      <c r="E58" s="61">
        <f>'дод. 3'!F106+'дод. 3'!F17</f>
        <v>27258426</v>
      </c>
      <c r="F58" s="61">
        <f>'дод. 3'!G106+'дод. 3'!G17</f>
        <v>0</v>
      </c>
      <c r="G58" s="61">
        <f>'дод. 3'!H106+'дод. 3'!H17</f>
        <v>0</v>
      </c>
      <c r="H58" s="61">
        <f>'дод. 3'!I106+'дод. 3'!I17</f>
        <v>0</v>
      </c>
      <c r="I58" s="61">
        <f>'дод. 3'!J106+'дод. 3'!J17</f>
        <v>0</v>
      </c>
      <c r="J58" s="61">
        <f>'дод. 3'!K106+'дод. 3'!K17</f>
        <v>0</v>
      </c>
      <c r="K58" s="61">
        <f>'дод. 3'!L106+'дод. 3'!L17</f>
        <v>0</v>
      </c>
      <c r="L58" s="61">
        <f>'дод. 3'!M106+'дод. 3'!M17</f>
        <v>0</v>
      </c>
      <c r="M58" s="61">
        <f>'дод. 3'!N106+'дод. 3'!N17</f>
        <v>0</v>
      </c>
      <c r="N58" s="61">
        <f>'дод. 3'!O106+'дод. 3'!O17</f>
        <v>0</v>
      </c>
      <c r="O58" s="61">
        <f>'дод. 3'!P106+'дод. 3'!P17</f>
        <v>27258426</v>
      </c>
      <c r="P58" s="171"/>
      <c r="Q58" s="102"/>
      <c r="R58" s="102"/>
      <c r="S58" s="102"/>
    </row>
    <row r="59" spans="1:19" ht="54.75" customHeight="1">
      <c r="A59" s="6" t="s">
        <v>161</v>
      </c>
      <c r="B59" s="6" t="s">
        <v>98</v>
      </c>
      <c r="C59" s="14" t="s">
        <v>61</v>
      </c>
      <c r="D59" s="60">
        <f>'дод. 3'!E107</f>
        <v>578335</v>
      </c>
      <c r="E59" s="60">
        <f>'дод. 3'!F107</f>
        <v>578335</v>
      </c>
      <c r="F59" s="60">
        <f>'дод. 3'!G107</f>
        <v>0</v>
      </c>
      <c r="G59" s="60">
        <f>'дод. 3'!H107</f>
        <v>0</v>
      </c>
      <c r="H59" s="60">
        <f>'дод. 3'!I107</f>
        <v>0</v>
      </c>
      <c r="I59" s="60">
        <f>'дод. 3'!J107</f>
        <v>0</v>
      </c>
      <c r="J59" s="60">
        <f>'дод. 3'!K107</f>
        <v>0</v>
      </c>
      <c r="K59" s="60">
        <f>'дод. 3'!L107</f>
        <v>0</v>
      </c>
      <c r="L59" s="60">
        <f>'дод. 3'!M107</f>
        <v>0</v>
      </c>
      <c r="M59" s="60">
        <f>'дод. 3'!N107</f>
        <v>0</v>
      </c>
      <c r="N59" s="60">
        <f>'дод. 3'!O107</f>
        <v>0</v>
      </c>
      <c r="O59" s="60">
        <f>'дод. 3'!P107</f>
        <v>578335</v>
      </c>
      <c r="P59" s="171"/>
      <c r="Q59" s="102"/>
      <c r="R59" s="102"/>
      <c r="S59" s="102"/>
    </row>
    <row r="60" spans="1:19" ht="62.25" customHeight="1">
      <c r="A60" s="6" t="s">
        <v>162</v>
      </c>
      <c r="B60" s="16"/>
      <c r="C60" s="14" t="s">
        <v>62</v>
      </c>
      <c r="D60" s="60">
        <f>D61</f>
        <v>9191915</v>
      </c>
      <c r="E60" s="60">
        <f aca="true" t="shared" si="12" ref="E60:O60">E61</f>
        <v>9191915</v>
      </c>
      <c r="F60" s="60">
        <f t="shared" si="12"/>
        <v>6946900</v>
      </c>
      <c r="G60" s="60">
        <f t="shared" si="12"/>
        <v>193245</v>
      </c>
      <c r="H60" s="60">
        <f t="shared" si="12"/>
        <v>0</v>
      </c>
      <c r="I60" s="60">
        <f t="shared" si="12"/>
        <v>76400</v>
      </c>
      <c r="J60" s="60">
        <f t="shared" si="12"/>
        <v>57900</v>
      </c>
      <c r="K60" s="60">
        <f t="shared" si="12"/>
        <v>44700</v>
      </c>
      <c r="L60" s="60">
        <f t="shared" si="12"/>
        <v>0</v>
      </c>
      <c r="M60" s="60">
        <f t="shared" si="12"/>
        <v>18500</v>
      </c>
      <c r="N60" s="60">
        <f t="shared" si="12"/>
        <v>18500</v>
      </c>
      <c r="O60" s="60">
        <f t="shared" si="12"/>
        <v>9268315</v>
      </c>
      <c r="P60" s="171"/>
      <c r="Q60" s="102"/>
      <c r="R60" s="102"/>
      <c r="S60" s="102"/>
    </row>
    <row r="61" spans="1:19" s="9" customFormat="1" ht="74.25" customHeight="1">
      <c r="A61" s="8" t="s">
        <v>163</v>
      </c>
      <c r="B61" s="8" t="s">
        <v>94</v>
      </c>
      <c r="C61" s="15" t="s">
        <v>63</v>
      </c>
      <c r="D61" s="61">
        <f>'дод. 3'!E109</f>
        <v>9191915</v>
      </c>
      <c r="E61" s="61">
        <f>'дод. 3'!F109</f>
        <v>9191915</v>
      </c>
      <c r="F61" s="61">
        <f>'дод. 3'!G109</f>
        <v>6946900</v>
      </c>
      <c r="G61" s="61">
        <f>'дод. 3'!H109</f>
        <v>193245</v>
      </c>
      <c r="H61" s="61">
        <f>'дод. 3'!I109</f>
        <v>0</v>
      </c>
      <c r="I61" s="61">
        <f>'дод. 3'!J109</f>
        <v>76400</v>
      </c>
      <c r="J61" s="61">
        <f>'дод. 3'!K109</f>
        <v>57900</v>
      </c>
      <c r="K61" s="61">
        <f>'дод. 3'!L109</f>
        <v>44700</v>
      </c>
      <c r="L61" s="61">
        <f>'дод. 3'!M109</f>
        <v>0</v>
      </c>
      <c r="M61" s="61">
        <f>'дод. 3'!N109</f>
        <v>18500</v>
      </c>
      <c r="N61" s="61">
        <f>'дод. 3'!O109</f>
        <v>18500</v>
      </c>
      <c r="O61" s="61">
        <f>'дод. 3'!P109</f>
        <v>9268315</v>
      </c>
      <c r="P61" s="171"/>
      <c r="Q61" s="102"/>
      <c r="R61" s="102"/>
      <c r="S61" s="102"/>
    </row>
    <row r="62" spans="1:19" ht="36.75" customHeight="1">
      <c r="A62" s="6" t="s">
        <v>176</v>
      </c>
      <c r="B62" s="6"/>
      <c r="C62" s="14" t="s">
        <v>70</v>
      </c>
      <c r="D62" s="57">
        <f>D63</f>
        <v>80000</v>
      </c>
      <c r="E62" s="57">
        <f aca="true" t="shared" si="13" ref="E62:O62">E63</f>
        <v>80000</v>
      </c>
      <c r="F62" s="57">
        <f t="shared" si="13"/>
        <v>0</v>
      </c>
      <c r="G62" s="57">
        <f t="shared" si="13"/>
        <v>0</v>
      </c>
      <c r="H62" s="57">
        <f t="shared" si="13"/>
        <v>0</v>
      </c>
      <c r="I62" s="57">
        <f t="shared" si="13"/>
        <v>0</v>
      </c>
      <c r="J62" s="57">
        <f t="shared" si="13"/>
        <v>0</v>
      </c>
      <c r="K62" s="57">
        <f t="shared" si="13"/>
        <v>0</v>
      </c>
      <c r="L62" s="57">
        <f t="shared" si="13"/>
        <v>0</v>
      </c>
      <c r="M62" s="57">
        <f t="shared" si="13"/>
        <v>0</v>
      </c>
      <c r="N62" s="57">
        <f t="shared" si="13"/>
        <v>0</v>
      </c>
      <c r="O62" s="57">
        <f t="shared" si="13"/>
        <v>80000</v>
      </c>
      <c r="P62" s="171"/>
      <c r="Q62" s="102"/>
      <c r="R62" s="102"/>
      <c r="S62" s="102"/>
    </row>
    <row r="63" spans="1:19" s="9" customFormat="1" ht="43.5" customHeight="1">
      <c r="A63" s="8" t="s">
        <v>164</v>
      </c>
      <c r="B63" s="8" t="s">
        <v>160</v>
      </c>
      <c r="C63" s="15" t="s">
        <v>68</v>
      </c>
      <c r="D63" s="59">
        <f>'дод. 3'!E125</f>
        <v>80000</v>
      </c>
      <c r="E63" s="59">
        <f>'дод. 3'!F125</f>
        <v>80000</v>
      </c>
      <c r="F63" s="59">
        <f>'дод. 3'!G125</f>
        <v>0</v>
      </c>
      <c r="G63" s="59">
        <f>'дод. 3'!H125</f>
        <v>0</v>
      </c>
      <c r="H63" s="59">
        <f>'дод. 3'!I125</f>
        <v>0</v>
      </c>
      <c r="I63" s="59">
        <f>'дод. 3'!J125</f>
        <v>0</v>
      </c>
      <c r="J63" s="59">
        <f>'дод. 3'!K125</f>
        <v>0</v>
      </c>
      <c r="K63" s="59">
        <f>'дод. 3'!L125</f>
        <v>0</v>
      </c>
      <c r="L63" s="59">
        <f>'дод. 3'!M125</f>
        <v>0</v>
      </c>
      <c r="M63" s="59">
        <f>'дод. 3'!N125</f>
        <v>0</v>
      </c>
      <c r="N63" s="59">
        <f>'дод. 3'!O125</f>
        <v>0</v>
      </c>
      <c r="O63" s="59">
        <f>'дод. 3'!P125</f>
        <v>80000</v>
      </c>
      <c r="P63" s="171" t="s">
        <v>506</v>
      </c>
      <c r="Q63" s="102"/>
      <c r="R63" s="102"/>
      <c r="S63" s="102"/>
    </row>
    <row r="64" spans="1:19" ht="46.5" customHeight="1">
      <c r="A64" s="6" t="s">
        <v>222</v>
      </c>
      <c r="B64" s="6"/>
      <c r="C64" s="14" t="s">
        <v>45</v>
      </c>
      <c r="D64" s="57">
        <f>D65</f>
        <v>1661740</v>
      </c>
      <c r="E64" s="57">
        <f aca="true" t="shared" si="14" ref="E64:O64">E65</f>
        <v>1661740</v>
      </c>
      <c r="F64" s="57">
        <f t="shared" si="14"/>
        <v>1247850</v>
      </c>
      <c r="G64" s="57">
        <f t="shared" si="14"/>
        <v>56450</v>
      </c>
      <c r="H64" s="57">
        <f t="shared" si="14"/>
        <v>0</v>
      </c>
      <c r="I64" s="57">
        <f t="shared" si="14"/>
        <v>20500</v>
      </c>
      <c r="J64" s="57">
        <f t="shared" si="14"/>
        <v>0</v>
      </c>
      <c r="K64" s="57">
        <f t="shared" si="14"/>
        <v>0</v>
      </c>
      <c r="L64" s="57">
        <f t="shared" si="14"/>
        <v>0</v>
      </c>
      <c r="M64" s="57">
        <f t="shared" si="14"/>
        <v>20500</v>
      </c>
      <c r="N64" s="57">
        <f t="shared" si="14"/>
        <v>20500</v>
      </c>
      <c r="O64" s="57">
        <f t="shared" si="14"/>
        <v>1682240</v>
      </c>
      <c r="P64" s="171"/>
      <c r="Q64" s="102"/>
      <c r="R64" s="102"/>
      <c r="S64" s="102"/>
    </row>
    <row r="65" spans="1:19" s="9" customFormat="1" ht="52.5" customHeight="1">
      <c r="A65" s="8" t="s">
        <v>223</v>
      </c>
      <c r="B65" s="8" t="s">
        <v>160</v>
      </c>
      <c r="C65" s="15" t="s">
        <v>224</v>
      </c>
      <c r="D65" s="59">
        <f>'дод. 3'!E19</f>
        <v>1661740</v>
      </c>
      <c r="E65" s="59">
        <f>'дод. 3'!F19</f>
        <v>1661740</v>
      </c>
      <c r="F65" s="59">
        <f>'дод. 3'!G19</f>
        <v>1247850</v>
      </c>
      <c r="G65" s="59">
        <f>'дод. 3'!H19</f>
        <v>56450</v>
      </c>
      <c r="H65" s="59">
        <f>'дод. 3'!I19</f>
        <v>0</v>
      </c>
      <c r="I65" s="59">
        <f>'дод. 3'!J19</f>
        <v>20500</v>
      </c>
      <c r="J65" s="59">
        <f>'дод. 3'!K19</f>
        <v>0</v>
      </c>
      <c r="K65" s="59">
        <f>'дод. 3'!L19</f>
        <v>0</v>
      </c>
      <c r="L65" s="59">
        <f>'дод. 3'!M19</f>
        <v>0</v>
      </c>
      <c r="M65" s="59">
        <f>'дод. 3'!N19</f>
        <v>20500</v>
      </c>
      <c r="N65" s="59">
        <f>'дод. 3'!O19</f>
        <v>20500</v>
      </c>
      <c r="O65" s="59">
        <f>'дод. 3'!P19</f>
        <v>1682240</v>
      </c>
      <c r="P65" s="171"/>
      <c r="Q65" s="102"/>
      <c r="R65" s="102"/>
      <c r="S65" s="102"/>
    </row>
    <row r="66" spans="1:19" ht="42" customHeight="1">
      <c r="A66" s="6" t="s">
        <v>171</v>
      </c>
      <c r="B66" s="6"/>
      <c r="C66" s="14" t="s">
        <v>186</v>
      </c>
      <c r="D66" s="57">
        <f>D67</f>
        <v>750000</v>
      </c>
      <c r="E66" s="57">
        <f aca="true" t="shared" si="15" ref="E66:O66">E67</f>
        <v>750000</v>
      </c>
      <c r="F66" s="57">
        <f t="shared" si="15"/>
        <v>0</v>
      </c>
      <c r="G66" s="57">
        <f t="shared" si="15"/>
        <v>0</v>
      </c>
      <c r="H66" s="57">
        <f t="shared" si="15"/>
        <v>0</v>
      </c>
      <c r="I66" s="57">
        <f t="shared" si="15"/>
        <v>0</v>
      </c>
      <c r="J66" s="57">
        <f t="shared" si="15"/>
        <v>0</v>
      </c>
      <c r="K66" s="57">
        <f t="shared" si="15"/>
        <v>0</v>
      </c>
      <c r="L66" s="57">
        <f t="shared" si="15"/>
        <v>0</v>
      </c>
      <c r="M66" s="57">
        <f t="shared" si="15"/>
        <v>0</v>
      </c>
      <c r="N66" s="57">
        <f t="shared" si="15"/>
        <v>0</v>
      </c>
      <c r="O66" s="57">
        <f t="shared" si="15"/>
        <v>750000</v>
      </c>
      <c r="P66" s="171"/>
      <c r="Q66" s="102"/>
      <c r="R66" s="102"/>
      <c r="S66" s="102"/>
    </row>
    <row r="67" spans="1:19" s="9" customFormat="1" ht="58.5" customHeight="1">
      <c r="A67" s="29" t="s">
        <v>172</v>
      </c>
      <c r="B67" s="29" t="s">
        <v>160</v>
      </c>
      <c r="C67" s="15" t="s">
        <v>253</v>
      </c>
      <c r="D67" s="59">
        <f>'дод. 3'!E21</f>
        <v>750000</v>
      </c>
      <c r="E67" s="59">
        <f>'дод. 3'!F21</f>
        <v>750000</v>
      </c>
      <c r="F67" s="59">
        <f>'дод. 3'!G21</f>
        <v>0</v>
      </c>
      <c r="G67" s="59">
        <f>'дод. 3'!H21</f>
        <v>0</v>
      </c>
      <c r="H67" s="59">
        <f>'дод. 3'!I21</f>
        <v>0</v>
      </c>
      <c r="I67" s="59">
        <f>'дод. 3'!J21</f>
        <v>0</v>
      </c>
      <c r="J67" s="59">
        <f>'дод. 3'!K21</f>
        <v>0</v>
      </c>
      <c r="K67" s="59">
        <f>'дод. 3'!L21</f>
        <v>0</v>
      </c>
      <c r="L67" s="59">
        <f>'дод. 3'!M21</f>
        <v>0</v>
      </c>
      <c r="M67" s="59">
        <f>'дод. 3'!N21</f>
        <v>0</v>
      </c>
      <c r="N67" s="59">
        <f>'дод. 3'!O21</f>
        <v>0</v>
      </c>
      <c r="O67" s="59">
        <f>'дод. 3'!P21</f>
        <v>750000</v>
      </c>
      <c r="P67" s="171"/>
      <c r="Q67" s="102"/>
      <c r="R67" s="102"/>
      <c r="S67" s="102"/>
    </row>
    <row r="68" spans="1:19" ht="75" customHeight="1">
      <c r="A68" s="6" t="s">
        <v>173</v>
      </c>
      <c r="B68" s="6" t="s">
        <v>160</v>
      </c>
      <c r="C68" s="19" t="s">
        <v>46</v>
      </c>
      <c r="D68" s="57">
        <f>'дод. 3'!E22+'дод. 3'!E68</f>
        <v>7430000</v>
      </c>
      <c r="E68" s="57">
        <f>'дод. 3'!F22+'дод. 3'!F68</f>
        <v>7430000</v>
      </c>
      <c r="F68" s="57">
        <f>'дод. 3'!G22+'дод. 3'!G68</f>
        <v>0</v>
      </c>
      <c r="G68" s="57">
        <f>'дод. 3'!H22+'дод. 3'!H68</f>
        <v>0</v>
      </c>
      <c r="H68" s="57">
        <f>'дод. 3'!I22+'дод. 3'!I68</f>
        <v>0</v>
      </c>
      <c r="I68" s="57">
        <f>'дод. 3'!J22+'дод. 3'!J68</f>
        <v>0</v>
      </c>
      <c r="J68" s="57">
        <f>'дод. 3'!K22+'дод. 3'!K68</f>
        <v>0</v>
      </c>
      <c r="K68" s="57">
        <f>'дод. 3'!L22+'дод. 3'!L68</f>
        <v>0</v>
      </c>
      <c r="L68" s="57">
        <f>'дод. 3'!M22+'дод. 3'!M68</f>
        <v>0</v>
      </c>
      <c r="M68" s="57">
        <f>'дод. 3'!N22+'дод. 3'!N68</f>
        <v>0</v>
      </c>
      <c r="N68" s="57">
        <f>'дод. 3'!O22+'дод. 3'!O68</f>
        <v>0</v>
      </c>
      <c r="O68" s="57">
        <f>'дод. 3'!P22+'дод. 3'!P68</f>
        <v>7430000</v>
      </c>
      <c r="P68" s="171"/>
      <c r="Q68" s="102"/>
      <c r="R68" s="102"/>
      <c r="S68" s="102"/>
    </row>
    <row r="69" spans="1:19" ht="105" customHeight="1">
      <c r="A69" s="6" t="s">
        <v>174</v>
      </c>
      <c r="B69" s="16"/>
      <c r="C69" s="14" t="s">
        <v>64</v>
      </c>
      <c r="D69" s="57">
        <f>D70</f>
        <v>1673920</v>
      </c>
      <c r="E69" s="57">
        <f aca="true" t="shared" si="16" ref="E69:O69">E70</f>
        <v>1673920</v>
      </c>
      <c r="F69" s="57">
        <f t="shared" si="16"/>
        <v>0</v>
      </c>
      <c r="G69" s="57">
        <f t="shared" si="16"/>
        <v>0</v>
      </c>
      <c r="H69" s="57">
        <f t="shared" si="16"/>
        <v>0</v>
      </c>
      <c r="I69" s="57">
        <f t="shared" si="16"/>
        <v>0</v>
      </c>
      <c r="J69" s="57">
        <f t="shared" si="16"/>
        <v>0</v>
      </c>
      <c r="K69" s="57">
        <f t="shared" si="16"/>
        <v>0</v>
      </c>
      <c r="L69" s="57">
        <f t="shared" si="16"/>
        <v>0</v>
      </c>
      <c r="M69" s="57">
        <f t="shared" si="16"/>
        <v>0</v>
      </c>
      <c r="N69" s="57">
        <f t="shared" si="16"/>
        <v>0</v>
      </c>
      <c r="O69" s="57">
        <f t="shared" si="16"/>
        <v>1673920</v>
      </c>
      <c r="P69" s="171"/>
      <c r="Q69" s="102"/>
      <c r="R69" s="102"/>
      <c r="S69" s="102"/>
    </row>
    <row r="70" spans="1:19" s="9" customFormat="1" ht="69.75" customHeight="1">
      <c r="A70" s="8" t="s">
        <v>225</v>
      </c>
      <c r="B70" s="8" t="s">
        <v>92</v>
      </c>
      <c r="C70" s="15" t="s">
        <v>63</v>
      </c>
      <c r="D70" s="59">
        <f>'дод. 3'!E111</f>
        <v>1673920</v>
      </c>
      <c r="E70" s="59">
        <f>'дод. 3'!F111</f>
        <v>1673920</v>
      </c>
      <c r="F70" s="59">
        <f>'дод. 3'!G111</f>
        <v>0</v>
      </c>
      <c r="G70" s="59">
        <f>'дод. 3'!H111</f>
        <v>0</v>
      </c>
      <c r="H70" s="59">
        <f>'дод. 3'!I111</f>
        <v>0</v>
      </c>
      <c r="I70" s="59">
        <f>'дод. 3'!J111</f>
        <v>0</v>
      </c>
      <c r="J70" s="59">
        <f>'дод. 3'!K111</f>
        <v>0</v>
      </c>
      <c r="K70" s="59">
        <f>'дод. 3'!L111</f>
        <v>0</v>
      </c>
      <c r="L70" s="59">
        <f>'дод. 3'!M111</f>
        <v>0</v>
      </c>
      <c r="M70" s="59">
        <f>'дод. 3'!N111</f>
        <v>0</v>
      </c>
      <c r="N70" s="59">
        <f>'дод. 3'!O111</f>
        <v>0</v>
      </c>
      <c r="O70" s="59">
        <f>'дод. 3'!P111</f>
        <v>1673920</v>
      </c>
      <c r="P70" s="171"/>
      <c r="Q70" s="102"/>
      <c r="R70" s="102"/>
      <c r="S70" s="102"/>
    </row>
    <row r="71" spans="1:19" ht="85.5" customHeight="1">
      <c r="A71" s="6" t="s">
        <v>226</v>
      </c>
      <c r="B71" s="6" t="s">
        <v>97</v>
      </c>
      <c r="C71" s="14" t="s">
        <v>227</v>
      </c>
      <c r="D71" s="57">
        <f>'дод. 3'!E112</f>
        <v>1242491</v>
      </c>
      <c r="E71" s="57">
        <f>'дод. 3'!F112</f>
        <v>1242491</v>
      </c>
      <c r="F71" s="57">
        <f>'дод. 3'!G112</f>
        <v>0</v>
      </c>
      <c r="G71" s="57">
        <f>'дод. 3'!H112</f>
        <v>0</v>
      </c>
      <c r="H71" s="57">
        <f>'дод. 3'!I112</f>
        <v>0</v>
      </c>
      <c r="I71" s="57">
        <f>'дод. 3'!J112</f>
        <v>0</v>
      </c>
      <c r="J71" s="57">
        <f>'дод. 3'!K112</f>
        <v>0</v>
      </c>
      <c r="K71" s="57">
        <f>'дод. 3'!L112</f>
        <v>0</v>
      </c>
      <c r="L71" s="57">
        <f>'дод. 3'!M112</f>
        <v>0</v>
      </c>
      <c r="M71" s="57">
        <f>'дод. 3'!N112</f>
        <v>0</v>
      </c>
      <c r="N71" s="57">
        <f>'дод. 3'!O112</f>
        <v>0</v>
      </c>
      <c r="O71" s="57">
        <f>'дод. 3'!P112</f>
        <v>1242491</v>
      </c>
      <c r="P71" s="171"/>
      <c r="Q71" s="102"/>
      <c r="R71" s="102"/>
      <c r="S71" s="102"/>
    </row>
    <row r="72" spans="1:19" ht="27" customHeight="1">
      <c r="A72" s="6" t="s">
        <v>165</v>
      </c>
      <c r="B72" s="16"/>
      <c r="C72" s="14" t="s">
        <v>65</v>
      </c>
      <c r="D72" s="57">
        <f>D73+D74</f>
        <v>2928405</v>
      </c>
      <c r="E72" s="57">
        <f aca="true" t="shared" si="17" ref="E72:O72">E73+E74</f>
        <v>2928405</v>
      </c>
      <c r="F72" s="57">
        <f t="shared" si="17"/>
        <v>0</v>
      </c>
      <c r="G72" s="57">
        <f t="shared" si="17"/>
        <v>0</v>
      </c>
      <c r="H72" s="57">
        <f t="shared" si="17"/>
        <v>0</v>
      </c>
      <c r="I72" s="57">
        <f t="shared" si="17"/>
        <v>0</v>
      </c>
      <c r="J72" s="57">
        <f t="shared" si="17"/>
        <v>0</v>
      </c>
      <c r="K72" s="57">
        <f t="shared" si="17"/>
        <v>0</v>
      </c>
      <c r="L72" s="57">
        <f t="shared" si="17"/>
        <v>0</v>
      </c>
      <c r="M72" s="57">
        <f t="shared" si="17"/>
        <v>0</v>
      </c>
      <c r="N72" s="57">
        <f t="shared" si="17"/>
        <v>0</v>
      </c>
      <c r="O72" s="57">
        <f t="shared" si="17"/>
        <v>2928405</v>
      </c>
      <c r="P72" s="171"/>
      <c r="Q72" s="102"/>
      <c r="R72" s="102"/>
      <c r="S72" s="102"/>
    </row>
    <row r="73" spans="1:19" s="9" customFormat="1" ht="42.75" customHeight="1">
      <c r="A73" s="8" t="s">
        <v>166</v>
      </c>
      <c r="B73" s="8" t="s">
        <v>96</v>
      </c>
      <c r="C73" s="15" t="s">
        <v>40</v>
      </c>
      <c r="D73" s="59">
        <f>'дод. 3'!E114</f>
        <v>1736305</v>
      </c>
      <c r="E73" s="59">
        <f>'дод. 3'!F114</f>
        <v>1736305</v>
      </c>
      <c r="F73" s="59">
        <f>'дод. 3'!G114</f>
        <v>0</v>
      </c>
      <c r="G73" s="59">
        <f>'дод. 3'!H114</f>
        <v>0</v>
      </c>
      <c r="H73" s="59">
        <f>'дод. 3'!I114</f>
        <v>0</v>
      </c>
      <c r="I73" s="59">
        <f>'дод. 3'!J114</f>
        <v>0</v>
      </c>
      <c r="J73" s="59">
        <f>'дод. 3'!K114</f>
        <v>0</v>
      </c>
      <c r="K73" s="59">
        <f>'дод. 3'!L114</f>
        <v>0</v>
      </c>
      <c r="L73" s="59">
        <f>'дод. 3'!M114</f>
        <v>0</v>
      </c>
      <c r="M73" s="59">
        <f>'дод. 3'!N114</f>
        <v>0</v>
      </c>
      <c r="N73" s="59">
        <f>'дод. 3'!O114</f>
        <v>0</v>
      </c>
      <c r="O73" s="59">
        <f>'дод. 3'!P114</f>
        <v>1736305</v>
      </c>
      <c r="P73" s="171"/>
      <c r="Q73" s="102"/>
      <c r="R73" s="102"/>
      <c r="S73" s="102"/>
    </row>
    <row r="74" spans="1:19" s="9" customFormat="1" ht="55.5" customHeight="1">
      <c r="A74" s="8" t="s">
        <v>228</v>
      </c>
      <c r="B74" s="8" t="s">
        <v>96</v>
      </c>
      <c r="C74" s="15" t="s">
        <v>66</v>
      </c>
      <c r="D74" s="59">
        <f>'дод. 3'!E115</f>
        <v>1192100</v>
      </c>
      <c r="E74" s="59">
        <f>'дод. 3'!F115</f>
        <v>1192100</v>
      </c>
      <c r="F74" s="59">
        <f>'дод. 3'!G115</f>
        <v>0</v>
      </c>
      <c r="G74" s="59">
        <f>'дод. 3'!H115</f>
        <v>0</v>
      </c>
      <c r="H74" s="59">
        <f>'дод. 3'!I115</f>
        <v>0</v>
      </c>
      <c r="I74" s="59">
        <f>'дод. 3'!J115</f>
        <v>0</v>
      </c>
      <c r="J74" s="59">
        <f>'дод. 3'!K115</f>
        <v>0</v>
      </c>
      <c r="K74" s="59">
        <f>'дод. 3'!L115</f>
        <v>0</v>
      </c>
      <c r="L74" s="59">
        <f>'дод. 3'!M115</f>
        <v>0</v>
      </c>
      <c r="M74" s="59">
        <f>'дод. 3'!N115</f>
        <v>0</v>
      </c>
      <c r="N74" s="59">
        <f>'дод. 3'!O115</f>
        <v>0</v>
      </c>
      <c r="O74" s="59">
        <f>'дод. 3'!P115</f>
        <v>1192100</v>
      </c>
      <c r="P74" s="171"/>
      <c r="Q74" s="102"/>
      <c r="R74" s="102"/>
      <c r="S74" s="102"/>
    </row>
    <row r="75" spans="1:19" ht="43.5" customHeight="1">
      <c r="A75" s="6" t="s">
        <v>167</v>
      </c>
      <c r="B75" s="6" t="s">
        <v>100</v>
      </c>
      <c r="C75" s="14" t="s">
        <v>254</v>
      </c>
      <c r="D75" s="57">
        <f>'дод. 3'!E116</f>
        <v>75000</v>
      </c>
      <c r="E75" s="57">
        <f>'дод. 3'!F116</f>
        <v>75000</v>
      </c>
      <c r="F75" s="57">
        <f>'дод. 3'!G116</f>
        <v>0</v>
      </c>
      <c r="G75" s="57">
        <f>'дод. 3'!H116</f>
        <v>0</v>
      </c>
      <c r="H75" s="57">
        <f>'дод. 3'!I116</f>
        <v>0</v>
      </c>
      <c r="I75" s="57">
        <f>'дод. 3'!J116</f>
        <v>0</v>
      </c>
      <c r="J75" s="57">
        <f>'дод. 3'!K116</f>
        <v>0</v>
      </c>
      <c r="K75" s="57">
        <f>'дод. 3'!L116</f>
        <v>0</v>
      </c>
      <c r="L75" s="57">
        <f>'дод. 3'!M116</f>
        <v>0</v>
      </c>
      <c r="M75" s="57">
        <f>'дод. 3'!N116</f>
        <v>0</v>
      </c>
      <c r="N75" s="57">
        <f>'дод. 3'!O116</f>
        <v>0</v>
      </c>
      <c r="O75" s="57">
        <f>'дод. 3'!P116</f>
        <v>75000</v>
      </c>
      <c r="P75" s="171"/>
      <c r="Q75" s="102"/>
      <c r="R75" s="102"/>
      <c r="S75" s="102"/>
    </row>
    <row r="76" spans="1:19" ht="27.75" customHeight="1">
      <c r="A76" s="6" t="s">
        <v>168</v>
      </c>
      <c r="B76" s="6" t="s">
        <v>170</v>
      </c>
      <c r="C76" s="14" t="s">
        <v>78</v>
      </c>
      <c r="D76" s="57">
        <f>'дод. 3'!E117+'дод. 3'!E137</f>
        <v>865000</v>
      </c>
      <c r="E76" s="57">
        <f>'дод. 3'!F117+'дод. 3'!F137</f>
        <v>865000</v>
      </c>
      <c r="F76" s="57">
        <f>'дод. 3'!G117+'дод. 3'!G137</f>
        <v>258197.1</v>
      </c>
      <c r="G76" s="57">
        <f>'дод. 3'!H117+'дод. 3'!H137</f>
        <v>0</v>
      </c>
      <c r="H76" s="57">
        <f>'дод. 3'!I117+'дод. 3'!I137</f>
        <v>0</v>
      </c>
      <c r="I76" s="57">
        <f>'дод. 3'!J117+'дод. 3'!J137</f>
        <v>0</v>
      </c>
      <c r="J76" s="57">
        <f>'дод. 3'!K117+'дод. 3'!K137</f>
        <v>0</v>
      </c>
      <c r="K76" s="57">
        <f>'дод. 3'!L117+'дод. 3'!L137</f>
        <v>0</v>
      </c>
      <c r="L76" s="57">
        <f>'дод. 3'!M117+'дод. 3'!M137</f>
        <v>0</v>
      </c>
      <c r="M76" s="57">
        <f>'дод. 3'!N117+'дод. 3'!N137</f>
        <v>0</v>
      </c>
      <c r="N76" s="57">
        <f>'дод. 3'!O117+'дод. 3'!O137</f>
        <v>0</v>
      </c>
      <c r="O76" s="57">
        <f>'дод. 3'!P117+'дод. 3'!P137</f>
        <v>865000</v>
      </c>
      <c r="P76" s="171"/>
      <c r="Q76" s="102"/>
      <c r="R76" s="102"/>
      <c r="S76" s="102"/>
    </row>
    <row r="77" spans="1:19" ht="128.25" customHeight="1">
      <c r="A77" s="6" t="s">
        <v>169</v>
      </c>
      <c r="B77" s="6" t="s">
        <v>160</v>
      </c>
      <c r="C77" s="14" t="s">
        <v>405</v>
      </c>
      <c r="D77" s="57">
        <f>'дод. 3'!E69</f>
        <v>43440</v>
      </c>
      <c r="E77" s="57">
        <f>'дод. 3'!F69</f>
        <v>43440</v>
      </c>
      <c r="F77" s="57">
        <f>'дод. 3'!G69</f>
        <v>0</v>
      </c>
      <c r="G77" s="57">
        <f>'дод. 3'!H69</f>
        <v>0</v>
      </c>
      <c r="H77" s="57">
        <f>'дод. 3'!I69</f>
        <v>0</v>
      </c>
      <c r="I77" s="57">
        <f>'дод. 3'!J69</f>
        <v>0</v>
      </c>
      <c r="J77" s="57">
        <f>'дод. 3'!K69</f>
        <v>0</v>
      </c>
      <c r="K77" s="57">
        <f>'дод. 3'!L69</f>
        <v>0</v>
      </c>
      <c r="L77" s="57">
        <f>'дод. 3'!M69</f>
        <v>0</v>
      </c>
      <c r="M77" s="57">
        <f>'дод. 3'!N69</f>
        <v>0</v>
      </c>
      <c r="N77" s="57">
        <f>'дод. 3'!O69</f>
        <v>0</v>
      </c>
      <c r="O77" s="57">
        <f>'дод. 3'!P69</f>
        <v>43440</v>
      </c>
      <c r="P77" s="171"/>
      <c r="Q77" s="102"/>
      <c r="R77" s="102"/>
      <c r="S77" s="102"/>
    </row>
    <row r="78" spans="1:19" ht="29.25" customHeight="1">
      <c r="A78" s="6" t="s">
        <v>229</v>
      </c>
      <c r="B78" s="6" t="s">
        <v>100</v>
      </c>
      <c r="C78" s="14" t="s">
        <v>230</v>
      </c>
      <c r="D78" s="57">
        <f>'дод. 3'!E23+'дод. 3'!E118</f>
        <v>17009312</v>
      </c>
      <c r="E78" s="57">
        <f>'дод. 3'!F23+'дод. 3'!F118</f>
        <v>17009312</v>
      </c>
      <c r="F78" s="57">
        <f>'дод. 3'!G23+'дод. 3'!G118</f>
        <v>2887935</v>
      </c>
      <c r="G78" s="57">
        <f>'дод. 3'!H23+'дод. 3'!H118</f>
        <v>770758</v>
      </c>
      <c r="H78" s="57">
        <f>'дод. 3'!I23+'дод. 3'!I118</f>
        <v>0</v>
      </c>
      <c r="I78" s="57">
        <f>'дод. 3'!J23+'дод. 3'!J118</f>
        <v>375000</v>
      </c>
      <c r="J78" s="57">
        <f>'дод. 3'!K23+'дод. 3'!K118</f>
        <v>0</v>
      </c>
      <c r="K78" s="57">
        <f>'дод. 3'!L23+'дод. 3'!L118</f>
        <v>0</v>
      </c>
      <c r="L78" s="57">
        <f>'дод. 3'!M23+'дод. 3'!M118</f>
        <v>0</v>
      </c>
      <c r="M78" s="57">
        <f>'дод. 3'!N23+'дод. 3'!N118</f>
        <v>375000</v>
      </c>
      <c r="N78" s="57">
        <f>'дод. 3'!O23+'дод. 3'!O118</f>
        <v>375000</v>
      </c>
      <c r="O78" s="57">
        <f>'дод. 3'!P23+'дод. 3'!P118</f>
        <v>17384312</v>
      </c>
      <c r="P78" s="171"/>
      <c r="Q78" s="102"/>
      <c r="R78" s="102"/>
      <c r="S78" s="102"/>
    </row>
    <row r="79" spans="1:19" s="23" customFormat="1" ht="19.5" customHeight="1">
      <c r="A79" s="24" t="s">
        <v>122</v>
      </c>
      <c r="B79" s="12"/>
      <c r="C79" s="12" t="s">
        <v>123</v>
      </c>
      <c r="D79" s="58">
        <f>D80+D81+D82</f>
        <v>22576400</v>
      </c>
      <c r="E79" s="58">
        <f aca="true" t="shared" si="18" ref="E79:O79">E80+E81+E82</f>
        <v>22576400</v>
      </c>
      <c r="F79" s="58">
        <f t="shared" si="18"/>
        <v>14067674</v>
      </c>
      <c r="G79" s="58">
        <f t="shared" si="18"/>
        <v>1251536</v>
      </c>
      <c r="H79" s="58">
        <f t="shared" si="18"/>
        <v>0</v>
      </c>
      <c r="I79" s="58">
        <f t="shared" si="18"/>
        <v>426000</v>
      </c>
      <c r="J79" s="58">
        <f t="shared" si="18"/>
        <v>27000</v>
      </c>
      <c r="K79" s="58">
        <f t="shared" si="18"/>
        <v>5000</v>
      </c>
      <c r="L79" s="58">
        <f t="shared" si="18"/>
        <v>0</v>
      </c>
      <c r="M79" s="58">
        <f t="shared" si="18"/>
        <v>399000</v>
      </c>
      <c r="N79" s="58">
        <f t="shared" si="18"/>
        <v>399000</v>
      </c>
      <c r="O79" s="58">
        <f t="shared" si="18"/>
        <v>23002400</v>
      </c>
      <c r="P79" s="171"/>
      <c r="Q79" s="102"/>
      <c r="R79" s="102"/>
      <c r="S79" s="102"/>
    </row>
    <row r="80" spans="1:19" ht="47.25">
      <c r="A80" s="6" t="s">
        <v>231</v>
      </c>
      <c r="B80" s="6" t="s">
        <v>125</v>
      </c>
      <c r="C80" s="14" t="s">
        <v>31</v>
      </c>
      <c r="D80" s="57">
        <f>'дод. 3'!E130</f>
        <v>1900000</v>
      </c>
      <c r="E80" s="57">
        <f>'дод. 3'!F130</f>
        <v>1900000</v>
      </c>
      <c r="F80" s="57">
        <f>'дод. 3'!G130</f>
        <v>0</v>
      </c>
      <c r="G80" s="57">
        <f>'дод. 3'!H130</f>
        <v>0</v>
      </c>
      <c r="H80" s="57">
        <f>'дод. 3'!I130</f>
        <v>0</v>
      </c>
      <c r="I80" s="57">
        <f>'дод. 3'!J130</f>
        <v>0</v>
      </c>
      <c r="J80" s="57">
        <f>'дод. 3'!K130</f>
        <v>0</v>
      </c>
      <c r="K80" s="57">
        <f>'дод. 3'!L130</f>
        <v>0</v>
      </c>
      <c r="L80" s="57">
        <f>'дод. 3'!M130</f>
        <v>0</v>
      </c>
      <c r="M80" s="57">
        <f>'дод. 3'!N130</f>
        <v>0</v>
      </c>
      <c r="N80" s="57">
        <f>'дод. 3'!O130</f>
        <v>0</v>
      </c>
      <c r="O80" s="57">
        <f>'дод. 3'!P130</f>
        <v>1900000</v>
      </c>
      <c r="P80" s="171"/>
      <c r="Q80" s="102"/>
      <c r="R80" s="102"/>
      <c r="S80" s="102"/>
    </row>
    <row r="81" spans="1:19" ht="22.5" customHeight="1">
      <c r="A81" s="6" t="s">
        <v>124</v>
      </c>
      <c r="B81" s="6" t="s">
        <v>126</v>
      </c>
      <c r="C81" s="14" t="s">
        <v>32</v>
      </c>
      <c r="D81" s="57">
        <f>'дод. 3'!E131</f>
        <v>15733720</v>
      </c>
      <c r="E81" s="57">
        <f>'дод. 3'!F131</f>
        <v>15733720</v>
      </c>
      <c r="F81" s="57">
        <f>'дод. 3'!G131</f>
        <v>11407051</v>
      </c>
      <c r="G81" s="57">
        <f>'дод. 3'!H131</f>
        <v>1115260</v>
      </c>
      <c r="H81" s="57">
        <f>'дод. 3'!I131</f>
        <v>0</v>
      </c>
      <c r="I81" s="57">
        <f>'дод. 3'!J131</f>
        <v>327000</v>
      </c>
      <c r="J81" s="57">
        <f>'дод. 3'!K131</f>
        <v>27000</v>
      </c>
      <c r="K81" s="57">
        <f>'дод. 3'!L131</f>
        <v>5000</v>
      </c>
      <c r="L81" s="57">
        <f>'дод. 3'!M131</f>
        <v>0</v>
      </c>
      <c r="M81" s="57">
        <f>'дод. 3'!N131</f>
        <v>300000</v>
      </c>
      <c r="N81" s="57">
        <f>'дод. 3'!O131</f>
        <v>300000</v>
      </c>
      <c r="O81" s="57">
        <f>'дод. 3'!P131</f>
        <v>16060720</v>
      </c>
      <c r="P81" s="171"/>
      <c r="Q81" s="102"/>
      <c r="R81" s="102"/>
      <c r="S81" s="102"/>
    </row>
    <row r="82" spans="1:19" ht="39.75" customHeight="1">
      <c r="A82" s="6" t="s">
        <v>34</v>
      </c>
      <c r="B82" s="6" t="s">
        <v>127</v>
      </c>
      <c r="C82" s="14" t="s">
        <v>35</v>
      </c>
      <c r="D82" s="57">
        <f>'дод. 3'!E24+'дод. 3'!E132</f>
        <v>4942680</v>
      </c>
      <c r="E82" s="57">
        <f>'дод. 3'!F24+'дод. 3'!F132</f>
        <v>4942680</v>
      </c>
      <c r="F82" s="57">
        <f>'дод. 3'!G24+'дод. 3'!G132</f>
        <v>2660623</v>
      </c>
      <c r="G82" s="57">
        <f>'дод. 3'!H24+'дод. 3'!H132</f>
        <v>136276</v>
      </c>
      <c r="H82" s="57">
        <f>'дод. 3'!I24+'дод. 3'!I132</f>
        <v>0</v>
      </c>
      <c r="I82" s="57">
        <f>'дод. 3'!J24+'дод. 3'!J132</f>
        <v>99000</v>
      </c>
      <c r="J82" s="57">
        <f>'дод. 3'!K24+'дод. 3'!K132</f>
        <v>0</v>
      </c>
      <c r="K82" s="57">
        <f>'дод. 3'!L24+'дод. 3'!L132</f>
        <v>0</v>
      </c>
      <c r="L82" s="57">
        <f>'дод. 3'!M24+'дод. 3'!M132</f>
        <v>0</v>
      </c>
      <c r="M82" s="57">
        <f>'дод. 3'!N24+'дод. 3'!N132</f>
        <v>99000</v>
      </c>
      <c r="N82" s="57">
        <f>'дод. 3'!O24+'дод. 3'!O132</f>
        <v>99000</v>
      </c>
      <c r="O82" s="57">
        <f>'дод. 3'!P24+'дод. 3'!P132</f>
        <v>5041680</v>
      </c>
      <c r="P82" s="171" t="s">
        <v>507</v>
      </c>
      <c r="Q82" s="102"/>
      <c r="R82" s="102"/>
      <c r="S82" s="102"/>
    </row>
    <row r="83" spans="1:19" s="23" customFormat="1" ht="21.75" customHeight="1">
      <c r="A83" s="24" t="s">
        <v>130</v>
      </c>
      <c r="B83" s="12"/>
      <c r="C83" s="12" t="s">
        <v>131</v>
      </c>
      <c r="D83" s="58">
        <f>D84+D87+D90</f>
        <v>30412790</v>
      </c>
      <c r="E83" s="58">
        <f aca="true" t="shared" si="19" ref="E83:O83">E84+E87+E90</f>
        <v>30412790</v>
      </c>
      <c r="F83" s="58">
        <f t="shared" si="19"/>
        <v>11362400</v>
      </c>
      <c r="G83" s="58">
        <f t="shared" si="19"/>
        <v>1192100</v>
      </c>
      <c r="H83" s="58">
        <f t="shared" si="19"/>
        <v>0</v>
      </c>
      <c r="I83" s="58">
        <f t="shared" si="19"/>
        <v>546687</v>
      </c>
      <c r="J83" s="58">
        <f t="shared" si="19"/>
        <v>226687</v>
      </c>
      <c r="K83" s="58">
        <f t="shared" si="19"/>
        <v>141022</v>
      </c>
      <c r="L83" s="58">
        <f t="shared" si="19"/>
        <v>53404</v>
      </c>
      <c r="M83" s="58">
        <f t="shared" si="19"/>
        <v>320000</v>
      </c>
      <c r="N83" s="58">
        <f t="shared" si="19"/>
        <v>320000</v>
      </c>
      <c r="O83" s="58">
        <f t="shared" si="19"/>
        <v>30959477</v>
      </c>
      <c r="P83" s="171"/>
      <c r="Q83" s="102"/>
      <c r="R83" s="102"/>
      <c r="S83" s="102"/>
    </row>
    <row r="84" spans="1:19" ht="29.25" customHeight="1">
      <c r="A84" s="6" t="s">
        <v>132</v>
      </c>
      <c r="B84" s="14"/>
      <c r="C84" s="14" t="s">
        <v>47</v>
      </c>
      <c r="D84" s="57">
        <f>D85+D86</f>
        <v>1400000</v>
      </c>
      <c r="E84" s="57">
        <f aca="true" t="shared" si="20" ref="E84:O84">E85+E86</f>
        <v>1400000</v>
      </c>
      <c r="F84" s="57">
        <f t="shared" si="20"/>
        <v>0</v>
      </c>
      <c r="G84" s="57">
        <f t="shared" si="20"/>
        <v>0</v>
      </c>
      <c r="H84" s="57">
        <f t="shared" si="20"/>
        <v>0</v>
      </c>
      <c r="I84" s="57">
        <f t="shared" si="20"/>
        <v>0</v>
      </c>
      <c r="J84" s="57">
        <f t="shared" si="20"/>
        <v>0</v>
      </c>
      <c r="K84" s="57">
        <f t="shared" si="20"/>
        <v>0</v>
      </c>
      <c r="L84" s="57">
        <f t="shared" si="20"/>
        <v>0</v>
      </c>
      <c r="M84" s="57">
        <f t="shared" si="20"/>
        <v>0</v>
      </c>
      <c r="N84" s="57">
        <f t="shared" si="20"/>
        <v>0</v>
      </c>
      <c r="O84" s="57">
        <f t="shared" si="20"/>
        <v>1400000</v>
      </c>
      <c r="P84" s="171"/>
      <c r="Q84" s="102"/>
      <c r="R84" s="102"/>
      <c r="S84" s="102"/>
    </row>
    <row r="85" spans="1:19" s="9" customFormat="1" ht="43.5" customHeight="1">
      <c r="A85" s="8" t="s">
        <v>133</v>
      </c>
      <c r="B85" s="8" t="s">
        <v>134</v>
      </c>
      <c r="C85" s="15" t="s">
        <v>48</v>
      </c>
      <c r="D85" s="59">
        <f>'дод. 3'!E26</f>
        <v>700000</v>
      </c>
      <c r="E85" s="59">
        <f>'дод. 3'!F26</f>
        <v>700000</v>
      </c>
      <c r="F85" s="59">
        <f>'дод. 3'!G26</f>
        <v>0</v>
      </c>
      <c r="G85" s="59">
        <f>'дод. 3'!H26</f>
        <v>0</v>
      </c>
      <c r="H85" s="59">
        <f>'дод. 3'!I26</f>
        <v>0</v>
      </c>
      <c r="I85" s="59">
        <f>'дод. 3'!J26</f>
        <v>0</v>
      </c>
      <c r="J85" s="59">
        <f>'дод. 3'!K26</f>
        <v>0</v>
      </c>
      <c r="K85" s="59">
        <f>'дод. 3'!L26</f>
        <v>0</v>
      </c>
      <c r="L85" s="59">
        <f>'дод. 3'!M26</f>
        <v>0</v>
      </c>
      <c r="M85" s="59">
        <f>'дод. 3'!N26</f>
        <v>0</v>
      </c>
      <c r="N85" s="59">
        <f>'дод. 3'!O26</f>
        <v>0</v>
      </c>
      <c r="O85" s="59">
        <f>'дод. 3'!P26</f>
        <v>700000</v>
      </c>
      <c r="P85" s="171"/>
      <c r="Q85" s="102"/>
      <c r="R85" s="102"/>
      <c r="S85" s="102"/>
    </row>
    <row r="86" spans="1:19" s="9" customFormat="1" ht="39.75" customHeight="1">
      <c r="A86" s="8" t="s">
        <v>135</v>
      </c>
      <c r="B86" s="8" t="s">
        <v>134</v>
      </c>
      <c r="C86" s="15" t="s">
        <v>36</v>
      </c>
      <c r="D86" s="59">
        <f>'дод. 3'!E27</f>
        <v>700000</v>
      </c>
      <c r="E86" s="59">
        <f>'дод. 3'!F27</f>
        <v>700000</v>
      </c>
      <c r="F86" s="59">
        <f>'дод. 3'!G27</f>
        <v>0</v>
      </c>
      <c r="G86" s="59">
        <f>'дод. 3'!H27</f>
        <v>0</v>
      </c>
      <c r="H86" s="59">
        <f>'дод. 3'!I27</f>
        <v>0</v>
      </c>
      <c r="I86" s="59">
        <f>'дод. 3'!J27</f>
        <v>0</v>
      </c>
      <c r="J86" s="59">
        <f>'дод. 3'!K27</f>
        <v>0</v>
      </c>
      <c r="K86" s="59">
        <f>'дод. 3'!L27</f>
        <v>0</v>
      </c>
      <c r="L86" s="59">
        <f>'дод. 3'!M27</f>
        <v>0</v>
      </c>
      <c r="M86" s="59">
        <f>'дод. 3'!N27</f>
        <v>0</v>
      </c>
      <c r="N86" s="59">
        <f>'дод. 3'!O27</f>
        <v>0</v>
      </c>
      <c r="O86" s="59">
        <f>'дод. 3'!P27</f>
        <v>700000</v>
      </c>
      <c r="P86" s="171"/>
      <c r="Q86" s="102"/>
      <c r="R86" s="102"/>
      <c r="S86" s="102"/>
    </row>
    <row r="87" spans="1:19" ht="30.75" customHeight="1">
      <c r="A87" s="6" t="s">
        <v>192</v>
      </c>
      <c r="B87" s="6"/>
      <c r="C87" s="14" t="s">
        <v>195</v>
      </c>
      <c r="D87" s="57">
        <f>D88+D89</f>
        <v>20522790</v>
      </c>
      <c r="E87" s="57">
        <f aca="true" t="shared" si="21" ref="E87:O87">E88+E89</f>
        <v>20522790</v>
      </c>
      <c r="F87" s="57">
        <f t="shared" si="21"/>
        <v>9677400</v>
      </c>
      <c r="G87" s="57">
        <f t="shared" si="21"/>
        <v>784890</v>
      </c>
      <c r="H87" s="57">
        <f t="shared" si="21"/>
        <v>0</v>
      </c>
      <c r="I87" s="57">
        <f t="shared" si="21"/>
        <v>300000</v>
      </c>
      <c r="J87" s="57">
        <f t="shared" si="21"/>
        <v>0</v>
      </c>
      <c r="K87" s="57">
        <f t="shared" si="21"/>
        <v>0</v>
      </c>
      <c r="L87" s="57">
        <f t="shared" si="21"/>
        <v>0</v>
      </c>
      <c r="M87" s="57">
        <f t="shared" si="21"/>
        <v>300000</v>
      </c>
      <c r="N87" s="57">
        <f t="shared" si="21"/>
        <v>300000</v>
      </c>
      <c r="O87" s="57">
        <f t="shared" si="21"/>
        <v>20822790</v>
      </c>
      <c r="P87" s="171"/>
      <c r="Q87" s="102"/>
      <c r="R87" s="102"/>
      <c r="S87" s="102"/>
    </row>
    <row r="88" spans="1:19" s="9" customFormat="1" ht="36.75" customHeight="1">
      <c r="A88" s="8" t="s">
        <v>193</v>
      </c>
      <c r="B88" s="8" t="s">
        <v>134</v>
      </c>
      <c r="C88" s="15" t="s">
        <v>49</v>
      </c>
      <c r="D88" s="59">
        <f>'дод. 3'!E29+'дод. 3'!E71</f>
        <v>13200990</v>
      </c>
      <c r="E88" s="59">
        <f>'дод. 3'!F29+'дод. 3'!F71</f>
        <v>13200990</v>
      </c>
      <c r="F88" s="59">
        <f>'дод. 3'!G29+'дод. 3'!G71</f>
        <v>9677400</v>
      </c>
      <c r="G88" s="59">
        <f>'дод. 3'!H29+'дод. 3'!H71</f>
        <v>784890</v>
      </c>
      <c r="H88" s="59">
        <f>'дод. 3'!I29+'дод. 3'!I71</f>
        <v>0</v>
      </c>
      <c r="I88" s="59">
        <f>'дод. 3'!J29+'дод. 3'!J71</f>
        <v>300000</v>
      </c>
      <c r="J88" s="59">
        <f>'дод. 3'!K29+'дод. 3'!K71</f>
        <v>0</v>
      </c>
      <c r="K88" s="59">
        <f>'дод. 3'!L29+'дод. 3'!L71</f>
        <v>0</v>
      </c>
      <c r="L88" s="59">
        <f>'дод. 3'!M29+'дод. 3'!M71</f>
        <v>0</v>
      </c>
      <c r="M88" s="59">
        <f>'дод. 3'!N29+'дод. 3'!N71</f>
        <v>300000</v>
      </c>
      <c r="N88" s="59">
        <f>'дод. 3'!O29+'дод. 3'!O71</f>
        <v>300000</v>
      </c>
      <c r="O88" s="59">
        <f>'дод. 3'!P29+'дод. 3'!P71</f>
        <v>13500990</v>
      </c>
      <c r="P88" s="171"/>
      <c r="Q88" s="102"/>
      <c r="R88" s="102"/>
      <c r="S88" s="102"/>
    </row>
    <row r="89" spans="1:19" s="9" customFormat="1" ht="47.25">
      <c r="A89" s="8" t="s">
        <v>194</v>
      </c>
      <c r="B89" s="8" t="s">
        <v>134</v>
      </c>
      <c r="C89" s="15" t="s">
        <v>50</v>
      </c>
      <c r="D89" s="59">
        <f>'дод. 3'!E30</f>
        <v>7321800</v>
      </c>
      <c r="E89" s="59">
        <f>'дод. 3'!F30</f>
        <v>7321800</v>
      </c>
      <c r="F89" s="59">
        <f>'дод. 3'!G30</f>
        <v>0</v>
      </c>
      <c r="G89" s="59">
        <f>'дод. 3'!H30</f>
        <v>0</v>
      </c>
      <c r="H89" s="59">
        <f>'дод. 3'!I30</f>
        <v>0</v>
      </c>
      <c r="I89" s="59">
        <f>'дод. 3'!J30</f>
        <v>0</v>
      </c>
      <c r="J89" s="59">
        <f>'дод. 3'!K30</f>
        <v>0</v>
      </c>
      <c r="K89" s="59">
        <f>'дод. 3'!L30</f>
        <v>0</v>
      </c>
      <c r="L89" s="59">
        <f>'дод. 3'!M30</f>
        <v>0</v>
      </c>
      <c r="M89" s="59">
        <f>'дод. 3'!N30</f>
        <v>0</v>
      </c>
      <c r="N89" s="59">
        <f>'дод. 3'!O30</f>
        <v>0</v>
      </c>
      <c r="O89" s="59">
        <f>'дод. 3'!P30</f>
        <v>7321800</v>
      </c>
      <c r="P89" s="171"/>
      <c r="Q89" s="102"/>
      <c r="R89" s="102"/>
      <c r="S89" s="102"/>
    </row>
    <row r="90" spans="1:19" ht="39" customHeight="1">
      <c r="A90" s="6" t="s">
        <v>136</v>
      </c>
      <c r="B90" s="6"/>
      <c r="C90" s="14" t="s">
        <v>187</v>
      </c>
      <c r="D90" s="57">
        <f>D91+D92</f>
        <v>8490000</v>
      </c>
      <c r="E90" s="57">
        <f aca="true" t="shared" si="22" ref="E90:O90">E91+E92</f>
        <v>8490000</v>
      </c>
      <c r="F90" s="57">
        <f t="shared" si="22"/>
        <v>1685000</v>
      </c>
      <c r="G90" s="57">
        <f t="shared" si="22"/>
        <v>407210</v>
      </c>
      <c r="H90" s="57">
        <f t="shared" si="22"/>
        <v>0</v>
      </c>
      <c r="I90" s="57">
        <f t="shared" si="22"/>
        <v>246687</v>
      </c>
      <c r="J90" s="57">
        <f t="shared" si="22"/>
        <v>226687</v>
      </c>
      <c r="K90" s="57">
        <f t="shared" si="22"/>
        <v>141022</v>
      </c>
      <c r="L90" s="57">
        <f t="shared" si="22"/>
        <v>53404</v>
      </c>
      <c r="M90" s="57">
        <f t="shared" si="22"/>
        <v>20000</v>
      </c>
      <c r="N90" s="57">
        <f t="shared" si="22"/>
        <v>20000</v>
      </c>
      <c r="O90" s="57">
        <f t="shared" si="22"/>
        <v>8736687</v>
      </c>
      <c r="P90" s="171"/>
      <c r="Q90" s="102"/>
      <c r="R90" s="102"/>
      <c r="S90" s="102"/>
    </row>
    <row r="91" spans="1:19" s="9" customFormat="1" ht="75" customHeight="1">
      <c r="A91" s="8" t="s">
        <v>188</v>
      </c>
      <c r="B91" s="8" t="s">
        <v>134</v>
      </c>
      <c r="C91" s="15" t="s">
        <v>189</v>
      </c>
      <c r="D91" s="59">
        <f>'дод. 3'!E32</f>
        <v>3246540</v>
      </c>
      <c r="E91" s="59">
        <f>'дод. 3'!F32</f>
        <v>3246540</v>
      </c>
      <c r="F91" s="59">
        <f>'дод. 3'!G32</f>
        <v>1685000</v>
      </c>
      <c r="G91" s="59">
        <f>'дод. 3'!H32</f>
        <v>407210</v>
      </c>
      <c r="H91" s="59">
        <f>'дод. 3'!I32</f>
        <v>0</v>
      </c>
      <c r="I91" s="59">
        <f>'дод. 3'!J32</f>
        <v>246687</v>
      </c>
      <c r="J91" s="59">
        <f>'дод. 3'!K32</f>
        <v>226687</v>
      </c>
      <c r="K91" s="59">
        <f>'дод. 3'!L32</f>
        <v>141022</v>
      </c>
      <c r="L91" s="59">
        <f>'дод. 3'!M32</f>
        <v>53404</v>
      </c>
      <c r="M91" s="59">
        <f>'дод. 3'!N32</f>
        <v>20000</v>
      </c>
      <c r="N91" s="59">
        <f>'дод. 3'!O32</f>
        <v>20000</v>
      </c>
      <c r="O91" s="59">
        <f>'дод. 3'!P32</f>
        <v>3493227</v>
      </c>
      <c r="P91" s="171"/>
      <c r="Q91" s="102"/>
      <c r="R91" s="102"/>
      <c r="S91" s="102"/>
    </row>
    <row r="92" spans="1:19" s="9" customFormat="1" ht="62.25" customHeight="1">
      <c r="A92" s="8" t="s">
        <v>191</v>
      </c>
      <c r="B92" s="8" t="s">
        <v>134</v>
      </c>
      <c r="C92" s="15" t="s">
        <v>190</v>
      </c>
      <c r="D92" s="59">
        <f>'дод. 3'!E33</f>
        <v>5243460</v>
      </c>
      <c r="E92" s="59">
        <f>'дод. 3'!F33</f>
        <v>5243460</v>
      </c>
      <c r="F92" s="59">
        <f>'дод. 3'!G33</f>
        <v>0</v>
      </c>
      <c r="G92" s="59">
        <f>'дод. 3'!H33</f>
        <v>0</v>
      </c>
      <c r="H92" s="59">
        <f>'дод. 3'!I33</f>
        <v>0</v>
      </c>
      <c r="I92" s="59">
        <f>'дод. 3'!J33</f>
        <v>0</v>
      </c>
      <c r="J92" s="59">
        <f>'дод. 3'!K33</f>
        <v>0</v>
      </c>
      <c r="K92" s="59">
        <f>'дод. 3'!L33</f>
        <v>0</v>
      </c>
      <c r="L92" s="59">
        <f>'дод. 3'!M33</f>
        <v>0</v>
      </c>
      <c r="M92" s="59">
        <f>'дод. 3'!N33</f>
        <v>0</v>
      </c>
      <c r="N92" s="59">
        <f>'дод. 3'!O33</f>
        <v>0</v>
      </c>
      <c r="O92" s="59">
        <f>'дод. 3'!P33</f>
        <v>5243460</v>
      </c>
      <c r="P92" s="171"/>
      <c r="Q92" s="102"/>
      <c r="R92" s="102"/>
      <c r="S92" s="102"/>
    </row>
    <row r="93" spans="1:19" s="23" customFormat="1" ht="27" customHeight="1">
      <c r="A93" s="24" t="s">
        <v>116</v>
      </c>
      <c r="B93" s="12"/>
      <c r="C93" s="12" t="s">
        <v>117</v>
      </c>
      <c r="D93" s="58">
        <f>D94+D99+D100+D101+D103</f>
        <v>98650411</v>
      </c>
      <c r="E93" s="58">
        <f aca="true" t="shared" si="23" ref="E93:O93">E94+E99+E100+E101+E103</f>
        <v>95074411</v>
      </c>
      <c r="F93" s="58">
        <f t="shared" si="23"/>
        <v>0</v>
      </c>
      <c r="G93" s="58">
        <f t="shared" si="23"/>
        <v>16996320</v>
      </c>
      <c r="H93" s="58">
        <f t="shared" si="23"/>
        <v>3576000</v>
      </c>
      <c r="I93" s="58">
        <f t="shared" si="23"/>
        <v>146227152</v>
      </c>
      <c r="J93" s="58">
        <f t="shared" si="23"/>
        <v>39048</v>
      </c>
      <c r="K93" s="58">
        <f t="shared" si="23"/>
        <v>0</v>
      </c>
      <c r="L93" s="58">
        <f t="shared" si="23"/>
        <v>0</v>
      </c>
      <c r="M93" s="58">
        <f t="shared" si="23"/>
        <v>146188104</v>
      </c>
      <c r="N93" s="58">
        <f t="shared" si="23"/>
        <v>146188104</v>
      </c>
      <c r="O93" s="58">
        <f t="shared" si="23"/>
        <v>244877563</v>
      </c>
      <c r="P93" s="171"/>
      <c r="Q93" s="102"/>
      <c r="R93" s="102"/>
      <c r="S93" s="102"/>
    </row>
    <row r="94" spans="1:19" ht="34.5" customHeight="1">
      <c r="A94" s="6" t="s">
        <v>118</v>
      </c>
      <c r="B94" s="6" t="s">
        <v>121</v>
      </c>
      <c r="C94" s="14" t="s">
        <v>232</v>
      </c>
      <c r="D94" s="57">
        <f>D95+D96+D98+D97</f>
        <v>4646000</v>
      </c>
      <c r="E94" s="57">
        <f aca="true" t="shared" si="24" ref="E94:O94">E95+E96+E98+E97</f>
        <v>1550000</v>
      </c>
      <c r="F94" s="57">
        <f t="shared" si="24"/>
        <v>0</v>
      </c>
      <c r="G94" s="57">
        <f t="shared" si="24"/>
        <v>0</v>
      </c>
      <c r="H94" s="57">
        <f t="shared" si="24"/>
        <v>3096000</v>
      </c>
      <c r="I94" s="57">
        <f t="shared" si="24"/>
        <v>40000000</v>
      </c>
      <c r="J94" s="57">
        <f t="shared" si="24"/>
        <v>0</v>
      </c>
      <c r="K94" s="57">
        <f t="shared" si="24"/>
        <v>0</v>
      </c>
      <c r="L94" s="57">
        <f t="shared" si="24"/>
        <v>0</v>
      </c>
      <c r="M94" s="57">
        <f t="shared" si="24"/>
        <v>40000000</v>
      </c>
      <c r="N94" s="57">
        <f t="shared" si="24"/>
        <v>40000000</v>
      </c>
      <c r="O94" s="57">
        <f t="shared" si="24"/>
        <v>44646000</v>
      </c>
      <c r="P94" s="171"/>
      <c r="Q94" s="102"/>
      <c r="R94" s="102"/>
      <c r="S94" s="102"/>
    </row>
    <row r="95" spans="1:19" s="9" customFormat="1" ht="33.75" customHeight="1">
      <c r="A95" s="8" t="s">
        <v>233</v>
      </c>
      <c r="B95" s="8" t="s">
        <v>121</v>
      </c>
      <c r="C95" s="15" t="s">
        <v>234</v>
      </c>
      <c r="D95" s="59">
        <f>'дод. 3'!E139</f>
        <v>0</v>
      </c>
      <c r="E95" s="59">
        <f>'дод. 3'!F139</f>
        <v>0</v>
      </c>
      <c r="F95" s="59">
        <f>'дод. 3'!G139</f>
        <v>0</v>
      </c>
      <c r="G95" s="59">
        <f>'дод. 3'!H139</f>
        <v>0</v>
      </c>
      <c r="H95" s="59">
        <f>'дод. 3'!I139</f>
        <v>0</v>
      </c>
      <c r="I95" s="59">
        <f>'дод. 3'!J139</f>
        <v>20000000</v>
      </c>
      <c r="J95" s="59">
        <f>'дод. 3'!K139</f>
        <v>0</v>
      </c>
      <c r="K95" s="59">
        <f>'дод. 3'!L139</f>
        <v>0</v>
      </c>
      <c r="L95" s="59">
        <f>'дод. 3'!M139</f>
        <v>0</v>
      </c>
      <c r="M95" s="59">
        <f>'дод. 3'!N139</f>
        <v>20000000</v>
      </c>
      <c r="N95" s="59">
        <f>'дод. 3'!O139</f>
        <v>20000000</v>
      </c>
      <c r="O95" s="59">
        <f>'дод. 3'!P139</f>
        <v>20000000</v>
      </c>
      <c r="P95" s="171"/>
      <c r="Q95" s="102"/>
      <c r="R95" s="102"/>
      <c r="S95" s="102"/>
    </row>
    <row r="96" spans="1:19" s="9" customFormat="1" ht="36.75" customHeight="1">
      <c r="A96" s="8" t="s">
        <v>235</v>
      </c>
      <c r="B96" s="8" t="s">
        <v>121</v>
      </c>
      <c r="C96" s="15" t="s">
        <v>72</v>
      </c>
      <c r="D96" s="59">
        <f>'дод. 3'!E140</f>
        <v>3296000</v>
      </c>
      <c r="E96" s="59">
        <f>'дод. 3'!F140</f>
        <v>200000</v>
      </c>
      <c r="F96" s="59">
        <f>'дод. 3'!G140</f>
        <v>0</v>
      </c>
      <c r="G96" s="59">
        <f>'дод. 3'!H140</f>
        <v>0</v>
      </c>
      <c r="H96" s="59">
        <f>'дод. 3'!I140</f>
        <v>3096000</v>
      </c>
      <c r="I96" s="59">
        <f>'дод. 3'!J140</f>
        <v>0</v>
      </c>
      <c r="J96" s="59">
        <f>'дод. 3'!K140</f>
        <v>0</v>
      </c>
      <c r="K96" s="59">
        <f>'дод. 3'!L140</f>
        <v>0</v>
      </c>
      <c r="L96" s="59">
        <f>'дод. 3'!M140</f>
        <v>0</v>
      </c>
      <c r="M96" s="59">
        <f>'дод. 3'!N140</f>
        <v>0</v>
      </c>
      <c r="N96" s="59">
        <f>'дод. 3'!O140</f>
        <v>0</v>
      </c>
      <c r="O96" s="59">
        <f>'дод. 3'!P140</f>
        <v>3296000</v>
      </c>
      <c r="P96" s="171"/>
      <c r="Q96" s="102"/>
      <c r="R96" s="102"/>
      <c r="S96" s="102"/>
    </row>
    <row r="97" spans="1:19" s="9" customFormat="1" ht="36.75" customHeight="1">
      <c r="A97" s="29" t="s">
        <v>459</v>
      </c>
      <c r="B97" s="29" t="s">
        <v>121</v>
      </c>
      <c r="C97" s="15" t="s">
        <v>460</v>
      </c>
      <c r="D97" s="59">
        <f>'дод. 3'!E141</f>
        <v>350000</v>
      </c>
      <c r="E97" s="59">
        <f>'дод. 3'!F141</f>
        <v>350000</v>
      </c>
      <c r="F97" s="59">
        <f>'дод. 3'!G141</f>
        <v>0</v>
      </c>
      <c r="G97" s="59">
        <f>'дод. 3'!H141</f>
        <v>0</v>
      </c>
      <c r="H97" s="59">
        <f>'дод. 3'!I141</f>
        <v>0</v>
      </c>
      <c r="I97" s="59">
        <f>'дод. 3'!J141</f>
        <v>20000000</v>
      </c>
      <c r="J97" s="59">
        <f>'дод. 3'!K141</f>
        <v>0</v>
      </c>
      <c r="K97" s="59">
        <f>'дод. 3'!L141</f>
        <v>0</v>
      </c>
      <c r="L97" s="59">
        <f>'дод. 3'!M141</f>
        <v>0</v>
      </c>
      <c r="M97" s="59">
        <f>'дод. 3'!N141</f>
        <v>20000000</v>
      </c>
      <c r="N97" s="59">
        <f>'дод. 3'!O141</f>
        <v>20000000</v>
      </c>
      <c r="O97" s="59">
        <f>'дод. 3'!P141</f>
        <v>20350000</v>
      </c>
      <c r="P97" s="171"/>
      <c r="Q97" s="102"/>
      <c r="R97" s="102"/>
      <c r="S97" s="102"/>
    </row>
    <row r="98" spans="1:19" s="9" customFormat="1" ht="43.5" customHeight="1">
      <c r="A98" s="8" t="s">
        <v>462</v>
      </c>
      <c r="B98" s="8" t="s">
        <v>121</v>
      </c>
      <c r="C98" s="15" t="s">
        <v>463</v>
      </c>
      <c r="D98" s="59">
        <f>'дод. 3'!E142</f>
        <v>1000000</v>
      </c>
      <c r="E98" s="59">
        <f>'дод. 3'!F142</f>
        <v>1000000</v>
      </c>
      <c r="F98" s="59">
        <f>'дод. 3'!G142</f>
        <v>0</v>
      </c>
      <c r="G98" s="59">
        <f>'дод. 3'!H142</f>
        <v>0</v>
      </c>
      <c r="H98" s="59">
        <f>'дод. 3'!I142</f>
        <v>0</v>
      </c>
      <c r="I98" s="59">
        <f>'дод. 3'!J142</f>
        <v>0</v>
      </c>
      <c r="J98" s="59">
        <f>'дод. 3'!K142</f>
        <v>0</v>
      </c>
      <c r="K98" s="59">
        <f>'дод. 3'!L142</f>
        <v>0</v>
      </c>
      <c r="L98" s="59">
        <f>'дод. 3'!M142</f>
        <v>0</v>
      </c>
      <c r="M98" s="59">
        <f>'дод. 3'!N142</f>
        <v>0</v>
      </c>
      <c r="N98" s="59">
        <f>'дод. 3'!O142</f>
        <v>0</v>
      </c>
      <c r="O98" s="59">
        <f>'дод. 3'!P142</f>
        <v>1000000</v>
      </c>
      <c r="P98" s="171"/>
      <c r="Q98" s="102"/>
      <c r="R98" s="102"/>
      <c r="S98" s="102"/>
    </row>
    <row r="99" spans="1:19" s="9" customFormat="1" ht="52.5" customHeight="1">
      <c r="A99" s="6" t="s">
        <v>120</v>
      </c>
      <c r="B99" s="6" t="s">
        <v>121</v>
      </c>
      <c r="C99" s="14" t="s">
        <v>238</v>
      </c>
      <c r="D99" s="57">
        <f>'дод. 3'!E143</f>
        <v>300000</v>
      </c>
      <c r="E99" s="57">
        <f>'дод. 3'!F143</f>
        <v>0</v>
      </c>
      <c r="F99" s="57">
        <f>'дод. 3'!G143</f>
        <v>0</v>
      </c>
      <c r="G99" s="57">
        <f>'дод. 3'!H143</f>
        <v>0</v>
      </c>
      <c r="H99" s="57">
        <f>'дод. 3'!I143</f>
        <v>300000</v>
      </c>
      <c r="I99" s="57">
        <f>'дод. 3'!J143</f>
        <v>0</v>
      </c>
      <c r="J99" s="57">
        <f>'дод. 3'!K143</f>
        <v>0</v>
      </c>
      <c r="K99" s="57">
        <f>'дод. 3'!L143</f>
        <v>0</v>
      </c>
      <c r="L99" s="57">
        <f>'дод. 3'!M143</f>
        <v>0</v>
      </c>
      <c r="M99" s="57">
        <f>'дод. 3'!N143</f>
        <v>0</v>
      </c>
      <c r="N99" s="57">
        <f>'дод. 3'!O143</f>
        <v>0</v>
      </c>
      <c r="O99" s="57">
        <f>'дод. 3'!P143</f>
        <v>300000</v>
      </c>
      <c r="P99" s="171"/>
      <c r="Q99" s="102"/>
      <c r="R99" s="102"/>
      <c r="S99" s="102"/>
    </row>
    <row r="100" spans="1:19" ht="30" customHeight="1">
      <c r="A100" s="6" t="s">
        <v>236</v>
      </c>
      <c r="B100" s="6" t="s">
        <v>121</v>
      </c>
      <c r="C100" s="14" t="s">
        <v>237</v>
      </c>
      <c r="D100" s="57">
        <f>'дод. 3'!E162+'дод. 3'!E144</f>
        <v>91238210</v>
      </c>
      <c r="E100" s="57">
        <f>'дод. 3'!F162+'дод. 3'!F144</f>
        <v>91058210</v>
      </c>
      <c r="F100" s="57">
        <f>'дод. 3'!G162+'дод. 3'!G144</f>
        <v>0</v>
      </c>
      <c r="G100" s="57">
        <f>'дод. 3'!H162+'дод. 3'!H144</f>
        <v>16966320</v>
      </c>
      <c r="H100" s="57">
        <f>'дод. 3'!I162+'дод. 3'!I144</f>
        <v>180000</v>
      </c>
      <c r="I100" s="57">
        <f>'дод. 3'!J162+'дод. 3'!J144</f>
        <v>106188104</v>
      </c>
      <c r="J100" s="57">
        <f>'дод. 3'!K162+'дод. 3'!K144</f>
        <v>0</v>
      </c>
      <c r="K100" s="57">
        <f>'дод. 3'!L162+'дод. 3'!L144</f>
        <v>0</v>
      </c>
      <c r="L100" s="57">
        <f>'дод. 3'!M162+'дод. 3'!M144</f>
        <v>0</v>
      </c>
      <c r="M100" s="57">
        <f>'дод. 3'!N162+'дод. 3'!N144</f>
        <v>106188104</v>
      </c>
      <c r="N100" s="57">
        <f>'дод. 3'!O162+'дод. 3'!O144</f>
        <v>106188104</v>
      </c>
      <c r="O100" s="57">
        <f>'дод. 3'!P162+'дод. 3'!P144</f>
        <v>197426314</v>
      </c>
      <c r="P100" s="171"/>
      <c r="Q100" s="102"/>
      <c r="R100" s="102"/>
      <c r="S100" s="102"/>
    </row>
    <row r="101" spans="1:19" ht="39.75" customHeight="1">
      <c r="A101" s="6" t="s">
        <v>255</v>
      </c>
      <c r="B101" s="6"/>
      <c r="C101" s="14" t="s">
        <v>256</v>
      </c>
      <c r="D101" s="57">
        <f>D102</f>
        <v>84906</v>
      </c>
      <c r="E101" s="57">
        <f aca="true" t="shared" si="25" ref="E101:O101">E102</f>
        <v>84906</v>
      </c>
      <c r="F101" s="57">
        <f t="shared" si="25"/>
        <v>0</v>
      </c>
      <c r="G101" s="57">
        <f t="shared" si="25"/>
        <v>0</v>
      </c>
      <c r="H101" s="57">
        <f t="shared" si="25"/>
        <v>0</v>
      </c>
      <c r="I101" s="57">
        <f t="shared" si="25"/>
        <v>39048</v>
      </c>
      <c r="J101" s="57">
        <f t="shared" si="25"/>
        <v>39048</v>
      </c>
      <c r="K101" s="57">
        <f t="shared" si="25"/>
        <v>0</v>
      </c>
      <c r="L101" s="57">
        <f t="shared" si="25"/>
        <v>0</v>
      </c>
      <c r="M101" s="57">
        <f t="shared" si="25"/>
        <v>0</v>
      </c>
      <c r="N101" s="57">
        <f t="shared" si="25"/>
        <v>0</v>
      </c>
      <c r="O101" s="57">
        <f t="shared" si="25"/>
        <v>123954</v>
      </c>
      <c r="P101" s="171"/>
      <c r="Q101" s="102"/>
      <c r="R101" s="102"/>
      <c r="S101" s="102"/>
    </row>
    <row r="102" spans="1:19" s="9" customFormat="1" ht="77.25" customHeight="1">
      <c r="A102" s="8" t="s">
        <v>240</v>
      </c>
      <c r="B102" s="10" t="s">
        <v>119</v>
      </c>
      <c r="C102" s="15" t="s">
        <v>241</v>
      </c>
      <c r="D102" s="59">
        <f>'дод. 3'!E164</f>
        <v>84906</v>
      </c>
      <c r="E102" s="59">
        <f>'дод. 3'!F164</f>
        <v>84906</v>
      </c>
      <c r="F102" s="59">
        <f>'дод. 3'!G164</f>
        <v>0</v>
      </c>
      <c r="G102" s="59">
        <f>'дод. 3'!H164</f>
        <v>0</v>
      </c>
      <c r="H102" s="59">
        <f>'дод. 3'!I164</f>
        <v>0</v>
      </c>
      <c r="I102" s="59">
        <f>'дод. 3'!J164</f>
        <v>39048</v>
      </c>
      <c r="J102" s="59">
        <f>'дод. 3'!K164</f>
        <v>39048</v>
      </c>
      <c r="K102" s="59">
        <f>'дод. 3'!L164</f>
        <v>0</v>
      </c>
      <c r="L102" s="59">
        <f>'дод. 3'!M164</f>
        <v>0</v>
      </c>
      <c r="M102" s="59">
        <f>'дод. 3'!N164</f>
        <v>0</v>
      </c>
      <c r="N102" s="59">
        <f>'дод. 3'!O164</f>
        <v>0</v>
      </c>
      <c r="O102" s="59">
        <f>'дод. 3'!P164</f>
        <v>123954</v>
      </c>
      <c r="P102" s="171"/>
      <c r="Q102" s="102"/>
      <c r="R102" s="102"/>
      <c r="S102" s="102"/>
    </row>
    <row r="103" spans="1:19" ht="39.75" customHeight="1">
      <c r="A103" s="6" t="s">
        <v>257</v>
      </c>
      <c r="B103" s="13" t="s">
        <v>119</v>
      </c>
      <c r="C103" s="14" t="s">
        <v>258</v>
      </c>
      <c r="D103" s="57">
        <f>'дод. 3'!E145+'дод. 3'!E158</f>
        <v>2381295</v>
      </c>
      <c r="E103" s="57">
        <f>'дод. 3'!F145+'дод. 3'!F158</f>
        <v>2381295</v>
      </c>
      <c r="F103" s="57">
        <f>'дод. 3'!G145+'дод. 3'!G158</f>
        <v>0</v>
      </c>
      <c r="G103" s="57">
        <f>'дод. 3'!H145+'дод. 3'!H158</f>
        <v>30000</v>
      </c>
      <c r="H103" s="57">
        <f>'дод. 3'!I145+'дод. 3'!I158</f>
        <v>0</v>
      </c>
      <c r="I103" s="57">
        <f>'дод. 3'!J145+'дод. 3'!J158</f>
        <v>0</v>
      </c>
      <c r="J103" s="57">
        <f>'дод. 3'!K145+'дод. 3'!K158</f>
        <v>0</v>
      </c>
      <c r="K103" s="57">
        <f>'дод. 3'!L145+'дод. 3'!L158</f>
        <v>0</v>
      </c>
      <c r="L103" s="57">
        <f>'дод. 3'!M145+'дод. 3'!M158</f>
        <v>0</v>
      </c>
      <c r="M103" s="57">
        <f>'дод. 3'!N145+'дод. 3'!N158</f>
        <v>0</v>
      </c>
      <c r="N103" s="57">
        <f>'дод. 3'!O145+'дод. 3'!O158</f>
        <v>0</v>
      </c>
      <c r="O103" s="57">
        <f>'дод. 3'!P145+'дод. 3'!P158</f>
        <v>2381295</v>
      </c>
      <c r="P103" s="171"/>
      <c r="Q103" s="102"/>
      <c r="R103" s="102"/>
      <c r="S103" s="102"/>
    </row>
    <row r="104" spans="1:19" s="23" customFormat="1" ht="29.25" customHeight="1">
      <c r="A104" s="24" t="s">
        <v>242</v>
      </c>
      <c r="B104" s="12"/>
      <c r="C104" s="12" t="s">
        <v>243</v>
      </c>
      <c r="D104" s="58">
        <f aca="true" t="shared" si="26" ref="D104:O104">D105+D107+D115+D121+D123</f>
        <v>31399703</v>
      </c>
      <c r="E104" s="58">
        <f t="shared" si="26"/>
        <v>8755067</v>
      </c>
      <c r="F104" s="58">
        <f t="shared" si="26"/>
        <v>0</v>
      </c>
      <c r="G104" s="58">
        <f t="shared" si="26"/>
        <v>0</v>
      </c>
      <c r="H104" s="58">
        <f t="shared" si="26"/>
        <v>22644636</v>
      </c>
      <c r="I104" s="58">
        <f t="shared" si="26"/>
        <v>107384946</v>
      </c>
      <c r="J104" s="58">
        <f t="shared" si="26"/>
        <v>484946</v>
      </c>
      <c r="K104" s="58">
        <f t="shared" si="26"/>
        <v>0</v>
      </c>
      <c r="L104" s="58">
        <f t="shared" si="26"/>
        <v>0</v>
      </c>
      <c r="M104" s="58">
        <f t="shared" si="26"/>
        <v>106900000</v>
      </c>
      <c r="N104" s="58">
        <f t="shared" si="26"/>
        <v>106100000</v>
      </c>
      <c r="O104" s="58">
        <f t="shared" si="26"/>
        <v>138784649</v>
      </c>
      <c r="P104" s="171"/>
      <c r="Q104" s="102"/>
      <c r="R104" s="102"/>
      <c r="S104" s="102"/>
    </row>
    <row r="105" spans="1:19" s="23" customFormat="1" ht="31.5">
      <c r="A105" s="24" t="s">
        <v>259</v>
      </c>
      <c r="B105" s="12"/>
      <c r="C105" s="12" t="s">
        <v>260</v>
      </c>
      <c r="D105" s="58">
        <f>D106</f>
        <v>550000</v>
      </c>
      <c r="E105" s="58">
        <f aca="true" t="shared" si="27" ref="E105:O105">E106</f>
        <v>550000</v>
      </c>
      <c r="F105" s="58">
        <f t="shared" si="27"/>
        <v>0</v>
      </c>
      <c r="G105" s="58">
        <f t="shared" si="27"/>
        <v>0</v>
      </c>
      <c r="H105" s="58">
        <f t="shared" si="27"/>
        <v>0</v>
      </c>
      <c r="I105" s="58">
        <f t="shared" si="27"/>
        <v>0</v>
      </c>
      <c r="J105" s="58">
        <f t="shared" si="27"/>
        <v>0</v>
      </c>
      <c r="K105" s="58">
        <f t="shared" si="27"/>
        <v>0</v>
      </c>
      <c r="L105" s="58">
        <f t="shared" si="27"/>
        <v>0</v>
      </c>
      <c r="M105" s="58">
        <f t="shared" si="27"/>
        <v>0</v>
      </c>
      <c r="N105" s="58">
        <f t="shared" si="27"/>
        <v>0</v>
      </c>
      <c r="O105" s="58">
        <f t="shared" si="27"/>
        <v>550000</v>
      </c>
      <c r="P105" s="171"/>
      <c r="Q105" s="102"/>
      <c r="R105" s="102"/>
      <c r="S105" s="102"/>
    </row>
    <row r="106" spans="1:19" ht="34.5" customHeight="1">
      <c r="A106" s="6" t="s">
        <v>244</v>
      </c>
      <c r="B106" s="6" t="s">
        <v>138</v>
      </c>
      <c r="C106" s="14" t="s">
        <v>245</v>
      </c>
      <c r="D106" s="57">
        <f>'дод. 3'!E183</f>
        <v>550000</v>
      </c>
      <c r="E106" s="57">
        <f>'дод. 3'!F183</f>
        <v>550000</v>
      </c>
      <c r="F106" s="57">
        <f>'дод. 3'!G183</f>
        <v>0</v>
      </c>
      <c r="G106" s="57">
        <f>'дод. 3'!H183</f>
        <v>0</v>
      </c>
      <c r="H106" s="57">
        <f>'дод. 3'!I183</f>
        <v>0</v>
      </c>
      <c r="I106" s="57">
        <f>'дод. 3'!J183</f>
        <v>0</v>
      </c>
      <c r="J106" s="57">
        <f>'дод. 3'!K183</f>
        <v>0</v>
      </c>
      <c r="K106" s="57">
        <f>'дод. 3'!L183</f>
        <v>0</v>
      </c>
      <c r="L106" s="57">
        <f>'дод. 3'!M183</f>
        <v>0</v>
      </c>
      <c r="M106" s="57">
        <f>'дод. 3'!N183</f>
        <v>0</v>
      </c>
      <c r="N106" s="57">
        <f>'дод. 3'!O183</f>
        <v>0</v>
      </c>
      <c r="O106" s="57">
        <f>'дод. 3'!P183</f>
        <v>550000</v>
      </c>
      <c r="P106" s="171"/>
      <c r="Q106" s="102"/>
      <c r="R106" s="102"/>
      <c r="S106" s="102"/>
    </row>
    <row r="107" spans="1:19" s="23" customFormat="1" ht="32.25" customHeight="1">
      <c r="A107" s="24" t="s">
        <v>156</v>
      </c>
      <c r="B107" s="24"/>
      <c r="C107" s="97" t="s">
        <v>246</v>
      </c>
      <c r="D107" s="58">
        <f>D108+D109+D113+D114</f>
        <v>0</v>
      </c>
      <c r="E107" s="58">
        <f aca="true" t="shared" si="28" ref="E107:O107">E108+E109+E113+E114</f>
        <v>0</v>
      </c>
      <c r="F107" s="58">
        <f t="shared" si="28"/>
        <v>0</v>
      </c>
      <c r="G107" s="58">
        <f t="shared" si="28"/>
        <v>0</v>
      </c>
      <c r="H107" s="58">
        <f t="shared" si="28"/>
        <v>0</v>
      </c>
      <c r="I107" s="58">
        <f t="shared" si="28"/>
        <v>62200000</v>
      </c>
      <c r="J107" s="58">
        <f t="shared" si="28"/>
        <v>0</v>
      </c>
      <c r="K107" s="58">
        <f t="shared" si="28"/>
        <v>0</v>
      </c>
      <c r="L107" s="58">
        <f t="shared" si="28"/>
        <v>0</v>
      </c>
      <c r="M107" s="58">
        <f t="shared" si="28"/>
        <v>62200000</v>
      </c>
      <c r="N107" s="58">
        <f t="shared" si="28"/>
        <v>62200000</v>
      </c>
      <c r="O107" s="58">
        <f t="shared" si="28"/>
        <v>62200000</v>
      </c>
      <c r="P107" s="171"/>
      <c r="Q107" s="102"/>
      <c r="R107" s="102"/>
      <c r="S107" s="102"/>
    </row>
    <row r="108" spans="1:19" ht="32.25" customHeight="1">
      <c r="A108" s="28" t="s">
        <v>478</v>
      </c>
      <c r="B108" s="28" t="s">
        <v>181</v>
      </c>
      <c r="C108" s="14" t="s">
        <v>491</v>
      </c>
      <c r="D108" s="57">
        <f>'дод. 3'!E146+'дод. 3'!E165</f>
        <v>0</v>
      </c>
      <c r="E108" s="57">
        <f>'дод. 3'!F146+'дод. 3'!F165</f>
        <v>0</v>
      </c>
      <c r="F108" s="57">
        <f>'дод. 3'!G146+'дод. 3'!G165</f>
        <v>0</v>
      </c>
      <c r="G108" s="57">
        <f>'дод. 3'!H146+'дод. 3'!H165</f>
        <v>0</v>
      </c>
      <c r="H108" s="57">
        <f>'дод. 3'!I146+'дод. 3'!I165</f>
        <v>0</v>
      </c>
      <c r="I108" s="57">
        <f>'дод. 3'!J146+'дод. 3'!J165</f>
        <v>11900000</v>
      </c>
      <c r="J108" s="57">
        <f>'дод. 3'!K146+'дод. 3'!K165</f>
        <v>0</v>
      </c>
      <c r="K108" s="57">
        <f>'дод. 3'!L146+'дод. 3'!L165</f>
        <v>0</v>
      </c>
      <c r="L108" s="57">
        <f>'дод. 3'!M146+'дод. 3'!M165</f>
        <v>0</v>
      </c>
      <c r="M108" s="57">
        <f>'дод. 3'!N146+'дод. 3'!N165</f>
        <v>11900000</v>
      </c>
      <c r="N108" s="57">
        <f>'дод. 3'!O146+'дод. 3'!O165</f>
        <v>11900000</v>
      </c>
      <c r="O108" s="57">
        <f>'дод. 3'!P146+'дод. 3'!P165</f>
        <v>11900000</v>
      </c>
      <c r="P108" s="171" t="s">
        <v>508</v>
      </c>
      <c r="Q108" s="102"/>
      <c r="R108" s="102"/>
      <c r="S108" s="102"/>
    </row>
    <row r="109" spans="1:19" ht="32.25" customHeight="1">
      <c r="A109" s="28" t="s">
        <v>483</v>
      </c>
      <c r="B109" s="28" t="s">
        <v>181</v>
      </c>
      <c r="C109" s="14" t="s">
        <v>493</v>
      </c>
      <c r="D109" s="57">
        <f>D110+D111+D112</f>
        <v>0</v>
      </c>
      <c r="E109" s="57">
        <f aca="true" t="shared" si="29" ref="E109:O109">E110+E111+E112</f>
        <v>0</v>
      </c>
      <c r="F109" s="57">
        <f t="shared" si="29"/>
        <v>0</v>
      </c>
      <c r="G109" s="57">
        <f t="shared" si="29"/>
        <v>0</v>
      </c>
      <c r="H109" s="57">
        <f t="shared" si="29"/>
        <v>0</v>
      </c>
      <c r="I109" s="57">
        <f t="shared" si="29"/>
        <v>17741000</v>
      </c>
      <c r="J109" s="57">
        <f t="shared" si="29"/>
        <v>0</v>
      </c>
      <c r="K109" s="57">
        <f t="shared" si="29"/>
        <v>0</v>
      </c>
      <c r="L109" s="57">
        <f t="shared" si="29"/>
        <v>0</v>
      </c>
      <c r="M109" s="57">
        <f t="shared" si="29"/>
        <v>17741000</v>
      </c>
      <c r="N109" s="57">
        <f t="shared" si="29"/>
        <v>17741000</v>
      </c>
      <c r="O109" s="57">
        <f t="shared" si="29"/>
        <v>17741000</v>
      </c>
      <c r="P109" s="171"/>
      <c r="Q109" s="102"/>
      <c r="R109" s="102"/>
      <c r="S109" s="102"/>
    </row>
    <row r="110" spans="1:19" s="9" customFormat="1" ht="32.25" customHeight="1">
      <c r="A110" s="29" t="s">
        <v>485</v>
      </c>
      <c r="B110" s="29" t="s">
        <v>181</v>
      </c>
      <c r="C110" s="15" t="s">
        <v>494</v>
      </c>
      <c r="D110" s="59">
        <f>'дод. 3'!E167</f>
        <v>0</v>
      </c>
      <c r="E110" s="59">
        <f>'дод. 3'!F167</f>
        <v>0</v>
      </c>
      <c r="F110" s="59">
        <f>'дод. 3'!G167</f>
        <v>0</v>
      </c>
      <c r="G110" s="59">
        <f>'дод. 3'!H167</f>
        <v>0</v>
      </c>
      <c r="H110" s="59">
        <f>'дод. 3'!I167</f>
        <v>0</v>
      </c>
      <c r="I110" s="59">
        <f>'дод. 3'!J167</f>
        <v>3741000</v>
      </c>
      <c r="J110" s="59">
        <f>'дод. 3'!K167</f>
        <v>0</v>
      </c>
      <c r="K110" s="59">
        <f>'дод. 3'!L167</f>
        <v>0</v>
      </c>
      <c r="L110" s="59">
        <f>'дод. 3'!M167</f>
        <v>0</v>
      </c>
      <c r="M110" s="59">
        <f>'дод. 3'!N167</f>
        <v>3741000</v>
      </c>
      <c r="N110" s="59">
        <f>'дод. 3'!O167</f>
        <v>3741000</v>
      </c>
      <c r="O110" s="59">
        <f>'дод. 3'!P167</f>
        <v>3741000</v>
      </c>
      <c r="P110" s="171"/>
      <c r="Q110" s="102"/>
      <c r="R110" s="102"/>
      <c r="S110" s="102"/>
    </row>
    <row r="111" spans="1:19" s="9" customFormat="1" ht="32.25" customHeight="1">
      <c r="A111" s="29" t="s">
        <v>487</v>
      </c>
      <c r="B111" s="29" t="s">
        <v>181</v>
      </c>
      <c r="C111" s="15" t="s">
        <v>495</v>
      </c>
      <c r="D111" s="59">
        <f>'дод. 3'!E168</f>
        <v>0</v>
      </c>
      <c r="E111" s="59">
        <f>'дод. 3'!F168</f>
        <v>0</v>
      </c>
      <c r="F111" s="59">
        <f>'дод. 3'!G168</f>
        <v>0</v>
      </c>
      <c r="G111" s="59">
        <f>'дод. 3'!H168</f>
        <v>0</v>
      </c>
      <c r="H111" s="59">
        <f>'дод. 3'!I168</f>
        <v>0</v>
      </c>
      <c r="I111" s="59">
        <f>'дод. 3'!J168</f>
        <v>5500000</v>
      </c>
      <c r="J111" s="59">
        <f>'дод. 3'!K168</f>
        <v>0</v>
      </c>
      <c r="K111" s="59">
        <f>'дод. 3'!L168</f>
        <v>0</v>
      </c>
      <c r="L111" s="59">
        <f>'дод. 3'!M168</f>
        <v>0</v>
      </c>
      <c r="M111" s="59">
        <f>'дод. 3'!N168</f>
        <v>5500000</v>
      </c>
      <c r="N111" s="59">
        <f>'дод. 3'!O168</f>
        <v>5500000</v>
      </c>
      <c r="O111" s="59">
        <f>'дод. 3'!P168</f>
        <v>5500000</v>
      </c>
      <c r="P111" s="171"/>
      <c r="Q111" s="102"/>
      <c r="R111" s="102"/>
      <c r="S111" s="102"/>
    </row>
    <row r="112" spans="1:19" s="9" customFormat="1" ht="32.25" customHeight="1">
      <c r="A112" s="29" t="s">
        <v>489</v>
      </c>
      <c r="B112" s="29" t="s">
        <v>181</v>
      </c>
      <c r="C112" s="15" t="s">
        <v>496</v>
      </c>
      <c r="D112" s="59">
        <f>'дод. 3'!E169</f>
        <v>0</v>
      </c>
      <c r="E112" s="59">
        <f>'дод. 3'!F169</f>
        <v>0</v>
      </c>
      <c r="F112" s="59">
        <f>'дод. 3'!G169</f>
        <v>0</v>
      </c>
      <c r="G112" s="59">
        <f>'дод. 3'!H169</f>
        <v>0</v>
      </c>
      <c r="H112" s="59">
        <f>'дод. 3'!I169</f>
        <v>0</v>
      </c>
      <c r="I112" s="59">
        <f>'дод. 3'!J169</f>
        <v>8500000</v>
      </c>
      <c r="J112" s="59">
        <f>'дод. 3'!K169</f>
        <v>0</v>
      </c>
      <c r="K112" s="59">
        <f>'дод. 3'!L169</f>
        <v>0</v>
      </c>
      <c r="L112" s="59">
        <f>'дод. 3'!M169</f>
        <v>0</v>
      </c>
      <c r="M112" s="59">
        <f>'дод. 3'!N169</f>
        <v>8500000</v>
      </c>
      <c r="N112" s="59">
        <f>'дод. 3'!O169</f>
        <v>8500000</v>
      </c>
      <c r="O112" s="59">
        <f>'дод. 3'!P169</f>
        <v>8500000</v>
      </c>
      <c r="P112" s="171"/>
      <c r="Q112" s="102"/>
      <c r="R112" s="102"/>
      <c r="S112" s="102"/>
    </row>
    <row r="113" spans="1:19" ht="32.25" customHeight="1">
      <c r="A113" s="28" t="s">
        <v>480</v>
      </c>
      <c r="B113" s="28" t="s">
        <v>181</v>
      </c>
      <c r="C113" s="14" t="s">
        <v>492</v>
      </c>
      <c r="D113" s="57">
        <f>'дод. 3'!E147+'дод. 3'!E170</f>
        <v>0</v>
      </c>
      <c r="E113" s="57">
        <f>'дод. 3'!F147+'дод. 3'!F170</f>
        <v>0</v>
      </c>
      <c r="F113" s="57">
        <f>'дод. 3'!G147+'дод. 3'!G170</f>
        <v>0</v>
      </c>
      <c r="G113" s="57">
        <f>'дод. 3'!H147+'дод. 3'!H170</f>
        <v>0</v>
      </c>
      <c r="H113" s="57">
        <f>'дод. 3'!I147+'дод. 3'!I170</f>
        <v>0</v>
      </c>
      <c r="I113" s="57">
        <f>'дод. 3'!J147+'дод. 3'!J170</f>
        <v>31359000</v>
      </c>
      <c r="J113" s="57">
        <f>'дод. 3'!K147+'дод. 3'!K170</f>
        <v>0</v>
      </c>
      <c r="K113" s="57">
        <f>'дод. 3'!L147+'дод. 3'!L170</f>
        <v>0</v>
      </c>
      <c r="L113" s="57">
        <f>'дод. 3'!M147+'дод. 3'!M170</f>
        <v>0</v>
      </c>
      <c r="M113" s="57">
        <f>'дод. 3'!N147+'дод. 3'!N170</f>
        <v>31359000</v>
      </c>
      <c r="N113" s="57">
        <f>'дод. 3'!O147+'дод. 3'!O170</f>
        <v>31359000</v>
      </c>
      <c r="O113" s="57">
        <f>'дод. 3'!P147+'дод. 3'!P170</f>
        <v>31359000</v>
      </c>
      <c r="P113" s="171"/>
      <c r="Q113" s="102"/>
      <c r="R113" s="102"/>
      <c r="S113" s="102"/>
    </row>
    <row r="114" spans="1:19" ht="42.75" customHeight="1">
      <c r="A114" s="6" t="s">
        <v>247</v>
      </c>
      <c r="B114" s="6" t="s">
        <v>181</v>
      </c>
      <c r="C114" s="14" t="s">
        <v>1</v>
      </c>
      <c r="D114" s="57">
        <f>'дод. 3'!E148</f>
        <v>0</v>
      </c>
      <c r="E114" s="57">
        <f>'дод. 3'!F148</f>
        <v>0</v>
      </c>
      <c r="F114" s="57">
        <f>'дод. 3'!G148</f>
        <v>0</v>
      </c>
      <c r="G114" s="57">
        <f>'дод. 3'!H148</f>
        <v>0</v>
      </c>
      <c r="H114" s="57">
        <f>'дод. 3'!I148</f>
        <v>0</v>
      </c>
      <c r="I114" s="57">
        <f>'дод. 3'!J148</f>
        <v>1200000</v>
      </c>
      <c r="J114" s="57">
        <f>'дод. 3'!K148</f>
        <v>0</v>
      </c>
      <c r="K114" s="57">
        <f>'дод. 3'!L148</f>
        <v>0</v>
      </c>
      <c r="L114" s="57">
        <f>'дод. 3'!M148</f>
        <v>0</v>
      </c>
      <c r="M114" s="57">
        <f>'дод. 3'!N148</f>
        <v>1200000</v>
      </c>
      <c r="N114" s="57">
        <f>'дод. 3'!O148</f>
        <v>1200000</v>
      </c>
      <c r="O114" s="57">
        <f>'дод. 3'!P148</f>
        <v>1200000</v>
      </c>
      <c r="P114" s="171"/>
      <c r="Q114" s="102"/>
      <c r="R114" s="102"/>
      <c r="S114" s="102"/>
    </row>
    <row r="115" spans="1:19" s="23" customFormat="1" ht="39.75" customHeight="1">
      <c r="A115" s="24" t="s">
        <v>142</v>
      </c>
      <c r="B115" s="12"/>
      <c r="C115" s="12" t="s">
        <v>2</v>
      </c>
      <c r="D115" s="58">
        <f>D116+D118</f>
        <v>21544636</v>
      </c>
      <c r="E115" s="58">
        <f aca="true" t="shared" si="30" ref="E115:O115">E116+E118</f>
        <v>0</v>
      </c>
      <c r="F115" s="58">
        <f t="shared" si="30"/>
        <v>0</v>
      </c>
      <c r="G115" s="58">
        <f t="shared" si="30"/>
        <v>0</v>
      </c>
      <c r="H115" s="58">
        <f t="shared" si="30"/>
        <v>21544636</v>
      </c>
      <c r="I115" s="58">
        <f t="shared" si="30"/>
        <v>810000</v>
      </c>
      <c r="J115" s="58">
        <f t="shared" si="30"/>
        <v>0</v>
      </c>
      <c r="K115" s="58">
        <f t="shared" si="30"/>
        <v>0</v>
      </c>
      <c r="L115" s="58">
        <f t="shared" si="30"/>
        <v>0</v>
      </c>
      <c r="M115" s="58">
        <f t="shared" si="30"/>
        <v>810000</v>
      </c>
      <c r="N115" s="58">
        <f t="shared" si="30"/>
        <v>810000</v>
      </c>
      <c r="O115" s="58">
        <f t="shared" si="30"/>
        <v>22354636</v>
      </c>
      <c r="P115" s="171"/>
      <c r="Q115" s="102"/>
      <c r="R115" s="102"/>
      <c r="S115" s="102"/>
    </row>
    <row r="116" spans="1:19" ht="39.75" customHeight="1">
      <c r="A116" s="6" t="s">
        <v>143</v>
      </c>
      <c r="B116" s="14"/>
      <c r="C116" s="14" t="s">
        <v>4</v>
      </c>
      <c r="D116" s="57">
        <f>D117</f>
        <v>3000000</v>
      </c>
      <c r="E116" s="57">
        <f aca="true" t="shared" si="31" ref="E116:O116">E117</f>
        <v>0</v>
      </c>
      <c r="F116" s="57">
        <f t="shared" si="31"/>
        <v>0</v>
      </c>
      <c r="G116" s="57">
        <f t="shared" si="31"/>
        <v>0</v>
      </c>
      <c r="H116" s="57">
        <f t="shared" si="31"/>
        <v>3000000</v>
      </c>
      <c r="I116" s="57">
        <f t="shared" si="31"/>
        <v>0</v>
      </c>
      <c r="J116" s="57">
        <f t="shared" si="31"/>
        <v>0</v>
      </c>
      <c r="K116" s="57">
        <f t="shared" si="31"/>
        <v>0</v>
      </c>
      <c r="L116" s="57">
        <f t="shared" si="31"/>
        <v>0</v>
      </c>
      <c r="M116" s="57">
        <f t="shared" si="31"/>
        <v>0</v>
      </c>
      <c r="N116" s="57">
        <f t="shared" si="31"/>
        <v>0</v>
      </c>
      <c r="O116" s="57">
        <f t="shared" si="31"/>
        <v>3000000</v>
      </c>
      <c r="P116" s="171"/>
      <c r="Q116" s="102"/>
      <c r="R116" s="102"/>
      <c r="S116" s="102"/>
    </row>
    <row r="117" spans="1:19" s="9" customFormat="1" ht="39.75" customHeight="1">
      <c r="A117" s="8" t="s">
        <v>5</v>
      </c>
      <c r="B117" s="8" t="s">
        <v>139</v>
      </c>
      <c r="C117" s="15" t="s">
        <v>77</v>
      </c>
      <c r="D117" s="59">
        <f>'дод. 3'!E35</f>
        <v>3000000</v>
      </c>
      <c r="E117" s="59">
        <f>'дод. 3'!F35</f>
        <v>0</v>
      </c>
      <c r="F117" s="59">
        <f>'дод. 3'!G35</f>
        <v>0</v>
      </c>
      <c r="G117" s="59">
        <f>'дод. 3'!H35</f>
        <v>0</v>
      </c>
      <c r="H117" s="59">
        <f>'дод. 3'!I35</f>
        <v>3000000</v>
      </c>
      <c r="I117" s="59">
        <f>'дод. 3'!J35</f>
        <v>0</v>
      </c>
      <c r="J117" s="59">
        <f>'дод. 3'!K35</f>
        <v>0</v>
      </c>
      <c r="K117" s="59">
        <f>'дод. 3'!L35</f>
        <v>0</v>
      </c>
      <c r="L117" s="59">
        <f>'дод. 3'!M35</f>
        <v>0</v>
      </c>
      <c r="M117" s="59">
        <f>'дод. 3'!N35</f>
        <v>0</v>
      </c>
      <c r="N117" s="59">
        <f>'дод. 3'!O35</f>
        <v>0</v>
      </c>
      <c r="O117" s="59">
        <f>'дод. 3'!P35</f>
        <v>3000000</v>
      </c>
      <c r="P117" s="171"/>
      <c r="Q117" s="102"/>
      <c r="R117" s="102"/>
      <c r="S117" s="102"/>
    </row>
    <row r="118" spans="1:19" ht="36" customHeight="1">
      <c r="A118" s="6" t="s">
        <v>7</v>
      </c>
      <c r="B118" s="6"/>
      <c r="C118" s="14" t="s">
        <v>8</v>
      </c>
      <c r="D118" s="57">
        <f>D119+D120</f>
        <v>18544636</v>
      </c>
      <c r="E118" s="57">
        <f aca="true" t="shared" si="32" ref="E118:O118">E119+E120</f>
        <v>0</v>
      </c>
      <c r="F118" s="57">
        <f t="shared" si="32"/>
        <v>0</v>
      </c>
      <c r="G118" s="57">
        <f t="shared" si="32"/>
        <v>0</v>
      </c>
      <c r="H118" s="57">
        <f t="shared" si="32"/>
        <v>18544636</v>
      </c>
      <c r="I118" s="57">
        <f t="shared" si="32"/>
        <v>810000</v>
      </c>
      <c r="J118" s="57">
        <f t="shared" si="32"/>
        <v>0</v>
      </c>
      <c r="K118" s="57">
        <f t="shared" si="32"/>
        <v>0</v>
      </c>
      <c r="L118" s="57">
        <f t="shared" si="32"/>
        <v>0</v>
      </c>
      <c r="M118" s="57">
        <f t="shared" si="32"/>
        <v>810000</v>
      </c>
      <c r="N118" s="57">
        <f t="shared" si="32"/>
        <v>810000</v>
      </c>
      <c r="O118" s="57">
        <f t="shared" si="32"/>
        <v>19354636</v>
      </c>
      <c r="P118" s="171"/>
      <c r="Q118" s="102"/>
      <c r="R118" s="102"/>
      <c r="S118" s="102"/>
    </row>
    <row r="119" spans="1:19" s="9" customFormat="1" ht="39.75" customHeight="1">
      <c r="A119" s="8" t="s">
        <v>6</v>
      </c>
      <c r="B119" s="8" t="s">
        <v>140</v>
      </c>
      <c r="C119" s="15" t="s">
        <v>261</v>
      </c>
      <c r="D119" s="59">
        <f>'дод. 3'!E37</f>
        <v>6000000</v>
      </c>
      <c r="E119" s="59">
        <f>'дод. 3'!F37</f>
        <v>0</v>
      </c>
      <c r="F119" s="59">
        <f>'дод. 3'!G37</f>
        <v>0</v>
      </c>
      <c r="G119" s="59">
        <f>'дод. 3'!H37</f>
        <v>0</v>
      </c>
      <c r="H119" s="59">
        <f>'дод. 3'!I37</f>
        <v>6000000</v>
      </c>
      <c r="I119" s="59">
        <f>'дод. 3'!J37</f>
        <v>0</v>
      </c>
      <c r="J119" s="59">
        <f>'дод. 3'!K37</f>
        <v>0</v>
      </c>
      <c r="K119" s="59">
        <f>'дод. 3'!L37</f>
        <v>0</v>
      </c>
      <c r="L119" s="59">
        <f>'дод. 3'!M37</f>
        <v>0</v>
      </c>
      <c r="M119" s="59">
        <f>'дод. 3'!N37</f>
        <v>0</v>
      </c>
      <c r="N119" s="59">
        <f>'дод. 3'!O37</f>
        <v>0</v>
      </c>
      <c r="O119" s="59">
        <f>'дод. 3'!P37</f>
        <v>6000000</v>
      </c>
      <c r="P119" s="171"/>
      <c r="Q119" s="102"/>
      <c r="R119" s="102"/>
      <c r="S119" s="102"/>
    </row>
    <row r="120" spans="1:19" s="9" customFormat="1" ht="24" customHeight="1">
      <c r="A120" s="8" t="s">
        <v>9</v>
      </c>
      <c r="B120" s="8" t="s">
        <v>141</v>
      </c>
      <c r="C120" s="15" t="s">
        <v>37</v>
      </c>
      <c r="D120" s="59">
        <f>'дод. 3'!E38</f>
        <v>12544636</v>
      </c>
      <c r="E120" s="59">
        <f>'дод. 3'!F38</f>
        <v>0</v>
      </c>
      <c r="F120" s="59">
        <f>'дод. 3'!G38</f>
        <v>0</v>
      </c>
      <c r="G120" s="59">
        <f>'дод. 3'!H38</f>
        <v>0</v>
      </c>
      <c r="H120" s="59">
        <f>'дод. 3'!I38</f>
        <v>12544636</v>
      </c>
      <c r="I120" s="59">
        <f>'дод. 3'!J38</f>
        <v>810000</v>
      </c>
      <c r="J120" s="59">
        <f>'дод. 3'!K38</f>
        <v>0</v>
      </c>
      <c r="K120" s="59">
        <f>'дод. 3'!L38</f>
        <v>0</v>
      </c>
      <c r="L120" s="59">
        <f>'дод. 3'!M38</f>
        <v>0</v>
      </c>
      <c r="M120" s="59">
        <f>'дод. 3'!N38</f>
        <v>810000</v>
      </c>
      <c r="N120" s="59">
        <f>'дод. 3'!O38</f>
        <v>810000</v>
      </c>
      <c r="O120" s="59">
        <f>'дод. 3'!P38</f>
        <v>13354636</v>
      </c>
      <c r="P120" s="171"/>
      <c r="Q120" s="102"/>
      <c r="R120" s="102"/>
      <c r="S120" s="102"/>
    </row>
    <row r="121" spans="1:19" s="23" customFormat="1" ht="28.5" customHeight="1">
      <c r="A121" s="41" t="s">
        <v>433</v>
      </c>
      <c r="B121" s="12"/>
      <c r="C121" s="12" t="s">
        <v>434</v>
      </c>
      <c r="D121" s="58">
        <f>D122</f>
        <v>2629000</v>
      </c>
      <c r="E121" s="58">
        <f aca="true" t="shared" si="33" ref="E121:O121">E122</f>
        <v>2629000</v>
      </c>
      <c r="F121" s="58">
        <f t="shared" si="33"/>
        <v>0</v>
      </c>
      <c r="G121" s="58">
        <f t="shared" si="33"/>
        <v>0</v>
      </c>
      <c r="H121" s="58">
        <f t="shared" si="33"/>
        <v>0</v>
      </c>
      <c r="I121" s="58">
        <f t="shared" si="33"/>
        <v>0</v>
      </c>
      <c r="J121" s="58">
        <f t="shared" si="33"/>
        <v>0</v>
      </c>
      <c r="K121" s="58">
        <f t="shared" si="33"/>
        <v>0</v>
      </c>
      <c r="L121" s="58">
        <f t="shared" si="33"/>
        <v>0</v>
      </c>
      <c r="M121" s="58">
        <f t="shared" si="33"/>
        <v>0</v>
      </c>
      <c r="N121" s="58">
        <f t="shared" si="33"/>
        <v>0</v>
      </c>
      <c r="O121" s="58">
        <f t="shared" si="33"/>
        <v>2629000</v>
      </c>
      <c r="P121" s="171"/>
      <c r="Q121" s="102"/>
      <c r="R121" s="102"/>
      <c r="S121" s="102"/>
    </row>
    <row r="122" spans="1:19" ht="37.5" customHeight="1">
      <c r="A122" s="28" t="s">
        <v>431</v>
      </c>
      <c r="B122" s="28" t="s">
        <v>432</v>
      </c>
      <c r="C122" s="63" t="s">
        <v>430</v>
      </c>
      <c r="D122" s="57">
        <f>'дод. 3'!E39</f>
        <v>2629000</v>
      </c>
      <c r="E122" s="57">
        <f>'дод. 3'!F39</f>
        <v>2629000</v>
      </c>
      <c r="F122" s="57">
        <f>'дод. 3'!G39</f>
        <v>0</v>
      </c>
      <c r="G122" s="57">
        <f>'дод. 3'!H39</f>
        <v>0</v>
      </c>
      <c r="H122" s="57">
        <f>'дод. 3'!I39</f>
        <v>0</v>
      </c>
      <c r="I122" s="57">
        <f>'дод. 3'!J39</f>
        <v>0</v>
      </c>
      <c r="J122" s="57">
        <f>'дод. 3'!K39</f>
        <v>0</v>
      </c>
      <c r="K122" s="57">
        <f>'дод. 3'!L39</f>
        <v>0</v>
      </c>
      <c r="L122" s="57">
        <f>'дод. 3'!M39</f>
        <v>0</v>
      </c>
      <c r="M122" s="57">
        <f>'дод. 3'!N39</f>
        <v>0</v>
      </c>
      <c r="N122" s="57">
        <f>'дод. 3'!O39</f>
        <v>0</v>
      </c>
      <c r="O122" s="57">
        <f>'дод. 3'!P39</f>
        <v>2629000</v>
      </c>
      <c r="P122" s="171"/>
      <c r="Q122" s="102"/>
      <c r="R122" s="102"/>
      <c r="S122" s="102"/>
    </row>
    <row r="123" spans="1:19" s="23" customFormat="1" ht="38.25" customHeight="1">
      <c r="A123" s="24" t="s">
        <v>146</v>
      </c>
      <c r="B123" s="12"/>
      <c r="C123" s="12" t="s">
        <v>10</v>
      </c>
      <c r="D123" s="58">
        <f>D124+D125+D128+D129+D130+D126+D127</f>
        <v>6676067</v>
      </c>
      <c r="E123" s="58">
        <f aca="true" t="shared" si="34" ref="E123:O123">E124+E125+E128+E129+E130+E126+E127</f>
        <v>5576067</v>
      </c>
      <c r="F123" s="58">
        <f t="shared" si="34"/>
        <v>0</v>
      </c>
      <c r="G123" s="58">
        <f t="shared" si="34"/>
        <v>0</v>
      </c>
      <c r="H123" s="58">
        <f t="shared" si="34"/>
        <v>1100000</v>
      </c>
      <c r="I123" s="58">
        <f t="shared" si="34"/>
        <v>44374946</v>
      </c>
      <c r="J123" s="58">
        <f t="shared" si="34"/>
        <v>484946</v>
      </c>
      <c r="K123" s="58">
        <f t="shared" si="34"/>
        <v>0</v>
      </c>
      <c r="L123" s="58">
        <f t="shared" si="34"/>
        <v>0</v>
      </c>
      <c r="M123" s="58">
        <f t="shared" si="34"/>
        <v>43890000</v>
      </c>
      <c r="N123" s="58">
        <f t="shared" si="34"/>
        <v>43090000</v>
      </c>
      <c r="O123" s="58">
        <f t="shared" si="34"/>
        <v>51051013</v>
      </c>
      <c r="P123" s="171"/>
      <c r="Q123" s="102"/>
      <c r="R123" s="102"/>
      <c r="S123" s="102"/>
    </row>
    <row r="124" spans="1:19" ht="38.25" customHeight="1">
      <c r="A124" s="6" t="s">
        <v>11</v>
      </c>
      <c r="B124" s="6" t="s">
        <v>145</v>
      </c>
      <c r="C124" s="14" t="s">
        <v>51</v>
      </c>
      <c r="D124" s="57">
        <f>'дод. 3'!E40+'дод. 3'!E184</f>
        <v>1173000</v>
      </c>
      <c r="E124" s="57">
        <f>'дод. 3'!F40+'дод. 3'!F184</f>
        <v>273000</v>
      </c>
      <c r="F124" s="57">
        <f>'дод. 3'!G40+'дод. 3'!G184</f>
        <v>0</v>
      </c>
      <c r="G124" s="57">
        <f>'дод. 3'!H40+'дод. 3'!H184</f>
        <v>0</v>
      </c>
      <c r="H124" s="57">
        <f>'дод. 3'!I40+'дод. 3'!I184</f>
        <v>900000</v>
      </c>
      <c r="I124" s="57">
        <f>'дод. 3'!J40+'дод. 3'!J184</f>
        <v>0</v>
      </c>
      <c r="J124" s="57">
        <f>'дод. 3'!K40+'дод. 3'!K184</f>
        <v>0</v>
      </c>
      <c r="K124" s="57">
        <f>'дод. 3'!L40+'дод. 3'!L184</f>
        <v>0</v>
      </c>
      <c r="L124" s="57">
        <f>'дод. 3'!M40+'дод. 3'!M184</f>
        <v>0</v>
      </c>
      <c r="M124" s="57">
        <f>'дод. 3'!N40+'дод. 3'!N184</f>
        <v>0</v>
      </c>
      <c r="N124" s="57">
        <f>'дод. 3'!O40+'дод. 3'!O184</f>
        <v>0</v>
      </c>
      <c r="O124" s="57">
        <f>'дод. 3'!P40+'дод. 3'!P184</f>
        <v>1173000</v>
      </c>
      <c r="P124" s="171"/>
      <c r="Q124" s="102"/>
      <c r="R124" s="102"/>
      <c r="S124" s="102"/>
    </row>
    <row r="125" spans="1:19" ht="24.75" customHeight="1">
      <c r="A125" s="6" t="s">
        <v>3</v>
      </c>
      <c r="B125" s="6" t="s">
        <v>144</v>
      </c>
      <c r="C125" s="14" t="s">
        <v>73</v>
      </c>
      <c r="D125" s="57">
        <f>'дод. 3'!E72+'дод. 3'!E96+'дод. 3'!E119+'дод. 3'!E133+'дод. 3'!E149+'дод. 3'!E171+'дод. 3'!E41+'дод. 3'!E195</f>
        <v>2939675</v>
      </c>
      <c r="E125" s="57">
        <f>'дод. 3'!F72+'дод. 3'!F96+'дод. 3'!F119+'дод. 3'!F133+'дод. 3'!F149+'дод. 3'!F171+'дод. 3'!F41+'дод. 3'!F195</f>
        <v>2739675</v>
      </c>
      <c r="F125" s="57">
        <f>'дод. 3'!G72+'дод. 3'!G96+'дод. 3'!G119+'дод. 3'!G133+'дод. 3'!G149+'дод. 3'!G171+'дод. 3'!G41+'дод. 3'!G195</f>
        <v>0</v>
      </c>
      <c r="G125" s="57">
        <f>'дод. 3'!H72+'дод. 3'!H96+'дод. 3'!H119+'дод. 3'!H133+'дод. 3'!H149+'дод. 3'!H171+'дод. 3'!H41+'дод. 3'!H195</f>
        <v>0</v>
      </c>
      <c r="H125" s="57">
        <f>'дод. 3'!I72+'дод. 3'!I96+'дод. 3'!I119+'дод. 3'!I133+'дод. 3'!I149+'дод. 3'!I171+'дод. 3'!I41+'дод. 3'!I195</f>
        <v>200000</v>
      </c>
      <c r="I125" s="57">
        <f>'дод. 3'!J72+'дод. 3'!J96+'дод. 3'!J119+'дод. 3'!J133+'дод. 3'!J149+'дод. 3'!J171+'дод. 3'!J41+'дод. 3'!J195</f>
        <v>38820000</v>
      </c>
      <c r="J125" s="57">
        <f>'дод. 3'!K72+'дод. 3'!K96+'дод. 3'!K119+'дод. 3'!K133+'дод. 3'!K149+'дод. 3'!K171+'дод. 3'!K41+'дод. 3'!K195</f>
        <v>0</v>
      </c>
      <c r="K125" s="57">
        <f>'дод. 3'!L72+'дод. 3'!L96+'дод. 3'!L119+'дод. 3'!L133+'дод. 3'!L149+'дод. 3'!L171+'дод. 3'!L41+'дод. 3'!L195</f>
        <v>0</v>
      </c>
      <c r="L125" s="57">
        <f>'дод. 3'!M72+'дод. 3'!M96+'дод. 3'!M119+'дод. 3'!M133+'дод. 3'!M149+'дод. 3'!M171+'дод. 3'!M41+'дод. 3'!M195</f>
        <v>0</v>
      </c>
      <c r="M125" s="57">
        <f>'дод. 3'!N72+'дод. 3'!N96+'дод. 3'!N119+'дод. 3'!N133+'дод. 3'!N149+'дод. 3'!N171+'дод. 3'!N41+'дод. 3'!N195</f>
        <v>38820000</v>
      </c>
      <c r="N125" s="57">
        <f>'дод. 3'!O72+'дод. 3'!O96+'дод. 3'!O119+'дод. 3'!O133+'дод. 3'!O149+'дод. 3'!O171+'дод. 3'!O41+'дод. 3'!O195</f>
        <v>38820000</v>
      </c>
      <c r="O125" s="57">
        <f>'дод. 3'!P72+'дод. 3'!P96+'дод. 3'!P119+'дод. 3'!P133+'дод. 3'!P149+'дод. 3'!P171+'дод. 3'!P41+'дод. 3'!P195</f>
        <v>41759675</v>
      </c>
      <c r="P125" s="171"/>
      <c r="Q125" s="102"/>
      <c r="R125" s="102"/>
      <c r="S125" s="102"/>
    </row>
    <row r="126" spans="1:19" ht="33.75" customHeight="1">
      <c r="A126" s="6" t="s">
        <v>471</v>
      </c>
      <c r="B126" s="6" t="s">
        <v>137</v>
      </c>
      <c r="C126" s="14" t="s">
        <v>474</v>
      </c>
      <c r="D126" s="57">
        <f>'дод. 3'!E185</f>
        <v>0</v>
      </c>
      <c r="E126" s="57">
        <f>'дод. 3'!F185</f>
        <v>0</v>
      </c>
      <c r="F126" s="57">
        <f>'дод. 3'!G185</f>
        <v>0</v>
      </c>
      <c r="G126" s="57">
        <f>'дод. 3'!H185</f>
        <v>0</v>
      </c>
      <c r="H126" s="57">
        <f>'дод. 3'!I185</f>
        <v>0</v>
      </c>
      <c r="I126" s="57">
        <f>'дод. 3'!J185</f>
        <v>25000</v>
      </c>
      <c r="J126" s="57">
        <f>'дод. 3'!K185</f>
        <v>0</v>
      </c>
      <c r="K126" s="57">
        <f>'дод. 3'!L185</f>
        <v>0</v>
      </c>
      <c r="L126" s="57">
        <f>'дод. 3'!M185</f>
        <v>0</v>
      </c>
      <c r="M126" s="57">
        <f>'дод. 3'!N185</f>
        <v>25000</v>
      </c>
      <c r="N126" s="57">
        <f>'дод. 3'!O185</f>
        <v>25000</v>
      </c>
      <c r="O126" s="57">
        <f>'дод. 3'!P185</f>
        <v>25000</v>
      </c>
      <c r="P126" s="171"/>
      <c r="Q126" s="102"/>
      <c r="R126" s="102"/>
      <c r="S126" s="102"/>
    </row>
    <row r="127" spans="1:19" ht="66.75" customHeight="1">
      <c r="A127" s="6" t="s">
        <v>473</v>
      </c>
      <c r="B127" s="6" t="s">
        <v>137</v>
      </c>
      <c r="C127" s="14" t="s">
        <v>475</v>
      </c>
      <c r="D127" s="57">
        <f>'дод. 3'!E186</f>
        <v>0</v>
      </c>
      <c r="E127" s="57">
        <f>'дод. 3'!F186</f>
        <v>0</v>
      </c>
      <c r="F127" s="57">
        <f>'дод. 3'!G186</f>
        <v>0</v>
      </c>
      <c r="G127" s="57">
        <f>'дод. 3'!H186</f>
        <v>0</v>
      </c>
      <c r="H127" s="57">
        <f>'дод. 3'!I186</f>
        <v>0</v>
      </c>
      <c r="I127" s="57">
        <f>'дод. 3'!J186</f>
        <v>25000</v>
      </c>
      <c r="J127" s="57">
        <f>'дод. 3'!K186</f>
        <v>0</v>
      </c>
      <c r="K127" s="57">
        <f>'дод. 3'!L186</f>
        <v>0</v>
      </c>
      <c r="L127" s="57">
        <f>'дод. 3'!M186</f>
        <v>0</v>
      </c>
      <c r="M127" s="57">
        <f>'дод. 3'!N186</f>
        <v>25000</v>
      </c>
      <c r="N127" s="57">
        <f>'дод. 3'!O186</f>
        <v>25000</v>
      </c>
      <c r="O127" s="57">
        <f>'дод. 3'!P186</f>
        <v>25000</v>
      </c>
      <c r="P127" s="171"/>
      <c r="Q127" s="102"/>
      <c r="R127" s="102"/>
      <c r="S127" s="102"/>
    </row>
    <row r="128" spans="1:19" ht="31.5">
      <c r="A128" s="6" t="s">
        <v>12</v>
      </c>
      <c r="B128" s="6" t="s">
        <v>137</v>
      </c>
      <c r="C128" s="14" t="s">
        <v>52</v>
      </c>
      <c r="D128" s="57">
        <f>'дод. 3'!E42</f>
        <v>0</v>
      </c>
      <c r="E128" s="57">
        <f>'дод. 3'!F42</f>
        <v>0</v>
      </c>
      <c r="F128" s="57">
        <f>'дод. 3'!G42</f>
        <v>0</v>
      </c>
      <c r="G128" s="57">
        <f>'дод. 3'!H42</f>
        <v>0</v>
      </c>
      <c r="H128" s="57">
        <f>'дод. 3'!I42</f>
        <v>0</v>
      </c>
      <c r="I128" s="57">
        <f>'дод. 3'!J42</f>
        <v>4220000</v>
      </c>
      <c r="J128" s="57">
        <f>'дод. 3'!K42</f>
        <v>0</v>
      </c>
      <c r="K128" s="57">
        <f>'дод. 3'!L42</f>
        <v>0</v>
      </c>
      <c r="L128" s="57">
        <f>'дод. 3'!M42</f>
        <v>0</v>
      </c>
      <c r="M128" s="57">
        <f>'дод. 3'!N42</f>
        <v>4220000</v>
      </c>
      <c r="N128" s="57">
        <f>'дод. 3'!O42</f>
        <v>4220000</v>
      </c>
      <c r="O128" s="57">
        <f>'дод. 3'!P42</f>
        <v>4220000</v>
      </c>
      <c r="P128" s="171"/>
      <c r="Q128" s="102"/>
      <c r="R128" s="102"/>
      <c r="S128" s="102"/>
    </row>
    <row r="129" spans="1:19" ht="36.75" customHeight="1">
      <c r="A129" s="6" t="s">
        <v>444</v>
      </c>
      <c r="B129" s="6" t="s">
        <v>137</v>
      </c>
      <c r="C129" s="14" t="s">
        <v>445</v>
      </c>
      <c r="D129" s="57">
        <f>'дод. 3'!E43</f>
        <v>209333</v>
      </c>
      <c r="E129" s="57">
        <f>'дод. 3'!F43</f>
        <v>209333</v>
      </c>
      <c r="F129" s="57">
        <f>'дод. 3'!G43</f>
        <v>0</v>
      </c>
      <c r="G129" s="57">
        <f>'дод. 3'!H43</f>
        <v>0</v>
      </c>
      <c r="H129" s="57">
        <f>'дод. 3'!I43</f>
        <v>0</v>
      </c>
      <c r="I129" s="57">
        <f>'дод. 3'!J43</f>
        <v>0</v>
      </c>
      <c r="J129" s="57">
        <f>'дод. 3'!K43</f>
        <v>0</v>
      </c>
      <c r="K129" s="57">
        <f>'дод. 3'!L43</f>
        <v>0</v>
      </c>
      <c r="L129" s="57">
        <f>'дод. 3'!M43</f>
        <v>0</v>
      </c>
      <c r="M129" s="57">
        <f>'дод. 3'!N43</f>
        <v>0</v>
      </c>
      <c r="N129" s="57">
        <f>'дод. 3'!O43</f>
        <v>0</v>
      </c>
      <c r="O129" s="57">
        <f>'дод. 3'!P43</f>
        <v>209333</v>
      </c>
      <c r="P129" s="171"/>
      <c r="Q129" s="102"/>
      <c r="R129" s="102"/>
      <c r="S129" s="102"/>
    </row>
    <row r="130" spans="1:19" ht="29.25" customHeight="1">
      <c r="A130" s="6" t="s">
        <v>13</v>
      </c>
      <c r="B130" s="6" t="s">
        <v>137</v>
      </c>
      <c r="C130" s="14" t="s">
        <v>38</v>
      </c>
      <c r="D130" s="57">
        <f>D131+D132</f>
        <v>2354059</v>
      </c>
      <c r="E130" s="57">
        <f aca="true" t="shared" si="35" ref="E130:O130">E131+E132</f>
        <v>2354059</v>
      </c>
      <c r="F130" s="57">
        <f t="shared" si="35"/>
        <v>0</v>
      </c>
      <c r="G130" s="57">
        <f t="shared" si="35"/>
        <v>0</v>
      </c>
      <c r="H130" s="57">
        <f t="shared" si="35"/>
        <v>0</v>
      </c>
      <c r="I130" s="57">
        <f t="shared" si="35"/>
        <v>1284946</v>
      </c>
      <c r="J130" s="57">
        <f t="shared" si="35"/>
        <v>484946</v>
      </c>
      <c r="K130" s="57">
        <f t="shared" si="35"/>
        <v>0</v>
      </c>
      <c r="L130" s="57">
        <f t="shared" si="35"/>
        <v>0</v>
      </c>
      <c r="M130" s="57">
        <f t="shared" si="35"/>
        <v>800000</v>
      </c>
      <c r="N130" s="57">
        <f t="shared" si="35"/>
        <v>0</v>
      </c>
      <c r="O130" s="57">
        <f t="shared" si="35"/>
        <v>3639005</v>
      </c>
      <c r="P130" s="171"/>
      <c r="Q130" s="102"/>
      <c r="R130" s="102"/>
      <c r="S130" s="102"/>
    </row>
    <row r="131" spans="1:19" s="9" customFormat="1" ht="122.25" customHeight="1">
      <c r="A131" s="8" t="s">
        <v>23</v>
      </c>
      <c r="B131" s="8" t="s">
        <v>137</v>
      </c>
      <c r="C131" s="15" t="s">
        <v>24</v>
      </c>
      <c r="D131" s="59">
        <f>'дод. 3'!E45+'дод. 3'!E176+'дод. 3'!E151</f>
        <v>0</v>
      </c>
      <c r="E131" s="59">
        <f>'дод. 3'!F45+'дод. 3'!F176+'дод. 3'!F151</f>
        <v>0</v>
      </c>
      <c r="F131" s="59">
        <f>'дод. 3'!G45+'дод. 3'!G176+'дод. 3'!G151</f>
        <v>0</v>
      </c>
      <c r="G131" s="59">
        <f>'дод. 3'!H45+'дод. 3'!H176+'дод. 3'!H151</f>
        <v>0</v>
      </c>
      <c r="H131" s="59">
        <f>'дод. 3'!I45+'дод. 3'!I176+'дод. 3'!I151</f>
        <v>0</v>
      </c>
      <c r="I131" s="59">
        <f>'дод. 3'!J45+'дод. 3'!J176+'дод. 3'!J151</f>
        <v>1284946</v>
      </c>
      <c r="J131" s="59">
        <f>'дод. 3'!K45+'дод. 3'!K176+'дод. 3'!K151</f>
        <v>484946</v>
      </c>
      <c r="K131" s="59">
        <f>'дод. 3'!L45+'дод. 3'!L176+'дод. 3'!L151</f>
        <v>0</v>
      </c>
      <c r="L131" s="59">
        <f>'дод. 3'!M45+'дод. 3'!M176+'дод. 3'!M151</f>
        <v>0</v>
      </c>
      <c r="M131" s="59">
        <f>'дод. 3'!N45+'дод. 3'!N176+'дод. 3'!N151</f>
        <v>800000</v>
      </c>
      <c r="N131" s="59">
        <f>'дод. 3'!O45+'дод. 3'!O176+'дод. 3'!O151</f>
        <v>0</v>
      </c>
      <c r="O131" s="59">
        <f>'дод. 3'!P45+'дод. 3'!P176+'дод. 3'!P151</f>
        <v>1284946</v>
      </c>
      <c r="P131" s="171"/>
      <c r="Q131" s="102"/>
      <c r="R131" s="102"/>
      <c r="S131" s="102"/>
    </row>
    <row r="132" spans="1:19" s="9" customFormat="1" ht="30.75" customHeight="1">
      <c r="A132" s="6" t="s">
        <v>435</v>
      </c>
      <c r="B132" s="6" t="s">
        <v>137</v>
      </c>
      <c r="C132" s="14" t="s">
        <v>38</v>
      </c>
      <c r="D132" s="57">
        <f>'дод. 3'!E46+'дод. 3'!E188</f>
        <v>2354059</v>
      </c>
      <c r="E132" s="57">
        <f>'дод. 3'!F46+'дод. 3'!F188</f>
        <v>2354059</v>
      </c>
      <c r="F132" s="57">
        <f>'дод. 3'!G46+'дод. 3'!G188</f>
        <v>0</v>
      </c>
      <c r="G132" s="57">
        <f>'дод. 3'!H46+'дод. 3'!H188</f>
        <v>0</v>
      </c>
      <c r="H132" s="57">
        <f>'дод. 3'!I46+'дод. 3'!I188</f>
        <v>0</v>
      </c>
      <c r="I132" s="57">
        <f>'дод. 3'!J46+'дод. 3'!J188</f>
        <v>0</v>
      </c>
      <c r="J132" s="57">
        <f>'дод. 3'!K46+'дод. 3'!K188</f>
        <v>0</v>
      </c>
      <c r="K132" s="57">
        <f>'дод. 3'!L46+'дод. 3'!L188</f>
        <v>0</v>
      </c>
      <c r="L132" s="57">
        <f>'дод. 3'!M46+'дод. 3'!M188</f>
        <v>0</v>
      </c>
      <c r="M132" s="57">
        <f>'дод. 3'!N46+'дод. 3'!N188</f>
        <v>0</v>
      </c>
      <c r="N132" s="57">
        <f>'дод. 3'!O46+'дод. 3'!O188</f>
        <v>0</v>
      </c>
      <c r="O132" s="57">
        <f>'дод. 3'!P46+'дод. 3'!P188</f>
        <v>2354059</v>
      </c>
      <c r="P132" s="171"/>
      <c r="Q132" s="102"/>
      <c r="R132" s="102"/>
      <c r="S132" s="102"/>
    </row>
    <row r="133" spans="1:19" s="23" customFormat="1" ht="23.25" customHeight="1">
      <c r="A133" s="24" t="s">
        <v>153</v>
      </c>
      <c r="B133" s="11"/>
      <c r="C133" s="12" t="s">
        <v>15</v>
      </c>
      <c r="D133" s="58">
        <f>D134+D137+D139+D142+D144+D145</f>
        <v>17314803.82</v>
      </c>
      <c r="E133" s="58">
        <f aca="true" t="shared" si="36" ref="E133:O133">E134+E137+E139+E142+E144+E145</f>
        <v>2535930</v>
      </c>
      <c r="F133" s="58">
        <f t="shared" si="36"/>
        <v>1087750</v>
      </c>
      <c r="G133" s="58">
        <f t="shared" si="36"/>
        <v>303266</v>
      </c>
      <c r="H133" s="58">
        <f t="shared" si="36"/>
        <v>0</v>
      </c>
      <c r="I133" s="58">
        <f t="shared" si="36"/>
        <v>3785100</v>
      </c>
      <c r="J133" s="58">
        <f t="shared" si="36"/>
        <v>2198100</v>
      </c>
      <c r="K133" s="58">
        <f t="shared" si="36"/>
        <v>0</v>
      </c>
      <c r="L133" s="58">
        <f t="shared" si="36"/>
        <v>1200</v>
      </c>
      <c r="M133" s="58">
        <f t="shared" si="36"/>
        <v>1587000</v>
      </c>
      <c r="N133" s="58">
        <f t="shared" si="36"/>
        <v>0</v>
      </c>
      <c r="O133" s="58">
        <f t="shared" si="36"/>
        <v>21099903.82</v>
      </c>
      <c r="P133" s="171"/>
      <c r="Q133" s="102"/>
      <c r="R133" s="102"/>
      <c r="S133" s="102"/>
    </row>
    <row r="134" spans="1:19" s="23" customFormat="1" ht="49.5" customHeight="1">
      <c r="A134" s="24" t="s">
        <v>155</v>
      </c>
      <c r="B134" s="35"/>
      <c r="C134" s="12" t="s">
        <v>16</v>
      </c>
      <c r="D134" s="58">
        <f>D135+D136</f>
        <v>1723180</v>
      </c>
      <c r="E134" s="58">
        <f aca="true" t="shared" si="37" ref="E134:O134">E135+E136</f>
        <v>1723180</v>
      </c>
      <c r="F134" s="58">
        <f t="shared" si="37"/>
        <v>1087750</v>
      </c>
      <c r="G134" s="58">
        <f t="shared" si="37"/>
        <v>81025</v>
      </c>
      <c r="H134" s="58">
        <f t="shared" si="37"/>
        <v>0</v>
      </c>
      <c r="I134" s="58">
        <f t="shared" si="37"/>
        <v>5100</v>
      </c>
      <c r="J134" s="58">
        <f t="shared" si="37"/>
        <v>5100</v>
      </c>
      <c r="K134" s="58">
        <f t="shared" si="37"/>
        <v>0</v>
      </c>
      <c r="L134" s="58">
        <f t="shared" si="37"/>
        <v>1200</v>
      </c>
      <c r="M134" s="58">
        <f t="shared" si="37"/>
        <v>0</v>
      </c>
      <c r="N134" s="58">
        <f t="shared" si="37"/>
        <v>0</v>
      </c>
      <c r="O134" s="58">
        <f t="shared" si="37"/>
        <v>1728280</v>
      </c>
      <c r="P134" s="171"/>
      <c r="Q134" s="102"/>
      <c r="R134" s="102"/>
      <c r="S134" s="102"/>
    </row>
    <row r="135" spans="1:19" s="23" customFormat="1" ht="36.75" customHeight="1">
      <c r="A135" s="28" t="s">
        <v>17</v>
      </c>
      <c r="B135" s="28" t="s">
        <v>148</v>
      </c>
      <c r="C135" s="14" t="s">
        <v>406</v>
      </c>
      <c r="D135" s="57">
        <f>'дод. 3'!E47</f>
        <v>228570</v>
      </c>
      <c r="E135" s="57">
        <f>'дод. 3'!F47</f>
        <v>228570</v>
      </c>
      <c r="F135" s="57">
        <f>'дод. 3'!G47</f>
        <v>0</v>
      </c>
      <c r="G135" s="57">
        <f>'дод. 3'!H47</f>
        <v>4710</v>
      </c>
      <c r="H135" s="57">
        <f>'дод. 3'!I47</f>
        <v>0</v>
      </c>
      <c r="I135" s="57">
        <f>'дод. 3'!J47</f>
        <v>0</v>
      </c>
      <c r="J135" s="57">
        <f>'дод. 3'!K47</f>
        <v>0</v>
      </c>
      <c r="K135" s="57">
        <f>'дод. 3'!L47</f>
        <v>0</v>
      </c>
      <c r="L135" s="57">
        <f>'дод. 3'!M47</f>
        <v>0</v>
      </c>
      <c r="M135" s="57">
        <f>'дод. 3'!N47</f>
        <v>0</v>
      </c>
      <c r="N135" s="57">
        <f>'дод. 3'!O47</f>
        <v>0</v>
      </c>
      <c r="O135" s="57">
        <f>'дод. 3'!P47</f>
        <v>228570</v>
      </c>
      <c r="P135" s="170" t="s">
        <v>509</v>
      </c>
      <c r="Q135" s="102"/>
      <c r="R135" s="102"/>
      <c r="S135" s="102"/>
    </row>
    <row r="136" spans="1:19" ht="24.75" customHeight="1">
      <c r="A136" s="6" t="s">
        <v>265</v>
      </c>
      <c r="B136" s="13" t="s">
        <v>148</v>
      </c>
      <c r="C136" s="14" t="s">
        <v>18</v>
      </c>
      <c r="D136" s="57">
        <f>'дод. 3'!E48</f>
        <v>1494610</v>
      </c>
      <c r="E136" s="57">
        <f>'дод. 3'!F48</f>
        <v>1494610</v>
      </c>
      <c r="F136" s="57">
        <f>'дод. 3'!G48</f>
        <v>1087750</v>
      </c>
      <c r="G136" s="57">
        <f>'дод. 3'!H48</f>
        <v>76315</v>
      </c>
      <c r="H136" s="57">
        <f>'дод. 3'!I48</f>
        <v>0</v>
      </c>
      <c r="I136" s="57">
        <f>'дод. 3'!J48</f>
        <v>5100</v>
      </c>
      <c r="J136" s="57">
        <f>'дод. 3'!K48</f>
        <v>5100</v>
      </c>
      <c r="K136" s="57">
        <f>'дод. 3'!L48</f>
        <v>0</v>
      </c>
      <c r="L136" s="57">
        <f>'дод. 3'!M48</f>
        <v>1200</v>
      </c>
      <c r="M136" s="57">
        <f>'дод. 3'!N48</f>
        <v>0</v>
      </c>
      <c r="N136" s="57">
        <f>'дод. 3'!O48</f>
        <v>0</v>
      </c>
      <c r="O136" s="57">
        <f>'дод. 3'!P48</f>
        <v>1499710</v>
      </c>
      <c r="P136" s="170"/>
      <c r="Q136" s="102"/>
      <c r="R136" s="102"/>
      <c r="S136" s="102"/>
    </row>
    <row r="137" spans="1:19" s="23" customFormat="1" ht="30" customHeight="1">
      <c r="A137" s="24" t="s">
        <v>446</v>
      </c>
      <c r="B137" s="24"/>
      <c r="C137" s="64" t="s">
        <v>447</v>
      </c>
      <c r="D137" s="58">
        <f>D138</f>
        <v>391300</v>
      </c>
      <c r="E137" s="58">
        <f aca="true" t="shared" si="38" ref="E137:O137">E138</f>
        <v>391300</v>
      </c>
      <c r="F137" s="58">
        <f t="shared" si="38"/>
        <v>0</v>
      </c>
      <c r="G137" s="58">
        <f t="shared" si="38"/>
        <v>222241</v>
      </c>
      <c r="H137" s="58">
        <f t="shared" si="38"/>
        <v>0</v>
      </c>
      <c r="I137" s="58">
        <f t="shared" si="38"/>
        <v>0</v>
      </c>
      <c r="J137" s="58">
        <f t="shared" si="38"/>
        <v>0</v>
      </c>
      <c r="K137" s="58">
        <f t="shared" si="38"/>
        <v>0</v>
      </c>
      <c r="L137" s="58">
        <f t="shared" si="38"/>
        <v>0</v>
      </c>
      <c r="M137" s="58">
        <f t="shared" si="38"/>
        <v>0</v>
      </c>
      <c r="N137" s="58">
        <f t="shared" si="38"/>
        <v>0</v>
      </c>
      <c r="O137" s="58">
        <f t="shared" si="38"/>
        <v>391300</v>
      </c>
      <c r="P137" s="170"/>
      <c r="Q137" s="102"/>
      <c r="R137" s="102"/>
      <c r="S137" s="102"/>
    </row>
    <row r="138" spans="1:19" ht="30" customHeight="1">
      <c r="A138" s="6" t="s">
        <v>440</v>
      </c>
      <c r="B138" s="13" t="s">
        <v>441</v>
      </c>
      <c r="C138" s="14" t="s">
        <v>442</v>
      </c>
      <c r="D138" s="57">
        <f>'дод. 3'!E49</f>
        <v>391300</v>
      </c>
      <c r="E138" s="57">
        <f>'дод. 3'!F49</f>
        <v>391300</v>
      </c>
      <c r="F138" s="57">
        <f>'дод. 3'!G49</f>
        <v>0</v>
      </c>
      <c r="G138" s="57">
        <f>'дод. 3'!H49</f>
        <v>222241</v>
      </c>
      <c r="H138" s="57">
        <f>'дод. 3'!I49</f>
        <v>0</v>
      </c>
      <c r="I138" s="57">
        <f>'дод. 3'!J49</f>
        <v>0</v>
      </c>
      <c r="J138" s="57">
        <f>'дод. 3'!K49</f>
        <v>0</v>
      </c>
      <c r="K138" s="57">
        <f>'дод. 3'!L49</f>
        <v>0</v>
      </c>
      <c r="L138" s="57">
        <f>'дод. 3'!M49</f>
        <v>0</v>
      </c>
      <c r="M138" s="57">
        <f>'дод. 3'!N49</f>
        <v>0</v>
      </c>
      <c r="N138" s="57">
        <f>'дод. 3'!O49</f>
        <v>0</v>
      </c>
      <c r="O138" s="57">
        <f>'дод. 3'!P49</f>
        <v>391300</v>
      </c>
      <c r="P138" s="170"/>
      <c r="Q138" s="102"/>
      <c r="R138" s="102"/>
      <c r="S138" s="102"/>
    </row>
    <row r="139" spans="1:19" s="23" customFormat="1" ht="42" customHeight="1">
      <c r="A139" s="24" t="s">
        <v>14</v>
      </c>
      <c r="B139" s="41"/>
      <c r="C139" s="12" t="s">
        <v>19</v>
      </c>
      <c r="D139" s="58">
        <f>D140+D141</f>
        <v>76600</v>
      </c>
      <c r="E139" s="58">
        <f aca="true" t="shared" si="39" ref="E139:O139">E140+E141</f>
        <v>76600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3780000</v>
      </c>
      <c r="J139" s="58">
        <f t="shared" si="39"/>
        <v>2193000</v>
      </c>
      <c r="K139" s="58">
        <f t="shared" si="39"/>
        <v>0</v>
      </c>
      <c r="L139" s="58">
        <f t="shared" si="39"/>
        <v>0</v>
      </c>
      <c r="M139" s="58">
        <f t="shared" si="39"/>
        <v>1587000</v>
      </c>
      <c r="N139" s="58">
        <f t="shared" si="39"/>
        <v>0</v>
      </c>
      <c r="O139" s="58">
        <f t="shared" si="39"/>
        <v>3856600</v>
      </c>
      <c r="P139" s="170"/>
      <c r="Q139" s="102"/>
      <c r="R139" s="102"/>
      <c r="S139" s="102"/>
    </row>
    <row r="140" spans="1:19" s="23" customFormat="1" ht="26.25" customHeight="1">
      <c r="A140" s="6" t="s">
        <v>20</v>
      </c>
      <c r="B140" s="6" t="s">
        <v>147</v>
      </c>
      <c r="C140" s="14" t="s">
        <v>39</v>
      </c>
      <c r="D140" s="57">
        <f>'дод. 3'!E152</f>
        <v>76600</v>
      </c>
      <c r="E140" s="57">
        <f>'дод. 3'!F152</f>
        <v>76600</v>
      </c>
      <c r="F140" s="57">
        <f>'дод. 3'!G152</f>
        <v>0</v>
      </c>
      <c r="G140" s="57">
        <f>'дод. 3'!H152</f>
        <v>0</v>
      </c>
      <c r="H140" s="57">
        <f>'дод. 3'!I152</f>
        <v>0</v>
      </c>
      <c r="I140" s="57">
        <f>'дод. 3'!J152</f>
        <v>0</v>
      </c>
      <c r="J140" s="57">
        <f>'дод. 3'!K152</f>
        <v>0</v>
      </c>
      <c r="K140" s="57">
        <f>'дод. 3'!L152</f>
        <v>0</v>
      </c>
      <c r="L140" s="57">
        <f>'дод. 3'!M152</f>
        <v>0</v>
      </c>
      <c r="M140" s="57">
        <f>'дод. 3'!N152</f>
        <v>0</v>
      </c>
      <c r="N140" s="57">
        <f>'дод. 3'!O152</f>
        <v>0</v>
      </c>
      <c r="O140" s="57">
        <f>'дод. 3'!P152</f>
        <v>76600</v>
      </c>
      <c r="P140" s="170"/>
      <c r="Q140" s="102"/>
      <c r="R140" s="102"/>
      <c r="S140" s="102"/>
    </row>
    <row r="141" spans="1:19" s="23" customFormat="1" ht="40.5" customHeight="1">
      <c r="A141" s="6" t="s">
        <v>21</v>
      </c>
      <c r="B141" s="6" t="s">
        <v>151</v>
      </c>
      <c r="C141" s="14" t="s">
        <v>22</v>
      </c>
      <c r="D141" s="57">
        <f>'дод. 3'!E73+'дод. 3'!E196+'дод. 3'!E50+'дод. 3'!E153</f>
        <v>0</v>
      </c>
      <c r="E141" s="57">
        <f>'дод. 3'!F73+'дод. 3'!F196+'дод. 3'!F50+'дод. 3'!F153</f>
        <v>0</v>
      </c>
      <c r="F141" s="57">
        <f>'дод. 3'!G73+'дод. 3'!G196+'дод. 3'!G50+'дод. 3'!G153</f>
        <v>0</v>
      </c>
      <c r="G141" s="57">
        <f>'дод. 3'!H73+'дод. 3'!H196+'дод. 3'!H50+'дод. 3'!H153</f>
        <v>0</v>
      </c>
      <c r="H141" s="57">
        <f>'дод. 3'!I73+'дод. 3'!I196+'дод. 3'!I50+'дод. 3'!I153</f>
        <v>0</v>
      </c>
      <c r="I141" s="57">
        <f>'дод. 3'!J73+'дод. 3'!J196+'дод. 3'!J50+'дод. 3'!J153</f>
        <v>3780000</v>
      </c>
      <c r="J141" s="57">
        <f>'дод. 3'!K73+'дод. 3'!K196+'дод. 3'!K50+'дод. 3'!K153</f>
        <v>2193000</v>
      </c>
      <c r="K141" s="57">
        <f>'дод. 3'!L73+'дод. 3'!L196+'дод. 3'!L50+'дод. 3'!L153</f>
        <v>0</v>
      </c>
      <c r="L141" s="57">
        <f>'дод. 3'!M73+'дод. 3'!M196+'дод. 3'!M50+'дод. 3'!M153</f>
        <v>0</v>
      </c>
      <c r="M141" s="57">
        <f>'дод. 3'!N73+'дод. 3'!N196+'дод. 3'!N50+'дод. 3'!N153</f>
        <v>1587000</v>
      </c>
      <c r="N141" s="57">
        <f>'дод. 3'!O73+'дод. 3'!O196+'дод. 3'!O50+'дод. 3'!O153</f>
        <v>0</v>
      </c>
      <c r="O141" s="57">
        <f>'дод. 3'!P73+'дод. 3'!P196+'дод. 3'!P50+'дод. 3'!P153</f>
        <v>3780000</v>
      </c>
      <c r="P141" s="170"/>
      <c r="Q141" s="102"/>
      <c r="R141" s="102"/>
      <c r="S141" s="102"/>
    </row>
    <row r="142" spans="1:19" s="23" customFormat="1" ht="26.25" customHeight="1">
      <c r="A142" s="24" t="s">
        <v>239</v>
      </c>
      <c r="B142" s="41"/>
      <c r="C142" s="12" t="s">
        <v>128</v>
      </c>
      <c r="D142" s="58">
        <f>D143</f>
        <v>164000</v>
      </c>
      <c r="E142" s="58">
        <f aca="true" t="shared" si="40" ref="E142:O142">E143</f>
        <v>164000</v>
      </c>
      <c r="F142" s="58">
        <f t="shared" si="40"/>
        <v>0</v>
      </c>
      <c r="G142" s="58">
        <f t="shared" si="40"/>
        <v>0</v>
      </c>
      <c r="H142" s="58">
        <f t="shared" si="40"/>
        <v>0</v>
      </c>
      <c r="I142" s="58">
        <f t="shared" si="40"/>
        <v>0</v>
      </c>
      <c r="J142" s="58">
        <f t="shared" si="40"/>
        <v>0</v>
      </c>
      <c r="K142" s="58">
        <f t="shared" si="40"/>
        <v>0</v>
      </c>
      <c r="L142" s="58">
        <f t="shared" si="40"/>
        <v>0</v>
      </c>
      <c r="M142" s="58">
        <f t="shared" si="40"/>
        <v>0</v>
      </c>
      <c r="N142" s="58">
        <f t="shared" si="40"/>
        <v>0</v>
      </c>
      <c r="O142" s="58">
        <f t="shared" si="40"/>
        <v>164000</v>
      </c>
      <c r="P142" s="170"/>
      <c r="Q142" s="102"/>
      <c r="R142" s="102"/>
      <c r="S142" s="102"/>
    </row>
    <row r="143" spans="1:19" s="23" customFormat="1" ht="25.5" customHeight="1">
      <c r="A143" s="6" t="s">
        <v>452</v>
      </c>
      <c r="B143" s="13" t="s">
        <v>129</v>
      </c>
      <c r="C143" s="14" t="s">
        <v>453</v>
      </c>
      <c r="D143" s="57">
        <f>'дод. 3'!E51</f>
        <v>164000</v>
      </c>
      <c r="E143" s="57">
        <f>'дод. 3'!F51</f>
        <v>164000</v>
      </c>
      <c r="F143" s="57">
        <f>'дод. 3'!G51</f>
        <v>0</v>
      </c>
      <c r="G143" s="57">
        <f>'дод. 3'!H51</f>
        <v>0</v>
      </c>
      <c r="H143" s="57">
        <f>'дод. 3'!I51</f>
        <v>0</v>
      </c>
      <c r="I143" s="57">
        <f>'дод. 3'!J51</f>
        <v>0</v>
      </c>
      <c r="J143" s="57">
        <f>'дод. 3'!K51</f>
        <v>0</v>
      </c>
      <c r="K143" s="57">
        <f>'дод. 3'!L51</f>
        <v>0</v>
      </c>
      <c r="L143" s="57">
        <f>'дод. 3'!M51</f>
        <v>0</v>
      </c>
      <c r="M143" s="57">
        <f>'дод. 3'!N51</f>
        <v>0</v>
      </c>
      <c r="N143" s="57">
        <f>'дод. 3'!O51</f>
        <v>0</v>
      </c>
      <c r="O143" s="57">
        <f>'дод. 3'!P51</f>
        <v>164000</v>
      </c>
      <c r="P143" s="170"/>
      <c r="Q143" s="102"/>
      <c r="R143" s="102"/>
      <c r="S143" s="102"/>
    </row>
    <row r="144" spans="1:19" s="23" customFormat="1" ht="26.25" customHeight="1">
      <c r="A144" s="24" t="s">
        <v>154</v>
      </c>
      <c r="B144" s="24" t="s">
        <v>149</v>
      </c>
      <c r="C144" s="12" t="s">
        <v>25</v>
      </c>
      <c r="D144" s="58">
        <f>'дод. 3'!E197</f>
        <v>180850</v>
      </c>
      <c r="E144" s="58">
        <f>'дод. 3'!F197</f>
        <v>180850</v>
      </c>
      <c r="F144" s="58">
        <f>'дод. 3'!G197</f>
        <v>0</v>
      </c>
      <c r="G144" s="58">
        <f>'дод. 3'!H197</f>
        <v>0</v>
      </c>
      <c r="H144" s="58">
        <f>'дод. 3'!I197</f>
        <v>0</v>
      </c>
      <c r="I144" s="58">
        <f>'дод. 3'!J197</f>
        <v>0</v>
      </c>
      <c r="J144" s="58">
        <f>'дод. 3'!K197</f>
        <v>0</v>
      </c>
      <c r="K144" s="58">
        <f>'дод. 3'!L197</f>
        <v>0</v>
      </c>
      <c r="L144" s="58">
        <f>'дод. 3'!M197</f>
        <v>0</v>
      </c>
      <c r="M144" s="58">
        <f>'дод. 3'!N197</f>
        <v>0</v>
      </c>
      <c r="N144" s="58">
        <f>'дод. 3'!O197</f>
        <v>0</v>
      </c>
      <c r="O144" s="58">
        <f>'дод. 3'!P197</f>
        <v>180850</v>
      </c>
      <c r="P144" s="170"/>
      <c r="Q144" s="102"/>
      <c r="R144" s="102"/>
      <c r="S144" s="102"/>
    </row>
    <row r="145" spans="1:19" s="23" customFormat="1" ht="26.25" customHeight="1">
      <c r="A145" s="24" t="s">
        <v>26</v>
      </c>
      <c r="B145" s="24" t="s">
        <v>152</v>
      </c>
      <c r="C145" s="12" t="s">
        <v>42</v>
      </c>
      <c r="D145" s="58">
        <f>'дод. 3'!E198</f>
        <v>14778873.82</v>
      </c>
      <c r="E145" s="58">
        <f>'дод. 3'!F198</f>
        <v>0</v>
      </c>
      <c r="F145" s="58">
        <f>'дод. 3'!G198</f>
        <v>0</v>
      </c>
      <c r="G145" s="58">
        <f>'дод. 3'!H198</f>
        <v>0</v>
      </c>
      <c r="H145" s="58">
        <f>'дод. 3'!I198</f>
        <v>0</v>
      </c>
      <c r="I145" s="58">
        <f>'дод. 3'!J198</f>
        <v>0</v>
      </c>
      <c r="J145" s="58">
        <f>'дод. 3'!K198</f>
        <v>0</v>
      </c>
      <c r="K145" s="58">
        <f>'дод. 3'!L198</f>
        <v>0</v>
      </c>
      <c r="L145" s="58">
        <f>'дод. 3'!M198</f>
        <v>0</v>
      </c>
      <c r="M145" s="58">
        <f>'дод. 3'!N198</f>
        <v>0</v>
      </c>
      <c r="N145" s="58">
        <f>'дод. 3'!O198</f>
        <v>0</v>
      </c>
      <c r="O145" s="58">
        <f>'дод. 3'!P198</f>
        <v>14778873.82</v>
      </c>
      <c r="P145" s="170"/>
      <c r="Q145" s="102"/>
      <c r="R145" s="102"/>
      <c r="S145" s="102"/>
    </row>
    <row r="146" spans="1:19" s="23" customFormat="1" ht="27.75" customHeight="1">
      <c r="A146" s="24" t="s">
        <v>27</v>
      </c>
      <c r="B146" s="24"/>
      <c r="C146" s="12" t="s">
        <v>179</v>
      </c>
      <c r="D146" s="58">
        <f>D147+D149</f>
        <v>133577700</v>
      </c>
      <c r="E146" s="58">
        <f aca="true" t="shared" si="41" ref="E146:O146">E147+E149</f>
        <v>133577700</v>
      </c>
      <c r="F146" s="58">
        <f t="shared" si="41"/>
        <v>0</v>
      </c>
      <c r="G146" s="58">
        <f t="shared" si="41"/>
        <v>0</v>
      </c>
      <c r="H146" s="58">
        <f t="shared" si="41"/>
        <v>0</v>
      </c>
      <c r="I146" s="58">
        <f t="shared" si="41"/>
        <v>1220000</v>
      </c>
      <c r="J146" s="58">
        <f t="shared" si="41"/>
        <v>0</v>
      </c>
      <c r="K146" s="58">
        <f t="shared" si="41"/>
        <v>0</v>
      </c>
      <c r="L146" s="58">
        <f t="shared" si="41"/>
        <v>0</v>
      </c>
      <c r="M146" s="58">
        <f t="shared" si="41"/>
        <v>1220000</v>
      </c>
      <c r="N146" s="58">
        <f t="shared" si="41"/>
        <v>1220000</v>
      </c>
      <c r="O146" s="58">
        <f t="shared" si="41"/>
        <v>134797700</v>
      </c>
      <c r="P146" s="170"/>
      <c r="Q146" s="102"/>
      <c r="R146" s="102"/>
      <c r="S146" s="102"/>
    </row>
    <row r="147" spans="1:19" s="23" customFormat="1" ht="27.75" customHeight="1">
      <c r="A147" s="24" t="s">
        <v>449</v>
      </c>
      <c r="B147" s="24"/>
      <c r="C147" s="12" t="s">
        <v>450</v>
      </c>
      <c r="D147" s="58">
        <f>D148</f>
        <v>132206700</v>
      </c>
      <c r="E147" s="58">
        <f aca="true" t="shared" si="42" ref="E147:O147">E148</f>
        <v>132206700</v>
      </c>
      <c r="F147" s="58">
        <f t="shared" si="42"/>
        <v>0</v>
      </c>
      <c r="G147" s="58">
        <f t="shared" si="42"/>
        <v>0</v>
      </c>
      <c r="H147" s="58">
        <f t="shared" si="42"/>
        <v>0</v>
      </c>
      <c r="I147" s="58">
        <f t="shared" si="42"/>
        <v>0</v>
      </c>
      <c r="J147" s="58">
        <f t="shared" si="42"/>
        <v>0</v>
      </c>
      <c r="K147" s="58">
        <f t="shared" si="42"/>
        <v>0</v>
      </c>
      <c r="L147" s="58">
        <f t="shared" si="42"/>
        <v>0</v>
      </c>
      <c r="M147" s="58">
        <f t="shared" si="42"/>
        <v>0</v>
      </c>
      <c r="N147" s="58">
        <f t="shared" si="42"/>
        <v>0</v>
      </c>
      <c r="O147" s="58">
        <f t="shared" si="42"/>
        <v>132206700</v>
      </c>
      <c r="P147" s="170"/>
      <c r="Q147" s="102"/>
      <c r="R147" s="102"/>
      <c r="S147" s="102"/>
    </row>
    <row r="148" spans="1:19" s="23" customFormat="1" ht="21.75" customHeight="1">
      <c r="A148" s="6" t="s">
        <v>150</v>
      </c>
      <c r="B148" s="13" t="s">
        <v>87</v>
      </c>
      <c r="C148" s="14" t="s">
        <v>177</v>
      </c>
      <c r="D148" s="57">
        <f>'дод. 3'!E199</f>
        <v>132206700</v>
      </c>
      <c r="E148" s="57">
        <f>'дод. 3'!F199</f>
        <v>132206700</v>
      </c>
      <c r="F148" s="57">
        <f>'дод. 3'!G199</f>
        <v>0</v>
      </c>
      <c r="G148" s="57">
        <f>'дод. 3'!H199</f>
        <v>0</v>
      </c>
      <c r="H148" s="57">
        <f>'дод. 3'!I199</f>
        <v>0</v>
      </c>
      <c r="I148" s="57">
        <f>'дод. 3'!J199</f>
        <v>0</v>
      </c>
      <c r="J148" s="57">
        <f>'дод. 3'!K199</f>
        <v>0</v>
      </c>
      <c r="K148" s="57">
        <f>'дод. 3'!L199</f>
        <v>0</v>
      </c>
      <c r="L148" s="57">
        <f>'дод. 3'!M199</f>
        <v>0</v>
      </c>
      <c r="M148" s="57">
        <f>'дод. 3'!N199</f>
        <v>0</v>
      </c>
      <c r="N148" s="57">
        <f>'дод. 3'!O199</f>
        <v>0</v>
      </c>
      <c r="O148" s="57">
        <f>'дод. 3'!P199</f>
        <v>132206700</v>
      </c>
      <c r="P148" s="170"/>
      <c r="Q148" s="102"/>
      <c r="R148" s="102"/>
      <c r="S148" s="102"/>
    </row>
    <row r="149" spans="1:19" s="23" customFormat="1" ht="57" customHeight="1">
      <c r="A149" s="24" t="s">
        <v>28</v>
      </c>
      <c r="B149" s="11"/>
      <c r="C149" s="12" t="s">
        <v>29</v>
      </c>
      <c r="D149" s="58">
        <f>D150</f>
        <v>1371000</v>
      </c>
      <c r="E149" s="58">
        <f aca="true" t="shared" si="43" ref="E149:O149">E150</f>
        <v>1371000</v>
      </c>
      <c r="F149" s="58">
        <f t="shared" si="43"/>
        <v>0</v>
      </c>
      <c r="G149" s="58">
        <f t="shared" si="43"/>
        <v>0</v>
      </c>
      <c r="H149" s="58">
        <f t="shared" si="43"/>
        <v>0</v>
      </c>
      <c r="I149" s="58">
        <f t="shared" si="43"/>
        <v>1220000</v>
      </c>
      <c r="J149" s="58">
        <f t="shared" si="43"/>
        <v>0</v>
      </c>
      <c r="K149" s="58">
        <f t="shared" si="43"/>
        <v>0</v>
      </c>
      <c r="L149" s="58">
        <f t="shared" si="43"/>
        <v>0</v>
      </c>
      <c r="M149" s="58">
        <f t="shared" si="43"/>
        <v>1220000</v>
      </c>
      <c r="N149" s="58">
        <f t="shared" si="43"/>
        <v>1220000</v>
      </c>
      <c r="O149" s="58">
        <f t="shared" si="43"/>
        <v>2591000</v>
      </c>
      <c r="P149" s="170"/>
      <c r="Q149" s="102"/>
      <c r="R149" s="102"/>
      <c r="S149" s="102"/>
    </row>
    <row r="150" spans="1:19" s="23" customFormat="1" ht="33.75" customHeight="1">
      <c r="A150" s="6" t="s">
        <v>30</v>
      </c>
      <c r="B150" s="13" t="s">
        <v>87</v>
      </c>
      <c r="C150" s="19" t="s">
        <v>43</v>
      </c>
      <c r="D150" s="57">
        <f>'дод. 3'!E154+'дод. 3'!E120</f>
        <v>1371000</v>
      </c>
      <c r="E150" s="57">
        <f>'дод. 3'!F154+'дод. 3'!F120</f>
        <v>1371000</v>
      </c>
      <c r="F150" s="57">
        <f>'дод. 3'!G154+'дод. 3'!G120</f>
        <v>0</v>
      </c>
      <c r="G150" s="57">
        <f>'дод. 3'!H154+'дод. 3'!H120</f>
        <v>0</v>
      </c>
      <c r="H150" s="57">
        <f>'дод. 3'!I154+'дод. 3'!I120</f>
        <v>0</v>
      </c>
      <c r="I150" s="57">
        <f>'дод. 3'!J154+'дод. 3'!J120</f>
        <v>1220000</v>
      </c>
      <c r="J150" s="57">
        <f>'дод. 3'!K154+'дод. 3'!K120</f>
        <v>0</v>
      </c>
      <c r="K150" s="57">
        <f>'дод. 3'!L154+'дод. 3'!L120</f>
        <v>0</v>
      </c>
      <c r="L150" s="57">
        <f>'дод. 3'!M154+'дод. 3'!M120</f>
        <v>0</v>
      </c>
      <c r="M150" s="57">
        <f>'дод. 3'!N154+'дод. 3'!N120</f>
        <v>1220000</v>
      </c>
      <c r="N150" s="57">
        <f>'дод. 3'!O154+'дод. 3'!O120</f>
        <v>1220000</v>
      </c>
      <c r="O150" s="57">
        <f>'дод. 3'!P154+'дод. 3'!P120</f>
        <v>2591000</v>
      </c>
      <c r="P150" s="170"/>
      <c r="Q150" s="102"/>
      <c r="R150" s="102"/>
      <c r="S150" s="102"/>
    </row>
    <row r="151" spans="1:19" s="23" customFormat="1" ht="25.5" customHeight="1">
      <c r="A151" s="24"/>
      <c r="B151" s="24"/>
      <c r="C151" s="12" t="s">
        <v>44</v>
      </c>
      <c r="D151" s="58">
        <f aca="true" t="shared" si="44" ref="D151:O151">D13+D16+D31+D51+D79+D83+D93+D105+D107+D115+D121+D123+D134+D137+D139+D142+D144+D145+D147+D149</f>
        <v>1661539651.82</v>
      </c>
      <c r="E151" s="58">
        <f t="shared" si="44"/>
        <v>1620540142</v>
      </c>
      <c r="F151" s="58">
        <f t="shared" si="44"/>
        <v>663327678.1</v>
      </c>
      <c r="G151" s="58">
        <f t="shared" si="44"/>
        <v>94651495</v>
      </c>
      <c r="H151" s="58">
        <f t="shared" si="44"/>
        <v>26220636</v>
      </c>
      <c r="I151" s="58">
        <f t="shared" si="44"/>
        <v>367292832</v>
      </c>
      <c r="J151" s="58">
        <f t="shared" si="44"/>
        <v>72333808</v>
      </c>
      <c r="K151" s="58">
        <f t="shared" si="44"/>
        <v>6315206</v>
      </c>
      <c r="L151" s="58">
        <f t="shared" si="44"/>
        <v>2472134</v>
      </c>
      <c r="M151" s="58">
        <f t="shared" si="44"/>
        <v>294959024</v>
      </c>
      <c r="N151" s="58">
        <f t="shared" si="44"/>
        <v>292022604</v>
      </c>
      <c r="O151" s="58">
        <f t="shared" si="44"/>
        <v>2028832483.82</v>
      </c>
      <c r="P151" s="170"/>
      <c r="Q151" s="102"/>
      <c r="R151" s="102"/>
      <c r="S151" s="102"/>
    </row>
    <row r="152" spans="1:19" s="23" customFormat="1" ht="25.5" customHeight="1">
      <c r="A152" s="73"/>
      <c r="B152" s="73"/>
      <c r="C152" s="12" t="s">
        <v>469</v>
      </c>
      <c r="D152" s="74">
        <f>D17+D32</f>
        <v>434690500</v>
      </c>
      <c r="E152" s="74">
        <f aca="true" t="shared" si="45" ref="E152:O152">E17+E32</f>
        <v>434690500</v>
      </c>
      <c r="F152" s="74">
        <f t="shared" si="45"/>
        <v>212804200</v>
      </c>
      <c r="G152" s="74">
        <f t="shared" si="45"/>
        <v>0</v>
      </c>
      <c r="H152" s="74">
        <f t="shared" si="45"/>
        <v>0</v>
      </c>
      <c r="I152" s="74">
        <f t="shared" si="45"/>
        <v>0</v>
      </c>
      <c r="J152" s="74">
        <f t="shared" si="45"/>
        <v>0</v>
      </c>
      <c r="K152" s="74">
        <f t="shared" si="45"/>
        <v>0</v>
      </c>
      <c r="L152" s="74">
        <f t="shared" si="45"/>
        <v>0</v>
      </c>
      <c r="M152" s="74">
        <f t="shared" si="45"/>
        <v>0</v>
      </c>
      <c r="N152" s="74">
        <f t="shared" si="45"/>
        <v>0</v>
      </c>
      <c r="O152" s="74">
        <f t="shared" si="45"/>
        <v>434690500</v>
      </c>
      <c r="P152" s="170"/>
      <c r="Q152" s="102"/>
      <c r="R152" s="102"/>
      <c r="S152" s="102"/>
    </row>
    <row r="153" spans="1:19" s="23" customFormat="1" ht="25.5" customHeight="1">
      <c r="A153" s="144"/>
      <c r="B153" s="144"/>
      <c r="C153" s="145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70"/>
      <c r="Q153" s="102"/>
      <c r="R153" s="102"/>
      <c r="S153" s="102"/>
    </row>
    <row r="154" spans="1:19" s="23" customFormat="1" ht="25.5" customHeight="1">
      <c r="A154" s="144"/>
      <c r="B154" s="144"/>
      <c r="C154" s="145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70"/>
      <c r="Q154" s="102"/>
      <c r="R154" s="102"/>
      <c r="S154" s="102"/>
    </row>
    <row r="155" spans="1:19" s="23" customFormat="1" ht="25.5" customHeight="1">
      <c r="A155" s="143"/>
      <c r="B155" s="139"/>
      <c r="C155" s="139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70"/>
      <c r="Q155" s="102"/>
      <c r="R155" s="102"/>
      <c r="S155" s="102"/>
    </row>
    <row r="156" spans="1:19" s="23" customFormat="1" ht="25.5" customHeight="1">
      <c r="A156" s="143"/>
      <c r="B156" s="160" t="s">
        <v>498</v>
      </c>
      <c r="C156" s="160"/>
      <c r="D156" s="160"/>
      <c r="E156" s="160"/>
      <c r="F156" s="160"/>
      <c r="G156" s="160"/>
      <c r="H156" s="160"/>
      <c r="I156" s="160"/>
      <c r="J156" s="154"/>
      <c r="K156" s="154"/>
      <c r="L156" s="154"/>
      <c r="M156" s="161" t="s">
        <v>499</v>
      </c>
      <c r="N156" s="161"/>
      <c r="O156" s="161"/>
      <c r="P156" s="170"/>
      <c r="Q156" s="102"/>
      <c r="R156" s="102"/>
      <c r="S156" s="102"/>
    </row>
    <row r="157" spans="1:19" s="23" customFormat="1" ht="25.5" customHeight="1">
      <c r="A157" s="144"/>
      <c r="B157" s="144"/>
      <c r="C157" s="145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70"/>
      <c r="Q157" s="102"/>
      <c r="R157" s="102"/>
      <c r="S157" s="102"/>
    </row>
    <row r="158" spans="1:19" s="17" customFormat="1" ht="26.25" customHeight="1">
      <c r="A158" s="5"/>
      <c r="B158" s="167"/>
      <c r="C158" s="167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170"/>
      <c r="Q158" s="102"/>
      <c r="R158" s="102"/>
      <c r="S158" s="102"/>
    </row>
    <row r="159" spans="1:19" s="22" customFormat="1" ht="26.25" customHeight="1">
      <c r="A159" s="165"/>
      <c r="B159" s="165"/>
      <c r="C159" s="165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170"/>
      <c r="Q159" s="102"/>
      <c r="R159" s="102"/>
      <c r="S159" s="102"/>
    </row>
    <row r="160" spans="1:19" s="17" customFormat="1" ht="15.75">
      <c r="A160" s="7"/>
      <c r="C160" s="50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170"/>
      <c r="Q160" s="102"/>
      <c r="R160" s="102"/>
      <c r="S160" s="102"/>
    </row>
    <row r="161" spans="3:19" s="17" customFormat="1" ht="15.75">
      <c r="C161" s="75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152"/>
      <c r="Q161" s="102"/>
      <c r="R161" s="102"/>
      <c r="S161" s="102"/>
    </row>
    <row r="162" spans="1:16" s="17" customFormat="1" ht="15.75">
      <c r="A162" s="18"/>
      <c r="B162" s="7"/>
      <c r="C162" s="50"/>
      <c r="J162" s="21"/>
      <c r="K162" s="21"/>
      <c r="P162" s="153"/>
    </row>
    <row r="163" spans="1:16" s="17" customFormat="1" ht="15.75">
      <c r="A163" s="18"/>
      <c r="B163" s="7"/>
      <c r="C163" s="50"/>
      <c r="J163" s="21"/>
      <c r="K163" s="21"/>
      <c r="P163" s="153"/>
    </row>
    <row r="164" spans="1:16" s="17" customFormat="1" ht="15.75">
      <c r="A164" s="18"/>
      <c r="B164" s="7"/>
      <c r="C164" s="50"/>
      <c r="J164" s="21"/>
      <c r="K164" s="21"/>
      <c r="P164" s="153"/>
    </row>
    <row r="165" spans="1:16" s="17" customFormat="1" ht="15.75">
      <c r="A165" s="18"/>
      <c r="B165" s="7"/>
      <c r="C165" s="50"/>
      <c r="D165" s="69"/>
      <c r="E165" s="69"/>
      <c r="J165" s="21"/>
      <c r="K165" s="21"/>
      <c r="P165" s="153"/>
    </row>
    <row r="166" spans="1:16" s="17" customFormat="1" ht="15.75">
      <c r="A166" s="18"/>
      <c r="B166" s="7"/>
      <c r="C166" s="50"/>
      <c r="J166" s="21"/>
      <c r="K166" s="21"/>
      <c r="P166" s="153"/>
    </row>
    <row r="167" spans="1:16" s="17" customFormat="1" ht="15.75">
      <c r="A167" s="18"/>
      <c r="B167" s="7"/>
      <c r="C167" s="50"/>
      <c r="J167" s="21"/>
      <c r="K167" s="21"/>
      <c r="P167" s="153"/>
    </row>
    <row r="168" spans="1:16" s="17" customFormat="1" ht="15.75">
      <c r="A168" s="18"/>
      <c r="B168" s="7"/>
      <c r="C168" s="50"/>
      <c r="J168" s="21"/>
      <c r="K168" s="21"/>
      <c r="P168" s="153"/>
    </row>
    <row r="169" spans="1:16" s="17" customFormat="1" ht="15.75">
      <c r="A169" s="18"/>
      <c r="B169" s="7"/>
      <c r="C169" s="50"/>
      <c r="J169" s="21"/>
      <c r="K169" s="21"/>
      <c r="P169" s="153"/>
    </row>
    <row r="170" spans="1:16" s="17" customFormat="1" ht="15.75">
      <c r="A170" s="18"/>
      <c r="B170" s="7"/>
      <c r="C170" s="50"/>
      <c r="J170" s="21"/>
      <c r="K170" s="21"/>
      <c r="P170" s="153"/>
    </row>
    <row r="171" spans="1:16" s="17" customFormat="1" ht="15.75">
      <c r="A171" s="18"/>
      <c r="B171" s="7"/>
      <c r="C171" s="50"/>
      <c r="J171" s="21"/>
      <c r="K171" s="21"/>
      <c r="P171" s="153"/>
    </row>
    <row r="172" spans="1:16" s="17" customFormat="1" ht="15.75">
      <c r="A172" s="18"/>
      <c r="B172" s="7"/>
      <c r="C172" s="50"/>
      <c r="J172" s="21"/>
      <c r="K172" s="21"/>
      <c r="P172" s="153"/>
    </row>
    <row r="173" spans="1:16" s="17" customFormat="1" ht="15.75">
      <c r="A173" s="18"/>
      <c r="B173" s="7"/>
      <c r="C173" s="50"/>
      <c r="J173" s="21"/>
      <c r="K173" s="21"/>
      <c r="P173" s="153"/>
    </row>
    <row r="174" spans="1:16" s="17" customFormat="1" ht="15.75">
      <c r="A174" s="18"/>
      <c r="B174" s="7"/>
      <c r="C174" s="50"/>
      <c r="J174" s="21"/>
      <c r="K174" s="21"/>
      <c r="P174" s="153"/>
    </row>
    <row r="175" spans="1:16" s="17" customFormat="1" ht="15.75">
      <c r="A175" s="18"/>
      <c r="B175" s="7"/>
      <c r="C175" s="50"/>
      <c r="P175" s="153"/>
    </row>
    <row r="176" spans="1:16" s="17" customFormat="1" ht="15.75">
      <c r="A176" s="18"/>
      <c r="B176" s="7"/>
      <c r="C176" s="50"/>
      <c r="P176" s="153"/>
    </row>
    <row r="177" spans="1:16" s="17" customFormat="1" ht="15.75">
      <c r="A177" s="18"/>
      <c r="B177" s="7"/>
      <c r="C177" s="50"/>
      <c r="P177" s="153"/>
    </row>
    <row r="178" spans="1:16" s="17" customFormat="1" ht="15.75">
      <c r="A178" s="18"/>
      <c r="B178" s="7"/>
      <c r="C178" s="50"/>
      <c r="P178" s="153"/>
    </row>
    <row r="179" spans="1:16" s="17" customFormat="1" ht="15.75">
      <c r="A179" s="18"/>
      <c r="B179" s="7"/>
      <c r="C179" s="50"/>
      <c r="P179" s="153"/>
    </row>
    <row r="180" spans="1:16" s="17" customFormat="1" ht="15.75">
      <c r="A180" s="18"/>
      <c r="B180" s="7"/>
      <c r="C180" s="50"/>
      <c r="P180" s="153"/>
    </row>
    <row r="181" spans="1:16" s="17" customFormat="1" ht="15.75">
      <c r="A181" s="18"/>
      <c r="B181" s="7"/>
      <c r="C181" s="50"/>
      <c r="P181" s="153"/>
    </row>
    <row r="182" spans="1:16" s="17" customFormat="1" ht="15.75">
      <c r="A182" s="18"/>
      <c r="B182" s="7"/>
      <c r="C182" s="50"/>
      <c r="P182" s="153"/>
    </row>
    <row r="183" spans="1:16" s="17" customFormat="1" ht="15.75">
      <c r="A183" s="18"/>
      <c r="B183" s="7"/>
      <c r="C183" s="50"/>
      <c r="P183" s="153"/>
    </row>
    <row r="184" spans="1:16" s="17" customFormat="1" ht="15.75">
      <c r="A184" s="18"/>
      <c r="B184" s="7"/>
      <c r="C184" s="50"/>
      <c r="P184" s="153"/>
    </row>
    <row r="185" spans="1:16" s="17" customFormat="1" ht="15.75">
      <c r="A185" s="18"/>
      <c r="B185" s="7"/>
      <c r="C185" s="50"/>
      <c r="P185" s="153"/>
    </row>
    <row r="186" spans="1:16" s="17" customFormat="1" ht="15.75">
      <c r="A186" s="18"/>
      <c r="B186" s="7"/>
      <c r="C186" s="50"/>
      <c r="P186" s="153"/>
    </row>
    <row r="187" spans="1:16" s="17" customFormat="1" ht="15.75">
      <c r="A187" s="18"/>
      <c r="B187" s="7"/>
      <c r="C187" s="50"/>
      <c r="P187" s="153"/>
    </row>
    <row r="188" spans="1:16" s="17" customFormat="1" ht="15.75">
      <c r="A188" s="18"/>
      <c r="B188" s="7"/>
      <c r="C188" s="50"/>
      <c r="P188" s="153"/>
    </row>
    <row r="189" spans="1:16" s="17" customFormat="1" ht="15.75">
      <c r="A189" s="18"/>
      <c r="B189" s="7"/>
      <c r="C189" s="50"/>
      <c r="P189" s="153"/>
    </row>
    <row r="190" spans="1:16" s="17" customFormat="1" ht="15.75">
      <c r="A190" s="18"/>
      <c r="B190" s="7"/>
      <c r="C190" s="50"/>
      <c r="P190" s="153"/>
    </row>
    <row r="191" spans="1:16" s="17" customFormat="1" ht="15.75">
      <c r="A191" s="18"/>
      <c r="B191" s="7"/>
      <c r="C191" s="50"/>
      <c r="P191" s="153"/>
    </row>
    <row r="192" spans="1:16" s="17" customFormat="1" ht="15.75">
      <c r="A192" s="18"/>
      <c r="B192" s="7"/>
      <c r="C192" s="50"/>
      <c r="P192" s="153"/>
    </row>
    <row r="193" spans="1:16" s="17" customFormat="1" ht="15.75">
      <c r="A193" s="18"/>
      <c r="B193" s="7"/>
      <c r="C193" s="50"/>
      <c r="P193" s="153"/>
    </row>
    <row r="194" spans="1:16" s="17" customFormat="1" ht="15.75">
      <c r="A194" s="18"/>
      <c r="B194" s="7"/>
      <c r="C194" s="50"/>
      <c r="P194" s="153"/>
    </row>
    <row r="195" spans="1:16" s="17" customFormat="1" ht="15.75">
      <c r="A195" s="18"/>
      <c r="B195" s="7"/>
      <c r="C195" s="50"/>
      <c r="P195" s="153"/>
    </row>
    <row r="196" spans="1:16" s="17" customFormat="1" ht="15.75">
      <c r="A196" s="18"/>
      <c r="B196" s="7"/>
      <c r="C196" s="50"/>
      <c r="P196" s="153"/>
    </row>
    <row r="197" spans="1:16" s="17" customFormat="1" ht="15.75">
      <c r="A197" s="18"/>
      <c r="B197" s="7"/>
      <c r="C197" s="50"/>
      <c r="P197" s="153"/>
    </row>
    <row r="198" spans="1:16" s="17" customFormat="1" ht="15.75">
      <c r="A198" s="18"/>
      <c r="B198" s="7"/>
      <c r="C198" s="50"/>
      <c r="P198" s="153"/>
    </row>
    <row r="199" spans="1:16" s="17" customFormat="1" ht="15.75">
      <c r="A199" s="18"/>
      <c r="B199" s="7"/>
      <c r="C199" s="50"/>
      <c r="P199" s="153"/>
    </row>
    <row r="200" spans="1:16" s="17" customFormat="1" ht="15.75">
      <c r="A200" s="18"/>
      <c r="B200" s="7"/>
      <c r="C200" s="50"/>
      <c r="P200" s="153"/>
    </row>
    <row r="201" spans="1:16" s="17" customFormat="1" ht="15.75">
      <c r="A201" s="18"/>
      <c r="B201" s="7"/>
      <c r="C201" s="50"/>
      <c r="P201" s="153"/>
    </row>
    <row r="202" spans="1:16" s="17" customFormat="1" ht="15.75">
      <c r="A202" s="18"/>
      <c r="B202" s="7"/>
      <c r="C202" s="50"/>
      <c r="P202" s="153"/>
    </row>
    <row r="203" spans="1:16" s="17" customFormat="1" ht="15.75">
      <c r="A203" s="18"/>
      <c r="B203" s="7"/>
      <c r="C203" s="50"/>
      <c r="P203" s="153"/>
    </row>
    <row r="204" spans="1:16" s="17" customFormat="1" ht="15.75">
      <c r="A204" s="18"/>
      <c r="B204" s="7"/>
      <c r="C204" s="50"/>
      <c r="P204" s="153"/>
    </row>
    <row r="205" spans="1:16" s="17" customFormat="1" ht="15.75">
      <c r="A205" s="18"/>
      <c r="B205" s="7"/>
      <c r="C205" s="50"/>
      <c r="P205" s="153"/>
    </row>
    <row r="206" spans="1:16" s="17" customFormat="1" ht="15.75">
      <c r="A206" s="18"/>
      <c r="B206" s="7"/>
      <c r="C206" s="50"/>
      <c r="P206" s="153"/>
    </row>
    <row r="207" spans="1:16" s="17" customFormat="1" ht="15.75">
      <c r="A207" s="18"/>
      <c r="B207" s="7"/>
      <c r="C207" s="50"/>
      <c r="P207" s="153"/>
    </row>
    <row r="208" spans="1:16" s="17" customFormat="1" ht="15.75">
      <c r="A208" s="18"/>
      <c r="B208" s="7"/>
      <c r="C208" s="50"/>
      <c r="P208" s="153"/>
    </row>
    <row r="209" spans="1:16" s="17" customFormat="1" ht="15.75">
      <c r="A209" s="18"/>
      <c r="B209" s="7"/>
      <c r="C209" s="50"/>
      <c r="P209" s="153"/>
    </row>
    <row r="210" spans="1:16" s="17" customFormat="1" ht="15.75">
      <c r="A210" s="18"/>
      <c r="B210" s="7"/>
      <c r="C210" s="50"/>
      <c r="P210" s="153"/>
    </row>
    <row r="211" spans="1:16" s="17" customFormat="1" ht="15.75">
      <c r="A211" s="18"/>
      <c r="B211" s="7"/>
      <c r="C211" s="50"/>
      <c r="P211" s="153"/>
    </row>
    <row r="212" spans="1:16" s="17" customFormat="1" ht="15.75">
      <c r="A212" s="18"/>
      <c r="B212" s="7"/>
      <c r="C212" s="50"/>
      <c r="P212" s="153"/>
    </row>
    <row r="213" spans="1:16" s="17" customFormat="1" ht="15.75">
      <c r="A213" s="18"/>
      <c r="B213" s="7"/>
      <c r="C213" s="50"/>
      <c r="P213" s="153"/>
    </row>
    <row r="214" spans="1:16" s="17" customFormat="1" ht="15.75">
      <c r="A214" s="18"/>
      <c r="B214" s="7"/>
      <c r="C214" s="50"/>
      <c r="P214" s="153"/>
    </row>
    <row r="215" spans="1:16" s="17" customFormat="1" ht="15.75">
      <c r="A215" s="18"/>
      <c r="B215" s="7"/>
      <c r="C215" s="50"/>
      <c r="P215" s="153"/>
    </row>
    <row r="216" spans="1:16" s="17" customFormat="1" ht="15.75">
      <c r="A216" s="18"/>
      <c r="B216" s="7"/>
      <c r="C216" s="50"/>
      <c r="P216" s="153"/>
    </row>
    <row r="217" spans="1:16" s="17" customFormat="1" ht="15.75">
      <c r="A217" s="18"/>
      <c r="B217" s="7"/>
      <c r="C217" s="50"/>
      <c r="P217" s="153"/>
    </row>
    <row r="218" spans="1:16" s="17" customFormat="1" ht="15.75">
      <c r="A218" s="18"/>
      <c r="B218" s="7"/>
      <c r="C218" s="50"/>
      <c r="P218" s="153"/>
    </row>
    <row r="219" spans="1:16" s="17" customFormat="1" ht="15.75">
      <c r="A219" s="18"/>
      <c r="B219" s="7"/>
      <c r="C219" s="50"/>
      <c r="P219" s="153"/>
    </row>
    <row r="220" spans="1:16" s="17" customFormat="1" ht="15.75">
      <c r="A220" s="18"/>
      <c r="B220" s="7"/>
      <c r="C220" s="50"/>
      <c r="P220" s="153"/>
    </row>
    <row r="221" spans="1:16" s="17" customFormat="1" ht="15.75">
      <c r="A221" s="18"/>
      <c r="B221" s="7"/>
      <c r="C221" s="50"/>
      <c r="P221" s="153"/>
    </row>
    <row r="222" spans="1:16" s="17" customFormat="1" ht="15.75">
      <c r="A222" s="18"/>
      <c r="B222" s="7"/>
      <c r="C222" s="50"/>
      <c r="P222" s="153"/>
    </row>
    <row r="223" spans="1:16" s="17" customFormat="1" ht="15.75">
      <c r="A223" s="18"/>
      <c r="B223" s="7"/>
      <c r="C223" s="50"/>
      <c r="P223" s="153"/>
    </row>
    <row r="224" spans="1:16" s="17" customFormat="1" ht="15.75">
      <c r="A224" s="18"/>
      <c r="B224" s="7"/>
      <c r="C224" s="50"/>
      <c r="P224" s="153"/>
    </row>
    <row r="225" spans="1:16" s="17" customFormat="1" ht="15.75">
      <c r="A225" s="18"/>
      <c r="B225" s="7"/>
      <c r="C225" s="50"/>
      <c r="P225" s="153"/>
    </row>
    <row r="226" spans="1:16" s="17" customFormat="1" ht="15.75">
      <c r="A226" s="18"/>
      <c r="B226" s="7"/>
      <c r="C226" s="50"/>
      <c r="P226" s="153"/>
    </row>
    <row r="227" spans="1:16" s="17" customFormat="1" ht="15.75">
      <c r="A227" s="18"/>
      <c r="B227" s="7"/>
      <c r="C227" s="50"/>
      <c r="P227" s="153"/>
    </row>
    <row r="228" spans="1:16" s="17" customFormat="1" ht="15.75">
      <c r="A228" s="18"/>
      <c r="B228" s="7"/>
      <c r="C228" s="50"/>
      <c r="P228" s="153"/>
    </row>
    <row r="229" spans="1:16" s="17" customFormat="1" ht="15.75">
      <c r="A229" s="18"/>
      <c r="B229" s="7"/>
      <c r="C229" s="50"/>
      <c r="P229" s="153"/>
    </row>
    <row r="230" spans="1:16" s="17" customFormat="1" ht="15.75">
      <c r="A230" s="18"/>
      <c r="B230" s="7"/>
      <c r="C230" s="50"/>
      <c r="P230" s="153"/>
    </row>
    <row r="231" spans="1:16" s="17" customFormat="1" ht="15.75">
      <c r="A231" s="18"/>
      <c r="B231" s="7"/>
      <c r="C231" s="50"/>
      <c r="P231" s="153"/>
    </row>
    <row r="232" spans="1:16" s="17" customFormat="1" ht="15.75">
      <c r="A232" s="18"/>
      <c r="B232" s="7"/>
      <c r="C232" s="50"/>
      <c r="P232" s="153"/>
    </row>
    <row r="233" spans="1:16" s="17" customFormat="1" ht="15.75">
      <c r="A233" s="18"/>
      <c r="B233" s="7"/>
      <c r="C233" s="50"/>
      <c r="P233" s="153"/>
    </row>
    <row r="234" spans="1:16" s="17" customFormat="1" ht="15.75">
      <c r="A234" s="18"/>
      <c r="B234" s="7"/>
      <c r="C234" s="50"/>
      <c r="P234" s="153"/>
    </row>
    <row r="235" spans="1:16" s="17" customFormat="1" ht="15.75">
      <c r="A235" s="18"/>
      <c r="B235" s="7"/>
      <c r="C235" s="50"/>
      <c r="P235" s="153"/>
    </row>
    <row r="236" spans="1:16" s="17" customFormat="1" ht="15.75">
      <c r="A236" s="18"/>
      <c r="B236" s="7"/>
      <c r="C236" s="50"/>
      <c r="P236" s="153"/>
    </row>
    <row r="237" spans="1:16" s="17" customFormat="1" ht="15.75">
      <c r="A237" s="18"/>
      <c r="B237" s="7"/>
      <c r="C237" s="50"/>
      <c r="P237" s="153"/>
    </row>
    <row r="238" spans="1:16" s="17" customFormat="1" ht="15.75">
      <c r="A238" s="18"/>
      <c r="B238" s="7"/>
      <c r="C238" s="50"/>
      <c r="P238" s="153"/>
    </row>
    <row r="239" spans="1:16" s="17" customFormat="1" ht="15.75">
      <c r="A239" s="18"/>
      <c r="B239" s="7"/>
      <c r="C239" s="50"/>
      <c r="P239" s="153"/>
    </row>
    <row r="240" spans="1:16" s="17" customFormat="1" ht="15.75">
      <c r="A240" s="18"/>
      <c r="B240" s="7"/>
      <c r="C240" s="50"/>
      <c r="P240" s="153"/>
    </row>
    <row r="241" spans="1:16" s="17" customFormat="1" ht="15.75">
      <c r="A241" s="18"/>
      <c r="B241" s="7"/>
      <c r="C241" s="50"/>
      <c r="P241" s="153"/>
    </row>
    <row r="242" spans="1:16" s="17" customFormat="1" ht="15.75">
      <c r="A242" s="18"/>
      <c r="B242" s="7"/>
      <c r="C242" s="50"/>
      <c r="P242" s="153"/>
    </row>
    <row r="243" spans="1:16" s="17" customFormat="1" ht="15.75">
      <c r="A243" s="18"/>
      <c r="B243" s="7"/>
      <c r="C243" s="50"/>
      <c r="P243" s="153"/>
    </row>
    <row r="244" spans="1:16" s="17" customFormat="1" ht="15.75">
      <c r="A244" s="18"/>
      <c r="B244" s="7"/>
      <c r="C244" s="50"/>
      <c r="P244" s="153"/>
    </row>
    <row r="245" spans="1:16" s="17" customFormat="1" ht="15.75">
      <c r="A245" s="18"/>
      <c r="B245" s="7"/>
      <c r="C245" s="50"/>
      <c r="P245" s="153"/>
    </row>
    <row r="246" spans="1:16" s="17" customFormat="1" ht="15.75">
      <c r="A246" s="18"/>
      <c r="B246" s="7"/>
      <c r="C246" s="50"/>
      <c r="P246" s="153"/>
    </row>
    <row r="247" spans="1:16" s="17" customFormat="1" ht="15.75">
      <c r="A247" s="18"/>
      <c r="B247" s="7"/>
      <c r="C247" s="50"/>
      <c r="P247" s="153"/>
    </row>
    <row r="248" spans="1:16" s="17" customFormat="1" ht="15.75">
      <c r="A248" s="18"/>
      <c r="B248" s="7"/>
      <c r="C248" s="50"/>
      <c r="P248" s="153"/>
    </row>
    <row r="249" spans="1:16" s="17" customFormat="1" ht="15.75">
      <c r="A249" s="18"/>
      <c r="B249" s="7"/>
      <c r="C249" s="50"/>
      <c r="P249" s="153"/>
    </row>
    <row r="250" spans="1:16" s="17" customFormat="1" ht="15.75">
      <c r="A250" s="18"/>
      <c r="B250" s="7"/>
      <c r="C250" s="50"/>
      <c r="P250" s="153"/>
    </row>
    <row r="251" spans="1:16" s="17" customFormat="1" ht="15.75">
      <c r="A251" s="18"/>
      <c r="B251" s="7"/>
      <c r="C251" s="50"/>
      <c r="P251" s="153"/>
    </row>
    <row r="252" spans="1:16" s="17" customFormat="1" ht="15.75">
      <c r="A252" s="18"/>
      <c r="B252" s="7"/>
      <c r="C252" s="50"/>
      <c r="P252" s="153"/>
    </row>
    <row r="253" spans="1:16" s="17" customFormat="1" ht="15.75">
      <c r="A253" s="18"/>
      <c r="B253" s="7"/>
      <c r="C253" s="50"/>
      <c r="P253" s="153"/>
    </row>
    <row r="254" spans="1:16" s="17" customFormat="1" ht="15.75">
      <c r="A254" s="18"/>
      <c r="B254" s="7"/>
      <c r="C254" s="50"/>
      <c r="P254" s="153"/>
    </row>
    <row r="255" spans="1:16" s="17" customFormat="1" ht="15.75">
      <c r="A255" s="18"/>
      <c r="B255" s="7"/>
      <c r="C255" s="50"/>
      <c r="P255" s="153"/>
    </row>
    <row r="256" spans="1:16" s="17" customFormat="1" ht="15.75">
      <c r="A256" s="18"/>
      <c r="B256" s="7"/>
      <c r="C256" s="50"/>
      <c r="P256" s="153"/>
    </row>
    <row r="257" spans="1:16" s="17" customFormat="1" ht="15.75">
      <c r="A257" s="18"/>
      <c r="B257" s="7"/>
      <c r="C257" s="50"/>
      <c r="P257" s="153"/>
    </row>
    <row r="258" spans="1:16" s="17" customFormat="1" ht="15.75">
      <c r="A258" s="18"/>
      <c r="B258" s="7"/>
      <c r="C258" s="50"/>
      <c r="P258" s="153"/>
    </row>
    <row r="259" spans="1:16" s="17" customFormat="1" ht="15.75">
      <c r="A259" s="18"/>
      <c r="B259" s="7"/>
      <c r="C259" s="50"/>
      <c r="P259" s="153"/>
    </row>
    <row r="260" spans="1:16" s="17" customFormat="1" ht="15.75">
      <c r="A260" s="18"/>
      <c r="B260" s="7"/>
      <c r="C260" s="50"/>
      <c r="P260" s="153"/>
    </row>
    <row r="261" spans="1:16" s="17" customFormat="1" ht="15.75">
      <c r="A261" s="18"/>
      <c r="B261" s="7"/>
      <c r="C261" s="50"/>
      <c r="P261" s="153"/>
    </row>
    <row r="262" spans="1:16" s="17" customFormat="1" ht="15.75">
      <c r="A262" s="18"/>
      <c r="B262" s="7"/>
      <c r="C262" s="50"/>
      <c r="P262" s="153"/>
    </row>
    <row r="263" spans="1:16" s="17" customFormat="1" ht="15.75">
      <c r="A263" s="18"/>
      <c r="B263" s="7"/>
      <c r="C263" s="50"/>
      <c r="P263" s="153"/>
    </row>
    <row r="264" spans="1:16" s="17" customFormat="1" ht="15.75">
      <c r="A264" s="18"/>
      <c r="B264" s="7"/>
      <c r="C264" s="50"/>
      <c r="P264" s="153"/>
    </row>
    <row r="265" spans="1:16" s="17" customFormat="1" ht="15.75">
      <c r="A265" s="18"/>
      <c r="B265" s="7"/>
      <c r="C265" s="50"/>
      <c r="P265" s="153"/>
    </row>
    <row r="266" spans="1:16" s="17" customFormat="1" ht="15.75">
      <c r="A266" s="18"/>
      <c r="B266" s="7"/>
      <c r="C266" s="50"/>
      <c r="P266" s="153"/>
    </row>
    <row r="267" spans="1:16" s="17" customFormat="1" ht="15.75">
      <c r="A267" s="18"/>
      <c r="B267" s="7"/>
      <c r="C267" s="50"/>
      <c r="P267" s="153"/>
    </row>
    <row r="268" spans="1:16" s="17" customFormat="1" ht="15.75">
      <c r="A268" s="18"/>
      <c r="B268" s="7"/>
      <c r="C268" s="50"/>
      <c r="P268" s="153"/>
    </row>
    <row r="269" spans="1:16" s="17" customFormat="1" ht="15.75">
      <c r="A269" s="18"/>
      <c r="B269" s="7"/>
      <c r="C269" s="50"/>
      <c r="P269" s="153"/>
    </row>
    <row r="270" spans="1:16" s="17" customFormat="1" ht="15.75">
      <c r="A270" s="18"/>
      <c r="B270" s="7"/>
      <c r="C270" s="50"/>
      <c r="P270" s="153"/>
    </row>
    <row r="271" spans="1:16" s="17" customFormat="1" ht="15.75">
      <c r="A271" s="18"/>
      <c r="B271" s="7"/>
      <c r="C271" s="50"/>
      <c r="P271" s="153"/>
    </row>
    <row r="272" spans="1:16" s="17" customFormat="1" ht="15.75">
      <c r="A272" s="18"/>
      <c r="B272" s="7"/>
      <c r="C272" s="50"/>
      <c r="P272" s="153"/>
    </row>
    <row r="273" spans="1:16" s="17" customFormat="1" ht="15.75">
      <c r="A273" s="18"/>
      <c r="B273" s="7"/>
      <c r="C273" s="50"/>
      <c r="P273" s="153"/>
    </row>
    <row r="274" spans="1:16" s="17" customFormat="1" ht="15.75">
      <c r="A274" s="18"/>
      <c r="B274" s="7"/>
      <c r="C274" s="50"/>
      <c r="P274" s="153"/>
    </row>
    <row r="275" spans="1:16" s="17" customFormat="1" ht="15.75">
      <c r="A275" s="18"/>
      <c r="B275" s="7"/>
      <c r="C275" s="50"/>
      <c r="P275" s="153"/>
    </row>
    <row r="276" spans="1:16" s="17" customFormat="1" ht="15.75">
      <c r="A276" s="18"/>
      <c r="B276" s="7"/>
      <c r="C276" s="50"/>
      <c r="P276" s="153"/>
    </row>
    <row r="277" spans="1:16" s="17" customFormat="1" ht="15.75">
      <c r="A277" s="18"/>
      <c r="B277" s="7"/>
      <c r="C277" s="50"/>
      <c r="P277" s="153"/>
    </row>
    <row r="278" spans="1:16" s="17" customFormat="1" ht="15.75">
      <c r="A278" s="18"/>
      <c r="B278" s="7"/>
      <c r="C278" s="50"/>
      <c r="P278" s="153"/>
    </row>
    <row r="279" spans="1:16" s="17" customFormat="1" ht="15.75">
      <c r="A279" s="18"/>
      <c r="B279" s="7"/>
      <c r="C279" s="50"/>
      <c r="P279" s="153"/>
    </row>
    <row r="280" spans="1:16" s="17" customFormat="1" ht="15.75">
      <c r="A280" s="18"/>
      <c r="B280" s="7"/>
      <c r="C280" s="50"/>
      <c r="P280" s="153"/>
    </row>
    <row r="281" spans="1:16" s="17" customFormat="1" ht="15.75">
      <c r="A281" s="18"/>
      <c r="B281" s="7"/>
      <c r="C281" s="50"/>
      <c r="P281" s="153"/>
    </row>
    <row r="282" spans="1:16" s="17" customFormat="1" ht="15.75">
      <c r="A282" s="18"/>
      <c r="B282" s="7"/>
      <c r="C282" s="50"/>
      <c r="P282" s="153"/>
    </row>
    <row r="283" spans="1:16" s="17" customFormat="1" ht="15.75">
      <c r="A283" s="18"/>
      <c r="B283" s="7"/>
      <c r="C283" s="50"/>
      <c r="P283" s="153"/>
    </row>
    <row r="284" spans="1:16" s="17" customFormat="1" ht="15.75">
      <c r="A284" s="18"/>
      <c r="B284" s="7"/>
      <c r="C284" s="50"/>
      <c r="P284" s="153"/>
    </row>
    <row r="285" spans="1:16" s="17" customFormat="1" ht="15.75">
      <c r="A285" s="18"/>
      <c r="B285" s="7"/>
      <c r="C285" s="50"/>
      <c r="P285" s="153"/>
    </row>
    <row r="286" spans="1:16" s="17" customFormat="1" ht="15.75">
      <c r="A286" s="18"/>
      <c r="B286" s="7"/>
      <c r="C286" s="50"/>
      <c r="P286" s="153"/>
    </row>
    <row r="287" spans="1:16" s="17" customFormat="1" ht="15.75">
      <c r="A287" s="18"/>
      <c r="B287" s="7"/>
      <c r="C287" s="50"/>
      <c r="P287" s="153"/>
    </row>
    <row r="288" spans="1:16" s="17" customFormat="1" ht="15.75">
      <c r="A288" s="18"/>
      <c r="B288" s="7"/>
      <c r="C288" s="50"/>
      <c r="P288" s="153"/>
    </row>
    <row r="289" spans="1:16" s="17" customFormat="1" ht="15.75">
      <c r="A289" s="18"/>
      <c r="B289" s="7"/>
      <c r="C289" s="50"/>
      <c r="P289" s="153"/>
    </row>
    <row r="290" spans="1:16" s="17" customFormat="1" ht="15.75">
      <c r="A290" s="18"/>
      <c r="B290" s="7"/>
      <c r="C290" s="50"/>
      <c r="P290" s="153"/>
    </row>
    <row r="291" spans="1:16" s="17" customFormat="1" ht="15.75">
      <c r="A291" s="18"/>
      <c r="B291" s="7"/>
      <c r="C291" s="50"/>
      <c r="P291" s="153"/>
    </row>
    <row r="292" spans="1:16" s="17" customFormat="1" ht="15.75">
      <c r="A292" s="18"/>
      <c r="B292" s="7"/>
      <c r="C292" s="50"/>
      <c r="P292" s="153"/>
    </row>
    <row r="293" spans="1:16" s="17" customFormat="1" ht="15.75">
      <c r="A293" s="18"/>
      <c r="B293" s="7"/>
      <c r="C293" s="50"/>
      <c r="P293" s="153"/>
    </row>
    <row r="294" spans="1:16" s="17" customFormat="1" ht="15.75">
      <c r="A294" s="18"/>
      <c r="B294" s="7"/>
      <c r="C294" s="50"/>
      <c r="P294" s="153"/>
    </row>
    <row r="295" spans="1:16" s="17" customFormat="1" ht="15.75">
      <c r="A295" s="18"/>
      <c r="B295" s="7"/>
      <c r="C295" s="50"/>
      <c r="P295" s="153"/>
    </row>
    <row r="296" spans="1:16" s="17" customFormat="1" ht="15.75">
      <c r="A296" s="18"/>
      <c r="B296" s="7"/>
      <c r="C296" s="50"/>
      <c r="P296" s="153"/>
    </row>
    <row r="297" spans="1:16" s="17" customFormat="1" ht="15.75">
      <c r="A297" s="18"/>
      <c r="B297" s="7"/>
      <c r="C297" s="50"/>
      <c r="P297" s="153"/>
    </row>
    <row r="298" spans="1:16" s="17" customFormat="1" ht="15.75">
      <c r="A298" s="18"/>
      <c r="B298" s="7"/>
      <c r="C298" s="50"/>
      <c r="P298" s="153"/>
    </row>
    <row r="299" spans="1:16" s="17" customFormat="1" ht="15.75">
      <c r="A299" s="18"/>
      <c r="B299" s="7"/>
      <c r="C299" s="50"/>
      <c r="P299" s="153"/>
    </row>
    <row r="300" spans="1:16" s="17" customFormat="1" ht="15.75">
      <c r="A300" s="18"/>
      <c r="B300" s="7"/>
      <c r="C300" s="50"/>
      <c r="P300" s="153"/>
    </row>
    <row r="301" spans="1:16" s="17" customFormat="1" ht="15.75">
      <c r="A301" s="18"/>
      <c r="B301" s="7"/>
      <c r="C301" s="50"/>
      <c r="P301" s="153"/>
    </row>
    <row r="302" spans="1:16" s="17" customFormat="1" ht="15.75">
      <c r="A302" s="18"/>
      <c r="B302" s="7"/>
      <c r="C302" s="50"/>
      <c r="P302" s="153"/>
    </row>
    <row r="303" spans="1:16" s="17" customFormat="1" ht="15.75">
      <c r="A303" s="18"/>
      <c r="B303" s="7"/>
      <c r="C303" s="50"/>
      <c r="P303" s="153"/>
    </row>
    <row r="304" spans="1:16" s="17" customFormat="1" ht="15.75">
      <c r="A304" s="18"/>
      <c r="B304" s="7"/>
      <c r="C304" s="50"/>
      <c r="P304" s="153"/>
    </row>
    <row r="305" spans="1:16" s="17" customFormat="1" ht="15.75">
      <c r="A305" s="18"/>
      <c r="B305" s="7"/>
      <c r="C305" s="50"/>
      <c r="P305" s="153"/>
    </row>
    <row r="306" spans="1:16" s="17" customFormat="1" ht="15.75">
      <c r="A306" s="18"/>
      <c r="B306" s="7"/>
      <c r="C306" s="50"/>
      <c r="P306" s="153"/>
    </row>
    <row r="307" spans="1:16" s="17" customFormat="1" ht="15.75">
      <c r="A307" s="18"/>
      <c r="B307" s="7"/>
      <c r="C307" s="50"/>
      <c r="P307" s="153"/>
    </row>
    <row r="308" spans="1:16" s="17" customFormat="1" ht="15.75">
      <c r="A308" s="18"/>
      <c r="B308" s="7"/>
      <c r="C308" s="50"/>
      <c r="P308" s="153"/>
    </row>
    <row r="309" spans="1:16" s="17" customFormat="1" ht="15.75">
      <c r="A309" s="18"/>
      <c r="B309" s="7"/>
      <c r="C309" s="50"/>
      <c r="P309" s="153"/>
    </row>
    <row r="310" spans="1:16" s="17" customFormat="1" ht="15.75">
      <c r="A310" s="18"/>
      <c r="B310" s="7"/>
      <c r="C310" s="50"/>
      <c r="P310" s="153"/>
    </row>
    <row r="311" spans="1:16" s="17" customFormat="1" ht="15.75">
      <c r="A311" s="18"/>
      <c r="B311" s="7"/>
      <c r="C311" s="50"/>
      <c r="P311" s="153"/>
    </row>
    <row r="312" spans="1:16" s="17" customFormat="1" ht="15.75">
      <c r="A312" s="18"/>
      <c r="B312" s="7"/>
      <c r="C312" s="50"/>
      <c r="P312" s="153"/>
    </row>
    <row r="313" spans="1:16" s="17" customFormat="1" ht="15.75">
      <c r="A313" s="18"/>
      <c r="B313" s="7"/>
      <c r="C313" s="50"/>
      <c r="P313" s="153"/>
    </row>
    <row r="314" spans="1:16" s="17" customFormat="1" ht="15.75">
      <c r="A314" s="18"/>
      <c r="B314" s="7"/>
      <c r="C314" s="50"/>
      <c r="P314" s="153"/>
    </row>
    <row r="315" spans="1:16" s="17" customFormat="1" ht="15.75">
      <c r="A315" s="18"/>
      <c r="B315" s="7"/>
      <c r="C315" s="50"/>
      <c r="P315" s="153"/>
    </row>
    <row r="316" spans="1:16" s="17" customFormat="1" ht="15.75">
      <c r="A316" s="18"/>
      <c r="B316" s="7"/>
      <c r="C316" s="50"/>
      <c r="P316" s="153"/>
    </row>
    <row r="317" spans="1:16" s="17" customFormat="1" ht="15.75">
      <c r="A317" s="18"/>
      <c r="B317" s="7"/>
      <c r="C317" s="50"/>
      <c r="P317" s="153"/>
    </row>
    <row r="318" spans="1:16" s="17" customFormat="1" ht="15.75">
      <c r="A318" s="18"/>
      <c r="B318" s="7"/>
      <c r="C318" s="50"/>
      <c r="P318" s="153"/>
    </row>
    <row r="319" spans="1:16" s="17" customFormat="1" ht="15.75">
      <c r="A319" s="18"/>
      <c r="B319" s="7"/>
      <c r="C319" s="50"/>
      <c r="P319" s="153"/>
    </row>
    <row r="320" spans="1:16" s="17" customFormat="1" ht="15.75">
      <c r="A320" s="18"/>
      <c r="B320" s="7"/>
      <c r="C320" s="50"/>
      <c r="P320" s="153"/>
    </row>
    <row r="321" spans="1:16" s="17" customFormat="1" ht="15.75">
      <c r="A321" s="18"/>
      <c r="B321" s="7"/>
      <c r="C321" s="50"/>
      <c r="P321" s="153"/>
    </row>
    <row r="322" spans="1:16" s="17" customFormat="1" ht="15.75">
      <c r="A322" s="18"/>
      <c r="B322" s="7"/>
      <c r="C322" s="50"/>
      <c r="P322" s="153"/>
    </row>
    <row r="323" spans="1:16" s="17" customFormat="1" ht="15.75">
      <c r="A323" s="18"/>
      <c r="B323" s="7"/>
      <c r="C323" s="50"/>
      <c r="P323" s="153"/>
    </row>
    <row r="324" spans="1:16" s="17" customFormat="1" ht="15.75">
      <c r="A324" s="18"/>
      <c r="B324" s="7"/>
      <c r="C324" s="50"/>
      <c r="P324" s="153"/>
    </row>
    <row r="325" spans="1:16" s="17" customFormat="1" ht="15.75">
      <c r="A325" s="18"/>
      <c r="B325" s="7"/>
      <c r="C325" s="50"/>
      <c r="P325" s="153"/>
    </row>
    <row r="326" spans="1:16" s="17" customFormat="1" ht="15.75">
      <c r="A326" s="18"/>
      <c r="B326" s="7"/>
      <c r="C326" s="50"/>
      <c r="P326" s="153"/>
    </row>
    <row r="327" spans="1:16" s="17" customFormat="1" ht="15.75">
      <c r="A327" s="18"/>
      <c r="B327" s="7"/>
      <c r="C327" s="50"/>
      <c r="P327" s="153"/>
    </row>
    <row r="328" spans="1:16" s="17" customFormat="1" ht="15.75">
      <c r="A328" s="18"/>
      <c r="B328" s="7"/>
      <c r="C328" s="50"/>
      <c r="P328" s="153"/>
    </row>
    <row r="329" spans="1:16" s="17" customFormat="1" ht="15.75">
      <c r="A329" s="18"/>
      <c r="B329" s="7"/>
      <c r="C329" s="50"/>
      <c r="P329" s="153"/>
    </row>
    <row r="330" spans="1:16" s="17" customFormat="1" ht="15.75">
      <c r="A330" s="18"/>
      <c r="B330" s="7"/>
      <c r="C330" s="50"/>
      <c r="P330" s="153"/>
    </row>
    <row r="331" spans="1:16" s="17" customFormat="1" ht="15.75">
      <c r="A331" s="18"/>
      <c r="B331" s="7"/>
      <c r="C331" s="50"/>
      <c r="P331" s="153"/>
    </row>
    <row r="332" spans="1:16" s="17" customFormat="1" ht="15.75">
      <c r="A332" s="18"/>
      <c r="B332" s="7"/>
      <c r="C332" s="50"/>
      <c r="P332" s="153"/>
    </row>
    <row r="333" spans="1:16" s="17" customFormat="1" ht="15.75">
      <c r="A333" s="18"/>
      <c r="B333" s="7"/>
      <c r="C333" s="50"/>
      <c r="P333" s="153"/>
    </row>
    <row r="334" spans="1:16" s="17" customFormat="1" ht="15.75">
      <c r="A334" s="18"/>
      <c r="B334" s="7"/>
      <c r="C334" s="50"/>
      <c r="P334" s="153"/>
    </row>
    <row r="335" spans="1:16" s="17" customFormat="1" ht="15.75">
      <c r="A335" s="18"/>
      <c r="B335" s="7"/>
      <c r="C335" s="50"/>
      <c r="P335" s="153"/>
    </row>
    <row r="336" spans="1:16" s="17" customFormat="1" ht="15.75">
      <c r="A336" s="18"/>
      <c r="B336" s="7"/>
      <c r="C336" s="50"/>
      <c r="P336" s="153"/>
    </row>
    <row r="337" spans="1:16" s="17" customFormat="1" ht="15.75">
      <c r="A337" s="18"/>
      <c r="B337" s="7"/>
      <c r="C337" s="50"/>
      <c r="P337" s="153"/>
    </row>
    <row r="338" spans="1:16" s="17" customFormat="1" ht="15.75">
      <c r="A338" s="18"/>
      <c r="B338" s="7"/>
      <c r="C338" s="50"/>
      <c r="P338" s="153"/>
    </row>
    <row r="339" spans="1:16" s="17" customFormat="1" ht="15.75">
      <c r="A339" s="18"/>
      <c r="B339" s="7"/>
      <c r="C339" s="50"/>
      <c r="P339" s="153"/>
    </row>
    <row r="340" spans="1:16" s="17" customFormat="1" ht="15.75">
      <c r="A340" s="18"/>
      <c r="B340" s="7"/>
      <c r="C340" s="50"/>
      <c r="P340" s="153"/>
    </row>
    <row r="341" spans="1:16" s="17" customFormat="1" ht="15.75">
      <c r="A341" s="18"/>
      <c r="B341" s="7"/>
      <c r="C341" s="50"/>
      <c r="P341" s="153"/>
    </row>
    <row r="342" spans="1:16" s="17" customFormat="1" ht="15.75">
      <c r="A342" s="18"/>
      <c r="B342" s="7"/>
      <c r="C342" s="50"/>
      <c r="P342" s="153"/>
    </row>
    <row r="343" spans="1:16" s="17" customFormat="1" ht="15.75">
      <c r="A343" s="18"/>
      <c r="B343" s="7"/>
      <c r="C343" s="50"/>
      <c r="P343" s="153"/>
    </row>
    <row r="344" spans="1:16" s="17" customFormat="1" ht="15.75">
      <c r="A344" s="18"/>
      <c r="B344" s="7"/>
      <c r="C344" s="50"/>
      <c r="P344" s="153"/>
    </row>
    <row r="345" spans="1:16" s="17" customFormat="1" ht="15.75">
      <c r="A345" s="18"/>
      <c r="B345" s="7"/>
      <c r="C345" s="50"/>
      <c r="P345" s="153"/>
    </row>
    <row r="346" spans="1:16" s="17" customFormat="1" ht="15.75">
      <c r="A346" s="18"/>
      <c r="B346" s="7"/>
      <c r="C346" s="50"/>
      <c r="P346" s="153"/>
    </row>
    <row r="347" spans="1:16" s="17" customFormat="1" ht="15.75">
      <c r="A347" s="18"/>
      <c r="B347" s="7"/>
      <c r="C347" s="50"/>
      <c r="P347" s="153"/>
    </row>
    <row r="348" spans="1:16" s="17" customFormat="1" ht="15.75">
      <c r="A348" s="18"/>
      <c r="B348" s="7"/>
      <c r="C348" s="50"/>
      <c r="P348" s="153"/>
    </row>
    <row r="349" spans="1:16" s="17" customFormat="1" ht="15.75">
      <c r="A349" s="18"/>
      <c r="B349" s="7"/>
      <c r="C349" s="50"/>
      <c r="P349" s="153"/>
    </row>
    <row r="350" spans="1:16" s="17" customFormat="1" ht="15.75">
      <c r="A350" s="18"/>
      <c r="B350" s="7"/>
      <c r="C350" s="50"/>
      <c r="P350" s="153"/>
    </row>
    <row r="351" spans="1:16" s="17" customFormat="1" ht="15.75">
      <c r="A351" s="18"/>
      <c r="B351" s="7"/>
      <c r="C351" s="50"/>
      <c r="P351" s="153"/>
    </row>
    <row r="352" spans="1:16" s="17" customFormat="1" ht="15.75">
      <c r="A352" s="18"/>
      <c r="B352" s="7"/>
      <c r="C352" s="50"/>
      <c r="P352" s="153"/>
    </row>
    <row r="353" spans="1:16" s="17" customFormat="1" ht="15.75">
      <c r="A353" s="18"/>
      <c r="B353" s="7"/>
      <c r="C353" s="50"/>
      <c r="P353" s="153"/>
    </row>
    <row r="354" spans="1:16" s="17" customFormat="1" ht="15.75">
      <c r="A354" s="18"/>
      <c r="B354" s="7"/>
      <c r="C354" s="50"/>
      <c r="P354" s="153"/>
    </row>
    <row r="355" spans="1:16" s="17" customFormat="1" ht="15.75">
      <c r="A355" s="18"/>
      <c r="B355" s="7"/>
      <c r="C355" s="50"/>
      <c r="P355" s="153"/>
    </row>
    <row r="356" spans="1:16" s="17" customFormat="1" ht="15.75">
      <c r="A356" s="18"/>
      <c r="B356" s="7"/>
      <c r="C356" s="50"/>
      <c r="P356" s="153"/>
    </row>
    <row r="357" spans="1:16" s="17" customFormat="1" ht="15.75">
      <c r="A357" s="18"/>
      <c r="B357" s="7"/>
      <c r="C357" s="50"/>
      <c r="P357" s="153"/>
    </row>
    <row r="358" spans="1:16" s="17" customFormat="1" ht="15.75">
      <c r="A358" s="18"/>
      <c r="B358" s="7"/>
      <c r="C358" s="50"/>
      <c r="P358" s="153"/>
    </row>
    <row r="359" spans="1:16" s="17" customFormat="1" ht="15.75">
      <c r="A359" s="18"/>
      <c r="B359" s="7"/>
      <c r="C359" s="50"/>
      <c r="P359" s="153"/>
    </row>
    <row r="360" spans="1:16" s="17" customFormat="1" ht="15.75">
      <c r="A360" s="18"/>
      <c r="B360" s="7"/>
      <c r="C360" s="50"/>
      <c r="P360" s="153"/>
    </row>
    <row r="361" spans="1:16" s="17" customFormat="1" ht="15.75">
      <c r="A361" s="18"/>
      <c r="B361" s="7"/>
      <c r="C361" s="50"/>
      <c r="P361" s="153"/>
    </row>
    <row r="362" spans="1:16" s="17" customFormat="1" ht="15.75">
      <c r="A362" s="18"/>
      <c r="B362" s="7"/>
      <c r="C362" s="50"/>
      <c r="P362" s="153"/>
    </row>
    <row r="363" spans="1:16" s="17" customFormat="1" ht="15.75">
      <c r="A363" s="18"/>
      <c r="B363" s="7"/>
      <c r="C363" s="50"/>
      <c r="P363" s="153"/>
    </row>
    <row r="364" spans="1:16" s="17" customFormat="1" ht="15.75">
      <c r="A364" s="18"/>
      <c r="B364" s="7"/>
      <c r="C364" s="50"/>
      <c r="P364" s="153"/>
    </row>
    <row r="365" spans="1:16" s="17" customFormat="1" ht="15.75">
      <c r="A365" s="18"/>
      <c r="B365" s="7"/>
      <c r="C365" s="50"/>
      <c r="P365" s="153"/>
    </row>
    <row r="366" spans="1:16" s="17" customFormat="1" ht="15.75">
      <c r="A366" s="18"/>
      <c r="B366" s="7"/>
      <c r="C366" s="50"/>
      <c r="P366" s="153"/>
    </row>
    <row r="367" spans="1:16" s="17" customFormat="1" ht="15.75">
      <c r="A367" s="18"/>
      <c r="B367" s="7"/>
      <c r="C367" s="50"/>
      <c r="P367" s="153"/>
    </row>
    <row r="368" spans="1:16" s="17" customFormat="1" ht="15.75">
      <c r="A368" s="18"/>
      <c r="B368" s="7"/>
      <c r="C368" s="50"/>
      <c r="P368" s="153"/>
    </row>
    <row r="369" spans="1:16" s="17" customFormat="1" ht="15.75">
      <c r="A369" s="18"/>
      <c r="B369" s="7"/>
      <c r="C369" s="50"/>
      <c r="P369" s="153"/>
    </row>
    <row r="370" spans="1:16" s="17" customFormat="1" ht="15.75">
      <c r="A370" s="18"/>
      <c r="B370" s="7"/>
      <c r="C370" s="50"/>
      <c r="P370" s="153"/>
    </row>
    <row r="371" spans="1:16" s="17" customFormat="1" ht="15.75">
      <c r="A371" s="18"/>
      <c r="B371" s="7"/>
      <c r="C371" s="50"/>
      <c r="P371" s="153"/>
    </row>
    <row r="372" spans="1:16" s="17" customFormat="1" ht="15.75">
      <c r="A372" s="18"/>
      <c r="B372" s="7"/>
      <c r="C372" s="50"/>
      <c r="P372" s="153"/>
    </row>
    <row r="373" spans="1:16" s="17" customFormat="1" ht="15.75">
      <c r="A373" s="18"/>
      <c r="B373" s="7"/>
      <c r="C373" s="50"/>
      <c r="P373" s="153"/>
    </row>
    <row r="374" spans="1:16" s="17" customFormat="1" ht="15.75">
      <c r="A374" s="18"/>
      <c r="B374" s="7"/>
      <c r="C374" s="50"/>
      <c r="P374" s="153"/>
    </row>
    <row r="375" spans="1:16" s="17" customFormat="1" ht="15.75">
      <c r="A375" s="18"/>
      <c r="B375" s="7"/>
      <c r="C375" s="50"/>
      <c r="P375" s="153"/>
    </row>
    <row r="376" spans="1:16" s="17" customFormat="1" ht="15.75">
      <c r="A376" s="18"/>
      <c r="B376" s="7"/>
      <c r="C376" s="50"/>
      <c r="P376" s="153"/>
    </row>
    <row r="377" spans="1:16" s="17" customFormat="1" ht="15.75">
      <c r="A377" s="18"/>
      <c r="B377" s="7"/>
      <c r="C377" s="50"/>
      <c r="P377" s="153"/>
    </row>
    <row r="378" spans="1:16" s="17" customFormat="1" ht="15.75">
      <c r="A378" s="18"/>
      <c r="B378" s="7"/>
      <c r="C378" s="50"/>
      <c r="P378" s="153"/>
    </row>
    <row r="379" spans="1:16" s="17" customFormat="1" ht="15.75">
      <c r="A379" s="18"/>
      <c r="B379" s="7"/>
      <c r="C379" s="50"/>
      <c r="P379" s="153"/>
    </row>
    <row r="380" spans="1:16" s="17" customFormat="1" ht="15.75">
      <c r="A380" s="18"/>
      <c r="B380" s="7"/>
      <c r="C380" s="50"/>
      <c r="P380" s="153"/>
    </row>
    <row r="381" spans="1:16" s="17" customFormat="1" ht="15.75">
      <c r="A381" s="18"/>
      <c r="B381" s="7"/>
      <c r="C381" s="50"/>
      <c r="P381" s="153"/>
    </row>
    <row r="382" spans="1:16" s="17" customFormat="1" ht="15.75">
      <c r="A382" s="18"/>
      <c r="B382" s="7"/>
      <c r="C382" s="50"/>
      <c r="P382" s="153"/>
    </row>
    <row r="383" spans="1:16" s="17" customFormat="1" ht="15.75">
      <c r="A383" s="18"/>
      <c r="B383" s="7"/>
      <c r="C383" s="50"/>
      <c r="P383" s="153"/>
    </row>
    <row r="384" spans="1:16" s="17" customFormat="1" ht="15.75">
      <c r="A384" s="18"/>
      <c r="B384" s="7"/>
      <c r="C384" s="50"/>
      <c r="P384" s="153"/>
    </row>
    <row r="385" spans="1:16" s="17" customFormat="1" ht="15.75">
      <c r="A385" s="18"/>
      <c r="B385" s="7"/>
      <c r="C385" s="50"/>
      <c r="P385" s="153"/>
    </row>
    <row r="386" spans="1:16" s="17" customFormat="1" ht="15.75">
      <c r="A386" s="18"/>
      <c r="B386" s="7"/>
      <c r="C386" s="50"/>
      <c r="P386" s="153"/>
    </row>
    <row r="387" spans="1:16" s="17" customFormat="1" ht="15.75">
      <c r="A387" s="18"/>
      <c r="B387" s="7"/>
      <c r="C387" s="50"/>
      <c r="P387" s="153"/>
    </row>
    <row r="388" spans="1:16" s="17" customFormat="1" ht="15.75">
      <c r="A388" s="18"/>
      <c r="B388" s="7"/>
      <c r="C388" s="50"/>
      <c r="P388" s="153"/>
    </row>
    <row r="389" spans="1:16" s="17" customFormat="1" ht="15.75">
      <c r="A389" s="18"/>
      <c r="B389" s="7"/>
      <c r="C389" s="50"/>
      <c r="P389" s="153"/>
    </row>
    <row r="390" spans="1:16" s="17" customFormat="1" ht="15.75">
      <c r="A390" s="18"/>
      <c r="B390" s="7"/>
      <c r="C390" s="50"/>
      <c r="P390" s="153"/>
    </row>
    <row r="391" spans="1:16" s="17" customFormat="1" ht="15.75">
      <c r="A391" s="18"/>
      <c r="B391" s="7"/>
      <c r="C391" s="50"/>
      <c r="P391" s="153"/>
    </row>
    <row r="392" spans="1:16" s="17" customFormat="1" ht="15.75">
      <c r="A392" s="18"/>
      <c r="B392" s="7"/>
      <c r="C392" s="50"/>
      <c r="P392" s="153"/>
    </row>
    <row r="393" spans="1:16" s="17" customFormat="1" ht="15.75">
      <c r="A393" s="18"/>
      <c r="B393" s="7"/>
      <c r="C393" s="50"/>
      <c r="P393" s="153"/>
    </row>
    <row r="394" spans="1:16" s="17" customFormat="1" ht="15.75">
      <c r="A394" s="18"/>
      <c r="B394" s="7"/>
      <c r="C394" s="50"/>
      <c r="P394" s="153"/>
    </row>
    <row r="395" spans="1:16" s="17" customFormat="1" ht="15.75">
      <c r="A395" s="18"/>
      <c r="B395" s="7"/>
      <c r="C395" s="50"/>
      <c r="P395" s="153"/>
    </row>
    <row r="396" spans="1:16" s="17" customFormat="1" ht="15.75">
      <c r="A396" s="18"/>
      <c r="B396" s="7"/>
      <c r="C396" s="50"/>
      <c r="P396" s="153"/>
    </row>
    <row r="397" spans="1:16" s="17" customFormat="1" ht="15.75">
      <c r="A397" s="18"/>
      <c r="B397" s="7"/>
      <c r="C397" s="50"/>
      <c r="P397" s="153"/>
    </row>
    <row r="398" spans="1:16" s="17" customFormat="1" ht="15.75">
      <c r="A398" s="18"/>
      <c r="B398" s="7"/>
      <c r="C398" s="50"/>
      <c r="P398" s="153"/>
    </row>
    <row r="399" spans="1:16" s="17" customFormat="1" ht="15.75">
      <c r="A399" s="18"/>
      <c r="B399" s="7"/>
      <c r="C399" s="50"/>
      <c r="P399" s="153"/>
    </row>
    <row r="400" spans="1:16" s="17" customFormat="1" ht="15.75">
      <c r="A400" s="18"/>
      <c r="B400" s="7"/>
      <c r="C400" s="50"/>
      <c r="P400" s="153"/>
    </row>
    <row r="401" spans="1:16" s="17" customFormat="1" ht="15.75">
      <c r="A401" s="18"/>
      <c r="B401" s="7"/>
      <c r="C401" s="50"/>
      <c r="P401" s="153"/>
    </row>
    <row r="402" spans="1:16" s="17" customFormat="1" ht="15.75">
      <c r="A402" s="18"/>
      <c r="B402" s="7"/>
      <c r="C402" s="50"/>
      <c r="P402" s="153"/>
    </row>
    <row r="403" spans="1:16" s="17" customFormat="1" ht="15.75">
      <c r="A403" s="18"/>
      <c r="B403" s="7"/>
      <c r="C403" s="50"/>
      <c r="P403" s="153"/>
    </row>
    <row r="404" spans="1:16" s="17" customFormat="1" ht="15.75">
      <c r="A404" s="18"/>
      <c r="B404" s="7"/>
      <c r="C404" s="50"/>
      <c r="P404" s="153"/>
    </row>
    <row r="405" spans="1:16" s="17" customFormat="1" ht="15.75">
      <c r="A405" s="18"/>
      <c r="B405" s="7"/>
      <c r="C405" s="50"/>
      <c r="P405" s="153"/>
    </row>
    <row r="406" spans="1:16" s="17" customFormat="1" ht="15.75">
      <c r="A406" s="18"/>
      <c r="B406" s="7"/>
      <c r="C406" s="50"/>
      <c r="P406" s="153"/>
    </row>
    <row r="407" spans="1:16" s="17" customFormat="1" ht="15.75">
      <c r="A407" s="18"/>
      <c r="B407" s="7"/>
      <c r="C407" s="50"/>
      <c r="P407" s="153"/>
    </row>
    <row r="408" spans="1:16" s="17" customFormat="1" ht="15.75">
      <c r="A408" s="18"/>
      <c r="B408" s="7"/>
      <c r="C408" s="50"/>
      <c r="P408" s="153"/>
    </row>
    <row r="409" spans="1:16" s="17" customFormat="1" ht="15.75">
      <c r="A409" s="18"/>
      <c r="B409" s="7"/>
      <c r="C409" s="50"/>
      <c r="P409" s="153"/>
    </row>
    <row r="410" spans="1:16" s="17" customFormat="1" ht="15.75">
      <c r="A410" s="18"/>
      <c r="B410" s="7"/>
      <c r="C410" s="50"/>
      <c r="P410" s="153"/>
    </row>
    <row r="411" spans="1:16" s="17" customFormat="1" ht="15.75">
      <c r="A411" s="18"/>
      <c r="B411" s="7"/>
      <c r="C411" s="50"/>
      <c r="P411" s="153"/>
    </row>
    <row r="412" spans="1:16" s="17" customFormat="1" ht="15.75">
      <c r="A412" s="18"/>
      <c r="B412" s="7"/>
      <c r="C412" s="50"/>
      <c r="P412" s="153"/>
    </row>
    <row r="413" spans="1:16" s="17" customFormat="1" ht="15.75">
      <c r="A413" s="18"/>
      <c r="B413" s="7"/>
      <c r="C413" s="50"/>
      <c r="P413" s="153"/>
    </row>
    <row r="414" spans="1:16" s="17" customFormat="1" ht="15.75">
      <c r="A414" s="18"/>
      <c r="B414" s="7"/>
      <c r="C414" s="50"/>
      <c r="P414" s="153"/>
    </row>
    <row r="415" spans="1:16" s="17" customFormat="1" ht="15.75">
      <c r="A415" s="18"/>
      <c r="B415" s="7"/>
      <c r="C415" s="50"/>
      <c r="P415" s="153"/>
    </row>
    <row r="416" spans="1:16" s="17" customFormat="1" ht="15.75">
      <c r="A416" s="18"/>
      <c r="B416" s="7"/>
      <c r="C416" s="50"/>
      <c r="P416" s="153"/>
    </row>
    <row r="417" spans="1:16" s="17" customFormat="1" ht="15.75">
      <c r="A417" s="18"/>
      <c r="B417" s="7"/>
      <c r="C417" s="50"/>
      <c r="P417" s="153"/>
    </row>
    <row r="418" spans="1:16" s="17" customFormat="1" ht="15.75">
      <c r="A418" s="18"/>
      <c r="B418" s="7"/>
      <c r="C418" s="50"/>
      <c r="P418" s="153"/>
    </row>
    <row r="419" spans="1:16" s="17" customFormat="1" ht="15.75">
      <c r="A419" s="18"/>
      <c r="B419" s="7"/>
      <c r="C419" s="50"/>
      <c r="P419" s="153"/>
    </row>
    <row r="420" spans="1:16" s="17" customFormat="1" ht="15.75">
      <c r="A420" s="18"/>
      <c r="B420" s="7"/>
      <c r="C420" s="50"/>
      <c r="P420" s="153"/>
    </row>
    <row r="421" spans="1:16" s="17" customFormat="1" ht="15.75">
      <c r="A421" s="18"/>
      <c r="B421" s="7"/>
      <c r="C421" s="50"/>
      <c r="P421" s="153"/>
    </row>
    <row r="422" spans="1:16" s="17" customFormat="1" ht="15.75">
      <c r="A422" s="18"/>
      <c r="B422" s="7"/>
      <c r="C422" s="50"/>
      <c r="P422" s="153"/>
    </row>
    <row r="423" spans="1:16" s="17" customFormat="1" ht="15.75">
      <c r="A423" s="18"/>
      <c r="B423" s="7"/>
      <c r="C423" s="50"/>
      <c r="P423" s="153"/>
    </row>
    <row r="424" spans="1:16" s="17" customFormat="1" ht="15.75">
      <c r="A424" s="18"/>
      <c r="B424" s="7"/>
      <c r="C424" s="50"/>
      <c r="P424" s="153"/>
    </row>
    <row r="425" spans="1:16" s="17" customFormat="1" ht="15.75">
      <c r="A425" s="18"/>
      <c r="B425" s="7"/>
      <c r="C425" s="50"/>
      <c r="P425" s="153"/>
    </row>
    <row r="426" spans="1:16" s="17" customFormat="1" ht="15.75">
      <c r="A426" s="18"/>
      <c r="B426" s="7"/>
      <c r="C426" s="50"/>
      <c r="P426" s="153"/>
    </row>
    <row r="427" spans="1:16" s="17" customFormat="1" ht="15.75">
      <c r="A427" s="18"/>
      <c r="B427" s="7"/>
      <c r="C427" s="50"/>
      <c r="P427" s="153"/>
    </row>
    <row r="428" spans="1:16" s="17" customFormat="1" ht="15.75">
      <c r="A428" s="18"/>
      <c r="B428" s="7"/>
      <c r="C428" s="50"/>
      <c r="P428" s="153"/>
    </row>
    <row r="429" spans="1:16" s="17" customFormat="1" ht="15.75">
      <c r="A429" s="18"/>
      <c r="B429" s="7"/>
      <c r="C429" s="50"/>
      <c r="P429" s="153"/>
    </row>
    <row r="430" spans="1:16" s="17" customFormat="1" ht="15.75">
      <c r="A430" s="18"/>
      <c r="B430" s="7"/>
      <c r="C430" s="50"/>
      <c r="P430" s="153"/>
    </row>
    <row r="431" spans="1:16" s="17" customFormat="1" ht="15.75">
      <c r="A431" s="18"/>
      <c r="B431" s="7"/>
      <c r="C431" s="50"/>
      <c r="P431" s="153"/>
    </row>
    <row r="432" spans="1:16" s="17" customFormat="1" ht="15.75">
      <c r="A432" s="18"/>
      <c r="B432" s="7"/>
      <c r="C432" s="50"/>
      <c r="P432" s="153"/>
    </row>
    <row r="433" spans="1:16" s="17" customFormat="1" ht="15.75">
      <c r="A433" s="18"/>
      <c r="B433" s="7"/>
      <c r="C433" s="50"/>
      <c r="P433" s="153"/>
    </row>
    <row r="434" spans="1:16" s="17" customFormat="1" ht="15.75">
      <c r="A434" s="18"/>
      <c r="B434" s="7"/>
      <c r="C434" s="50"/>
      <c r="P434" s="153"/>
    </row>
    <row r="435" spans="1:16" s="17" customFormat="1" ht="15.75">
      <c r="A435" s="18"/>
      <c r="B435" s="7"/>
      <c r="C435" s="50"/>
      <c r="P435" s="153"/>
    </row>
    <row r="436" spans="1:16" s="17" customFormat="1" ht="15.75">
      <c r="A436" s="18"/>
      <c r="B436" s="7"/>
      <c r="C436" s="50"/>
      <c r="P436" s="153"/>
    </row>
    <row r="437" spans="1:16" s="17" customFormat="1" ht="15.75">
      <c r="A437" s="18"/>
      <c r="B437" s="7"/>
      <c r="C437" s="50"/>
      <c r="P437" s="153"/>
    </row>
    <row r="438" spans="1:16" s="17" customFormat="1" ht="15.75">
      <c r="A438" s="18"/>
      <c r="B438" s="7"/>
      <c r="C438" s="50"/>
      <c r="P438" s="153"/>
    </row>
    <row r="439" spans="1:16" s="17" customFormat="1" ht="15.75">
      <c r="A439" s="18"/>
      <c r="B439" s="7"/>
      <c r="C439" s="50"/>
      <c r="P439" s="153"/>
    </row>
    <row r="440" spans="1:16" s="17" customFormat="1" ht="15.75">
      <c r="A440" s="18"/>
      <c r="B440" s="7"/>
      <c r="C440" s="50"/>
      <c r="P440" s="153"/>
    </row>
    <row r="441" spans="1:16" s="17" customFormat="1" ht="15.75">
      <c r="A441" s="18"/>
      <c r="B441" s="7"/>
      <c r="C441" s="50"/>
      <c r="P441" s="153"/>
    </row>
    <row r="442" spans="1:16" s="17" customFormat="1" ht="15.75">
      <c r="A442" s="18"/>
      <c r="B442" s="7"/>
      <c r="C442" s="50"/>
      <c r="P442" s="153"/>
    </row>
    <row r="443" spans="1:16" s="17" customFormat="1" ht="15.75">
      <c r="A443" s="18"/>
      <c r="B443" s="7"/>
      <c r="C443" s="50"/>
      <c r="P443" s="153"/>
    </row>
    <row r="444" spans="1:16" s="17" customFormat="1" ht="15.75">
      <c r="A444" s="18"/>
      <c r="B444" s="7"/>
      <c r="C444" s="50"/>
      <c r="P444" s="153"/>
    </row>
    <row r="445" spans="1:16" s="17" customFormat="1" ht="15.75">
      <c r="A445" s="18"/>
      <c r="B445" s="7"/>
      <c r="C445" s="50"/>
      <c r="P445" s="153"/>
    </row>
    <row r="446" spans="1:16" s="17" customFormat="1" ht="15.75">
      <c r="A446" s="18"/>
      <c r="B446" s="7"/>
      <c r="C446" s="50"/>
      <c r="P446" s="153"/>
    </row>
    <row r="447" spans="1:16" s="17" customFormat="1" ht="15.75">
      <c r="A447" s="18"/>
      <c r="B447" s="7"/>
      <c r="C447" s="50"/>
      <c r="P447" s="153"/>
    </row>
    <row r="448" spans="1:16" s="17" customFormat="1" ht="15.75">
      <c r="A448" s="18"/>
      <c r="B448" s="7"/>
      <c r="C448" s="50"/>
      <c r="P448" s="153"/>
    </row>
    <row r="449" spans="1:16" s="17" customFormat="1" ht="15.75">
      <c r="A449" s="18"/>
      <c r="B449" s="7"/>
      <c r="C449" s="50"/>
      <c r="P449" s="153"/>
    </row>
    <row r="450" spans="1:16" s="17" customFormat="1" ht="15.75">
      <c r="A450" s="18"/>
      <c r="B450" s="7"/>
      <c r="C450" s="50"/>
      <c r="P450" s="153"/>
    </row>
    <row r="451" spans="1:16" s="17" customFormat="1" ht="15.75">
      <c r="A451" s="18"/>
      <c r="B451" s="7"/>
      <c r="C451" s="50"/>
      <c r="P451" s="153"/>
    </row>
    <row r="452" spans="1:16" s="17" customFormat="1" ht="15.75">
      <c r="A452" s="18"/>
      <c r="B452" s="7"/>
      <c r="C452" s="50"/>
      <c r="P452" s="153"/>
    </row>
    <row r="453" spans="1:16" s="17" customFormat="1" ht="15.75">
      <c r="A453" s="18"/>
      <c r="B453" s="7"/>
      <c r="C453" s="50"/>
      <c r="P453" s="153"/>
    </row>
    <row r="454" spans="1:16" s="17" customFormat="1" ht="15.75">
      <c r="A454" s="18"/>
      <c r="B454" s="7"/>
      <c r="C454" s="50"/>
      <c r="P454" s="153"/>
    </row>
    <row r="455" spans="1:16" s="17" customFormat="1" ht="15.75">
      <c r="A455" s="18"/>
      <c r="B455" s="7"/>
      <c r="C455" s="50"/>
      <c r="P455" s="153"/>
    </row>
    <row r="456" spans="1:16" s="17" customFormat="1" ht="15.75">
      <c r="A456" s="18"/>
      <c r="B456" s="7"/>
      <c r="C456" s="50"/>
      <c r="P456" s="153"/>
    </row>
    <row r="457" spans="1:16" s="17" customFormat="1" ht="15.75">
      <c r="A457" s="18"/>
      <c r="B457" s="7"/>
      <c r="C457" s="50"/>
      <c r="P457" s="153"/>
    </row>
    <row r="458" spans="1:16" s="17" customFormat="1" ht="15.75">
      <c r="A458" s="18"/>
      <c r="B458" s="7"/>
      <c r="C458" s="50"/>
      <c r="P458" s="153"/>
    </row>
    <row r="459" spans="1:16" s="17" customFormat="1" ht="15.75">
      <c r="A459" s="18"/>
      <c r="B459" s="7"/>
      <c r="C459" s="50"/>
      <c r="P459" s="153"/>
    </row>
    <row r="460" spans="1:16" s="17" customFormat="1" ht="15.75">
      <c r="A460" s="18"/>
      <c r="B460" s="7"/>
      <c r="C460" s="50"/>
      <c r="P460" s="153"/>
    </row>
    <row r="461" spans="1:16" s="17" customFormat="1" ht="15.75">
      <c r="A461" s="18"/>
      <c r="B461" s="7"/>
      <c r="C461" s="50"/>
      <c r="P461" s="153"/>
    </row>
    <row r="462" spans="1:16" s="17" customFormat="1" ht="15.75">
      <c r="A462" s="18"/>
      <c r="B462" s="7"/>
      <c r="C462" s="50"/>
      <c r="P462" s="153"/>
    </row>
    <row r="463" spans="1:16" s="17" customFormat="1" ht="15.75">
      <c r="A463" s="18"/>
      <c r="B463" s="7"/>
      <c r="C463" s="50"/>
      <c r="P463" s="153"/>
    </row>
    <row r="464" spans="1:16" s="17" customFormat="1" ht="15.75">
      <c r="A464" s="18"/>
      <c r="B464" s="7"/>
      <c r="C464" s="50"/>
      <c r="P464" s="153"/>
    </row>
    <row r="465" spans="1:16" s="17" customFormat="1" ht="15.75">
      <c r="A465" s="18"/>
      <c r="B465" s="7"/>
      <c r="C465" s="50"/>
      <c r="P465" s="153"/>
    </row>
    <row r="466" spans="1:16" s="17" customFormat="1" ht="15.75">
      <c r="A466" s="18"/>
      <c r="B466" s="7"/>
      <c r="C466" s="50"/>
      <c r="P466" s="153"/>
    </row>
    <row r="467" spans="1:16" s="17" customFormat="1" ht="15.75">
      <c r="A467" s="18"/>
      <c r="B467" s="7"/>
      <c r="C467" s="50"/>
      <c r="P467" s="153"/>
    </row>
    <row r="468" spans="1:16" s="17" customFormat="1" ht="15.75">
      <c r="A468" s="18"/>
      <c r="B468" s="7"/>
      <c r="C468" s="50"/>
      <c r="P468" s="153"/>
    </row>
    <row r="469" spans="1:16" s="17" customFormat="1" ht="15.75">
      <c r="A469" s="18"/>
      <c r="B469" s="7"/>
      <c r="C469" s="50"/>
      <c r="P469" s="153"/>
    </row>
    <row r="470" spans="1:16" s="17" customFormat="1" ht="15.75">
      <c r="A470" s="18"/>
      <c r="B470" s="7"/>
      <c r="C470" s="50"/>
      <c r="P470" s="153"/>
    </row>
    <row r="471" spans="1:16" s="17" customFormat="1" ht="15.75">
      <c r="A471" s="18"/>
      <c r="B471" s="7"/>
      <c r="C471" s="50"/>
      <c r="P471" s="153"/>
    </row>
    <row r="472" spans="1:16" s="17" customFormat="1" ht="15.75">
      <c r="A472" s="18"/>
      <c r="B472" s="7"/>
      <c r="C472" s="50"/>
      <c r="P472" s="153"/>
    </row>
    <row r="473" spans="1:16" s="17" customFormat="1" ht="15.75">
      <c r="A473" s="18"/>
      <c r="B473" s="7"/>
      <c r="C473" s="50"/>
      <c r="P473" s="153"/>
    </row>
    <row r="474" spans="1:16" s="17" customFormat="1" ht="15.75">
      <c r="A474" s="18"/>
      <c r="B474" s="7"/>
      <c r="C474" s="50"/>
      <c r="P474" s="153"/>
    </row>
    <row r="475" spans="1:16" s="17" customFormat="1" ht="15.75">
      <c r="A475" s="18"/>
      <c r="B475" s="7"/>
      <c r="C475" s="50"/>
      <c r="P475" s="153"/>
    </row>
    <row r="476" spans="1:16" s="17" customFormat="1" ht="15.75">
      <c r="A476" s="18"/>
      <c r="B476" s="7"/>
      <c r="C476" s="50"/>
      <c r="P476" s="153"/>
    </row>
    <row r="477" spans="1:16" s="17" customFormat="1" ht="15.75">
      <c r="A477" s="18"/>
      <c r="B477" s="7"/>
      <c r="C477" s="50"/>
      <c r="P477" s="153"/>
    </row>
    <row r="478" spans="1:16" s="17" customFormat="1" ht="15.75">
      <c r="A478" s="18"/>
      <c r="B478" s="7"/>
      <c r="C478" s="50"/>
      <c r="P478" s="153"/>
    </row>
    <row r="479" spans="1:16" s="17" customFormat="1" ht="15.75">
      <c r="A479" s="18"/>
      <c r="B479" s="7"/>
      <c r="C479" s="50"/>
      <c r="P479" s="153"/>
    </row>
    <row r="480" spans="1:16" s="17" customFormat="1" ht="15.75">
      <c r="A480" s="18"/>
      <c r="B480" s="7"/>
      <c r="C480" s="50"/>
      <c r="P480" s="153"/>
    </row>
    <row r="481" spans="1:16" s="17" customFormat="1" ht="15.75">
      <c r="A481" s="18"/>
      <c r="B481" s="7"/>
      <c r="C481" s="50"/>
      <c r="P481" s="153"/>
    </row>
    <row r="482" spans="1:16" s="17" customFormat="1" ht="15.75">
      <c r="A482" s="18"/>
      <c r="B482" s="7"/>
      <c r="C482" s="50"/>
      <c r="P482" s="153"/>
    </row>
    <row r="483" spans="1:16" s="17" customFormat="1" ht="15.75">
      <c r="A483" s="18"/>
      <c r="B483" s="7"/>
      <c r="C483" s="50"/>
      <c r="P483" s="153"/>
    </row>
    <row r="484" spans="1:16" s="17" customFormat="1" ht="15.75">
      <c r="A484" s="18"/>
      <c r="B484" s="7"/>
      <c r="C484" s="50"/>
      <c r="P484" s="153"/>
    </row>
    <row r="485" spans="1:16" s="17" customFormat="1" ht="15.75">
      <c r="A485" s="18"/>
      <c r="B485" s="7"/>
      <c r="C485" s="50"/>
      <c r="P485" s="153"/>
    </row>
    <row r="486" spans="1:16" s="17" customFormat="1" ht="15.75">
      <c r="A486" s="18"/>
      <c r="B486" s="7"/>
      <c r="C486" s="50"/>
      <c r="P486" s="153"/>
    </row>
    <row r="487" spans="1:16" s="17" customFormat="1" ht="15.75">
      <c r="A487" s="18"/>
      <c r="B487" s="7"/>
      <c r="C487" s="50"/>
      <c r="P487" s="153"/>
    </row>
    <row r="488" spans="1:16" s="17" customFormat="1" ht="15.75">
      <c r="A488" s="18"/>
      <c r="B488" s="7"/>
      <c r="C488" s="50"/>
      <c r="P488" s="153"/>
    </row>
    <row r="489" spans="1:16" s="17" customFormat="1" ht="15.75">
      <c r="A489" s="18"/>
      <c r="B489" s="7"/>
      <c r="C489" s="50"/>
      <c r="P489" s="153"/>
    </row>
    <row r="490" spans="1:16" s="17" customFormat="1" ht="15.75">
      <c r="A490" s="18"/>
      <c r="B490" s="7"/>
      <c r="C490" s="50"/>
      <c r="P490" s="153"/>
    </row>
    <row r="491" spans="1:16" s="17" customFormat="1" ht="15.75">
      <c r="A491" s="18"/>
      <c r="B491" s="7"/>
      <c r="C491" s="50"/>
      <c r="P491" s="153"/>
    </row>
    <row r="492" spans="1:16" s="17" customFormat="1" ht="15.75">
      <c r="A492" s="18"/>
      <c r="B492" s="7"/>
      <c r="C492" s="50"/>
      <c r="P492" s="153"/>
    </row>
    <row r="493" spans="1:16" s="17" customFormat="1" ht="15.75">
      <c r="A493" s="18"/>
      <c r="B493" s="7"/>
      <c r="C493" s="50"/>
      <c r="P493" s="153"/>
    </row>
    <row r="494" spans="1:16" s="17" customFormat="1" ht="15.75">
      <c r="A494" s="18"/>
      <c r="B494" s="7"/>
      <c r="C494" s="50"/>
      <c r="P494" s="153"/>
    </row>
    <row r="495" spans="1:16" s="17" customFormat="1" ht="15.75">
      <c r="A495" s="18"/>
      <c r="B495" s="7"/>
      <c r="C495" s="50"/>
      <c r="P495" s="153"/>
    </row>
    <row r="496" spans="1:16" s="17" customFormat="1" ht="15.75">
      <c r="A496" s="18"/>
      <c r="B496" s="7"/>
      <c r="C496" s="50"/>
      <c r="P496" s="153"/>
    </row>
    <row r="497" spans="1:16" s="17" customFormat="1" ht="15.75">
      <c r="A497" s="18"/>
      <c r="B497" s="7"/>
      <c r="C497" s="50"/>
      <c r="P497" s="153"/>
    </row>
    <row r="498" spans="1:16" s="17" customFormat="1" ht="15.75">
      <c r="A498" s="18"/>
      <c r="B498" s="7"/>
      <c r="C498" s="50"/>
      <c r="P498" s="153"/>
    </row>
  </sheetData>
  <sheetProtection/>
  <mergeCells count="32">
    <mergeCell ref="P135:P160"/>
    <mergeCell ref="P2:P34"/>
    <mergeCell ref="P35:P62"/>
    <mergeCell ref="P63:P81"/>
    <mergeCell ref="P82:P107"/>
    <mergeCell ref="P108:P134"/>
    <mergeCell ref="K1:N1"/>
    <mergeCell ref="K3:O3"/>
    <mergeCell ref="M10:M12"/>
    <mergeCell ref="A7:M7"/>
    <mergeCell ref="F11:F12"/>
    <mergeCell ref="G11:G12"/>
    <mergeCell ref="K11:K12"/>
    <mergeCell ref="J10:J12"/>
    <mergeCell ref="K10:L10"/>
    <mergeCell ref="I9:N9"/>
    <mergeCell ref="M156:O156"/>
    <mergeCell ref="O9:O12"/>
    <mergeCell ref="E10:E12"/>
    <mergeCell ref="H10:H12"/>
    <mergeCell ref="I10:I12"/>
    <mergeCell ref="F10:G10"/>
    <mergeCell ref="N11:N12"/>
    <mergeCell ref="L11:L12"/>
    <mergeCell ref="D9:H9"/>
    <mergeCell ref="D10:D12"/>
    <mergeCell ref="A159:C159"/>
    <mergeCell ref="B9:B12"/>
    <mergeCell ref="B158:C158"/>
    <mergeCell ref="A9:A12"/>
    <mergeCell ref="C9:C12"/>
    <mergeCell ref="B156:I156"/>
  </mergeCells>
  <printOptions horizontalCentered="1"/>
  <pageMargins left="0.1968503937007874" right="0.1968503937007874" top="0.46" bottom="0.5118110236220472" header="0.26" footer="0.2362204724409449"/>
  <pageSetup fitToHeight="100" fitToWidth="1" horizontalDpi="600" verticalDpi="600" orientation="landscape" paperSize="9" scale="44" r:id="rId1"/>
  <headerFooter alignWithMargins="0">
    <oddHeader>&amp;R&amp;22Продовження додатку 4</oddHeader>
  </headerFooter>
  <rowBreaks count="1" manualBreakCount="1"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2017-11-20T11:43:08Z</cp:lastPrinted>
  <dcterms:created xsi:type="dcterms:W3CDTF">2014-01-17T10:52:16Z</dcterms:created>
  <dcterms:modified xsi:type="dcterms:W3CDTF">2017-11-20T14:50:59Z</dcterms:modified>
  <cp:category/>
  <cp:version/>
  <cp:contentType/>
  <cp:contentStatus/>
</cp:coreProperties>
</file>