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390" windowHeight="9315" activeTab="0"/>
  </bookViews>
  <sheets>
    <sheet name="дод.7" sheetId="1" r:id="rId1"/>
  </sheets>
  <definedNames>
    <definedName name="_xlfn.AGGREGATE" hidden="1">#NAME?</definedName>
    <definedName name="_xlnm.Print_Titles" localSheetId="0">'дод.7'!$7:$7</definedName>
    <definedName name="_xlnm.Print_Area" localSheetId="0">'дод.7'!$B$1:$J$203</definedName>
  </definedNames>
  <calcPr fullCalcOnLoad="1"/>
</workbook>
</file>

<file path=xl/sharedStrings.xml><?xml version="1.0" encoding="utf-8"?>
<sst xmlns="http://schemas.openxmlformats.org/spreadsheetml/2006/main" count="713" uniqueCount="433">
  <si>
    <t>Загальний фонд</t>
  </si>
  <si>
    <t>Спеціальний фонд</t>
  </si>
  <si>
    <t>0111</t>
  </si>
  <si>
    <t xml:space="preserve">Всього </t>
  </si>
  <si>
    <t>Разом загальний та спеціальний фонди</t>
  </si>
  <si>
    <t>1060</t>
  </si>
  <si>
    <t>0490</t>
  </si>
  <si>
    <t>0411</t>
  </si>
  <si>
    <t>Інші видатки на соціальний захист населення</t>
  </si>
  <si>
    <t>1090</t>
  </si>
  <si>
    <t>1040</t>
  </si>
  <si>
    <t>0620</t>
  </si>
  <si>
    <t>0829</t>
  </si>
  <si>
    <t>0810</t>
  </si>
  <si>
    <t>Проведення навчально-тренувальних зборів і змагань з неолімпійських видів спорту</t>
  </si>
  <si>
    <t>0540</t>
  </si>
  <si>
    <t>0133</t>
  </si>
  <si>
    <t>0910</t>
  </si>
  <si>
    <t>0921</t>
  </si>
  <si>
    <t>0990</t>
  </si>
  <si>
    <t>Збереження природно-заповідного фонду</t>
  </si>
  <si>
    <t>0520</t>
  </si>
  <si>
    <t>0731</t>
  </si>
  <si>
    <t>0733</t>
  </si>
  <si>
    <t>0722</t>
  </si>
  <si>
    <t>1070</t>
  </si>
  <si>
    <t>Інші видатки на соціальний захист ветеранів війни та праці</t>
  </si>
  <si>
    <t>1030</t>
  </si>
  <si>
    <t>Компенсаційні виплати на пільговий проїзд електротранспортом окремим категоріям громадян</t>
  </si>
  <si>
    <t>0822</t>
  </si>
  <si>
    <t>0610</t>
  </si>
  <si>
    <t>0421</t>
  </si>
  <si>
    <t>0470</t>
  </si>
  <si>
    <t>0180</t>
  </si>
  <si>
    <t>грн.</t>
  </si>
  <si>
    <t>0830</t>
  </si>
  <si>
    <t>Міська програма «Місто Суми – територія добра та милосердя на 2016 – 2018 роки»</t>
  </si>
  <si>
    <t>Міська цільова програма «Соціальні служби готові прийти на допомогу на 2016-2018 роки»</t>
  </si>
  <si>
    <t xml:space="preserve">Програма «Молодь міста Суми на 2016-2018 роки» </t>
  </si>
  <si>
    <t>Програма  «Фізична культура і спорт  міста Суми на 2016 - 2018 роки»</t>
  </si>
  <si>
    <t xml:space="preserve">Міська цільова (комплексна) Програма розвитку міського пасажирського транспорту м. Суми на 2016-2018 роки </t>
  </si>
  <si>
    <t xml:space="preserve">Міська комплексна програма «Правопорядок» на період 2016-2018 роки </t>
  </si>
  <si>
    <t>Регулювання цін на послуги місцевого автотранспорту</t>
  </si>
  <si>
    <t>0451</t>
  </si>
  <si>
    <t>0453</t>
  </si>
  <si>
    <t>1050</t>
  </si>
  <si>
    <t>0824</t>
  </si>
  <si>
    <t>0960</t>
  </si>
  <si>
    <t>Міська цільова комплексна Програма розвитку культури  міста Суми на 2016 - 2018 роки (Підпрограма І «Культурно-масова робота»)</t>
  </si>
  <si>
    <t>Міська цільова комплексна Програма розвитку культури  міста Суми на 2016 - 2018 роки (Підпрограма ІV «Розвиток та модернізація існуючої мережі закладів культури міста»)</t>
  </si>
  <si>
    <t>Комплексна міська програма «Освіта м. Суми на 2016-2018 роки» (Підпрограма V «Робота з обдарованою учнівською молоддю»)</t>
  </si>
  <si>
    <t>Комплексна міська програма «Освіта м. Суми на 2016-2018 роки» (Підпрограма 10 «Матеріально-технічне забезпечення закладів»)</t>
  </si>
  <si>
    <t>0922</t>
  </si>
  <si>
    <t>1020</t>
  </si>
  <si>
    <t>Компенсаційні виплати на пільговий проїзд автомобільним транспортом окремим категоріям громадян</t>
  </si>
  <si>
    <t xml:space="preserve">Міська програма «Відкритий інформаційний простір м.Суми» на 2016-2018 роки </t>
  </si>
  <si>
    <t>Код програмної класифікації видатків та кредитування місцевих бюджетів</t>
  </si>
  <si>
    <t>Код ТПКВКМБ /
ТКВКБМС</t>
  </si>
  <si>
    <t>1010</t>
  </si>
  <si>
    <t>2010</t>
  </si>
  <si>
    <t>3140</t>
  </si>
  <si>
    <t>3031</t>
  </si>
  <si>
    <t>3033</t>
  </si>
  <si>
    <t>3104</t>
  </si>
  <si>
    <t>3190</t>
  </si>
  <si>
    <t>3130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</si>
  <si>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</si>
  <si>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Iншi культурно-освiтнi заклади та заходи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</si>
  <si>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</si>
  <si>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</si>
  <si>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</si>
  <si>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</si>
  <si>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</si>
  <si>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Багатопрофільна стаціонарна медична допомога населенню</t>
  </si>
  <si>
    <t>Пільгове медичне обслуговування осіб, які постраждали внаслідок Чорнобильської катастрофи</t>
  </si>
  <si>
    <t>Надання пільг окремим категоріям громадян з оплати послуг зв'язку</t>
  </si>
  <si>
    <t>Організація та проведення громадських робіт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</si>
  <si>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</si>
  <si>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</si>
  <si>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Заходи державної політики з питань дітей та їх соціального захисту</t>
  </si>
  <si>
    <t>Заходи з енергозбереження</t>
  </si>
  <si>
    <t>Заклади і заходи з питань дітей та їх соціального захисту</t>
  </si>
  <si>
    <t>3110</t>
  </si>
  <si>
    <t>3112</t>
  </si>
  <si>
    <t>4030</t>
  </si>
  <si>
    <t>6010</t>
  </si>
  <si>
    <t>6020</t>
  </si>
  <si>
    <t>7410</t>
  </si>
  <si>
    <t>3030</t>
  </si>
  <si>
    <t>Здійснення соціальної роботи з вразливими категоріями населення</t>
  </si>
  <si>
    <t>Проведення спортивної роботи в регіоні</t>
  </si>
  <si>
    <t>5010</t>
  </si>
  <si>
    <t>5011</t>
  </si>
  <si>
    <t>5012</t>
  </si>
  <si>
    <t>5060</t>
  </si>
  <si>
    <t>3035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</si>
  <si>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</si>
  <si>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3200</t>
  </si>
  <si>
    <t>Соціальний захист ветеранів війни та праці</t>
  </si>
  <si>
    <t>Цільова Програма підтримки малого та середнього підприємництва в м.Суми на 2017-2019 роки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</si>
  <si>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</si>
  <si>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Найменування місцевої (регіональної) програми</t>
  </si>
  <si>
    <t>Код ФКВКБ</t>
  </si>
  <si>
    <t>Комплексна міська програма «Освіта м. Суми на 2016-2018 роки» (Підпрограма 9 «Забезпечення безпечних та комфортних умов для дітей та учнів навчальних закладів»)</t>
  </si>
  <si>
    <t>0443</t>
  </si>
  <si>
    <t>Реалізація державної політики у молодіжній сфері</t>
  </si>
  <si>
    <t>Інші заходи з розвитку фізичної культури та спорту</t>
  </si>
  <si>
    <t>5062</t>
  </si>
  <si>
    <t>5030</t>
  </si>
  <si>
    <t>5031</t>
  </si>
  <si>
    <t>5032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</si>
  <si>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</si>
  <si>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</si>
  <si>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</si>
  <si>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>Розвиток дитячо-юнацького та резервного спорту</t>
  </si>
  <si>
    <t xml:space="preserve">Міська програма «Автоматизація муніципальних телекомунікаційних систем на 2017- 2019 роки в м. Суми»  </t>
  </si>
  <si>
    <t>Міська цільова Програма з реалізації Конвенції ООН про права дитини на 2017-2019 роки</t>
  </si>
  <si>
    <t>Компенсаційні виплати за пільговий проїзд окремих категорій громадян на залізничному транспорті</t>
  </si>
  <si>
    <t>Комплексна міська програма «Освіта м. Суми на 2016-2018 роки» (Підпрограма 6 «Сучасні інформаційні технології»)</t>
  </si>
  <si>
    <t>0763</t>
  </si>
  <si>
    <t>Цільова програма капітального ремонту, модернізації та диспетчеризації ліфтів у місті Суми на 2017-2019 роки</t>
  </si>
  <si>
    <t>Міська програма "Соціальна підтримка учасників антитерористичної операції та членів їх сімей" на 2017-2019 роки"</t>
  </si>
  <si>
    <t xml:space="preserve">Програма підвищення енергоефективності в бюджетній сфері місті Суми на 2017-2019 роки </t>
  </si>
  <si>
    <t>Комплексна програма охорони навколишнього природного середовища м.Суми на 2016-2018 роки</t>
  </si>
  <si>
    <t>Комплексна цільова програма управління та ефективного використання майна комунальної власності  та земельних ресурсів територіальної громади міста Суми на 2016-2018 роки</t>
  </si>
  <si>
    <t>Міська цільова Програма   захисту  населення   і території м. Суми від надзвичайних ситуацій техногенного та природного характеру на 2014-2018 роки</t>
  </si>
  <si>
    <t>Міська комплексна Програма «Охорона здоров’я на 2016-2020 роки» (Підпрограма  VІІ «Розвиток матеріально-технічної бази лікувально-профілактичних закладів міста на 2016-2020 роки»)</t>
  </si>
  <si>
    <t>Перелік міських цільових програм, які фінансуватимуться за рахунок коштів
міського бюджету у 2018 році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</si>
  <si>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</si>
  <si>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</si>
  <si>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</si>
  <si>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3036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</si>
  <si>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</si>
  <si>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</si>
  <si>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</si>
  <si>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</si>
  <si>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</si>
  <si>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3230</t>
  </si>
  <si>
    <t>4080</t>
  </si>
  <si>
    <t>9770</t>
  </si>
  <si>
    <t xml:space="preserve">Інші субвенції з місцевого бюджету </t>
  </si>
  <si>
    <t>8340</t>
  </si>
  <si>
    <t>Природоохоронні заходи за рахунок цільових фондів</t>
  </si>
  <si>
    <t>7692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</si>
  <si>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 і фонди, утворені Верховною Радою Автономної Республіки Крим, органами місцевого самоврядування і місцевими органами виконавчої влади</t>
  </si>
  <si>
    <t>7690</t>
  </si>
  <si>
    <t>Інша економічна діяльність</t>
  </si>
  <si>
    <t>2030</t>
  </si>
  <si>
    <t>Лікарсько-акушерська допомога вагітним, породіллям та новонародженим</t>
  </si>
  <si>
    <t>2100</t>
  </si>
  <si>
    <t>Стоматологічна допомога населенню</t>
  </si>
  <si>
    <t>2111</t>
  </si>
  <si>
    <t>0725</t>
  </si>
  <si>
    <t>Первинна медична допомога населенню, що надається центрами первинної медичної (медико-санітарної) допомоги</t>
  </si>
  <si>
    <t>2110</t>
  </si>
  <si>
    <t>Первинна медико-санітарна допомога населенню</t>
  </si>
  <si>
    <t>2150</t>
  </si>
  <si>
    <t>Інші  програми, заклади та заходи у сфері охорони здоров’я</t>
  </si>
  <si>
    <t>7640</t>
  </si>
  <si>
    <t>Надання дошкільної освіти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</si>
  <si>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</si>
  <si>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</si>
  <si>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 xml:space="preserve">Надання позашкільної освіти позашкільними закладами освіти, заходи із позашкільної роботи з дітьми </t>
  </si>
  <si>
    <t>1160</t>
  </si>
  <si>
    <t>Інші програми, заклади та заходи у сфері освіти</t>
  </si>
  <si>
    <t>4020</t>
  </si>
  <si>
    <t>Фінансова підтримка фiлармонiй, художніх і музичних колективів, ансамблів, концертних та циркових організацій</t>
  </si>
  <si>
    <t>Забезпечення діяльності бібліотек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</si>
  <si>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</si>
  <si>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</si>
  <si>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7412</t>
  </si>
  <si>
    <t>Забезпечення надання послуг з перевезення пасажирів автомобільним транспортом</t>
  </si>
  <si>
    <t>7420</t>
  </si>
  <si>
    <t>Забезпечення надання послуг з перевезення пасажирів електротранспортом</t>
  </si>
  <si>
    <t>7422</t>
  </si>
  <si>
    <t>Регулювання цін на послуги місцевого наземного електротранспорту</t>
  </si>
  <si>
    <t>7426</t>
  </si>
  <si>
    <t>Інші заходи у сфері електротранспорту</t>
  </si>
  <si>
    <t>7413</t>
  </si>
  <si>
    <t>Інші заходи у сфері автотранспорту</t>
  </si>
  <si>
    <t>7610</t>
  </si>
  <si>
    <t>7670</t>
  </si>
  <si>
    <t>8110</t>
  </si>
  <si>
    <t>0320</t>
  </si>
  <si>
    <t>Заходи запобігання та ліквідації надзвичайних ситуацій та наслідків стихійного лиха</t>
  </si>
  <si>
    <t>Надання інших пільг окремим категоріям громадян відповідно до законодавства</t>
  </si>
  <si>
    <t>3032</t>
  </si>
  <si>
    <t>3170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</si>
  <si>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</si>
  <si>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3180</t>
  </si>
  <si>
    <t>3181</t>
  </si>
  <si>
    <t>3182</t>
  </si>
  <si>
    <t xml:space="preserve">Забезпечення обробки інформації з нарахування та виплати допомог і компенсацій </t>
  </si>
  <si>
    <t>Інші заклади та заходи</t>
  </si>
  <si>
    <t>7130</t>
  </si>
  <si>
    <t>Здійснення заходів із землеустрою</t>
  </si>
  <si>
    <t>6030</t>
  </si>
  <si>
    <t>Організація благоустрою населених пунктів</t>
  </si>
  <si>
    <t>7340</t>
  </si>
  <si>
    <t>Проектування, реставрація та охорона пам'яток архітектури</t>
  </si>
  <si>
    <t>8860</t>
  </si>
  <si>
    <t>8862</t>
  </si>
  <si>
    <t>Бюджетні позички  суб'єктам господарювання  та їх повернення</t>
  </si>
  <si>
    <t>8841</t>
  </si>
  <si>
    <t>8842</t>
  </si>
  <si>
    <t>8840</t>
  </si>
  <si>
    <t>Довгострокові кредити громадянам на будівництво / реконструкцію / придбання житла та їх повернення</t>
  </si>
  <si>
    <t xml:space="preserve">Надання кредиту </t>
  </si>
  <si>
    <t>Повернення кредиту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</si>
  <si>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</si>
  <si>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</si>
  <si>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6080</t>
  </si>
  <si>
    <t xml:space="preserve">Реалізація державних та місцевих житлових програм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</si>
  <si>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</si>
  <si>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</si>
  <si>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</si>
  <si>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6017</t>
  </si>
  <si>
    <t xml:space="preserve">Інша діяльність, пов’язана з експлуатацією об’єктів житлово-комунального господарства </t>
  </si>
  <si>
    <t>6013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</si>
  <si>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</si>
  <si>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</si>
  <si>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8320</t>
  </si>
  <si>
    <t>Повернення  позичок</t>
  </si>
  <si>
    <t>02 Виконавчий комітет Сумської міської ради</t>
  </si>
  <si>
    <t>0210160</t>
  </si>
  <si>
    <t>0213030</t>
  </si>
  <si>
    <t>0213036</t>
  </si>
  <si>
    <t>0213120</t>
  </si>
  <si>
    <t>0213121</t>
  </si>
  <si>
    <t>0213130</t>
  </si>
  <si>
    <t>0213131</t>
  </si>
  <si>
    <t>0213140</t>
  </si>
  <si>
    <t>0213230</t>
  </si>
  <si>
    <t>0214080</t>
  </si>
  <si>
    <t>0215010</t>
  </si>
  <si>
    <t>0215011</t>
  </si>
  <si>
    <t>0215012</t>
  </si>
  <si>
    <t>0215030</t>
  </si>
  <si>
    <t>0215031</t>
  </si>
  <si>
    <t>0215032</t>
  </si>
  <si>
    <t>0215060</t>
  </si>
  <si>
    <t>0215061</t>
  </si>
  <si>
    <t>0215062</t>
  </si>
  <si>
    <t>0217410</t>
  </si>
  <si>
    <t>0217412</t>
  </si>
  <si>
    <t>0217413</t>
  </si>
  <si>
    <t>0217420</t>
  </si>
  <si>
    <t>0217422</t>
  </si>
  <si>
    <t>0217426</t>
  </si>
  <si>
    <t>0217610</t>
  </si>
  <si>
    <t>0217670</t>
  </si>
  <si>
    <t>0217690</t>
  </si>
  <si>
    <t>0218110</t>
  </si>
  <si>
    <t>0218340</t>
  </si>
  <si>
    <t>06 Управління  освіти і науки Сумської міської ради</t>
  </si>
  <si>
    <t>0610160</t>
  </si>
  <si>
    <t>0611010</t>
  </si>
  <si>
    <t>0611020</t>
  </si>
  <si>
    <t>0611070</t>
  </si>
  <si>
    <t>0611090</t>
  </si>
  <si>
    <t>0611160</t>
  </si>
  <si>
    <t>0613140</t>
  </si>
  <si>
    <t>0615030</t>
  </si>
  <si>
    <t>0615031</t>
  </si>
  <si>
    <t>0617640</t>
  </si>
  <si>
    <t>0618340</t>
  </si>
  <si>
    <t xml:space="preserve">07 Відділ охорони здоров’я Сумської міської ради  </t>
  </si>
  <si>
    <t>0710160</t>
  </si>
  <si>
    <t>0712010</t>
  </si>
  <si>
    <t>0712030</t>
  </si>
  <si>
    <t>0712100</t>
  </si>
  <si>
    <t>0712110</t>
  </si>
  <si>
    <t>0712111</t>
  </si>
  <si>
    <t>0712150</t>
  </si>
  <si>
    <t>0717640</t>
  </si>
  <si>
    <t xml:space="preserve">08 Департамент соціального захисту населення Сумської міської ради </t>
  </si>
  <si>
    <t>0810160</t>
  </si>
  <si>
    <t>0813030</t>
  </si>
  <si>
    <t>0813031</t>
  </si>
  <si>
    <t>0813032</t>
  </si>
  <si>
    <t>0813033</t>
  </si>
  <si>
    <t>0813035</t>
  </si>
  <si>
    <t>0813036</t>
  </si>
  <si>
    <t>0813050</t>
  </si>
  <si>
    <t>0813100</t>
  </si>
  <si>
    <t>0813104</t>
  </si>
  <si>
    <t>0813170</t>
  </si>
  <si>
    <t>0813180</t>
  </si>
  <si>
    <t>0813181</t>
  </si>
  <si>
    <t>0813182</t>
  </si>
  <si>
    <t>0813190</t>
  </si>
  <si>
    <t>0813200</t>
  </si>
  <si>
    <t>0813230</t>
  </si>
  <si>
    <t>0817640</t>
  </si>
  <si>
    <t>0819770</t>
  </si>
  <si>
    <t>09 Служба у справах дітей Сумської міської ради</t>
  </si>
  <si>
    <t>0913110</t>
  </si>
  <si>
    <t>0913112</t>
  </si>
  <si>
    <t>10 Відділ культури та туризму Сумської міської ради</t>
  </si>
  <si>
    <t>1010160</t>
  </si>
  <si>
    <t>1011100</t>
  </si>
  <si>
    <t>1014020</t>
  </si>
  <si>
    <t>1014030</t>
  </si>
  <si>
    <t>1017640</t>
  </si>
  <si>
    <t>12 Департамент інфраструктури міста Сумської міської ради</t>
  </si>
  <si>
    <t>1210160</t>
  </si>
  <si>
    <t>1213200</t>
  </si>
  <si>
    <t>1216010</t>
  </si>
  <si>
    <t>1216011</t>
  </si>
  <si>
    <t>1216013</t>
  </si>
  <si>
    <t>1216017</t>
  </si>
  <si>
    <t>1216020</t>
  </si>
  <si>
    <t>1216030</t>
  </si>
  <si>
    <t>1217340</t>
  </si>
  <si>
    <t>1217640</t>
  </si>
  <si>
    <t>1218320</t>
  </si>
  <si>
    <t>1219770</t>
  </si>
  <si>
    <t>1218340</t>
  </si>
  <si>
    <t>1218860</t>
  </si>
  <si>
    <t>1218862</t>
  </si>
  <si>
    <t>1217690</t>
  </si>
  <si>
    <t>1217692</t>
  </si>
  <si>
    <t>31 Департамент забезпечення  ресурсних платежів Сумської міської ради</t>
  </si>
  <si>
    <t>3117130</t>
  </si>
  <si>
    <t>3117610</t>
  </si>
  <si>
    <t>15 Управління капітального будівництва та дорожнього господарства Сумської міської ради</t>
  </si>
  <si>
    <t>1510160</t>
  </si>
  <si>
    <t>1516030</t>
  </si>
  <si>
    <t>1516080</t>
  </si>
  <si>
    <t>1516084</t>
  </si>
  <si>
    <t>1517640</t>
  </si>
  <si>
    <t>1518840</t>
  </si>
  <si>
    <t>1518841</t>
  </si>
  <si>
    <t>1518842</t>
  </si>
  <si>
    <t>16 Управління архітектури та містобудування Сумської міської ради</t>
  </si>
  <si>
    <t>1610160</t>
  </si>
  <si>
    <t>1617690</t>
  </si>
  <si>
    <t>1617692</t>
  </si>
  <si>
    <t>14 Управління «Інспекція з благоустрою міста Суми»  Сумської міської ради</t>
  </si>
  <si>
    <t>37 Департамент фінансів, економіки та інвестицій Сумської міської ради</t>
  </si>
  <si>
    <t>3718340</t>
  </si>
  <si>
    <t>Інша діяльність у сфері державного управління</t>
  </si>
  <si>
    <t>0210180</t>
  </si>
  <si>
    <t>Міська «Програма фінансового забезпечення відзначення на території міста державних, професійних свят, ювілейних дат та інших подій на 2017-2019 роки»</t>
  </si>
  <si>
    <t>1216090</t>
  </si>
  <si>
    <t>6090</t>
  </si>
  <si>
    <t>0611030</t>
  </si>
  <si>
    <t>Надання загальної середньої освіти вечiрнiми (змінними) школами</t>
  </si>
  <si>
    <t>0217680</t>
  </si>
  <si>
    <t>7680</t>
  </si>
  <si>
    <t>Членські внески до асоціацій органів місцевого самоврядування</t>
  </si>
  <si>
    <t>0218230</t>
  </si>
  <si>
    <t>8230</t>
  </si>
  <si>
    <t>0380</t>
  </si>
  <si>
    <t>Інші заходи громадського порядку та безпеки</t>
  </si>
  <si>
    <t>0910160</t>
  </si>
  <si>
    <t>1410160</t>
  </si>
  <si>
    <t>3110160</t>
  </si>
  <si>
    <t>17 Управління державного архітектурно-будівельного контролю Сумської міської ради</t>
  </si>
  <si>
    <t>1710160</t>
  </si>
  <si>
    <t>0217530</t>
  </si>
  <si>
    <t>7530</t>
  </si>
  <si>
    <t>0460</t>
  </si>
  <si>
    <t>Інші заходи у сфері зв'язку, телекомунікації та інформатики</t>
  </si>
  <si>
    <t>0217640</t>
  </si>
  <si>
    <t>0217693</t>
  </si>
  <si>
    <t>7693</t>
  </si>
  <si>
    <t>Інші заходи, пов'язані з економічною діяльністю</t>
  </si>
  <si>
    <t>Комплексна цільова програма реформування і розвитку житлово-комунального господарства міста Суми на 2018-2020 роки</t>
  </si>
  <si>
    <t>1216015</t>
  </si>
  <si>
    <t>6015</t>
  </si>
  <si>
    <t>Забезпечення надійної та безперебійної експлуатації ліфтів</t>
  </si>
  <si>
    <t>Інша діяльність у сфері житлово-комунального господарства</t>
  </si>
  <si>
    <t>0640</t>
  </si>
  <si>
    <t>1217310</t>
  </si>
  <si>
    <t>7310</t>
  </si>
  <si>
    <t>Будівництво об'єктів житлово-комунального господарства</t>
  </si>
  <si>
    <t>1217330</t>
  </si>
  <si>
    <t>7330</t>
  </si>
  <si>
    <t>Будівництво інших об'єктів соціальної та виробничої інфраструктури комунальної власності</t>
  </si>
  <si>
    <t>1416090</t>
  </si>
  <si>
    <t>Програма контролю за додержанням Правил благоустрою міста Суми на 2017-2019 роки</t>
  </si>
  <si>
    <t xml:space="preserve">Програма молодіжного житлового кредитування м.Суми на 2018 - 2020 роки </t>
  </si>
  <si>
    <t>1517310</t>
  </si>
  <si>
    <t>1517320</t>
  </si>
  <si>
    <t>7320</t>
  </si>
  <si>
    <t>Будівництво об'єктів соціально-культурного призначення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</si>
  <si>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</si>
  <si>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</si>
  <si>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</si>
  <si>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</si>
  <si>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</si>
  <si>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</si>
  <si>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</si>
  <si>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</si>
  <si>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</si>
  <si>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1517330</t>
  </si>
  <si>
    <t>7650</t>
  </si>
  <si>
    <t>3117650</t>
  </si>
  <si>
    <t>Проведення експертної  грошової  оцінки  земельної ділянки чи права на неї</t>
  </si>
  <si>
    <t>3117690</t>
  </si>
  <si>
    <t>3117693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</si>
  <si>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</si>
  <si>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</si>
  <si>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</si>
  <si>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3717640</t>
  </si>
  <si>
    <t>0213033</t>
  </si>
  <si>
    <t>Програма зайнятості населення м. Суми на період до 2018 року</t>
  </si>
  <si>
    <t xml:space="preserve">Програма організації діяльності голів квартальних комітетів кварталів приватного сектора міста Суми та фінансове забезпечення їх роботи на 2016-2018 роки  </t>
  </si>
  <si>
    <t>Комплексна міська програма «Освіта м. Суми на 2016-2018 роки» (Підпрограма 11 «Компенсаційні виплати  на пільговий проїзд електротранспортом окремим категоріям громадян»)</t>
  </si>
  <si>
    <t>3710160</t>
  </si>
  <si>
    <t>0218420</t>
  </si>
  <si>
    <t>8420</t>
  </si>
  <si>
    <t>Інші заходи у сфері засобів масової інформації</t>
  </si>
  <si>
    <t>Директор департаменту фінансів, економіки та інвестицій</t>
  </si>
  <si>
    <t>С.А. Липова</t>
  </si>
  <si>
    <t xml:space="preserve">                Додаток 8</t>
  </si>
  <si>
    <t>до рішення виконавчого комітету</t>
  </si>
  <si>
    <t xml:space="preserve">від                    №     </t>
  </si>
  <si>
    <t>Програма економічного і соціального розвитку м. Суми на 2018 рік та основних напрямів розвитку на 2019-2020 роки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</si>
  <si>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</si>
  <si>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</si>
  <si>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</si>
  <si>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</si>
  <si>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</si>
  <si>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</si>
  <si>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</si>
  <si>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</si>
  <si>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</si>
  <si>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</si>
  <si>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50</t>
  </si>
  <si>
    <t>51</t>
  </si>
  <si>
    <t>52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</si>
</sst>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35"/>
      <name val="Times New Roman"/>
      <family val="1"/>
    </font>
    <font>
      <sz val="30"/>
      <name val="Times New Roman"/>
      <family val="1"/>
    </font>
    <font>
      <b/>
      <sz val="30"/>
      <name val="Times New Roman"/>
      <family val="1"/>
    </font>
    <font>
      <sz val="4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45"/>
      <name val="Times New Roman"/>
      <family val="1"/>
    </font>
    <font>
      <sz val="50"/>
      <name val="Times New Roman"/>
      <family val="1"/>
    </font>
    <font>
      <b/>
      <sz val="50"/>
      <name val="Times New Roman"/>
      <family val="1"/>
    </font>
    <font>
      <i/>
      <sz val="35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b/>
      <i/>
      <sz val="35"/>
      <name val="Times New Roman"/>
      <family val="1"/>
    </font>
    <font>
      <i/>
      <sz val="35"/>
      <color indexed="10"/>
      <name val="Times New Roman"/>
      <family val="1"/>
    </font>
    <font>
      <b/>
      <sz val="4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48"/>
      <name val="Times New Roman"/>
      <family val="1"/>
    </font>
    <font>
      <sz val="5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9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50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3" fontId="29" fillId="0" borderId="0" xfId="0" applyNumberFormat="1" applyFont="1" applyFill="1" applyBorder="1" applyAlignment="1">
      <alignment wrapText="1"/>
    </xf>
    <xf numFmtId="0" fontId="27" fillId="0" borderId="0" xfId="0" applyNumberFormat="1" applyFont="1" applyFill="1" applyAlignment="1" applyProtection="1">
      <alignment horizontal="center"/>
      <protection/>
    </xf>
    <xf numFmtId="0" fontId="27" fillId="0" borderId="0" xfId="0" applyFont="1" applyFill="1" applyAlignment="1">
      <alignment/>
    </xf>
    <xf numFmtId="4" fontId="30" fillId="0" borderId="12" xfId="95" applyNumberFormat="1" applyFont="1" applyFill="1" applyBorder="1" applyAlignment="1">
      <alignment vertical="center"/>
      <protection/>
    </xf>
    <xf numFmtId="0" fontId="31" fillId="0" borderId="13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vertical="center"/>
    </xf>
    <xf numFmtId="0" fontId="32" fillId="0" borderId="0" xfId="0" applyNumberFormat="1" applyFont="1" applyFill="1" applyBorder="1" applyAlignment="1" applyProtection="1">
      <alignment vertical="center"/>
      <protection/>
    </xf>
    <xf numFmtId="49" fontId="31" fillId="0" borderId="12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200" fontId="31" fillId="0" borderId="0" xfId="0" applyNumberFormat="1" applyFont="1" applyFill="1" applyBorder="1" applyAlignment="1">
      <alignment vertical="justify"/>
    </xf>
    <xf numFmtId="0" fontId="31" fillId="0" borderId="0" xfId="0" applyNumberFormat="1" applyFont="1" applyFill="1" applyAlignment="1" applyProtection="1">
      <alignment horizontal="left"/>
      <protection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NumberFormat="1" applyFont="1" applyFill="1" applyAlignment="1" applyProtection="1">
      <alignment vertical="center"/>
      <protection/>
    </xf>
    <xf numFmtId="0" fontId="30" fillId="0" borderId="12" xfId="0" applyFont="1" applyFill="1" applyBorder="1" applyAlignment="1">
      <alignment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left" vertical="center" wrapText="1"/>
    </xf>
    <xf numFmtId="4" fontId="30" fillId="0" borderId="12" xfId="0" applyNumberFormat="1" applyFont="1" applyFill="1" applyBorder="1" applyAlignment="1">
      <alignment vertical="center" wrapText="1"/>
    </xf>
    <xf numFmtId="49" fontId="30" fillId="0" borderId="12" xfId="0" applyNumberFormat="1" applyFont="1" applyFill="1" applyBorder="1" applyAlignment="1">
      <alignment horizontal="center" vertical="center"/>
    </xf>
    <xf numFmtId="4" fontId="30" fillId="0" borderId="12" xfId="0" applyNumberFormat="1" applyFont="1" applyFill="1" applyBorder="1" applyAlignment="1">
      <alignment horizontal="left" vertical="center" wrapText="1"/>
    </xf>
    <xf numFmtId="0" fontId="35" fillId="0" borderId="12" xfId="0" applyNumberFormat="1" applyFont="1" applyFill="1" applyBorder="1" applyAlignment="1" applyProtection="1">
      <alignment horizontal="center" vertical="center" wrapText="1"/>
      <protection/>
    </xf>
    <xf numFmtId="3" fontId="38" fillId="0" borderId="0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Alignment="1" applyProtection="1">
      <alignment horizontal="center"/>
      <protection/>
    </xf>
    <xf numFmtId="0" fontId="24" fillId="0" borderId="0" xfId="0" applyFont="1" applyFill="1" applyAlignment="1">
      <alignment vertical="center"/>
    </xf>
    <xf numFmtId="0" fontId="34" fillId="0" borderId="12" xfId="0" applyFont="1" applyFill="1" applyBorder="1" applyAlignment="1">
      <alignment horizontal="left" vertical="center" wrapText="1"/>
    </xf>
    <xf numFmtId="200" fontId="33" fillId="0" borderId="12" xfId="0" applyNumberFormat="1" applyFont="1" applyFill="1" applyBorder="1" applyAlignment="1">
      <alignment vertical="justify"/>
    </xf>
    <xf numFmtId="0" fontId="0" fillId="0" borderId="12" xfId="0" applyNumberFormat="1" applyFont="1" applyFill="1" applyBorder="1" applyAlignment="1" applyProtection="1">
      <alignment/>
      <protection/>
    </xf>
    <xf numFmtId="0" fontId="39" fillId="0" borderId="12" xfId="0" applyFont="1" applyFill="1" applyBorder="1" applyAlignment="1">
      <alignment horizontal="left" vertical="center" wrapText="1"/>
    </xf>
    <xf numFmtId="0" fontId="40" fillId="0" borderId="0" xfId="0" applyNumberFormat="1" applyFont="1" applyFill="1" applyAlignment="1" applyProtection="1">
      <alignment/>
      <protection/>
    </xf>
    <xf numFmtId="49" fontId="39" fillId="0" borderId="12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vertical="center" wrapText="1"/>
    </xf>
    <xf numFmtId="0" fontId="40" fillId="0" borderId="0" xfId="0" applyFont="1" applyFill="1" applyAlignment="1">
      <alignment/>
    </xf>
    <xf numFmtId="4" fontId="39" fillId="0" borderId="12" xfId="0" applyNumberFormat="1" applyFont="1" applyFill="1" applyBorder="1" applyAlignment="1">
      <alignment vertical="center" wrapText="1"/>
    </xf>
    <xf numFmtId="4" fontId="39" fillId="0" borderId="12" xfId="95" applyNumberFormat="1" applyFont="1" applyFill="1" applyBorder="1" applyAlignment="1">
      <alignment vertical="center"/>
      <protection/>
    </xf>
    <xf numFmtId="49" fontId="39" fillId="0" borderId="12" xfId="0" applyNumberFormat="1" applyFont="1" applyFill="1" applyBorder="1" applyAlignment="1">
      <alignment horizontal="center" vertical="center"/>
    </xf>
    <xf numFmtId="4" fontId="39" fillId="0" borderId="12" xfId="0" applyNumberFormat="1" applyFont="1" applyFill="1" applyBorder="1" applyAlignment="1">
      <alignment horizontal="left" vertical="center" wrapText="1"/>
    </xf>
    <xf numFmtId="0" fontId="40" fillId="0" borderId="0" xfId="0" applyFont="1" applyFill="1" applyAlignment="1">
      <alignment vertical="center"/>
    </xf>
    <xf numFmtId="4" fontId="42" fillId="0" borderId="12" xfId="95" applyNumberFormat="1" applyFont="1" applyFill="1" applyBorder="1" applyAlignment="1">
      <alignment vertical="center"/>
      <protection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49" fontId="35" fillId="0" borderId="12" xfId="0" applyNumberFormat="1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/>
      <protection/>
    </xf>
    <xf numFmtId="200" fontId="35" fillId="0" borderId="12" xfId="95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5" fillId="0" borderId="0" xfId="0" applyNumberFormat="1" applyFont="1" applyFill="1" applyBorder="1" applyAlignment="1">
      <alignment horizontal="center" vertical="center" wrapText="1"/>
    </xf>
    <xf numFmtId="0" fontId="34" fillId="0" borderId="13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Alignment="1" applyProtection="1">
      <alignment vertical="center"/>
      <protection/>
    </xf>
    <xf numFmtId="4" fontId="30" fillId="0" borderId="0" xfId="0" applyNumberFormat="1" applyFont="1" applyFill="1" applyBorder="1" applyAlignment="1">
      <alignment vertical="center"/>
    </xf>
    <xf numFmtId="4" fontId="37" fillId="0" borderId="0" xfId="0" applyNumberFormat="1" applyFont="1" applyFill="1" applyBorder="1" applyAlignment="1" applyProtection="1">
      <alignment vertical="center" textRotation="180"/>
      <protection locked="0"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4" fontId="30" fillId="0" borderId="0" xfId="0" applyNumberFormat="1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>
      <alignment/>
    </xf>
    <xf numFmtId="4" fontId="30" fillId="0" borderId="0" xfId="0" applyNumberFormat="1" applyFont="1" applyFill="1" applyBorder="1" applyAlignment="1" applyProtection="1">
      <alignment vertical="center"/>
      <protection locked="0"/>
    </xf>
    <xf numFmtId="0" fontId="35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39" fillId="0" borderId="0" xfId="0" applyFont="1" applyFill="1" applyBorder="1" applyAlignment="1">
      <alignment vertical="center"/>
    </xf>
    <xf numFmtId="4" fontId="31" fillId="0" borderId="0" xfId="0" applyNumberFormat="1" applyFont="1" applyFill="1" applyAlignment="1" applyProtection="1">
      <alignment vertical="center"/>
      <protection/>
    </xf>
    <xf numFmtId="4" fontId="33" fillId="0" borderId="0" xfId="0" applyNumberFormat="1" applyFont="1" applyFill="1" applyAlignment="1" applyProtection="1">
      <alignment vertical="center"/>
      <protection/>
    </xf>
    <xf numFmtId="4" fontId="30" fillId="0" borderId="0" xfId="0" applyNumberFormat="1" applyFont="1" applyFill="1" applyBorder="1" applyAlignment="1">
      <alignment/>
    </xf>
    <xf numFmtId="4" fontId="35" fillId="0" borderId="12" xfId="95" applyNumberFormat="1" applyFont="1" applyFill="1" applyBorder="1" applyAlignment="1">
      <alignment vertical="center"/>
      <protection/>
    </xf>
    <xf numFmtId="4" fontId="34" fillId="0" borderId="12" xfId="0" applyNumberFormat="1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Alignment="1">
      <alignment vertical="center" wrapText="1"/>
    </xf>
    <xf numFmtId="0" fontId="34" fillId="0" borderId="0" xfId="0" applyFont="1" applyFill="1" applyBorder="1" applyAlignment="1">
      <alignment horizontal="left" vertical="center" wrapText="1"/>
    </xf>
    <xf numFmtId="200" fontId="33" fillId="0" borderId="0" xfId="0" applyNumberFormat="1" applyFont="1" applyFill="1" applyBorder="1" applyAlignment="1">
      <alignment vertical="justify"/>
    </xf>
    <xf numFmtId="4" fontId="34" fillId="0" borderId="0" xfId="0" applyNumberFormat="1" applyFont="1" applyFill="1" applyBorder="1" applyAlignment="1">
      <alignment vertical="center"/>
    </xf>
    <xf numFmtId="3" fontId="44" fillId="0" borderId="0" xfId="0" applyNumberFormat="1" applyFont="1" applyFill="1" applyBorder="1" applyAlignment="1">
      <alignment vertical="center" wrapText="1"/>
    </xf>
    <xf numFmtId="3" fontId="37" fillId="0" borderId="0" xfId="0" applyNumberFormat="1" applyFont="1" applyFill="1" applyBorder="1" applyAlignment="1">
      <alignment horizontal="left" vertical="center" wrapText="1"/>
    </xf>
    <xf numFmtId="3" fontId="37" fillId="0" borderId="0" xfId="0" applyNumberFormat="1" applyFont="1" applyFill="1" applyBorder="1" applyAlignment="1">
      <alignment horizontal="center" vertical="center" wrapText="1"/>
    </xf>
    <xf numFmtId="3" fontId="36" fillId="0" borderId="0" xfId="0" applyNumberFormat="1" applyFont="1" applyFill="1" applyBorder="1" applyAlignment="1">
      <alignment vertical="center" wrapText="1"/>
    </xf>
    <xf numFmtId="0" fontId="31" fillId="0" borderId="0" xfId="0" applyNumberFormat="1" applyFont="1" applyFill="1" applyBorder="1" applyAlignment="1" applyProtection="1">
      <alignment horizontal="left"/>
      <protection/>
    </xf>
    <xf numFmtId="0" fontId="31" fillId="0" borderId="13" xfId="0" applyNumberFormat="1" applyFont="1" applyFill="1" applyBorder="1" applyAlignment="1" applyProtection="1">
      <alignment/>
      <protection/>
    </xf>
    <xf numFmtId="3" fontId="37" fillId="0" borderId="0" xfId="0" applyNumberFormat="1" applyFont="1" applyFill="1" applyBorder="1" applyAlignment="1">
      <alignment vertical="center" wrapText="1"/>
    </xf>
    <xf numFmtId="4" fontId="37" fillId="0" borderId="0" xfId="0" applyNumberFormat="1" applyFont="1" applyFill="1" applyBorder="1" applyAlignment="1">
      <alignment vertical="center"/>
    </xf>
    <xf numFmtId="0" fontId="51" fillId="0" borderId="0" xfId="0" applyFont="1" applyFill="1" applyBorder="1" applyAlignment="1">
      <alignment/>
    </xf>
    <xf numFmtId="4" fontId="30" fillId="0" borderId="14" xfId="95" applyNumberFormat="1" applyFont="1" applyFill="1" applyBorder="1" applyAlignment="1">
      <alignment horizontal="right" vertical="center"/>
      <protection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4" fontId="42" fillId="0" borderId="14" xfId="95" applyNumberFormat="1" applyFont="1" applyFill="1" applyBorder="1" applyAlignment="1">
      <alignment horizontal="right" vertical="center"/>
      <protection/>
    </xf>
    <xf numFmtId="0" fontId="39" fillId="0" borderId="15" xfId="0" applyFont="1" applyFill="1" applyBorder="1" applyAlignment="1">
      <alignment horizontal="left" vertical="center" wrapText="1"/>
    </xf>
    <xf numFmtId="4" fontId="39" fillId="0" borderId="14" xfId="95" applyNumberFormat="1" applyFont="1" applyFill="1" applyBorder="1" applyAlignment="1">
      <alignment horizontal="right" vertical="center"/>
      <protection/>
    </xf>
    <xf numFmtId="49" fontId="39" fillId="0" borderId="14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 applyProtection="1">
      <alignment/>
      <protection/>
    </xf>
    <xf numFmtId="49" fontId="40" fillId="0" borderId="0" xfId="0" applyNumberFormat="1" applyFont="1" applyFill="1" applyAlignment="1" applyProtection="1">
      <alignment vertical="center"/>
      <protection/>
    </xf>
    <xf numFmtId="49" fontId="4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18" fillId="0" borderId="0" xfId="0" applyNumberFormat="1" applyFont="1" applyFill="1" applyAlignment="1" applyProtection="1">
      <alignment/>
      <protection/>
    </xf>
    <xf numFmtId="49" fontId="30" fillId="0" borderId="14" xfId="0" applyNumberFormat="1" applyFont="1" applyFill="1" applyBorder="1" applyAlignment="1">
      <alignment horizontal="center" vertical="center"/>
    </xf>
    <xf numFmtId="49" fontId="30" fillId="0" borderId="14" xfId="0" applyNumberFormat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left"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17" xfId="0" applyFont="1" applyFill="1" applyBorder="1" applyAlignment="1">
      <alignment horizontal="left" vertical="center" wrapText="1"/>
    </xf>
    <xf numFmtId="49" fontId="30" fillId="0" borderId="17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left" vertical="center" wrapText="1"/>
    </xf>
    <xf numFmtId="49" fontId="30" fillId="0" borderId="17" xfId="0" applyNumberFormat="1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vertical="center" wrapText="1"/>
    </xf>
    <xf numFmtId="0" fontId="30" fillId="0" borderId="17" xfId="0" applyFont="1" applyFill="1" applyBorder="1" applyAlignment="1">
      <alignment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/>
    </xf>
    <xf numFmtId="0" fontId="39" fillId="0" borderId="12" xfId="0" applyFont="1" applyFill="1" applyBorder="1" applyAlignment="1">
      <alignment vertical="center"/>
    </xf>
    <xf numFmtId="0" fontId="30" fillId="0" borderId="14" xfId="0" applyFont="1" applyFill="1" applyBorder="1" applyAlignment="1">
      <alignment vertical="center" wrapText="1"/>
    </xf>
    <xf numFmtId="4" fontId="30" fillId="0" borderId="14" xfId="95" applyNumberFormat="1" applyFont="1" applyFill="1" applyBorder="1" applyAlignment="1">
      <alignment vertical="center"/>
      <protection/>
    </xf>
    <xf numFmtId="49" fontId="30" fillId="0" borderId="16" xfId="0" applyNumberFormat="1" applyFont="1" applyFill="1" applyBorder="1" applyAlignment="1">
      <alignment horizontal="center" vertical="center"/>
    </xf>
    <xf numFmtId="0" fontId="30" fillId="20" borderId="0" xfId="0" applyFont="1" applyFill="1" applyBorder="1" applyAlignment="1">
      <alignment/>
    </xf>
    <xf numFmtId="0" fontId="0" fillId="20" borderId="0" xfId="0" applyFont="1" applyFill="1" applyAlignment="1">
      <alignment/>
    </xf>
    <xf numFmtId="0" fontId="0" fillId="20" borderId="0" xfId="0" applyNumberFormat="1" applyFont="1" applyFill="1" applyAlignment="1" applyProtection="1">
      <alignment/>
      <protection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vertical="center" wrapText="1"/>
    </xf>
    <xf numFmtId="0" fontId="30" fillId="0" borderId="15" xfId="0" applyFont="1" applyFill="1" applyBorder="1" applyAlignment="1">
      <alignment horizontal="left" vertical="center" wrapText="1"/>
    </xf>
    <xf numFmtId="49" fontId="39" fillId="0" borderId="14" xfId="0" applyNumberFormat="1" applyFont="1" applyFill="1" applyBorder="1" applyAlignment="1">
      <alignment horizontal="center" vertical="center"/>
    </xf>
    <xf numFmtId="4" fontId="39" fillId="0" borderId="12" xfId="0" applyNumberFormat="1" applyFont="1" applyFill="1" applyBorder="1" applyAlignment="1">
      <alignment vertical="center" wrapText="1"/>
    </xf>
    <xf numFmtId="4" fontId="30" fillId="0" borderId="12" xfId="95" applyNumberFormat="1" applyFont="1" applyFill="1" applyBorder="1" applyAlignment="1">
      <alignment vertical="center"/>
      <protection/>
    </xf>
    <xf numFmtId="4" fontId="30" fillId="0" borderId="12" xfId="0" applyNumberFormat="1" applyFont="1" applyFill="1" applyBorder="1" applyAlignment="1">
      <alignment horizontal="left" vertical="center" wrapText="1"/>
    </xf>
    <xf numFmtId="4" fontId="39" fillId="0" borderId="12" xfId="0" applyNumberFormat="1" applyFont="1" applyFill="1" applyBorder="1" applyAlignment="1">
      <alignment horizontal="left" vertical="center" wrapText="1"/>
    </xf>
    <xf numFmtId="4" fontId="39" fillId="0" borderId="12" xfId="95" applyNumberFormat="1" applyFont="1" applyFill="1" applyBorder="1" applyAlignment="1">
      <alignment vertical="center"/>
      <protection/>
    </xf>
    <xf numFmtId="4" fontId="30" fillId="0" borderId="12" xfId="0" applyNumberFormat="1" applyFont="1" applyFill="1" applyBorder="1" applyAlignment="1">
      <alignment vertical="center" wrapText="1"/>
    </xf>
    <xf numFmtId="0" fontId="39" fillId="0" borderId="16" xfId="0" applyFont="1" applyFill="1" applyBorder="1" applyAlignment="1">
      <alignment horizontal="center" vertical="center"/>
    </xf>
    <xf numFmtId="49" fontId="52" fillId="0" borderId="0" xfId="0" applyNumberFormat="1" applyFont="1" applyFill="1" applyAlignment="1">
      <alignment horizontal="center" vertical="center" textRotation="180" wrapText="1"/>
    </xf>
    <xf numFmtId="49" fontId="52" fillId="0" borderId="0" xfId="0" applyNumberFormat="1" applyFont="1" applyFill="1" applyBorder="1" applyAlignment="1">
      <alignment horizontal="center" vertical="center" textRotation="180" wrapText="1"/>
    </xf>
    <xf numFmtId="49" fontId="52" fillId="0" borderId="0" xfId="0" applyNumberFormat="1" applyFont="1" applyFill="1" applyAlignment="1" applyProtection="1">
      <alignment horizontal="center" vertical="center" textRotation="180"/>
      <protection/>
    </xf>
    <xf numFmtId="49" fontId="52" fillId="0" borderId="0" xfId="0" applyNumberFormat="1" applyFont="1" applyFill="1" applyAlignment="1">
      <alignment horizontal="center" vertical="center" textRotation="180"/>
    </xf>
    <xf numFmtId="3" fontId="38" fillId="0" borderId="0" xfId="0" applyNumberFormat="1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left" vertical="center" wrapText="1"/>
    </xf>
    <xf numFmtId="0" fontId="38" fillId="0" borderId="0" xfId="0" applyNumberFormat="1" applyFont="1" applyFill="1" applyBorder="1" applyAlignment="1" applyProtection="1">
      <alignment horizontal="center" vertical="top" wrapText="1"/>
      <protection/>
    </xf>
    <xf numFmtId="0" fontId="30" fillId="0" borderId="12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/>
    </xf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/>
    </xf>
    <xf numFmtId="3" fontId="52" fillId="0" borderId="0" xfId="0" applyNumberFormat="1" applyFont="1" applyFill="1" applyBorder="1" applyAlignment="1">
      <alignment horizontal="left" vertical="center" wrapText="1"/>
    </xf>
    <xf numFmtId="3" fontId="52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left"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39" fillId="0" borderId="17" xfId="0" applyFont="1" applyFill="1" applyBorder="1" applyAlignment="1">
      <alignment horizontal="left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17" xfId="0" applyFont="1" applyFill="1" applyBorder="1" applyAlignment="1">
      <alignment horizontal="left" vertical="center" wrapText="1"/>
    </xf>
    <xf numFmtId="49" fontId="30" fillId="0" borderId="14" xfId="0" applyNumberFormat="1" applyFont="1" applyFill="1" applyBorder="1" applyAlignment="1">
      <alignment horizontal="left" vertical="center" wrapText="1"/>
    </xf>
    <xf numFmtId="49" fontId="30" fillId="0" borderId="17" xfId="0" applyNumberFormat="1" applyFont="1" applyFill="1" applyBorder="1" applyAlignment="1">
      <alignment horizontal="left" vertical="center" wrapText="1"/>
    </xf>
    <xf numFmtId="3" fontId="37" fillId="0" borderId="0" xfId="0" applyNumberFormat="1" applyFont="1" applyFill="1" applyBorder="1" applyAlignment="1">
      <alignment horizontal="center" vertical="center" wrapText="1"/>
    </xf>
    <xf numFmtId="49" fontId="30" fillId="0" borderId="19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/>
    </xf>
    <xf numFmtId="49" fontId="30" fillId="0" borderId="17" xfId="0" applyNumberFormat="1" applyFont="1" applyFill="1" applyBorder="1" applyAlignment="1">
      <alignment horizontal="center" vertical="center"/>
    </xf>
    <xf numFmtId="49" fontId="30" fillId="0" borderId="12" xfId="0" applyNumberFormat="1" applyFont="1" applyFill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left" vertical="center" wrapText="1"/>
    </xf>
    <xf numFmtId="3" fontId="36" fillId="0" borderId="0" xfId="0" applyNumberFormat="1" applyFont="1" applyFill="1" applyBorder="1" applyAlignment="1">
      <alignment horizontal="left" vertical="center" wrapText="1"/>
    </xf>
    <xf numFmtId="49" fontId="39" fillId="0" borderId="12" xfId="0" applyNumberFormat="1" applyFont="1" applyFill="1" applyBorder="1" applyAlignment="1">
      <alignment horizontal="center" vertical="center"/>
    </xf>
    <xf numFmtId="49" fontId="30" fillId="0" borderId="19" xfId="0" applyNumberFormat="1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vertical="center" wrapText="1"/>
    </xf>
    <xf numFmtId="0" fontId="30" fillId="0" borderId="14" xfId="0" applyFont="1" applyFill="1" applyBorder="1" applyAlignment="1">
      <alignment horizontal="left" wrapText="1"/>
    </xf>
    <xf numFmtId="0" fontId="30" fillId="0" borderId="19" xfId="0" applyFont="1" applyFill="1" applyBorder="1" applyAlignment="1">
      <alignment horizontal="left" wrapText="1"/>
    </xf>
    <xf numFmtId="49" fontId="39" fillId="0" borderId="12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left" vertical="center" wrapText="1"/>
    </xf>
    <xf numFmtId="49" fontId="39" fillId="0" borderId="14" xfId="0" applyNumberFormat="1" applyFont="1" applyFill="1" applyBorder="1" applyAlignment="1">
      <alignment horizontal="center" vertical="center" wrapText="1"/>
    </xf>
    <xf numFmtId="49" fontId="39" fillId="0" borderId="17" xfId="0" applyNumberFormat="1" applyFont="1" applyFill="1" applyBorder="1" applyAlignment="1">
      <alignment horizontal="center" vertical="center" wrapText="1"/>
    </xf>
    <xf numFmtId="49" fontId="39" fillId="0" borderId="14" xfId="0" applyNumberFormat="1" applyFont="1" applyFill="1" applyBorder="1" applyAlignment="1">
      <alignment horizontal="center" vertical="center"/>
    </xf>
    <xf numFmtId="49" fontId="39" fillId="0" borderId="17" xfId="0" applyNumberFormat="1" applyFont="1" applyFill="1" applyBorder="1" applyAlignment="1">
      <alignment horizontal="center" vertical="center"/>
    </xf>
    <xf numFmtId="49" fontId="52" fillId="0" borderId="20" xfId="95" applyNumberFormat="1" applyFont="1" applyFill="1" applyBorder="1" applyAlignment="1">
      <alignment horizontal="center" vertical="center" textRotation="180"/>
      <protection/>
    </xf>
    <xf numFmtId="49" fontId="52" fillId="0" borderId="0" xfId="0" applyNumberFormat="1" applyFont="1" applyFill="1" applyAlignment="1">
      <alignment horizontal="center" vertical="center" textRotation="180" wrapText="1"/>
    </xf>
    <xf numFmtId="49" fontId="52" fillId="0" borderId="0" xfId="95" applyNumberFormat="1" applyFont="1" applyFill="1" applyBorder="1" applyAlignment="1">
      <alignment horizontal="center" vertical="center" textRotation="180"/>
      <protection/>
    </xf>
    <xf numFmtId="49" fontId="52" fillId="0" borderId="20" xfId="95" applyNumberFormat="1" applyFont="1" applyFill="1" applyBorder="1" applyAlignment="1">
      <alignment vertical="center" textRotation="180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6"/>
  <sheetViews>
    <sheetView showZeros="0" tabSelected="1" view="pageBreakPreview" zoomScale="10" zoomScaleNormal="40" zoomScaleSheetLayoutView="10" zoomScalePageLayoutView="0" workbookViewId="0" topLeftCell="B180">
      <selection activeCell="J211" sqref="J211"/>
    </sheetView>
  </sheetViews>
  <sheetFormatPr defaultColWidth="9.16015625" defaultRowHeight="12.75"/>
  <cols>
    <col min="1" max="1" width="3.83203125" style="3" hidden="1" customWidth="1"/>
    <col min="2" max="2" width="70.5" style="27" customWidth="1"/>
    <col min="3" max="3" width="46.5" style="27" customWidth="1"/>
    <col min="4" max="4" width="37.16015625" style="27" customWidth="1"/>
    <col min="5" max="5" width="195.5" style="26" customWidth="1"/>
    <col min="6" max="6" width="159.83203125" style="27" customWidth="1"/>
    <col min="7" max="7" width="70.5" style="28" customWidth="1"/>
    <col min="8" max="8" width="66.66015625" style="28" customWidth="1"/>
    <col min="9" max="9" width="68.5" style="64" customWidth="1"/>
    <col min="10" max="10" width="14.5" style="149" customWidth="1"/>
    <col min="11" max="12" width="63.5" style="67" customWidth="1"/>
    <col min="13" max="16384" width="9.16015625" style="2" customWidth="1"/>
  </cols>
  <sheetData>
    <row r="1" spans="2:17" ht="65.25" customHeight="1">
      <c r="B1" s="37"/>
      <c r="C1" s="37"/>
      <c r="D1" s="37"/>
      <c r="G1" s="161" t="s">
        <v>416</v>
      </c>
      <c r="H1" s="161"/>
      <c r="I1" s="161"/>
      <c r="J1" s="147"/>
      <c r="K1" s="61"/>
      <c r="M1" s="4"/>
      <c r="N1" s="4"/>
      <c r="O1" s="4"/>
      <c r="P1" s="4"/>
      <c r="Q1" s="4"/>
    </row>
    <row r="2" spans="2:17" ht="65.25" customHeight="1">
      <c r="B2" s="37"/>
      <c r="C2" s="37"/>
      <c r="D2" s="37"/>
      <c r="G2" s="161" t="s">
        <v>417</v>
      </c>
      <c r="H2" s="161"/>
      <c r="I2" s="161"/>
      <c r="J2" s="192">
        <v>38</v>
      </c>
      <c r="K2" s="61"/>
      <c r="M2" s="4"/>
      <c r="N2" s="4"/>
      <c r="O2" s="4"/>
      <c r="P2" s="4"/>
      <c r="Q2" s="4"/>
    </row>
    <row r="3" spans="2:17" ht="65.25" customHeight="1">
      <c r="B3" s="37"/>
      <c r="C3" s="37"/>
      <c r="D3" s="37"/>
      <c r="G3" s="161" t="s">
        <v>418</v>
      </c>
      <c r="H3" s="161"/>
      <c r="I3" s="161"/>
      <c r="J3" s="192"/>
      <c r="K3" s="61"/>
      <c r="M3" s="4"/>
      <c r="N3" s="4"/>
      <c r="O3" s="4"/>
      <c r="P3" s="4"/>
      <c r="Q3" s="4"/>
    </row>
    <row r="4" spans="2:17" ht="59.25" customHeight="1">
      <c r="B4" s="37"/>
      <c r="C4" s="37"/>
      <c r="D4" s="37"/>
      <c r="G4" s="94"/>
      <c r="H4" s="67"/>
      <c r="I4" s="82"/>
      <c r="J4" s="192"/>
      <c r="K4" s="61"/>
      <c r="L4" s="2"/>
      <c r="M4" s="68"/>
      <c r="N4" s="82"/>
      <c r="O4" s="4"/>
      <c r="P4" s="4"/>
      <c r="Q4" s="4"/>
    </row>
    <row r="5" spans="1:16" ht="127.5" customHeight="1">
      <c r="A5" s="1"/>
      <c r="B5" s="154" t="s">
        <v>127</v>
      </c>
      <c r="C5" s="154"/>
      <c r="D5" s="154"/>
      <c r="E5" s="154"/>
      <c r="F5" s="154"/>
      <c r="G5" s="154"/>
      <c r="H5" s="154"/>
      <c r="I5" s="154"/>
      <c r="J5" s="192"/>
      <c r="L5" s="2"/>
      <c r="M5" s="61"/>
      <c r="N5" s="82"/>
      <c r="O5" s="38"/>
      <c r="P5" s="38"/>
    </row>
    <row r="6" spans="2:16" ht="46.5" customHeight="1">
      <c r="B6" s="15"/>
      <c r="C6" s="15"/>
      <c r="D6" s="15"/>
      <c r="E6" s="16"/>
      <c r="F6" s="17"/>
      <c r="G6" s="18"/>
      <c r="H6" s="19"/>
      <c r="I6" s="63" t="s">
        <v>34</v>
      </c>
      <c r="J6" s="192"/>
      <c r="L6" s="2"/>
      <c r="M6" s="61"/>
      <c r="N6" s="82"/>
      <c r="O6" s="38"/>
      <c r="P6" s="38"/>
    </row>
    <row r="7" spans="1:14" ht="283.5" customHeight="1">
      <c r="A7" s="5"/>
      <c r="B7" s="35" t="s">
        <v>56</v>
      </c>
      <c r="C7" s="35" t="s">
        <v>57</v>
      </c>
      <c r="D7" s="35" t="s">
        <v>102</v>
      </c>
      <c r="E7" s="35" t="s">
        <v>100</v>
      </c>
      <c r="F7" s="35" t="s">
        <v>101</v>
      </c>
      <c r="G7" s="35" t="s">
        <v>0</v>
      </c>
      <c r="H7" s="35" t="s">
        <v>1</v>
      </c>
      <c r="I7" s="35" t="s">
        <v>4</v>
      </c>
      <c r="J7" s="192"/>
      <c r="L7" s="2"/>
      <c r="M7" s="67"/>
      <c r="N7" s="82"/>
    </row>
    <row r="8" spans="1:12" s="60" customFormat="1" ht="93" customHeight="1">
      <c r="A8" s="58"/>
      <c r="B8" s="55"/>
      <c r="C8" s="55"/>
      <c r="D8" s="55"/>
      <c r="E8" s="56" t="s">
        <v>223</v>
      </c>
      <c r="F8" s="59"/>
      <c r="G8" s="78">
        <f>G9+G10+G11+G12+G16+G18+G20+G21+G22+G23+G24+G25+G26+G29+G32+G35+G38+G41+G42+G43+G44+G45+G46+G48+G50+G51+G52+G53+G47</f>
        <v>58079845</v>
      </c>
      <c r="H8" s="78">
        <f>H9+H10+H11+H12+H16+H18+H20+H21+H22+H23+H24+H25+H26+H29+H32+H35+H38+H41+H42+H43+H44+H45+H46+H48+H50+H51+H52+H53+H47</f>
        <v>6373500</v>
      </c>
      <c r="I8" s="78">
        <f>I9+I10+I11+I12+I16+I18+I20+I21+I22+I23+I24+I25+I26+I29+I32+I35+I38+I41+I42+I43+I44+I45+I46+I48+I50+I51+I52+I53+I47</f>
        <v>64453345</v>
      </c>
      <c r="J8" s="192"/>
      <c r="K8" s="69"/>
      <c r="L8" s="69"/>
    </row>
    <row r="9" spans="2:10" ht="108.75" customHeight="1">
      <c r="B9" s="157" t="s">
        <v>224</v>
      </c>
      <c r="C9" s="157" t="s">
        <v>128</v>
      </c>
      <c r="D9" s="157" t="s">
        <v>2</v>
      </c>
      <c r="E9" s="155" t="s">
        <v>129</v>
      </c>
      <c r="F9" s="29" t="s">
        <v>55</v>
      </c>
      <c r="G9" s="14">
        <v>805000</v>
      </c>
      <c r="H9" s="14"/>
      <c r="I9" s="14">
        <f>G9+H9</f>
        <v>805000</v>
      </c>
      <c r="J9" s="192"/>
    </row>
    <row r="10" spans="2:10" ht="155.25" customHeight="1">
      <c r="B10" s="158">
        <v>310180</v>
      </c>
      <c r="C10" s="157"/>
      <c r="D10" s="158"/>
      <c r="E10" s="156"/>
      <c r="F10" s="29" t="s">
        <v>115</v>
      </c>
      <c r="G10" s="14">
        <v>526200</v>
      </c>
      <c r="H10" s="14">
        <v>1000000</v>
      </c>
      <c r="I10" s="14">
        <f>G10+H10</f>
        <v>1526200</v>
      </c>
      <c r="J10" s="192"/>
    </row>
    <row r="11" spans="2:10" ht="200.25" customHeight="1">
      <c r="B11" s="107" t="s">
        <v>342</v>
      </c>
      <c r="C11" s="108" t="s">
        <v>33</v>
      </c>
      <c r="D11" s="128" t="s">
        <v>16</v>
      </c>
      <c r="E11" s="111" t="s">
        <v>341</v>
      </c>
      <c r="F11" s="126" t="s">
        <v>343</v>
      </c>
      <c r="G11" s="127">
        <v>100000</v>
      </c>
      <c r="H11" s="127"/>
      <c r="I11" s="14">
        <f>G11+H11</f>
        <v>100000</v>
      </c>
      <c r="J11" s="192"/>
    </row>
    <row r="12" spans="1:12" s="8" customFormat="1" ht="253.5" customHeight="1">
      <c r="A12" s="1"/>
      <c r="B12" s="107" t="s">
        <v>225</v>
      </c>
      <c r="C12" s="108" t="s">
        <v>88</v>
      </c>
      <c r="D12" s="109"/>
      <c r="E12" s="110" t="s">
        <v>130</v>
      </c>
      <c r="F12" s="96"/>
      <c r="G12" s="95">
        <f>G14+G13+G15</f>
        <v>90000</v>
      </c>
      <c r="H12" s="95">
        <f>H14+H13+H15</f>
        <v>0</v>
      </c>
      <c r="I12" s="95">
        <f>I14+I13+I15</f>
        <v>90000</v>
      </c>
      <c r="J12" s="192"/>
      <c r="K12" s="67"/>
      <c r="L12" s="67"/>
    </row>
    <row r="13" spans="1:12" s="46" customFormat="1" ht="253.5" customHeight="1">
      <c r="A13" s="43"/>
      <c r="B13" s="139" t="s">
        <v>406</v>
      </c>
      <c r="C13" s="101" t="s">
        <v>62</v>
      </c>
      <c r="D13" s="146">
        <v>1070</v>
      </c>
      <c r="E13" s="42" t="s">
        <v>54</v>
      </c>
      <c r="F13" s="118" t="s">
        <v>409</v>
      </c>
      <c r="G13" s="100">
        <v>25000</v>
      </c>
      <c r="H13" s="100"/>
      <c r="I13" s="48">
        <f>G13+H13</f>
        <v>25000</v>
      </c>
      <c r="J13" s="192"/>
      <c r="K13" s="70"/>
      <c r="L13" s="70"/>
    </row>
    <row r="14" spans="1:12" s="46" customFormat="1" ht="119.25" customHeight="1">
      <c r="A14" s="43"/>
      <c r="B14" s="189" t="s">
        <v>226</v>
      </c>
      <c r="C14" s="187" t="s">
        <v>131</v>
      </c>
      <c r="D14" s="187">
        <v>1070</v>
      </c>
      <c r="E14" s="162" t="s">
        <v>28</v>
      </c>
      <c r="F14" s="45" t="s">
        <v>38</v>
      </c>
      <c r="G14" s="48">
        <v>15000</v>
      </c>
      <c r="H14" s="48"/>
      <c r="I14" s="48">
        <f>G14+H14</f>
        <v>15000</v>
      </c>
      <c r="J14" s="192"/>
      <c r="K14" s="70"/>
      <c r="L14" s="70"/>
    </row>
    <row r="15" spans="1:12" s="46" customFormat="1" ht="239.25" customHeight="1">
      <c r="A15" s="43"/>
      <c r="B15" s="190"/>
      <c r="C15" s="188"/>
      <c r="D15" s="188"/>
      <c r="E15" s="163"/>
      <c r="F15" s="118" t="s">
        <v>409</v>
      </c>
      <c r="G15" s="48">
        <v>50000</v>
      </c>
      <c r="H15" s="48"/>
      <c r="I15" s="48">
        <f>G15+H15</f>
        <v>50000</v>
      </c>
      <c r="J15" s="192"/>
      <c r="K15" s="70"/>
      <c r="L15" s="70"/>
    </row>
    <row r="16" spans="1:12" s="46" customFormat="1" ht="107.25" customHeight="1">
      <c r="A16" s="43"/>
      <c r="B16" s="30" t="s">
        <v>227</v>
      </c>
      <c r="C16" s="30" t="s">
        <v>132</v>
      </c>
      <c r="D16" s="30"/>
      <c r="E16" s="31" t="s">
        <v>89</v>
      </c>
      <c r="F16" s="29"/>
      <c r="G16" s="14">
        <f>G17</f>
        <v>50000</v>
      </c>
      <c r="H16" s="14">
        <f>H17</f>
        <v>0</v>
      </c>
      <c r="I16" s="14">
        <f>I17</f>
        <v>50000</v>
      </c>
      <c r="J16" s="192"/>
      <c r="K16" s="70"/>
      <c r="L16" s="70"/>
    </row>
    <row r="17" spans="1:12" s="46" customFormat="1" ht="176.25" customHeight="1">
      <c r="A17" s="43"/>
      <c r="B17" s="44" t="s">
        <v>228</v>
      </c>
      <c r="C17" s="44" t="s">
        <v>133</v>
      </c>
      <c r="D17" s="44" t="s">
        <v>10</v>
      </c>
      <c r="E17" s="42" t="s">
        <v>134</v>
      </c>
      <c r="F17" s="45" t="s">
        <v>37</v>
      </c>
      <c r="G17" s="48">
        <f>50000</f>
        <v>50000</v>
      </c>
      <c r="H17" s="48"/>
      <c r="I17" s="14">
        <f>G17+H17</f>
        <v>50000</v>
      </c>
      <c r="J17" s="192"/>
      <c r="K17" s="70"/>
      <c r="L17" s="70"/>
    </row>
    <row r="18" spans="1:12" s="46" customFormat="1" ht="80.25" customHeight="1">
      <c r="A18" s="43"/>
      <c r="B18" s="30" t="s">
        <v>229</v>
      </c>
      <c r="C18" s="30" t="s">
        <v>65</v>
      </c>
      <c r="D18" s="30"/>
      <c r="E18" s="31" t="s">
        <v>105</v>
      </c>
      <c r="F18" s="29"/>
      <c r="G18" s="14">
        <f>G19</f>
        <v>750000</v>
      </c>
      <c r="H18" s="14">
        <f>H19</f>
        <v>0</v>
      </c>
      <c r="I18" s="14">
        <f>I19</f>
        <v>750000</v>
      </c>
      <c r="J18" s="191" t="s">
        <v>420</v>
      </c>
      <c r="K18" s="70"/>
      <c r="L18" s="70"/>
    </row>
    <row r="19" spans="1:12" s="46" customFormat="1" ht="155.25" customHeight="1">
      <c r="A19" s="43"/>
      <c r="B19" s="44" t="s">
        <v>230</v>
      </c>
      <c r="C19" s="44" t="s">
        <v>135</v>
      </c>
      <c r="D19" s="44" t="s">
        <v>10</v>
      </c>
      <c r="E19" s="42" t="s">
        <v>136</v>
      </c>
      <c r="F19" s="45" t="s">
        <v>38</v>
      </c>
      <c r="G19" s="48">
        <v>750000</v>
      </c>
      <c r="H19" s="48"/>
      <c r="I19" s="14">
        <f aca="true" t="shared" si="0" ref="I19:I25">G19+H19</f>
        <v>750000</v>
      </c>
      <c r="J19" s="191"/>
      <c r="K19" s="70"/>
      <c r="L19" s="70"/>
    </row>
    <row r="20" spans="1:12" s="46" customFormat="1" ht="201.75" customHeight="1">
      <c r="A20" s="43"/>
      <c r="B20" s="30" t="s">
        <v>231</v>
      </c>
      <c r="C20" s="30" t="s">
        <v>60</v>
      </c>
      <c r="D20" s="30" t="s">
        <v>10</v>
      </c>
      <c r="E20" s="31" t="s">
        <v>66</v>
      </c>
      <c r="F20" s="29" t="s">
        <v>38</v>
      </c>
      <c r="G20" s="14">
        <v>430000</v>
      </c>
      <c r="H20" s="14"/>
      <c r="I20" s="14">
        <f t="shared" si="0"/>
        <v>430000</v>
      </c>
      <c r="J20" s="191"/>
      <c r="K20" s="70"/>
      <c r="L20" s="70"/>
    </row>
    <row r="21" spans="1:10" ht="122.25" customHeight="1">
      <c r="A21" s="41"/>
      <c r="B21" s="164" t="s">
        <v>232</v>
      </c>
      <c r="C21" s="164" t="s">
        <v>137</v>
      </c>
      <c r="D21" s="164">
        <v>1090</v>
      </c>
      <c r="E21" s="166" t="s">
        <v>8</v>
      </c>
      <c r="F21" s="29" t="s">
        <v>36</v>
      </c>
      <c r="G21" s="14">
        <v>155666</v>
      </c>
      <c r="H21" s="14"/>
      <c r="I21" s="14">
        <f t="shared" si="0"/>
        <v>155666</v>
      </c>
      <c r="J21" s="191"/>
    </row>
    <row r="22" spans="1:10" ht="152.25" customHeight="1">
      <c r="A22" s="5"/>
      <c r="B22" s="171"/>
      <c r="C22" s="171"/>
      <c r="D22" s="171"/>
      <c r="E22" s="153"/>
      <c r="F22" s="29" t="s">
        <v>121</v>
      </c>
      <c r="G22" s="14">
        <v>26400</v>
      </c>
      <c r="H22" s="14"/>
      <c r="I22" s="14">
        <f t="shared" si="0"/>
        <v>26400</v>
      </c>
      <c r="J22" s="191"/>
    </row>
    <row r="23" spans="1:10" ht="143.25" customHeight="1">
      <c r="A23" s="5"/>
      <c r="B23" s="171"/>
      <c r="C23" s="171"/>
      <c r="D23" s="171"/>
      <c r="E23" s="167"/>
      <c r="F23" s="29" t="s">
        <v>37</v>
      </c>
      <c r="G23" s="14">
        <f>795580+22626</f>
        <v>818206</v>
      </c>
      <c r="H23" s="14"/>
      <c r="I23" s="14">
        <f t="shared" si="0"/>
        <v>818206</v>
      </c>
      <c r="J23" s="191"/>
    </row>
    <row r="24" spans="1:12" s="46" customFormat="1" ht="117.75" customHeight="1">
      <c r="A24" s="43"/>
      <c r="B24" s="164" t="s">
        <v>233</v>
      </c>
      <c r="C24" s="164" t="s">
        <v>138</v>
      </c>
      <c r="D24" s="164" t="s">
        <v>12</v>
      </c>
      <c r="E24" s="166" t="s">
        <v>67</v>
      </c>
      <c r="F24" s="29" t="s">
        <v>38</v>
      </c>
      <c r="G24" s="14">
        <v>484400</v>
      </c>
      <c r="H24" s="48"/>
      <c r="I24" s="14">
        <f t="shared" si="0"/>
        <v>484400</v>
      </c>
      <c r="J24" s="191"/>
      <c r="K24" s="70"/>
      <c r="L24" s="70"/>
    </row>
    <row r="25" spans="1:12" s="46" customFormat="1" ht="111.75" customHeight="1">
      <c r="A25" s="43"/>
      <c r="B25" s="165"/>
      <c r="C25" s="165"/>
      <c r="D25" s="165"/>
      <c r="E25" s="167"/>
      <c r="F25" s="31" t="s">
        <v>55</v>
      </c>
      <c r="G25" s="14">
        <f>400000+420200</f>
        <v>820200</v>
      </c>
      <c r="H25" s="48"/>
      <c r="I25" s="14">
        <f t="shared" si="0"/>
        <v>820200</v>
      </c>
      <c r="J25" s="191"/>
      <c r="K25" s="70"/>
      <c r="L25" s="70"/>
    </row>
    <row r="26" spans="1:12" s="46" customFormat="1" ht="66" customHeight="1">
      <c r="A26" s="43"/>
      <c r="B26" s="30" t="s">
        <v>234</v>
      </c>
      <c r="C26" s="30" t="s">
        <v>91</v>
      </c>
      <c r="D26" s="30"/>
      <c r="E26" s="31" t="s">
        <v>90</v>
      </c>
      <c r="F26" s="29"/>
      <c r="G26" s="14">
        <f>G27+G28</f>
        <v>1400000</v>
      </c>
      <c r="H26" s="14">
        <f>H27+H28</f>
        <v>0</v>
      </c>
      <c r="I26" s="14">
        <f>I27+I28</f>
        <v>1400000</v>
      </c>
      <c r="J26" s="191"/>
      <c r="K26" s="70"/>
      <c r="L26" s="70"/>
    </row>
    <row r="27" spans="1:12" s="46" customFormat="1" ht="105.75" customHeight="1">
      <c r="A27" s="43"/>
      <c r="B27" s="44" t="s">
        <v>235</v>
      </c>
      <c r="C27" s="44" t="s">
        <v>92</v>
      </c>
      <c r="D27" s="44" t="s">
        <v>13</v>
      </c>
      <c r="E27" s="45" t="s">
        <v>68</v>
      </c>
      <c r="F27" s="45" t="s">
        <v>39</v>
      </c>
      <c r="G27" s="48">
        <v>700000</v>
      </c>
      <c r="H27" s="48"/>
      <c r="I27" s="48">
        <f>G27+H27</f>
        <v>700000</v>
      </c>
      <c r="J27" s="191"/>
      <c r="K27" s="70"/>
      <c r="L27" s="70"/>
    </row>
    <row r="28" spans="1:12" s="46" customFormat="1" ht="126.75" customHeight="1">
      <c r="A28" s="43"/>
      <c r="B28" s="44" t="s">
        <v>236</v>
      </c>
      <c r="C28" s="44" t="s">
        <v>93</v>
      </c>
      <c r="D28" s="44" t="s">
        <v>13</v>
      </c>
      <c r="E28" s="45" t="s">
        <v>14</v>
      </c>
      <c r="F28" s="45" t="s">
        <v>39</v>
      </c>
      <c r="G28" s="48">
        <v>700000</v>
      </c>
      <c r="H28" s="48"/>
      <c r="I28" s="48">
        <f>G28+H28</f>
        <v>700000</v>
      </c>
      <c r="J28" s="191"/>
      <c r="K28" s="70"/>
      <c r="L28" s="70"/>
    </row>
    <row r="29" spans="1:12" s="8" customFormat="1" ht="65.25" customHeight="1">
      <c r="A29" s="1"/>
      <c r="B29" s="30" t="s">
        <v>237</v>
      </c>
      <c r="C29" s="30" t="s">
        <v>108</v>
      </c>
      <c r="D29" s="30"/>
      <c r="E29" s="31" t="s">
        <v>114</v>
      </c>
      <c r="F29" s="29"/>
      <c r="G29" s="14">
        <f>G30+G31</f>
        <v>16041700</v>
      </c>
      <c r="H29" s="14">
        <f>H30+H31</f>
        <v>200000</v>
      </c>
      <c r="I29" s="14">
        <f>I30+I31</f>
        <v>16241700</v>
      </c>
      <c r="J29" s="191"/>
      <c r="K29" s="67"/>
      <c r="L29" s="67"/>
    </row>
    <row r="30" spans="1:12" s="46" customFormat="1" ht="120.75" customHeight="1">
      <c r="A30" s="43"/>
      <c r="B30" s="44" t="s">
        <v>238</v>
      </c>
      <c r="C30" s="44" t="s">
        <v>109</v>
      </c>
      <c r="D30" s="44" t="s">
        <v>13</v>
      </c>
      <c r="E30" s="45" t="s">
        <v>69</v>
      </c>
      <c r="F30" s="45" t="s">
        <v>39</v>
      </c>
      <c r="G30" s="48">
        <v>8719900</v>
      </c>
      <c r="H30" s="48">
        <v>200000</v>
      </c>
      <c r="I30" s="48">
        <f>G30+H30</f>
        <v>8919900</v>
      </c>
      <c r="J30" s="191"/>
      <c r="K30" s="70"/>
      <c r="L30" s="70"/>
    </row>
    <row r="31" spans="1:12" s="46" customFormat="1" ht="117.75" customHeight="1">
      <c r="A31" s="43"/>
      <c r="B31" s="44" t="s">
        <v>239</v>
      </c>
      <c r="C31" s="44" t="s">
        <v>110</v>
      </c>
      <c r="D31" s="44" t="s">
        <v>13</v>
      </c>
      <c r="E31" s="45" t="s">
        <v>70</v>
      </c>
      <c r="F31" s="45" t="s">
        <v>39</v>
      </c>
      <c r="G31" s="48">
        <v>7321800</v>
      </c>
      <c r="H31" s="48"/>
      <c r="I31" s="48">
        <f>G31+H31</f>
        <v>7321800</v>
      </c>
      <c r="J31" s="191"/>
      <c r="K31" s="70"/>
      <c r="L31" s="70"/>
    </row>
    <row r="32" spans="1:12" s="46" customFormat="1" ht="66.75" customHeight="1">
      <c r="A32" s="43"/>
      <c r="B32" s="30" t="s">
        <v>240</v>
      </c>
      <c r="C32" s="30" t="s">
        <v>94</v>
      </c>
      <c r="D32" s="30" t="s">
        <v>13</v>
      </c>
      <c r="E32" s="31" t="s">
        <v>106</v>
      </c>
      <c r="F32" s="29"/>
      <c r="G32" s="14">
        <f>G33+G34</f>
        <v>8490000</v>
      </c>
      <c r="H32" s="14">
        <f>H33+H34</f>
        <v>20000</v>
      </c>
      <c r="I32" s="14">
        <f>I33+I34</f>
        <v>8510000</v>
      </c>
      <c r="J32" s="191" t="s">
        <v>421</v>
      </c>
      <c r="K32" s="70"/>
      <c r="L32" s="70"/>
    </row>
    <row r="33" spans="1:12" s="46" customFormat="1" ht="141.75" customHeight="1">
      <c r="A33" s="43"/>
      <c r="B33" s="44" t="s">
        <v>241</v>
      </c>
      <c r="C33" s="44" t="s">
        <v>113</v>
      </c>
      <c r="D33" s="30" t="s">
        <v>13</v>
      </c>
      <c r="E33" s="45" t="s">
        <v>111</v>
      </c>
      <c r="F33" s="45" t="s">
        <v>39</v>
      </c>
      <c r="G33" s="48">
        <v>3246540</v>
      </c>
      <c r="H33" s="48">
        <v>20000</v>
      </c>
      <c r="I33" s="48">
        <f>G33+H33</f>
        <v>3266540</v>
      </c>
      <c r="J33" s="191"/>
      <c r="K33" s="70"/>
      <c r="L33" s="70"/>
    </row>
    <row r="34" spans="1:12" s="46" customFormat="1" ht="165.75" customHeight="1">
      <c r="A34" s="43"/>
      <c r="B34" s="44" t="s">
        <v>242</v>
      </c>
      <c r="C34" s="44" t="s">
        <v>107</v>
      </c>
      <c r="D34" s="44" t="s">
        <v>13</v>
      </c>
      <c r="E34" s="45" t="s">
        <v>112</v>
      </c>
      <c r="F34" s="45" t="s">
        <v>39</v>
      </c>
      <c r="G34" s="48">
        <f>5143460+50000+50000</f>
        <v>5243460</v>
      </c>
      <c r="H34" s="48"/>
      <c r="I34" s="48">
        <f>G34+H34</f>
        <v>5243460</v>
      </c>
      <c r="J34" s="191"/>
      <c r="K34" s="70"/>
      <c r="L34" s="70"/>
    </row>
    <row r="35" spans="1:12" s="8" customFormat="1" ht="105.75" customHeight="1">
      <c r="A35" s="1"/>
      <c r="B35" s="30" t="s">
        <v>243</v>
      </c>
      <c r="C35" s="30" t="s">
        <v>87</v>
      </c>
      <c r="D35" s="30"/>
      <c r="E35" s="29" t="s">
        <v>171</v>
      </c>
      <c r="F35" s="29"/>
      <c r="G35" s="14">
        <f>G36+G37</f>
        <v>3000000</v>
      </c>
      <c r="H35" s="14">
        <f>H36+H37</f>
        <v>0</v>
      </c>
      <c r="I35" s="14">
        <f>I36+I37</f>
        <v>3000000</v>
      </c>
      <c r="J35" s="191"/>
      <c r="K35" s="67"/>
      <c r="L35" s="67"/>
    </row>
    <row r="36" spans="1:12" s="46" customFormat="1" ht="146.25" customHeight="1">
      <c r="A36" s="43"/>
      <c r="B36" s="44" t="s">
        <v>244</v>
      </c>
      <c r="C36" s="44" t="s">
        <v>170</v>
      </c>
      <c r="D36" s="44" t="s">
        <v>43</v>
      </c>
      <c r="E36" s="42" t="s">
        <v>42</v>
      </c>
      <c r="F36" s="45" t="s">
        <v>40</v>
      </c>
      <c r="G36" s="48">
        <v>3000000</v>
      </c>
      <c r="H36" s="48"/>
      <c r="I36" s="48">
        <f>G36+H36</f>
        <v>3000000</v>
      </c>
      <c r="J36" s="191"/>
      <c r="K36" s="70"/>
      <c r="L36" s="70"/>
    </row>
    <row r="37" spans="1:12" s="46" customFormat="1" ht="146.25" customHeight="1" hidden="1">
      <c r="A37" s="43"/>
      <c r="B37" s="44" t="s">
        <v>245</v>
      </c>
      <c r="C37" s="44" t="s">
        <v>178</v>
      </c>
      <c r="D37" s="44" t="s">
        <v>43</v>
      </c>
      <c r="E37" s="114" t="s">
        <v>179</v>
      </c>
      <c r="F37" s="45" t="s">
        <v>40</v>
      </c>
      <c r="G37" s="48"/>
      <c r="H37" s="48"/>
      <c r="I37" s="48">
        <f>G37+H37</f>
        <v>0</v>
      </c>
      <c r="J37" s="191"/>
      <c r="K37" s="70"/>
      <c r="L37" s="70"/>
    </row>
    <row r="38" spans="2:10" ht="97.5" customHeight="1">
      <c r="B38" s="30" t="s">
        <v>246</v>
      </c>
      <c r="C38" s="30" t="s">
        <v>172</v>
      </c>
      <c r="D38" s="30"/>
      <c r="E38" s="31" t="s">
        <v>173</v>
      </c>
      <c r="F38" s="29"/>
      <c r="G38" s="14">
        <f>G39+G40</f>
        <v>18544636</v>
      </c>
      <c r="H38" s="14">
        <f>H39+H40</f>
        <v>810000</v>
      </c>
      <c r="I38" s="14">
        <f>I39+I40</f>
        <v>19354636</v>
      </c>
      <c r="J38" s="191"/>
    </row>
    <row r="39" spans="1:12" s="46" customFormat="1" ht="138" customHeight="1">
      <c r="A39" s="43"/>
      <c r="B39" s="44" t="s">
        <v>247</v>
      </c>
      <c r="C39" s="44" t="s">
        <v>174</v>
      </c>
      <c r="D39" s="44" t="s">
        <v>44</v>
      </c>
      <c r="E39" s="42" t="s">
        <v>175</v>
      </c>
      <c r="F39" s="45" t="s">
        <v>40</v>
      </c>
      <c r="G39" s="48">
        <v>6000000</v>
      </c>
      <c r="H39" s="48"/>
      <c r="I39" s="48">
        <f aca="true" t="shared" si="1" ref="I39:I47">G39+H39</f>
        <v>6000000</v>
      </c>
      <c r="J39" s="191"/>
      <c r="K39" s="70"/>
      <c r="L39" s="70"/>
    </row>
    <row r="40" spans="1:12" s="46" customFormat="1" ht="169.5" customHeight="1">
      <c r="A40" s="43"/>
      <c r="B40" s="44" t="s">
        <v>248</v>
      </c>
      <c r="C40" s="44" t="s">
        <v>176</v>
      </c>
      <c r="D40" s="44" t="s">
        <v>44</v>
      </c>
      <c r="E40" s="42" t="s">
        <v>177</v>
      </c>
      <c r="F40" s="45" t="s">
        <v>40</v>
      </c>
      <c r="G40" s="48">
        <f>12858252-313616</f>
        <v>12544636</v>
      </c>
      <c r="H40" s="48">
        <v>810000</v>
      </c>
      <c r="I40" s="48">
        <f t="shared" si="1"/>
        <v>13354636</v>
      </c>
      <c r="J40" s="191"/>
      <c r="K40" s="70"/>
      <c r="L40" s="70"/>
    </row>
    <row r="41" spans="1:12" s="8" customFormat="1" ht="169.5" customHeight="1">
      <c r="A41" s="1"/>
      <c r="B41" s="30" t="s">
        <v>360</v>
      </c>
      <c r="C41" s="132" t="s">
        <v>361</v>
      </c>
      <c r="D41" s="132" t="s">
        <v>362</v>
      </c>
      <c r="E41" s="133" t="s">
        <v>363</v>
      </c>
      <c r="F41" s="134" t="s">
        <v>115</v>
      </c>
      <c r="G41" s="14">
        <v>2629000</v>
      </c>
      <c r="H41" s="14"/>
      <c r="I41" s="14">
        <f>G41+H41</f>
        <v>2629000</v>
      </c>
      <c r="J41" s="191"/>
      <c r="K41" s="67"/>
      <c r="L41" s="67"/>
    </row>
    <row r="42" spans="1:12" s="46" customFormat="1" ht="169.5" customHeight="1">
      <c r="A42" s="43"/>
      <c r="B42" s="30" t="s">
        <v>249</v>
      </c>
      <c r="C42" s="30" t="s">
        <v>180</v>
      </c>
      <c r="D42" s="30" t="s">
        <v>7</v>
      </c>
      <c r="E42" s="31" t="s">
        <v>71</v>
      </c>
      <c r="F42" s="29" t="s">
        <v>99</v>
      </c>
      <c r="G42" s="14">
        <v>88000</v>
      </c>
      <c r="H42" s="48"/>
      <c r="I42" s="14">
        <f t="shared" si="1"/>
        <v>88000</v>
      </c>
      <c r="J42" s="191"/>
      <c r="K42" s="70"/>
      <c r="L42" s="70"/>
    </row>
    <row r="43" spans="1:12" s="46" customFormat="1" ht="169.5" customHeight="1">
      <c r="A43" s="43"/>
      <c r="B43" s="108" t="s">
        <v>364</v>
      </c>
      <c r="C43" s="108" t="s">
        <v>158</v>
      </c>
      <c r="D43" s="132" t="s">
        <v>32</v>
      </c>
      <c r="E43" s="133" t="s">
        <v>80</v>
      </c>
      <c r="F43" s="134" t="s">
        <v>122</v>
      </c>
      <c r="G43" s="14">
        <v>125175</v>
      </c>
      <c r="H43" s="48"/>
      <c r="I43" s="14">
        <f t="shared" si="1"/>
        <v>125175</v>
      </c>
      <c r="J43" s="191"/>
      <c r="K43" s="70"/>
      <c r="L43" s="70"/>
    </row>
    <row r="44" spans="1:12" s="46" customFormat="1" ht="169.5" customHeight="1">
      <c r="A44" s="43"/>
      <c r="B44" s="164" t="s">
        <v>250</v>
      </c>
      <c r="C44" s="164" t="s">
        <v>181</v>
      </c>
      <c r="D44" s="164" t="s">
        <v>6</v>
      </c>
      <c r="E44" s="166" t="s">
        <v>72</v>
      </c>
      <c r="F44" s="29" t="s">
        <v>40</v>
      </c>
      <c r="G44" s="14"/>
      <c r="H44" s="14">
        <v>4220000</v>
      </c>
      <c r="I44" s="14">
        <f t="shared" si="1"/>
        <v>4220000</v>
      </c>
      <c r="J44" s="191"/>
      <c r="K44" s="70"/>
      <c r="L44" s="70"/>
    </row>
    <row r="45" spans="1:12" s="46" customFormat="1" ht="169.5" customHeight="1" hidden="1">
      <c r="A45" s="43"/>
      <c r="B45" s="165"/>
      <c r="C45" s="165"/>
      <c r="D45" s="165"/>
      <c r="E45" s="167"/>
      <c r="F45" s="29" t="s">
        <v>115</v>
      </c>
      <c r="G45" s="48"/>
      <c r="H45" s="48"/>
      <c r="I45" s="14">
        <f t="shared" si="1"/>
        <v>0</v>
      </c>
      <c r="J45" s="191"/>
      <c r="K45" s="70"/>
      <c r="L45" s="70"/>
    </row>
    <row r="46" spans="1:12" s="46" customFormat="1" ht="163.5" customHeight="1">
      <c r="A46" s="43"/>
      <c r="B46" s="164" t="s">
        <v>348</v>
      </c>
      <c r="C46" s="164" t="s">
        <v>349</v>
      </c>
      <c r="D46" s="164" t="s">
        <v>6</v>
      </c>
      <c r="E46" s="168" t="s">
        <v>350</v>
      </c>
      <c r="F46" s="142" t="s">
        <v>419</v>
      </c>
      <c r="G46" s="14">
        <v>159333</v>
      </c>
      <c r="H46" s="14"/>
      <c r="I46" s="14">
        <f t="shared" si="1"/>
        <v>159333</v>
      </c>
      <c r="J46" s="191"/>
      <c r="K46" s="70"/>
      <c r="L46" s="70"/>
    </row>
    <row r="47" spans="1:12" s="46" customFormat="1" ht="160.5" customHeight="1">
      <c r="A47" s="43"/>
      <c r="B47" s="165"/>
      <c r="C47" s="165"/>
      <c r="D47" s="165"/>
      <c r="E47" s="169"/>
      <c r="F47" s="29" t="s">
        <v>122</v>
      </c>
      <c r="G47" s="14">
        <v>50000</v>
      </c>
      <c r="H47" s="14"/>
      <c r="I47" s="14">
        <f t="shared" si="1"/>
        <v>50000</v>
      </c>
      <c r="J47" s="191"/>
      <c r="K47" s="70"/>
      <c r="L47" s="70"/>
    </row>
    <row r="48" spans="2:10" ht="77.25" customHeight="1">
      <c r="B48" s="30" t="s">
        <v>251</v>
      </c>
      <c r="C48" s="30" t="s">
        <v>145</v>
      </c>
      <c r="D48" s="30"/>
      <c r="E48" s="31" t="s">
        <v>146</v>
      </c>
      <c r="F48" s="29"/>
      <c r="G48" s="14">
        <f>G49</f>
        <v>1712059</v>
      </c>
      <c r="H48" s="14">
        <f>H49</f>
        <v>0</v>
      </c>
      <c r="I48" s="14">
        <f>I49</f>
        <v>1712059</v>
      </c>
      <c r="J48" s="191"/>
    </row>
    <row r="49" spans="1:12" s="46" customFormat="1" ht="120.75" customHeight="1">
      <c r="A49" s="43"/>
      <c r="B49" s="44" t="s">
        <v>365</v>
      </c>
      <c r="C49" s="44" t="s">
        <v>366</v>
      </c>
      <c r="D49" s="135" t="s">
        <v>6</v>
      </c>
      <c r="E49" s="136" t="s">
        <v>367</v>
      </c>
      <c r="F49" s="137" t="s">
        <v>55</v>
      </c>
      <c r="G49" s="48">
        <f>1449859+262200</f>
        <v>1712059</v>
      </c>
      <c r="H49" s="48"/>
      <c r="I49" s="48">
        <f>G49+H49</f>
        <v>1712059</v>
      </c>
      <c r="J49" s="191" t="s">
        <v>422</v>
      </c>
      <c r="K49" s="70"/>
      <c r="L49" s="70"/>
    </row>
    <row r="50" spans="2:10" ht="197.25" customHeight="1">
      <c r="B50" s="30" t="s">
        <v>252</v>
      </c>
      <c r="C50" s="30" t="s">
        <v>182</v>
      </c>
      <c r="D50" s="30" t="s">
        <v>183</v>
      </c>
      <c r="E50" s="31" t="s">
        <v>184</v>
      </c>
      <c r="F50" s="29" t="s">
        <v>125</v>
      </c>
      <c r="G50" s="14">
        <v>228570</v>
      </c>
      <c r="H50" s="14"/>
      <c r="I50" s="14">
        <f>G50+H50</f>
        <v>228570</v>
      </c>
      <c r="J50" s="191"/>
    </row>
    <row r="51" spans="2:10" ht="134.25" customHeight="1">
      <c r="B51" s="30" t="s">
        <v>351</v>
      </c>
      <c r="C51" s="30" t="s">
        <v>352</v>
      </c>
      <c r="D51" s="30" t="s">
        <v>353</v>
      </c>
      <c r="E51" s="123" t="s">
        <v>354</v>
      </c>
      <c r="F51" s="29" t="s">
        <v>41</v>
      </c>
      <c r="G51" s="14">
        <v>391300</v>
      </c>
      <c r="H51" s="14"/>
      <c r="I51" s="14">
        <f>G51+H51</f>
        <v>391300</v>
      </c>
      <c r="J51" s="191"/>
    </row>
    <row r="52" spans="2:10" ht="155.25" customHeight="1">
      <c r="B52" s="30" t="s">
        <v>253</v>
      </c>
      <c r="C52" s="30" t="s">
        <v>141</v>
      </c>
      <c r="D52" s="30" t="s">
        <v>15</v>
      </c>
      <c r="E52" s="31" t="s">
        <v>142</v>
      </c>
      <c r="F52" s="32" t="s">
        <v>123</v>
      </c>
      <c r="G52" s="14"/>
      <c r="H52" s="14">
        <v>123500</v>
      </c>
      <c r="I52" s="14">
        <f>G52+H52</f>
        <v>123500</v>
      </c>
      <c r="J52" s="191"/>
    </row>
    <row r="53" spans="2:10" ht="140.25" customHeight="1">
      <c r="B53" s="30" t="s">
        <v>411</v>
      </c>
      <c r="C53" s="30" t="s">
        <v>412</v>
      </c>
      <c r="D53" s="30" t="s">
        <v>35</v>
      </c>
      <c r="E53" s="31" t="s">
        <v>413</v>
      </c>
      <c r="F53" s="29" t="s">
        <v>55</v>
      </c>
      <c r="G53" s="14">
        <v>164000</v>
      </c>
      <c r="H53" s="14"/>
      <c r="I53" s="14">
        <f>G53+H53</f>
        <v>164000</v>
      </c>
      <c r="J53" s="191"/>
    </row>
    <row r="54" spans="2:13" ht="107.25" customHeight="1">
      <c r="B54" s="30"/>
      <c r="C54" s="30"/>
      <c r="D54" s="30"/>
      <c r="E54" s="56" t="s">
        <v>254</v>
      </c>
      <c r="F54" s="29"/>
      <c r="G54" s="78">
        <f>G55+G56+G57+G58+G59+G60+G61+G62+G63+G64+G65+G66+G67+G68+G69+G70+G71+G72+G73+G74+G75+G76+G77+G78+G79+G81+G82</f>
        <v>38668757</v>
      </c>
      <c r="H54" s="78">
        <f>H55+H56+H57+H58+H59+H60+H61+H62+H63+H64+H65+H66+H67+H68+H69+H70+H71+H72+H73+H74+H75+H76+H77+H78+H79+H81+H82</f>
        <v>23833000</v>
      </c>
      <c r="I54" s="78">
        <f>I55+I56+I57+I58+I59+I60+I61+I62+I63+I64+I65+I66+I67+I68+I69+I70+I71+I72+I73+I74+I75+I76+I77+I78+I79+I81+I82</f>
        <v>62501757</v>
      </c>
      <c r="J54" s="191"/>
      <c r="K54" s="71"/>
      <c r="L54" s="71"/>
      <c r="M54" s="66"/>
    </row>
    <row r="55" spans="1:12" s="7" customFormat="1" ht="146.25" customHeight="1">
      <c r="A55" s="6"/>
      <c r="B55" s="164" t="s">
        <v>255</v>
      </c>
      <c r="C55" s="164" t="s">
        <v>128</v>
      </c>
      <c r="D55" s="164" t="s">
        <v>2</v>
      </c>
      <c r="E55" s="166" t="s">
        <v>129</v>
      </c>
      <c r="F55" s="29" t="s">
        <v>55</v>
      </c>
      <c r="G55" s="14">
        <v>30000</v>
      </c>
      <c r="H55" s="14"/>
      <c r="I55" s="14">
        <f>G55+H55</f>
        <v>30000</v>
      </c>
      <c r="J55" s="191"/>
      <c r="K55" s="72"/>
      <c r="L55" s="72"/>
    </row>
    <row r="56" spans="1:12" s="7" customFormat="1" ht="146.25" customHeight="1">
      <c r="A56" s="6"/>
      <c r="B56" s="165"/>
      <c r="C56" s="165"/>
      <c r="D56" s="165"/>
      <c r="E56" s="167"/>
      <c r="F56" s="29" t="s">
        <v>115</v>
      </c>
      <c r="G56" s="14">
        <v>74400</v>
      </c>
      <c r="H56" s="14"/>
      <c r="I56" s="14">
        <f>G56+H56</f>
        <v>74400</v>
      </c>
      <c r="J56" s="191"/>
      <c r="K56" s="72"/>
      <c r="L56" s="72"/>
    </row>
    <row r="57" spans="2:10" ht="112.5" customHeight="1">
      <c r="B57" s="157" t="s">
        <v>256</v>
      </c>
      <c r="C57" s="157" t="s">
        <v>58</v>
      </c>
      <c r="D57" s="157" t="s">
        <v>17</v>
      </c>
      <c r="E57" s="179" t="s">
        <v>159</v>
      </c>
      <c r="F57" s="29" t="s">
        <v>36</v>
      </c>
      <c r="G57" s="14">
        <f>9682+1400</f>
        <v>11082</v>
      </c>
      <c r="H57" s="14"/>
      <c r="I57" s="14">
        <f aca="true" t="shared" si="2" ref="I57:I78">G57+H57</f>
        <v>11082</v>
      </c>
      <c r="J57" s="191"/>
    </row>
    <row r="58" spans="2:10" ht="147" customHeight="1">
      <c r="B58" s="157"/>
      <c r="C58" s="157"/>
      <c r="D58" s="157"/>
      <c r="E58" s="179"/>
      <c r="F58" s="29" t="s">
        <v>121</v>
      </c>
      <c r="G58" s="14">
        <f>996719+45500</f>
        <v>1042219</v>
      </c>
      <c r="H58" s="14"/>
      <c r="I58" s="14">
        <f t="shared" si="2"/>
        <v>1042219</v>
      </c>
      <c r="J58" s="191"/>
    </row>
    <row r="59" spans="2:10" ht="195" customHeight="1">
      <c r="B59" s="157"/>
      <c r="C59" s="157"/>
      <c r="D59" s="157"/>
      <c r="E59" s="179"/>
      <c r="F59" s="29" t="s">
        <v>103</v>
      </c>
      <c r="G59" s="14">
        <f>6887000</f>
        <v>6887000</v>
      </c>
      <c r="H59" s="14"/>
      <c r="I59" s="14">
        <f t="shared" si="2"/>
        <v>6887000</v>
      </c>
      <c r="J59" s="191"/>
    </row>
    <row r="60" spans="2:10" ht="190.5" customHeight="1">
      <c r="B60" s="157"/>
      <c r="C60" s="157"/>
      <c r="D60" s="157"/>
      <c r="E60" s="179"/>
      <c r="F60" s="29" t="s">
        <v>51</v>
      </c>
      <c r="G60" s="14"/>
      <c r="H60" s="14">
        <v>3500000</v>
      </c>
      <c r="I60" s="14">
        <f t="shared" si="2"/>
        <v>3500000</v>
      </c>
      <c r="J60" s="191"/>
    </row>
    <row r="61" spans="2:10" ht="111.75" customHeight="1">
      <c r="B61" s="157" t="s">
        <v>257</v>
      </c>
      <c r="C61" s="157" t="s">
        <v>53</v>
      </c>
      <c r="D61" s="157" t="s">
        <v>18</v>
      </c>
      <c r="E61" s="180" t="s">
        <v>160</v>
      </c>
      <c r="F61" s="29" t="s">
        <v>36</v>
      </c>
      <c r="G61" s="14">
        <f>42560+2170</f>
        <v>44730</v>
      </c>
      <c r="H61" s="14"/>
      <c r="I61" s="14">
        <f t="shared" si="2"/>
        <v>44730</v>
      </c>
      <c r="J61" s="191"/>
    </row>
    <row r="62" spans="2:10" ht="138.75" customHeight="1">
      <c r="B62" s="157"/>
      <c r="C62" s="157"/>
      <c r="D62" s="157"/>
      <c r="E62" s="181"/>
      <c r="F62" s="29" t="s">
        <v>121</v>
      </c>
      <c r="G62" s="14">
        <f>2563116+105000</f>
        <v>2668116</v>
      </c>
      <c r="H62" s="14"/>
      <c r="I62" s="14">
        <f t="shared" si="2"/>
        <v>2668116</v>
      </c>
      <c r="J62" s="191"/>
    </row>
    <row r="63" spans="2:10" ht="156.75" customHeight="1">
      <c r="B63" s="157"/>
      <c r="C63" s="157"/>
      <c r="D63" s="157"/>
      <c r="E63" s="181"/>
      <c r="F63" s="29" t="s">
        <v>115</v>
      </c>
      <c r="G63" s="14">
        <v>478990</v>
      </c>
      <c r="H63" s="14"/>
      <c r="I63" s="14">
        <f t="shared" si="2"/>
        <v>478990</v>
      </c>
      <c r="J63" s="191" t="s">
        <v>423</v>
      </c>
    </row>
    <row r="64" spans="2:10" ht="141.75" customHeight="1" hidden="1">
      <c r="B64" s="157"/>
      <c r="C64" s="157"/>
      <c r="D64" s="157"/>
      <c r="E64" s="181"/>
      <c r="F64" s="29" t="s">
        <v>118</v>
      </c>
      <c r="G64" s="14"/>
      <c r="H64" s="14"/>
      <c r="I64" s="14">
        <f t="shared" si="2"/>
        <v>0</v>
      </c>
      <c r="J64" s="191"/>
    </row>
    <row r="65" spans="2:10" ht="183.75" customHeight="1">
      <c r="B65" s="157"/>
      <c r="C65" s="157"/>
      <c r="D65" s="157"/>
      <c r="E65" s="116"/>
      <c r="F65" s="29" t="s">
        <v>103</v>
      </c>
      <c r="G65" s="14">
        <v>14338690</v>
      </c>
      <c r="H65" s="14"/>
      <c r="I65" s="14">
        <f t="shared" si="2"/>
        <v>14338690</v>
      </c>
      <c r="J65" s="191"/>
    </row>
    <row r="66" spans="2:10" ht="191.25" customHeight="1">
      <c r="B66" s="157"/>
      <c r="C66" s="157"/>
      <c r="D66" s="157"/>
      <c r="E66" s="117"/>
      <c r="F66" s="29" t="s">
        <v>51</v>
      </c>
      <c r="G66" s="14"/>
      <c r="H66" s="14">
        <v>7400000</v>
      </c>
      <c r="I66" s="14">
        <f t="shared" si="2"/>
        <v>7400000</v>
      </c>
      <c r="J66" s="191"/>
    </row>
    <row r="67" spans="1:12" s="130" customFormat="1" ht="191.25" customHeight="1">
      <c r="A67" s="131"/>
      <c r="B67" s="108" t="s">
        <v>346</v>
      </c>
      <c r="C67" s="108" t="s">
        <v>27</v>
      </c>
      <c r="D67" s="108" t="s">
        <v>18</v>
      </c>
      <c r="E67" s="29" t="s">
        <v>347</v>
      </c>
      <c r="F67" s="29" t="s">
        <v>103</v>
      </c>
      <c r="G67" s="14">
        <v>1200</v>
      </c>
      <c r="H67" s="14"/>
      <c r="I67" s="14">
        <f t="shared" si="2"/>
        <v>1200</v>
      </c>
      <c r="J67" s="191"/>
      <c r="K67" s="129"/>
      <c r="L67" s="129"/>
    </row>
    <row r="68" spans="1:12" s="130" customFormat="1" ht="164.25" customHeight="1">
      <c r="A68" s="131"/>
      <c r="B68" s="172" t="s">
        <v>258</v>
      </c>
      <c r="C68" s="172" t="s">
        <v>25</v>
      </c>
      <c r="D68" s="164" t="s">
        <v>52</v>
      </c>
      <c r="E68" s="166" t="s">
        <v>161</v>
      </c>
      <c r="F68" s="29" t="s">
        <v>121</v>
      </c>
      <c r="G68" s="14">
        <v>490</v>
      </c>
      <c r="H68" s="14"/>
      <c r="I68" s="14">
        <f t="shared" si="2"/>
        <v>490</v>
      </c>
      <c r="J68" s="191"/>
      <c r="K68" s="129"/>
      <c r="L68" s="129"/>
    </row>
    <row r="69" spans="2:10" ht="209.25" customHeight="1">
      <c r="B69" s="178"/>
      <c r="C69" s="178"/>
      <c r="D69" s="171"/>
      <c r="E69" s="153"/>
      <c r="F69" s="29" t="s">
        <v>103</v>
      </c>
      <c r="G69" s="14">
        <v>119000</v>
      </c>
      <c r="H69" s="14"/>
      <c r="I69" s="14">
        <f t="shared" si="2"/>
        <v>119000</v>
      </c>
      <c r="J69" s="191"/>
    </row>
    <row r="70" spans="2:10" ht="207.75" customHeight="1">
      <c r="B70" s="173"/>
      <c r="C70" s="173"/>
      <c r="D70" s="165"/>
      <c r="E70" s="167"/>
      <c r="F70" s="29" t="s">
        <v>51</v>
      </c>
      <c r="G70" s="14"/>
      <c r="H70" s="14">
        <v>100000</v>
      </c>
      <c r="I70" s="14">
        <f t="shared" si="2"/>
        <v>100000</v>
      </c>
      <c r="J70" s="191"/>
    </row>
    <row r="71" spans="2:10" ht="195.75" customHeight="1">
      <c r="B71" s="172" t="s">
        <v>259</v>
      </c>
      <c r="C71" s="172" t="s">
        <v>9</v>
      </c>
      <c r="D71" s="164" t="s">
        <v>47</v>
      </c>
      <c r="E71" s="166" t="s">
        <v>162</v>
      </c>
      <c r="F71" s="29" t="s">
        <v>103</v>
      </c>
      <c r="G71" s="14">
        <f>401200+6400</f>
        <v>407600</v>
      </c>
      <c r="H71" s="14"/>
      <c r="I71" s="14">
        <f t="shared" si="2"/>
        <v>407600</v>
      </c>
      <c r="J71" s="191"/>
    </row>
    <row r="72" spans="2:10" ht="200.25" customHeight="1">
      <c r="B72" s="173"/>
      <c r="C72" s="173"/>
      <c r="D72" s="165"/>
      <c r="E72" s="167"/>
      <c r="F72" s="29" t="s">
        <v>51</v>
      </c>
      <c r="G72" s="14"/>
      <c r="H72" s="14">
        <v>400000</v>
      </c>
      <c r="I72" s="14">
        <f t="shared" si="2"/>
        <v>400000</v>
      </c>
      <c r="J72" s="191"/>
    </row>
    <row r="73" spans="2:10" ht="188.25" customHeight="1">
      <c r="B73" s="172" t="s">
        <v>260</v>
      </c>
      <c r="C73" s="172" t="s">
        <v>163</v>
      </c>
      <c r="D73" s="164" t="s">
        <v>19</v>
      </c>
      <c r="E73" s="166" t="s">
        <v>164</v>
      </c>
      <c r="F73" s="29" t="s">
        <v>103</v>
      </c>
      <c r="G73" s="14">
        <f>217850</f>
        <v>217850</v>
      </c>
      <c r="H73" s="14"/>
      <c r="I73" s="14">
        <f t="shared" si="2"/>
        <v>217850</v>
      </c>
      <c r="J73" s="191"/>
    </row>
    <row r="74" spans="2:10" ht="195" customHeight="1">
      <c r="B74" s="178"/>
      <c r="C74" s="178"/>
      <c r="D74" s="171"/>
      <c r="E74" s="153"/>
      <c r="F74" s="29" t="s">
        <v>51</v>
      </c>
      <c r="G74" s="14"/>
      <c r="H74" s="14">
        <v>180000</v>
      </c>
      <c r="I74" s="14">
        <f t="shared" si="2"/>
        <v>180000</v>
      </c>
      <c r="J74" s="191">
        <v>43</v>
      </c>
    </row>
    <row r="75" spans="2:10" ht="153" customHeight="1">
      <c r="B75" s="173"/>
      <c r="C75" s="173"/>
      <c r="D75" s="165"/>
      <c r="E75" s="167"/>
      <c r="F75" s="29" t="s">
        <v>50</v>
      </c>
      <c r="G75" s="14">
        <v>75800</v>
      </c>
      <c r="H75" s="14"/>
      <c r="I75" s="14">
        <f t="shared" si="2"/>
        <v>75800</v>
      </c>
      <c r="J75" s="191"/>
    </row>
    <row r="76" spans="2:10" ht="94.5" customHeight="1">
      <c r="B76" s="174" t="s">
        <v>261</v>
      </c>
      <c r="C76" s="174" t="s">
        <v>60</v>
      </c>
      <c r="D76" s="157" t="s">
        <v>10</v>
      </c>
      <c r="E76" s="155" t="s">
        <v>66</v>
      </c>
      <c r="F76" s="29" t="s">
        <v>38</v>
      </c>
      <c r="G76" s="14">
        <v>3245000</v>
      </c>
      <c r="H76" s="14"/>
      <c r="I76" s="14">
        <f t="shared" si="2"/>
        <v>3245000</v>
      </c>
      <c r="J76" s="191"/>
    </row>
    <row r="77" spans="2:10" ht="121.5" customHeight="1">
      <c r="B77" s="174"/>
      <c r="C77" s="174"/>
      <c r="D77" s="157"/>
      <c r="E77" s="155"/>
      <c r="F77" s="29" t="s">
        <v>36</v>
      </c>
      <c r="G77" s="14">
        <f>88000</f>
        <v>88000</v>
      </c>
      <c r="H77" s="14"/>
      <c r="I77" s="14">
        <f t="shared" si="2"/>
        <v>88000</v>
      </c>
      <c r="J77" s="191"/>
    </row>
    <row r="78" spans="2:10" ht="142.5" customHeight="1">
      <c r="B78" s="174"/>
      <c r="C78" s="174"/>
      <c r="D78" s="157"/>
      <c r="E78" s="155"/>
      <c r="F78" s="29" t="s">
        <v>121</v>
      </c>
      <c r="G78" s="14">
        <f>3667000</f>
        <v>3667000</v>
      </c>
      <c r="H78" s="14"/>
      <c r="I78" s="14">
        <f t="shared" si="2"/>
        <v>3667000</v>
      </c>
      <c r="J78" s="191"/>
    </row>
    <row r="79" spans="2:10" ht="73.5" customHeight="1">
      <c r="B79" s="33" t="s">
        <v>262</v>
      </c>
      <c r="C79" s="33" t="s">
        <v>108</v>
      </c>
      <c r="D79" s="30"/>
      <c r="E79" s="31" t="s">
        <v>114</v>
      </c>
      <c r="F79" s="29"/>
      <c r="G79" s="14">
        <f>G80</f>
        <v>4481090</v>
      </c>
      <c r="H79" s="14">
        <f>H80</f>
        <v>100000</v>
      </c>
      <c r="I79" s="14">
        <f>I80</f>
        <v>4581090</v>
      </c>
      <c r="J79" s="191"/>
    </row>
    <row r="80" spans="1:12" s="46" customFormat="1" ht="114" customHeight="1">
      <c r="A80" s="43"/>
      <c r="B80" s="44" t="s">
        <v>263</v>
      </c>
      <c r="C80" s="44" t="s">
        <v>109</v>
      </c>
      <c r="D80" s="44" t="s">
        <v>13</v>
      </c>
      <c r="E80" s="42" t="s">
        <v>69</v>
      </c>
      <c r="F80" s="42" t="s">
        <v>39</v>
      </c>
      <c r="G80" s="48">
        <v>4481090</v>
      </c>
      <c r="H80" s="48">
        <v>100000</v>
      </c>
      <c r="I80" s="48">
        <f>G80+H80</f>
        <v>4581090</v>
      </c>
      <c r="J80" s="191"/>
      <c r="K80" s="70"/>
      <c r="L80" s="70"/>
    </row>
    <row r="81" spans="1:12" s="54" customFormat="1" ht="138" customHeight="1">
      <c r="A81" s="53"/>
      <c r="B81" s="30" t="s">
        <v>264</v>
      </c>
      <c r="C81" s="30" t="s">
        <v>158</v>
      </c>
      <c r="D81" s="30" t="s">
        <v>32</v>
      </c>
      <c r="E81" s="31" t="s">
        <v>80</v>
      </c>
      <c r="F81" s="29" t="s">
        <v>122</v>
      </c>
      <c r="G81" s="14">
        <v>790500</v>
      </c>
      <c r="H81" s="14">
        <v>11768000</v>
      </c>
      <c r="I81" s="14">
        <f>G81+H81</f>
        <v>12558500</v>
      </c>
      <c r="J81" s="191"/>
      <c r="K81" s="73"/>
      <c r="L81" s="73"/>
    </row>
    <row r="82" spans="2:10" ht="159" customHeight="1">
      <c r="B82" s="33" t="s">
        <v>265</v>
      </c>
      <c r="C82" s="33" t="s">
        <v>141</v>
      </c>
      <c r="D82" s="30" t="s">
        <v>15</v>
      </c>
      <c r="E82" s="31" t="s">
        <v>142</v>
      </c>
      <c r="F82" s="31" t="s">
        <v>123</v>
      </c>
      <c r="G82" s="14"/>
      <c r="H82" s="14">
        <v>385000</v>
      </c>
      <c r="I82" s="14">
        <f>G82+H82</f>
        <v>385000</v>
      </c>
      <c r="J82" s="191"/>
    </row>
    <row r="83" spans="2:12" ht="97.5" customHeight="1">
      <c r="B83" s="30"/>
      <c r="C83" s="30"/>
      <c r="D83" s="30"/>
      <c r="E83" s="56" t="s">
        <v>266</v>
      </c>
      <c r="F83" s="31"/>
      <c r="G83" s="78">
        <f>G84+G85+G86+G87+G88+G89+G90+G91+G92+G95+G96</f>
        <v>767505</v>
      </c>
      <c r="H83" s="78">
        <f>H84+H85+H86+H87+H88+H89+H90+H91+H92+H95+H96</f>
        <v>26847000</v>
      </c>
      <c r="I83" s="78">
        <f>I84+I85+I86+I87+I88+I89+I90+I91+I92+I95+I96</f>
        <v>27614505</v>
      </c>
      <c r="J83" s="191"/>
      <c r="K83" s="71"/>
      <c r="L83" s="71"/>
    </row>
    <row r="84" spans="2:10" ht="129.75" customHeight="1">
      <c r="B84" s="164" t="s">
        <v>267</v>
      </c>
      <c r="C84" s="164" t="s">
        <v>128</v>
      </c>
      <c r="D84" s="164" t="s">
        <v>2</v>
      </c>
      <c r="E84" s="166" t="s">
        <v>129</v>
      </c>
      <c r="F84" s="29" t="s">
        <v>55</v>
      </c>
      <c r="G84" s="14">
        <v>5000</v>
      </c>
      <c r="H84" s="78"/>
      <c r="I84" s="14">
        <f>G84+H84</f>
        <v>5000</v>
      </c>
      <c r="J84" s="191"/>
    </row>
    <row r="85" spans="2:10" ht="153.75" customHeight="1">
      <c r="B85" s="165"/>
      <c r="C85" s="165"/>
      <c r="D85" s="165"/>
      <c r="E85" s="167"/>
      <c r="F85" s="29" t="s">
        <v>115</v>
      </c>
      <c r="G85" s="14">
        <v>28800</v>
      </c>
      <c r="H85" s="78"/>
      <c r="I85" s="14">
        <f>G85+H85</f>
        <v>28800</v>
      </c>
      <c r="J85" s="191"/>
    </row>
    <row r="86" spans="2:10" ht="246.75" customHeight="1">
      <c r="B86" s="172" t="s">
        <v>268</v>
      </c>
      <c r="C86" s="172" t="s">
        <v>59</v>
      </c>
      <c r="D86" s="164" t="s">
        <v>22</v>
      </c>
      <c r="E86" s="166" t="s">
        <v>73</v>
      </c>
      <c r="F86" s="32" t="s">
        <v>126</v>
      </c>
      <c r="G86" s="14"/>
      <c r="H86" s="14">
        <v>20000000</v>
      </c>
      <c r="I86" s="14">
        <f aca="true" t="shared" si="3" ref="I86:I91">G86+H86</f>
        <v>20000000</v>
      </c>
      <c r="J86" s="191"/>
    </row>
    <row r="87" spans="2:10" ht="141.75" customHeight="1">
      <c r="B87" s="173"/>
      <c r="C87" s="173"/>
      <c r="D87" s="165"/>
      <c r="E87" s="167"/>
      <c r="F87" s="32" t="s">
        <v>121</v>
      </c>
      <c r="G87" s="14">
        <v>191124</v>
      </c>
      <c r="H87" s="14"/>
      <c r="I87" s="14">
        <f t="shared" si="3"/>
        <v>191124</v>
      </c>
      <c r="J87" s="191"/>
    </row>
    <row r="88" spans="2:11" ht="240.75" customHeight="1" hidden="1">
      <c r="B88" s="172" t="s">
        <v>269</v>
      </c>
      <c r="C88" s="172" t="s">
        <v>147</v>
      </c>
      <c r="D88" s="164" t="s">
        <v>23</v>
      </c>
      <c r="E88" s="166" t="s">
        <v>148</v>
      </c>
      <c r="F88" s="32" t="s">
        <v>126</v>
      </c>
      <c r="G88" s="14"/>
      <c r="H88" s="14"/>
      <c r="I88" s="14">
        <f t="shared" si="3"/>
        <v>0</v>
      </c>
      <c r="J88" s="194" t="s">
        <v>424</v>
      </c>
      <c r="K88" s="77"/>
    </row>
    <row r="89" spans="2:11" ht="177.75" customHeight="1">
      <c r="B89" s="173"/>
      <c r="C89" s="173"/>
      <c r="D89" s="165"/>
      <c r="E89" s="167"/>
      <c r="F89" s="32" t="s">
        <v>121</v>
      </c>
      <c r="G89" s="14">
        <v>5050</v>
      </c>
      <c r="H89" s="14"/>
      <c r="I89" s="14">
        <f t="shared" si="3"/>
        <v>5050</v>
      </c>
      <c r="J89" s="191" t="s">
        <v>424</v>
      </c>
      <c r="K89" s="77"/>
    </row>
    <row r="90" spans="2:10" ht="231.75" customHeight="1" hidden="1">
      <c r="B90" s="172" t="s">
        <v>270</v>
      </c>
      <c r="C90" s="172" t="s">
        <v>149</v>
      </c>
      <c r="D90" s="164" t="s">
        <v>24</v>
      </c>
      <c r="E90" s="166" t="s">
        <v>150</v>
      </c>
      <c r="F90" s="32" t="s">
        <v>126</v>
      </c>
      <c r="G90" s="14"/>
      <c r="H90" s="14"/>
      <c r="I90" s="14">
        <f t="shared" si="3"/>
        <v>0</v>
      </c>
      <c r="J90" s="191"/>
    </row>
    <row r="91" spans="2:10" ht="156.75" customHeight="1">
      <c r="B91" s="173"/>
      <c r="C91" s="173"/>
      <c r="D91" s="165"/>
      <c r="E91" s="167"/>
      <c r="F91" s="32" t="s">
        <v>121</v>
      </c>
      <c r="G91" s="14">
        <v>97824</v>
      </c>
      <c r="H91" s="14"/>
      <c r="I91" s="14">
        <f t="shared" si="3"/>
        <v>97824</v>
      </c>
      <c r="J91" s="191"/>
    </row>
    <row r="92" spans="2:10" ht="60.75" customHeight="1">
      <c r="B92" s="33" t="s">
        <v>271</v>
      </c>
      <c r="C92" s="33" t="s">
        <v>154</v>
      </c>
      <c r="D92" s="30"/>
      <c r="E92" s="31" t="s">
        <v>155</v>
      </c>
      <c r="F92" s="32"/>
      <c r="G92" s="14">
        <f>G93+G94</f>
        <v>19707</v>
      </c>
      <c r="H92" s="14">
        <f>H93+H94</f>
        <v>0</v>
      </c>
      <c r="I92" s="14">
        <f>I93+I94</f>
        <v>19707</v>
      </c>
      <c r="J92" s="191"/>
    </row>
    <row r="93" spans="1:12" s="46" customFormat="1" ht="231.75" customHeight="1" hidden="1">
      <c r="A93" s="43"/>
      <c r="B93" s="177" t="s">
        <v>272</v>
      </c>
      <c r="C93" s="177" t="s">
        <v>151</v>
      </c>
      <c r="D93" s="182" t="s">
        <v>152</v>
      </c>
      <c r="E93" s="186" t="s">
        <v>153</v>
      </c>
      <c r="F93" s="47" t="s">
        <v>126</v>
      </c>
      <c r="G93" s="48"/>
      <c r="H93" s="48"/>
      <c r="I93" s="48">
        <f>G93+H93</f>
        <v>0</v>
      </c>
      <c r="J93" s="191"/>
      <c r="K93" s="70"/>
      <c r="L93" s="70"/>
    </row>
    <row r="94" spans="1:12" s="46" customFormat="1" ht="159.75" customHeight="1">
      <c r="A94" s="43"/>
      <c r="B94" s="177"/>
      <c r="C94" s="177"/>
      <c r="D94" s="182"/>
      <c r="E94" s="186"/>
      <c r="F94" s="47" t="s">
        <v>121</v>
      </c>
      <c r="G94" s="48">
        <v>19707</v>
      </c>
      <c r="H94" s="48"/>
      <c r="I94" s="48">
        <f>G94+H94</f>
        <v>19707</v>
      </c>
      <c r="J94" s="191"/>
      <c r="K94" s="70"/>
      <c r="L94" s="70"/>
    </row>
    <row r="95" spans="2:10" ht="159.75" customHeight="1" hidden="1">
      <c r="B95" s="115" t="s">
        <v>273</v>
      </c>
      <c r="C95" s="115" t="s">
        <v>156</v>
      </c>
      <c r="D95" s="113" t="s">
        <v>119</v>
      </c>
      <c r="E95" s="112" t="s">
        <v>157</v>
      </c>
      <c r="F95" s="32" t="s">
        <v>121</v>
      </c>
      <c r="G95" s="14"/>
      <c r="H95" s="14"/>
      <c r="I95" s="14">
        <f>G95+H95</f>
        <v>0</v>
      </c>
      <c r="J95" s="191"/>
    </row>
    <row r="96" spans="2:10" ht="156.75" customHeight="1">
      <c r="B96" s="30" t="s">
        <v>274</v>
      </c>
      <c r="C96" s="30" t="s">
        <v>158</v>
      </c>
      <c r="D96" s="30" t="s">
        <v>32</v>
      </c>
      <c r="E96" s="31" t="s">
        <v>80</v>
      </c>
      <c r="F96" s="29" t="s">
        <v>122</v>
      </c>
      <c r="G96" s="14">
        <v>420000</v>
      </c>
      <c r="H96" s="14">
        <v>6847000</v>
      </c>
      <c r="I96" s="14">
        <f>G96+H96</f>
        <v>7267000</v>
      </c>
      <c r="J96" s="191"/>
    </row>
    <row r="97" spans="2:12" ht="114" customHeight="1">
      <c r="B97" s="30"/>
      <c r="C97" s="30"/>
      <c r="D97" s="30"/>
      <c r="E97" s="56" t="s">
        <v>275</v>
      </c>
      <c r="F97" s="29"/>
      <c r="G97" s="78">
        <f>G98+G99+G100+G106+G107+G109+G110+G111+G115+G116+G117+G118+G119+G120</f>
        <v>56640319</v>
      </c>
      <c r="H97" s="78">
        <f>H98+H99+H100+H106+H107+H109+H110+H111+H115+H116+H117+H118+H119+H120</f>
        <v>289000</v>
      </c>
      <c r="I97" s="78">
        <f>I98+I99+I100+I106+I107+I109+I110+I111+I115+I116+I117+I118+I119+I120</f>
        <v>56929319</v>
      </c>
      <c r="J97" s="191"/>
      <c r="K97" s="71"/>
      <c r="L97" s="71"/>
    </row>
    <row r="98" spans="1:10" ht="143.25" customHeight="1">
      <c r="A98" s="102"/>
      <c r="B98" s="164" t="s">
        <v>276</v>
      </c>
      <c r="C98" s="164" t="s">
        <v>128</v>
      </c>
      <c r="D98" s="184" t="s">
        <v>2</v>
      </c>
      <c r="E98" s="166" t="s">
        <v>129</v>
      </c>
      <c r="F98" s="31" t="s">
        <v>55</v>
      </c>
      <c r="G98" s="14">
        <v>50000</v>
      </c>
      <c r="H98" s="14"/>
      <c r="I98" s="14">
        <f>G98+H98</f>
        <v>50000</v>
      </c>
      <c r="J98" s="191"/>
    </row>
    <row r="99" spans="1:10" ht="143.25" customHeight="1">
      <c r="A99" s="102"/>
      <c r="B99" s="165"/>
      <c r="C99" s="165"/>
      <c r="D99" s="185"/>
      <c r="E99" s="167"/>
      <c r="F99" s="138" t="s">
        <v>115</v>
      </c>
      <c r="G99" s="127">
        <v>288000</v>
      </c>
      <c r="H99" s="127"/>
      <c r="I99" s="14">
        <f>G99+H99</f>
        <v>288000</v>
      </c>
      <c r="J99" s="191"/>
    </row>
    <row r="100" spans="1:10" ht="175.5" customHeight="1">
      <c r="A100" s="102"/>
      <c r="B100" s="108" t="s">
        <v>277</v>
      </c>
      <c r="C100" s="108" t="s">
        <v>88</v>
      </c>
      <c r="D100" s="120"/>
      <c r="E100" s="111" t="s">
        <v>130</v>
      </c>
      <c r="F100" s="97"/>
      <c r="G100" s="95">
        <f>G101+G102+G103+G104+G105</f>
        <v>38572926</v>
      </c>
      <c r="H100" s="95">
        <f>H101+H102+H103+H104+H105</f>
        <v>214000</v>
      </c>
      <c r="I100" s="95">
        <f>I101+I102+I103+I104+I105</f>
        <v>38786926</v>
      </c>
      <c r="J100" s="191"/>
    </row>
    <row r="101" spans="1:12" s="51" customFormat="1" ht="115.5" customHeight="1">
      <c r="A101" s="103"/>
      <c r="B101" s="101" t="s">
        <v>278</v>
      </c>
      <c r="C101" s="101" t="s">
        <v>61</v>
      </c>
      <c r="D101" s="121">
        <v>1030</v>
      </c>
      <c r="E101" s="118" t="s">
        <v>185</v>
      </c>
      <c r="F101" s="99" t="s">
        <v>36</v>
      </c>
      <c r="G101" s="100">
        <v>371502</v>
      </c>
      <c r="H101" s="100">
        <v>214000</v>
      </c>
      <c r="I101" s="98">
        <f aca="true" t="shared" si="4" ref="I101:I106">G101+H101</f>
        <v>585502</v>
      </c>
      <c r="J101" s="191"/>
      <c r="K101" s="74"/>
      <c r="L101" s="74"/>
    </row>
    <row r="102" spans="1:12" s="46" customFormat="1" ht="102.75" customHeight="1">
      <c r="A102" s="104"/>
      <c r="B102" s="44" t="s">
        <v>279</v>
      </c>
      <c r="C102" s="44" t="s">
        <v>186</v>
      </c>
      <c r="D102" s="122">
        <v>1070</v>
      </c>
      <c r="E102" s="42" t="s">
        <v>75</v>
      </c>
      <c r="F102" s="42" t="s">
        <v>36</v>
      </c>
      <c r="G102" s="48">
        <v>1541402</v>
      </c>
      <c r="H102" s="48"/>
      <c r="I102" s="98">
        <f t="shared" si="4"/>
        <v>1541402</v>
      </c>
      <c r="J102" s="191"/>
      <c r="K102" s="70"/>
      <c r="L102" s="70"/>
    </row>
    <row r="103" spans="1:12" s="46" customFormat="1" ht="147.75" customHeight="1">
      <c r="A103" s="104"/>
      <c r="B103" s="44" t="s">
        <v>280</v>
      </c>
      <c r="C103" s="44" t="s">
        <v>62</v>
      </c>
      <c r="D103" s="44" t="s">
        <v>25</v>
      </c>
      <c r="E103" s="42" t="s">
        <v>54</v>
      </c>
      <c r="F103" s="42" t="s">
        <v>36</v>
      </c>
      <c r="G103" s="48">
        <v>9466596</v>
      </c>
      <c r="H103" s="48"/>
      <c r="I103" s="98">
        <f t="shared" si="4"/>
        <v>9466596</v>
      </c>
      <c r="J103" s="191"/>
      <c r="K103" s="70"/>
      <c r="L103" s="70"/>
    </row>
    <row r="104" spans="1:12" s="46" customFormat="1" ht="108.75" customHeight="1" hidden="1">
      <c r="A104" s="104"/>
      <c r="B104" s="44" t="s">
        <v>281</v>
      </c>
      <c r="C104" s="44" t="s">
        <v>95</v>
      </c>
      <c r="D104" s="44" t="s">
        <v>25</v>
      </c>
      <c r="E104" s="42" t="s">
        <v>117</v>
      </c>
      <c r="F104" s="42" t="s">
        <v>36</v>
      </c>
      <c r="G104" s="48"/>
      <c r="H104" s="48"/>
      <c r="I104" s="98">
        <f t="shared" si="4"/>
        <v>0</v>
      </c>
      <c r="J104" s="191"/>
      <c r="K104" s="70"/>
      <c r="L104" s="70"/>
    </row>
    <row r="105" spans="1:12" s="46" customFormat="1" ht="129.75" customHeight="1">
      <c r="A105" s="104"/>
      <c r="B105" s="44" t="s">
        <v>282</v>
      </c>
      <c r="C105" s="44" t="s">
        <v>131</v>
      </c>
      <c r="D105" s="44" t="s">
        <v>25</v>
      </c>
      <c r="E105" s="42" t="s">
        <v>28</v>
      </c>
      <c r="F105" s="42" t="s">
        <v>36</v>
      </c>
      <c r="G105" s="48">
        <v>27193426</v>
      </c>
      <c r="H105" s="48"/>
      <c r="I105" s="98">
        <f t="shared" si="4"/>
        <v>27193426</v>
      </c>
      <c r="J105" s="191"/>
      <c r="K105" s="70"/>
      <c r="L105" s="70"/>
    </row>
    <row r="106" spans="1:10" ht="94.5" customHeight="1">
      <c r="A106" s="102"/>
      <c r="B106" s="30" t="s">
        <v>283</v>
      </c>
      <c r="C106" s="119">
        <v>3050</v>
      </c>
      <c r="D106" s="119">
        <v>1070</v>
      </c>
      <c r="E106" s="31" t="s">
        <v>74</v>
      </c>
      <c r="F106" s="31" t="s">
        <v>36</v>
      </c>
      <c r="G106" s="14">
        <v>578335</v>
      </c>
      <c r="H106" s="14"/>
      <c r="I106" s="14">
        <f t="shared" si="4"/>
        <v>578335</v>
      </c>
      <c r="J106" s="191"/>
    </row>
    <row r="107" spans="1:10" ht="169.5" customHeight="1">
      <c r="A107" s="102"/>
      <c r="B107" s="30" t="s">
        <v>284</v>
      </c>
      <c r="C107" s="119">
        <v>3100</v>
      </c>
      <c r="D107" s="119"/>
      <c r="E107" s="31" t="s">
        <v>96</v>
      </c>
      <c r="F107" s="31"/>
      <c r="G107" s="14">
        <f>G108</f>
        <v>197132</v>
      </c>
      <c r="H107" s="14">
        <f>H108</f>
        <v>0</v>
      </c>
      <c r="I107" s="14">
        <f>I108</f>
        <v>197132</v>
      </c>
      <c r="J107" s="191"/>
    </row>
    <row r="108" spans="1:10" ht="192" customHeight="1">
      <c r="A108" s="102"/>
      <c r="B108" s="44" t="s">
        <v>285</v>
      </c>
      <c r="C108" s="44" t="s">
        <v>63</v>
      </c>
      <c r="D108" s="44" t="s">
        <v>53</v>
      </c>
      <c r="E108" s="42" t="s">
        <v>77</v>
      </c>
      <c r="F108" s="42" t="s">
        <v>36</v>
      </c>
      <c r="G108" s="48">
        <f>197132</f>
        <v>197132</v>
      </c>
      <c r="H108" s="48"/>
      <c r="I108" s="48">
        <f>G108+H108</f>
        <v>197132</v>
      </c>
      <c r="J108" s="191" t="s">
        <v>425</v>
      </c>
    </row>
    <row r="109" spans="1:10" ht="130.5" customHeight="1">
      <c r="A109" s="102"/>
      <c r="B109" s="164" t="s">
        <v>286</v>
      </c>
      <c r="C109" s="164" t="s">
        <v>187</v>
      </c>
      <c r="D109" s="164" t="s">
        <v>5</v>
      </c>
      <c r="E109" s="166" t="s">
        <v>188</v>
      </c>
      <c r="F109" s="31" t="s">
        <v>36</v>
      </c>
      <c r="G109" s="14">
        <v>1135400</v>
      </c>
      <c r="H109" s="14"/>
      <c r="I109" s="14">
        <f>G109+H109</f>
        <v>1135400</v>
      </c>
      <c r="J109" s="191"/>
    </row>
    <row r="110" spans="1:10" ht="142.5" customHeight="1">
      <c r="A110" s="102"/>
      <c r="B110" s="165"/>
      <c r="C110" s="165"/>
      <c r="D110" s="165"/>
      <c r="E110" s="167"/>
      <c r="F110" s="31" t="s">
        <v>121</v>
      </c>
      <c r="G110" s="14">
        <v>107091</v>
      </c>
      <c r="H110" s="14"/>
      <c r="I110" s="14">
        <f>G110+H110</f>
        <v>107091</v>
      </c>
      <c r="J110" s="191"/>
    </row>
    <row r="111" spans="1:10" ht="73.5" customHeight="1">
      <c r="A111" s="102"/>
      <c r="B111" s="30" t="s">
        <v>287</v>
      </c>
      <c r="C111" s="30" t="s">
        <v>189</v>
      </c>
      <c r="D111" s="30"/>
      <c r="E111" s="31" t="s">
        <v>98</v>
      </c>
      <c r="F111" s="31"/>
      <c r="G111" s="14">
        <f>G112+G113+G114</f>
        <v>2928405</v>
      </c>
      <c r="H111" s="14">
        <f>H112+H113+H114</f>
        <v>0</v>
      </c>
      <c r="I111" s="14">
        <f>I112+I113+I114</f>
        <v>2928405</v>
      </c>
      <c r="J111" s="191"/>
    </row>
    <row r="112" spans="1:12" s="46" customFormat="1" ht="109.5" customHeight="1">
      <c r="A112" s="104"/>
      <c r="B112" s="187" t="s">
        <v>288</v>
      </c>
      <c r="C112" s="187" t="s">
        <v>190</v>
      </c>
      <c r="D112" s="187" t="s">
        <v>27</v>
      </c>
      <c r="E112" s="162" t="s">
        <v>26</v>
      </c>
      <c r="F112" s="42" t="s">
        <v>36</v>
      </c>
      <c r="G112" s="48">
        <v>799636</v>
      </c>
      <c r="H112" s="48"/>
      <c r="I112" s="52">
        <f aca="true" t="shared" si="5" ref="I112:I120">G112+H112</f>
        <v>799636</v>
      </c>
      <c r="J112" s="191"/>
      <c r="K112" s="70"/>
      <c r="L112" s="70"/>
    </row>
    <row r="113" spans="1:12" s="46" customFormat="1" ht="151.5" customHeight="1">
      <c r="A113" s="104"/>
      <c r="B113" s="188"/>
      <c r="C113" s="188"/>
      <c r="D113" s="188"/>
      <c r="E113" s="163"/>
      <c r="F113" s="42" t="s">
        <v>121</v>
      </c>
      <c r="G113" s="48">
        <v>936669</v>
      </c>
      <c r="H113" s="48"/>
      <c r="I113" s="52">
        <f t="shared" si="5"/>
        <v>936669</v>
      </c>
      <c r="J113" s="191"/>
      <c r="K113" s="70"/>
      <c r="L113" s="70"/>
    </row>
    <row r="114" spans="1:12" s="46" customFormat="1" ht="151.5" customHeight="1">
      <c r="A114" s="104"/>
      <c r="B114" s="44" t="s">
        <v>289</v>
      </c>
      <c r="C114" s="44" t="s">
        <v>191</v>
      </c>
      <c r="D114" s="44" t="s">
        <v>27</v>
      </c>
      <c r="E114" s="42" t="s">
        <v>78</v>
      </c>
      <c r="F114" s="42" t="s">
        <v>36</v>
      </c>
      <c r="G114" s="48">
        <v>1192100</v>
      </c>
      <c r="H114" s="48"/>
      <c r="I114" s="52">
        <f t="shared" si="5"/>
        <v>1192100</v>
      </c>
      <c r="J114" s="191"/>
      <c r="K114" s="70"/>
      <c r="L114" s="70"/>
    </row>
    <row r="115" spans="1:12" s="46" customFormat="1" ht="172.5" customHeight="1">
      <c r="A115" s="104"/>
      <c r="B115" s="30" t="s">
        <v>290</v>
      </c>
      <c r="C115" s="30" t="s">
        <v>64</v>
      </c>
      <c r="D115" s="30" t="s">
        <v>9</v>
      </c>
      <c r="E115" s="31" t="s">
        <v>192</v>
      </c>
      <c r="F115" s="31" t="s">
        <v>36</v>
      </c>
      <c r="G115" s="14">
        <v>75000</v>
      </c>
      <c r="H115" s="14"/>
      <c r="I115" s="14">
        <f t="shared" si="5"/>
        <v>75000</v>
      </c>
      <c r="J115" s="191"/>
      <c r="K115" s="70"/>
      <c r="L115" s="70"/>
    </row>
    <row r="116" spans="1:12" s="46" customFormat="1" ht="115.5" customHeight="1">
      <c r="A116" s="104"/>
      <c r="B116" s="30" t="s">
        <v>291</v>
      </c>
      <c r="C116" s="30" t="s">
        <v>97</v>
      </c>
      <c r="D116" s="30" t="s">
        <v>45</v>
      </c>
      <c r="E116" s="31" t="s">
        <v>76</v>
      </c>
      <c r="F116" s="31" t="s">
        <v>407</v>
      </c>
      <c r="G116" s="14">
        <v>300000</v>
      </c>
      <c r="H116" s="14"/>
      <c r="I116" s="14">
        <f t="shared" si="5"/>
        <v>300000</v>
      </c>
      <c r="J116" s="191"/>
      <c r="K116" s="70"/>
      <c r="L116" s="70"/>
    </row>
    <row r="117" spans="1:12" s="8" customFormat="1" ht="115.5" customHeight="1">
      <c r="A117" s="105"/>
      <c r="B117" s="164" t="s">
        <v>292</v>
      </c>
      <c r="C117" s="164" t="s">
        <v>137</v>
      </c>
      <c r="D117" s="164" t="s">
        <v>9</v>
      </c>
      <c r="E117" s="166" t="s">
        <v>193</v>
      </c>
      <c r="F117" s="31" t="s">
        <v>36</v>
      </c>
      <c r="G117" s="14">
        <v>4247964</v>
      </c>
      <c r="H117" s="14">
        <v>75000</v>
      </c>
      <c r="I117" s="14">
        <f t="shared" si="5"/>
        <v>4322964</v>
      </c>
      <c r="J117" s="191"/>
      <c r="K117" s="67"/>
      <c r="L117" s="67"/>
    </row>
    <row r="118" spans="1:12" s="46" customFormat="1" ht="144.75" customHeight="1">
      <c r="A118" s="104"/>
      <c r="B118" s="165"/>
      <c r="C118" s="165"/>
      <c r="D118" s="165"/>
      <c r="E118" s="167"/>
      <c r="F118" s="31" t="s">
        <v>121</v>
      </c>
      <c r="G118" s="48">
        <v>7520066</v>
      </c>
      <c r="H118" s="48"/>
      <c r="I118" s="14">
        <f t="shared" si="5"/>
        <v>7520066</v>
      </c>
      <c r="J118" s="191"/>
      <c r="K118" s="70"/>
      <c r="L118" s="70"/>
    </row>
    <row r="119" spans="1:12" s="46" customFormat="1" ht="156.75" customHeight="1">
      <c r="A119" s="104"/>
      <c r="B119" s="30" t="s">
        <v>293</v>
      </c>
      <c r="C119" s="30" t="s">
        <v>158</v>
      </c>
      <c r="D119" s="30" t="s">
        <v>32</v>
      </c>
      <c r="E119" s="31" t="s">
        <v>80</v>
      </c>
      <c r="F119" s="29" t="s">
        <v>122</v>
      </c>
      <c r="G119" s="14">
        <v>29000</v>
      </c>
      <c r="H119" s="48"/>
      <c r="I119" s="14">
        <f t="shared" si="5"/>
        <v>29000</v>
      </c>
      <c r="J119" s="191"/>
      <c r="K119" s="70"/>
      <c r="L119" s="70"/>
    </row>
    <row r="120" spans="1:12" s="8" customFormat="1" ht="138.75" customHeight="1">
      <c r="A120" s="105"/>
      <c r="B120" s="30" t="s">
        <v>294</v>
      </c>
      <c r="C120" s="30" t="s">
        <v>139</v>
      </c>
      <c r="D120" s="30" t="s">
        <v>33</v>
      </c>
      <c r="E120" s="31" t="s">
        <v>140</v>
      </c>
      <c r="F120" s="31" t="s">
        <v>36</v>
      </c>
      <c r="G120" s="14">
        <v>611000</v>
      </c>
      <c r="H120" s="14"/>
      <c r="I120" s="14">
        <f t="shared" si="5"/>
        <v>611000</v>
      </c>
      <c r="J120" s="191"/>
      <c r="K120" s="67"/>
      <c r="L120" s="67"/>
    </row>
    <row r="121" spans="1:10" ht="93" customHeight="1">
      <c r="A121" s="102"/>
      <c r="B121" s="30"/>
      <c r="C121" s="30"/>
      <c r="D121" s="30"/>
      <c r="E121" s="56" t="s">
        <v>295</v>
      </c>
      <c r="F121" s="29"/>
      <c r="G121" s="78">
        <f>G122+G123</f>
        <v>106400</v>
      </c>
      <c r="H121" s="78">
        <f>H122+H123</f>
        <v>0</v>
      </c>
      <c r="I121" s="78">
        <f>I122+I123</f>
        <v>106400</v>
      </c>
      <c r="J121" s="191" t="s">
        <v>426</v>
      </c>
    </row>
    <row r="122" spans="1:10" ht="144" customHeight="1">
      <c r="A122" s="102"/>
      <c r="B122" s="30" t="s">
        <v>355</v>
      </c>
      <c r="C122" s="30" t="s">
        <v>128</v>
      </c>
      <c r="D122" s="30" t="s">
        <v>2</v>
      </c>
      <c r="E122" s="31" t="s">
        <v>129</v>
      </c>
      <c r="F122" s="29" t="s">
        <v>115</v>
      </c>
      <c r="G122" s="14">
        <v>26400</v>
      </c>
      <c r="H122" s="14"/>
      <c r="I122" s="78">
        <f>G122+H122</f>
        <v>26400</v>
      </c>
      <c r="J122" s="191"/>
    </row>
    <row r="123" spans="1:10" ht="98.25" customHeight="1">
      <c r="A123" s="102"/>
      <c r="B123" s="30" t="s">
        <v>296</v>
      </c>
      <c r="C123" s="30" t="s">
        <v>82</v>
      </c>
      <c r="D123" s="119">
        <v>1040</v>
      </c>
      <c r="E123" s="31" t="s">
        <v>81</v>
      </c>
      <c r="F123" s="29"/>
      <c r="G123" s="14">
        <f>G124</f>
        <v>80000</v>
      </c>
      <c r="H123" s="14">
        <f>H124</f>
        <v>0</v>
      </c>
      <c r="I123" s="14">
        <f>I124</f>
        <v>80000</v>
      </c>
      <c r="J123" s="191"/>
    </row>
    <row r="124" spans="1:12" s="46" customFormat="1" ht="150" customHeight="1">
      <c r="A124" s="104"/>
      <c r="B124" s="44" t="s">
        <v>297</v>
      </c>
      <c r="C124" s="44" t="s">
        <v>83</v>
      </c>
      <c r="D124" s="44" t="s">
        <v>10</v>
      </c>
      <c r="E124" s="42" t="s">
        <v>79</v>
      </c>
      <c r="F124" s="45" t="s">
        <v>116</v>
      </c>
      <c r="G124" s="48">
        <v>80000</v>
      </c>
      <c r="H124" s="48"/>
      <c r="I124" s="48">
        <f>G124+H124</f>
        <v>80000</v>
      </c>
      <c r="J124" s="191"/>
      <c r="K124" s="70"/>
      <c r="L124" s="70"/>
    </row>
    <row r="125" spans="1:10" ht="114.75" customHeight="1">
      <c r="A125" s="102"/>
      <c r="B125" s="30"/>
      <c r="C125" s="30"/>
      <c r="D125" s="30"/>
      <c r="E125" s="56" t="s">
        <v>298</v>
      </c>
      <c r="F125" s="29"/>
      <c r="G125" s="78">
        <f>G126+G127+G128+G129+G130+G131</f>
        <v>2168400</v>
      </c>
      <c r="H125" s="78">
        <f>H126+H127+H128+H129+H130+H131</f>
        <v>2148000</v>
      </c>
      <c r="I125" s="78">
        <f>I126+I127+I128+I129+I130+I131</f>
        <v>4316400</v>
      </c>
      <c r="J125" s="191"/>
    </row>
    <row r="126" spans="1:10" ht="168.75" customHeight="1">
      <c r="A126" s="102"/>
      <c r="B126" s="164" t="s">
        <v>299</v>
      </c>
      <c r="C126" s="164" t="s">
        <v>128</v>
      </c>
      <c r="D126" s="184" t="s">
        <v>2</v>
      </c>
      <c r="E126" s="166" t="s">
        <v>129</v>
      </c>
      <c r="F126" s="29" t="s">
        <v>55</v>
      </c>
      <c r="G126" s="14">
        <v>30000</v>
      </c>
      <c r="H126" s="78"/>
      <c r="I126" s="14">
        <f aca="true" t="shared" si="6" ref="I126:I131">G126+H126</f>
        <v>30000</v>
      </c>
      <c r="J126" s="191"/>
    </row>
    <row r="127" spans="1:10" ht="168.75" customHeight="1">
      <c r="A127" s="102"/>
      <c r="B127" s="165"/>
      <c r="C127" s="165"/>
      <c r="D127" s="185"/>
      <c r="E127" s="167"/>
      <c r="F127" s="29" t="s">
        <v>115</v>
      </c>
      <c r="G127" s="14">
        <v>38400</v>
      </c>
      <c r="H127" s="78"/>
      <c r="I127" s="14">
        <f t="shared" si="6"/>
        <v>38400</v>
      </c>
      <c r="J127" s="191"/>
    </row>
    <row r="128" spans="1:10" ht="261.75" customHeight="1">
      <c r="A128" s="102"/>
      <c r="B128" s="30" t="s">
        <v>300</v>
      </c>
      <c r="C128" s="30" t="s">
        <v>168</v>
      </c>
      <c r="D128" s="30" t="s">
        <v>47</v>
      </c>
      <c r="E128" s="31" t="s">
        <v>169</v>
      </c>
      <c r="F128" s="29" t="s">
        <v>49</v>
      </c>
      <c r="G128" s="14">
        <v>10000</v>
      </c>
      <c r="H128" s="14">
        <v>200000</v>
      </c>
      <c r="I128" s="14">
        <f t="shared" si="6"/>
        <v>210000</v>
      </c>
      <c r="J128" s="191"/>
    </row>
    <row r="129" spans="1:10" ht="198.75" customHeight="1">
      <c r="A129" s="102"/>
      <c r="B129" s="30" t="s">
        <v>301</v>
      </c>
      <c r="C129" s="30" t="s">
        <v>165</v>
      </c>
      <c r="D129" s="30" t="s">
        <v>29</v>
      </c>
      <c r="E129" s="31" t="s">
        <v>166</v>
      </c>
      <c r="F129" s="29" t="s">
        <v>48</v>
      </c>
      <c r="G129" s="14">
        <v>1900000</v>
      </c>
      <c r="H129" s="14"/>
      <c r="I129" s="14">
        <f t="shared" si="6"/>
        <v>1900000</v>
      </c>
      <c r="J129" s="191"/>
    </row>
    <row r="130" spans="1:10" ht="261.75" customHeight="1">
      <c r="A130" s="102"/>
      <c r="B130" s="30" t="s">
        <v>302</v>
      </c>
      <c r="C130" s="30" t="s">
        <v>84</v>
      </c>
      <c r="D130" s="30" t="s">
        <v>46</v>
      </c>
      <c r="E130" s="31" t="s">
        <v>167</v>
      </c>
      <c r="F130" s="29" t="s">
        <v>49</v>
      </c>
      <c r="G130" s="14">
        <v>190000</v>
      </c>
      <c r="H130" s="14">
        <v>300000</v>
      </c>
      <c r="I130" s="14">
        <f t="shared" si="6"/>
        <v>490000</v>
      </c>
      <c r="J130" s="191"/>
    </row>
    <row r="131" spans="1:10" ht="159.75" customHeight="1">
      <c r="A131" s="102"/>
      <c r="B131" s="30" t="s">
        <v>303</v>
      </c>
      <c r="C131" s="30" t="s">
        <v>158</v>
      </c>
      <c r="D131" s="30" t="s">
        <v>32</v>
      </c>
      <c r="E131" s="31" t="s">
        <v>80</v>
      </c>
      <c r="F131" s="29" t="s">
        <v>122</v>
      </c>
      <c r="G131" s="14"/>
      <c r="H131" s="14">
        <v>1648000</v>
      </c>
      <c r="I131" s="14">
        <f t="shared" si="6"/>
        <v>1648000</v>
      </c>
      <c r="J131" s="191"/>
    </row>
    <row r="132" spans="1:12" ht="117" customHeight="1">
      <c r="A132" s="102"/>
      <c r="B132" s="30"/>
      <c r="C132" s="30"/>
      <c r="D132" s="30"/>
      <c r="E132" s="56" t="s">
        <v>304</v>
      </c>
      <c r="F132" s="29"/>
      <c r="G132" s="78">
        <f>G133+G134+G135+G137+G142+G143+G144+G145+G147+G148+G149+G150+G151+G153+G154+G155+G157+G146+G136</f>
        <v>61060705</v>
      </c>
      <c r="H132" s="78">
        <f>H133+H134+H135+H137+H142+H143+H144+H145+H147+H148+H149+H150+H151+H153+H154+H155+H157+H146+H136</f>
        <v>93665512</v>
      </c>
      <c r="I132" s="78">
        <f>I133+I134+I135+I137+I142+I143+I144+I145+I147+I148+I149+I150+I151+I153+I154+I155+I157+I146+I136</f>
        <v>154726217</v>
      </c>
      <c r="J132" s="191"/>
      <c r="K132" s="65"/>
      <c r="L132" s="65"/>
    </row>
    <row r="133" spans="1:10" ht="138.75" customHeight="1">
      <c r="A133" s="102"/>
      <c r="B133" s="164" t="s">
        <v>305</v>
      </c>
      <c r="C133" s="164" t="s">
        <v>128</v>
      </c>
      <c r="D133" s="184" t="s">
        <v>2</v>
      </c>
      <c r="E133" s="166" t="s">
        <v>129</v>
      </c>
      <c r="F133" s="29" t="s">
        <v>55</v>
      </c>
      <c r="G133" s="14">
        <f>40000</f>
        <v>40000</v>
      </c>
      <c r="H133" s="14"/>
      <c r="I133" s="14">
        <f>G133+H133</f>
        <v>40000</v>
      </c>
      <c r="J133" s="191" t="s">
        <v>427</v>
      </c>
    </row>
    <row r="134" spans="1:10" ht="153.75" customHeight="1">
      <c r="A134" s="102"/>
      <c r="B134" s="165"/>
      <c r="C134" s="165"/>
      <c r="D134" s="185"/>
      <c r="E134" s="167"/>
      <c r="F134" s="29" t="s">
        <v>115</v>
      </c>
      <c r="G134" s="14">
        <f>93600</f>
        <v>93600</v>
      </c>
      <c r="H134" s="14"/>
      <c r="I134" s="14">
        <f>G134+H134</f>
        <v>93600</v>
      </c>
      <c r="J134" s="191"/>
    </row>
    <row r="135" spans="1:10" ht="144" customHeight="1">
      <c r="A135" s="102"/>
      <c r="B135" s="164" t="s">
        <v>306</v>
      </c>
      <c r="C135" s="164" t="s">
        <v>97</v>
      </c>
      <c r="D135" s="164" t="s">
        <v>45</v>
      </c>
      <c r="E135" s="166" t="s">
        <v>76</v>
      </c>
      <c r="F135" s="31" t="s">
        <v>368</v>
      </c>
      <c r="G135" s="14">
        <v>550000</v>
      </c>
      <c r="H135" s="14"/>
      <c r="I135" s="14">
        <f>G135+H135</f>
        <v>550000</v>
      </c>
      <c r="J135" s="191"/>
    </row>
    <row r="136" spans="1:10" ht="111" customHeight="1">
      <c r="A136" s="102"/>
      <c r="B136" s="165"/>
      <c r="C136" s="165"/>
      <c r="D136" s="165"/>
      <c r="E136" s="167"/>
      <c r="F136" s="31" t="s">
        <v>407</v>
      </c>
      <c r="G136" s="14">
        <v>15000</v>
      </c>
      <c r="H136" s="14"/>
      <c r="I136" s="14">
        <f>G136+H136</f>
        <v>15000</v>
      </c>
      <c r="J136" s="191"/>
    </row>
    <row r="137" spans="1:10" ht="162" customHeight="1">
      <c r="A137" s="102"/>
      <c r="B137" s="30" t="s">
        <v>307</v>
      </c>
      <c r="C137" s="30" t="s">
        <v>85</v>
      </c>
      <c r="D137" s="30"/>
      <c r="E137" s="31" t="s">
        <v>213</v>
      </c>
      <c r="F137" s="31" t="s">
        <v>368</v>
      </c>
      <c r="G137" s="14">
        <f>G138+G139+G140+G141</f>
        <v>4646000</v>
      </c>
      <c r="H137" s="14">
        <f>H138+H139+H140+H141</f>
        <v>40000000</v>
      </c>
      <c r="I137" s="14">
        <f>I138+I139+I140+I141</f>
        <v>44646000</v>
      </c>
      <c r="J137" s="191"/>
    </row>
    <row r="138" spans="1:12" s="46" customFormat="1" ht="159" customHeight="1">
      <c r="A138" s="104"/>
      <c r="B138" s="101" t="s">
        <v>308</v>
      </c>
      <c r="C138" s="101" t="s">
        <v>214</v>
      </c>
      <c r="D138" s="101" t="s">
        <v>11</v>
      </c>
      <c r="E138" s="118" t="s">
        <v>215</v>
      </c>
      <c r="F138" s="42" t="s">
        <v>368</v>
      </c>
      <c r="G138" s="48"/>
      <c r="H138" s="48">
        <v>20000000</v>
      </c>
      <c r="I138" s="48">
        <f>G138+H138</f>
        <v>20000000</v>
      </c>
      <c r="J138" s="191"/>
      <c r="K138" s="70"/>
      <c r="L138" s="70"/>
    </row>
    <row r="139" spans="1:12" s="46" customFormat="1" ht="159" customHeight="1">
      <c r="A139" s="104"/>
      <c r="B139" s="49" t="s">
        <v>309</v>
      </c>
      <c r="C139" s="49" t="s">
        <v>218</v>
      </c>
      <c r="D139" s="44" t="s">
        <v>11</v>
      </c>
      <c r="E139" s="42" t="s">
        <v>219</v>
      </c>
      <c r="F139" s="42" t="s">
        <v>368</v>
      </c>
      <c r="G139" s="48">
        <v>3296000</v>
      </c>
      <c r="H139" s="48"/>
      <c r="I139" s="48">
        <f>G139+H139</f>
        <v>3296000</v>
      </c>
      <c r="J139" s="191"/>
      <c r="K139" s="70"/>
      <c r="L139" s="70"/>
    </row>
    <row r="140" spans="1:12" s="46" customFormat="1" ht="159" customHeight="1">
      <c r="A140" s="104"/>
      <c r="B140" s="49" t="s">
        <v>369</v>
      </c>
      <c r="C140" s="49" t="s">
        <v>370</v>
      </c>
      <c r="D140" s="135" t="s">
        <v>11</v>
      </c>
      <c r="E140" s="136" t="s">
        <v>371</v>
      </c>
      <c r="F140" s="140" t="s">
        <v>120</v>
      </c>
      <c r="G140" s="48">
        <v>350000</v>
      </c>
      <c r="H140" s="48">
        <v>20000000</v>
      </c>
      <c r="I140" s="48">
        <f>G140+H140</f>
        <v>20350000</v>
      </c>
      <c r="J140" s="191"/>
      <c r="K140" s="70"/>
      <c r="L140" s="70"/>
    </row>
    <row r="141" spans="1:12" s="46" customFormat="1" ht="153" customHeight="1">
      <c r="A141" s="104"/>
      <c r="B141" s="101" t="s">
        <v>310</v>
      </c>
      <c r="C141" s="101" t="s">
        <v>216</v>
      </c>
      <c r="D141" s="101" t="s">
        <v>11</v>
      </c>
      <c r="E141" s="118" t="s">
        <v>217</v>
      </c>
      <c r="F141" s="42" t="s">
        <v>368</v>
      </c>
      <c r="G141" s="48">
        <v>1000000</v>
      </c>
      <c r="H141" s="48"/>
      <c r="I141" s="48">
        <f>G141+H141</f>
        <v>1000000</v>
      </c>
      <c r="J141" s="191"/>
      <c r="K141" s="70"/>
      <c r="L141" s="70"/>
    </row>
    <row r="142" spans="1:12" s="46" customFormat="1" ht="150" customHeight="1">
      <c r="A142" s="104"/>
      <c r="B142" s="33" t="s">
        <v>311</v>
      </c>
      <c r="C142" s="33" t="s">
        <v>86</v>
      </c>
      <c r="D142" s="30" t="s">
        <v>11</v>
      </c>
      <c r="E142" s="123" t="s">
        <v>220</v>
      </c>
      <c r="F142" s="31" t="s">
        <v>368</v>
      </c>
      <c r="G142" s="14">
        <v>300000</v>
      </c>
      <c r="H142" s="14"/>
      <c r="I142" s="14">
        <f>G142+H142</f>
        <v>300000</v>
      </c>
      <c r="J142" s="191"/>
      <c r="K142" s="70"/>
      <c r="L142" s="70"/>
    </row>
    <row r="143" spans="1:10" ht="163.5" customHeight="1">
      <c r="A143" s="102"/>
      <c r="B143" s="174" t="s">
        <v>312</v>
      </c>
      <c r="C143" s="174" t="s">
        <v>196</v>
      </c>
      <c r="D143" s="157" t="s">
        <v>11</v>
      </c>
      <c r="E143" s="183" t="s">
        <v>197</v>
      </c>
      <c r="F143" s="31" t="s">
        <v>368</v>
      </c>
      <c r="G143" s="14">
        <v>50918600</v>
      </c>
      <c r="H143" s="14">
        <f>36288104+9000000</f>
        <v>45288104</v>
      </c>
      <c r="I143" s="14">
        <f aca="true" t="shared" si="7" ref="I143:I149">G143+H143</f>
        <v>96206704</v>
      </c>
      <c r="J143" s="191"/>
    </row>
    <row r="144" spans="1:10" ht="163.5" customHeight="1">
      <c r="A144" s="102"/>
      <c r="B144" s="174"/>
      <c r="C144" s="174"/>
      <c r="D144" s="157"/>
      <c r="E144" s="183"/>
      <c r="F144" s="32" t="s">
        <v>123</v>
      </c>
      <c r="G144" s="14">
        <v>319610</v>
      </c>
      <c r="H144" s="14">
        <v>900000</v>
      </c>
      <c r="I144" s="14">
        <f t="shared" si="7"/>
        <v>1219610</v>
      </c>
      <c r="J144" s="191"/>
    </row>
    <row r="145" spans="1:10" ht="163.5" customHeight="1">
      <c r="A145" s="102"/>
      <c r="B145" s="172" t="s">
        <v>344</v>
      </c>
      <c r="C145" s="172" t="s">
        <v>345</v>
      </c>
      <c r="D145" s="164" t="s">
        <v>373</v>
      </c>
      <c r="E145" s="168" t="s">
        <v>372</v>
      </c>
      <c r="F145" s="133" t="s">
        <v>368</v>
      </c>
      <c r="G145" s="14">
        <f>1450191</f>
        <v>1450191</v>
      </c>
      <c r="H145" s="14"/>
      <c r="I145" s="14">
        <f>G145+H145</f>
        <v>1450191</v>
      </c>
      <c r="J145" s="191" t="s">
        <v>428</v>
      </c>
    </row>
    <row r="146" spans="1:10" ht="178.5" customHeight="1">
      <c r="A146" s="102"/>
      <c r="B146" s="173"/>
      <c r="C146" s="173"/>
      <c r="D146" s="165"/>
      <c r="E146" s="169"/>
      <c r="F146" s="133" t="s">
        <v>408</v>
      </c>
      <c r="G146" s="14">
        <v>391104</v>
      </c>
      <c r="H146" s="14"/>
      <c r="I146" s="14">
        <f>G146+H146</f>
        <v>391104</v>
      </c>
      <c r="J146" s="191"/>
    </row>
    <row r="147" spans="1:10" ht="163.5" customHeight="1">
      <c r="A147" s="102"/>
      <c r="B147" s="132" t="s">
        <v>374</v>
      </c>
      <c r="C147" s="132" t="s">
        <v>375</v>
      </c>
      <c r="D147" s="132" t="s">
        <v>104</v>
      </c>
      <c r="E147" s="133" t="s">
        <v>376</v>
      </c>
      <c r="F147" s="133" t="s">
        <v>368</v>
      </c>
      <c r="G147" s="141"/>
      <c r="H147" s="141">
        <v>2000000</v>
      </c>
      <c r="I147" s="14">
        <f>G147+H147</f>
        <v>2000000</v>
      </c>
      <c r="J147" s="191"/>
    </row>
    <row r="148" spans="1:10" ht="163.5" customHeight="1">
      <c r="A148" s="102"/>
      <c r="B148" s="132" t="s">
        <v>377</v>
      </c>
      <c r="C148" s="132" t="s">
        <v>378</v>
      </c>
      <c r="D148" s="132" t="s">
        <v>104</v>
      </c>
      <c r="E148" s="133" t="s">
        <v>379</v>
      </c>
      <c r="F148" s="133" t="s">
        <v>368</v>
      </c>
      <c r="G148" s="141"/>
      <c r="H148" s="141">
        <v>1000000</v>
      </c>
      <c r="I148" s="14">
        <f>G148+H148</f>
        <v>1000000</v>
      </c>
      <c r="J148" s="191"/>
    </row>
    <row r="149" spans="1:10" ht="163.5" customHeight="1">
      <c r="A149" s="102"/>
      <c r="B149" s="30" t="s">
        <v>313</v>
      </c>
      <c r="C149" s="30" t="s">
        <v>198</v>
      </c>
      <c r="D149" s="30" t="s">
        <v>104</v>
      </c>
      <c r="E149" s="31" t="s">
        <v>199</v>
      </c>
      <c r="F149" s="31" t="s">
        <v>368</v>
      </c>
      <c r="G149" s="14"/>
      <c r="H149" s="14">
        <v>1200000</v>
      </c>
      <c r="I149" s="14">
        <f t="shared" si="7"/>
        <v>1200000</v>
      </c>
      <c r="J149" s="191"/>
    </row>
    <row r="150" spans="1:12" s="46" customFormat="1" ht="165" customHeight="1">
      <c r="A150" s="104"/>
      <c r="B150" s="30" t="s">
        <v>314</v>
      </c>
      <c r="C150" s="30" t="s">
        <v>158</v>
      </c>
      <c r="D150" s="30" t="s">
        <v>32</v>
      </c>
      <c r="E150" s="31" t="s">
        <v>80</v>
      </c>
      <c r="F150" s="31" t="s">
        <v>368</v>
      </c>
      <c r="G150" s="14">
        <v>1500000</v>
      </c>
      <c r="H150" s="14"/>
      <c r="I150" s="14">
        <f>G150+H150</f>
        <v>1500000</v>
      </c>
      <c r="J150" s="191"/>
      <c r="K150" s="70"/>
      <c r="L150" s="70"/>
    </row>
    <row r="151" spans="1:10" ht="165" customHeight="1">
      <c r="A151" s="102"/>
      <c r="B151" s="30" t="s">
        <v>320</v>
      </c>
      <c r="C151" s="30" t="s">
        <v>145</v>
      </c>
      <c r="D151" s="30" t="s">
        <v>6</v>
      </c>
      <c r="E151" s="124" t="s">
        <v>146</v>
      </c>
      <c r="F151" s="29"/>
      <c r="G151" s="14">
        <f>G152</f>
        <v>0</v>
      </c>
      <c r="H151" s="14">
        <f>H152</f>
        <v>880000</v>
      </c>
      <c r="I151" s="14">
        <f>I152</f>
        <v>880000</v>
      </c>
      <c r="J151" s="191"/>
    </row>
    <row r="152" spans="1:10" ht="279" customHeight="1">
      <c r="A152" s="102"/>
      <c r="B152" s="44" t="s">
        <v>321</v>
      </c>
      <c r="C152" s="44" t="s">
        <v>143</v>
      </c>
      <c r="D152" s="44" t="s">
        <v>6</v>
      </c>
      <c r="E152" s="42" t="s">
        <v>144</v>
      </c>
      <c r="F152" s="42" t="s">
        <v>368</v>
      </c>
      <c r="G152" s="48"/>
      <c r="H152" s="48">
        <v>880000</v>
      </c>
      <c r="I152" s="48">
        <f>G152+H152</f>
        <v>880000</v>
      </c>
      <c r="J152" s="191"/>
    </row>
    <row r="153" spans="1:10" ht="187.5" customHeight="1">
      <c r="A153" s="102"/>
      <c r="B153" s="30" t="s">
        <v>315</v>
      </c>
      <c r="C153" s="30" t="s">
        <v>221</v>
      </c>
      <c r="D153" s="30" t="s">
        <v>21</v>
      </c>
      <c r="E153" s="31" t="s">
        <v>20</v>
      </c>
      <c r="F153" s="32" t="s">
        <v>123</v>
      </c>
      <c r="G153" s="14">
        <v>76600</v>
      </c>
      <c r="H153" s="14"/>
      <c r="I153" s="14">
        <f>G153+H153</f>
        <v>76600</v>
      </c>
      <c r="J153" s="191"/>
    </row>
    <row r="154" spans="1:10" ht="141" customHeight="1">
      <c r="A154" s="102"/>
      <c r="B154" s="30" t="s">
        <v>317</v>
      </c>
      <c r="C154" s="30" t="s">
        <v>141</v>
      </c>
      <c r="D154" s="30" t="s">
        <v>15</v>
      </c>
      <c r="E154" s="31" t="s">
        <v>142</v>
      </c>
      <c r="F154" s="32" t="s">
        <v>123</v>
      </c>
      <c r="G154" s="14"/>
      <c r="H154" s="14">
        <v>3251500</v>
      </c>
      <c r="I154" s="14">
        <f>G154+H154</f>
        <v>3251500</v>
      </c>
      <c r="J154" s="191"/>
    </row>
    <row r="155" spans="1:10" ht="108.75" customHeight="1">
      <c r="A155" s="102"/>
      <c r="B155" s="30" t="s">
        <v>318</v>
      </c>
      <c r="C155" s="30" t="s">
        <v>200</v>
      </c>
      <c r="D155" s="30"/>
      <c r="E155" s="31" t="s">
        <v>202</v>
      </c>
      <c r="F155" s="32"/>
      <c r="G155" s="14">
        <f>G156</f>
        <v>0</v>
      </c>
      <c r="H155" s="14">
        <f>H156</f>
        <v>-2074092</v>
      </c>
      <c r="I155" s="14">
        <f>I156</f>
        <v>-2074092</v>
      </c>
      <c r="J155" s="191" t="s">
        <v>429</v>
      </c>
    </row>
    <row r="156" spans="1:12" s="46" customFormat="1" ht="159" customHeight="1">
      <c r="A156" s="104"/>
      <c r="B156" s="44" t="s">
        <v>319</v>
      </c>
      <c r="C156" s="44" t="s">
        <v>201</v>
      </c>
      <c r="D156" s="44" t="s">
        <v>6</v>
      </c>
      <c r="E156" s="125" t="s">
        <v>222</v>
      </c>
      <c r="F156" s="42" t="s">
        <v>368</v>
      </c>
      <c r="G156" s="48"/>
      <c r="H156" s="48">
        <v>-2074092</v>
      </c>
      <c r="I156" s="48">
        <f>G156+H156</f>
        <v>-2074092</v>
      </c>
      <c r="J156" s="191"/>
      <c r="K156" s="70"/>
      <c r="L156" s="70"/>
    </row>
    <row r="157" spans="1:12" s="46" customFormat="1" ht="309" customHeight="1">
      <c r="A157" s="104"/>
      <c r="B157" s="33" t="s">
        <v>316</v>
      </c>
      <c r="C157" s="33" t="s">
        <v>139</v>
      </c>
      <c r="D157" s="30" t="s">
        <v>33</v>
      </c>
      <c r="E157" s="31" t="s">
        <v>140</v>
      </c>
      <c r="F157" s="31" t="s">
        <v>368</v>
      </c>
      <c r="G157" s="14">
        <v>760000</v>
      </c>
      <c r="H157" s="14">
        <v>1220000</v>
      </c>
      <c r="I157" s="14">
        <f>G157+H157</f>
        <v>1980000</v>
      </c>
      <c r="J157" s="191"/>
      <c r="K157" s="70"/>
      <c r="L157" s="70"/>
    </row>
    <row r="158" spans="1:12" s="46" customFormat="1" ht="126" customHeight="1">
      <c r="A158" s="104"/>
      <c r="B158" s="55"/>
      <c r="C158" s="55"/>
      <c r="D158" s="55"/>
      <c r="E158" s="56" t="s">
        <v>338</v>
      </c>
      <c r="F158" s="57"/>
      <c r="G158" s="78">
        <f>G159+G160</f>
        <v>592800</v>
      </c>
      <c r="H158" s="78">
        <f>H159+H160</f>
        <v>0</v>
      </c>
      <c r="I158" s="78">
        <f>I159+I160</f>
        <v>592800</v>
      </c>
      <c r="J158" s="191"/>
      <c r="K158" s="70"/>
      <c r="L158" s="70"/>
    </row>
    <row r="159" spans="1:12" s="46" customFormat="1" ht="150" customHeight="1">
      <c r="A159" s="104"/>
      <c r="B159" s="30" t="s">
        <v>356</v>
      </c>
      <c r="C159" s="30" t="s">
        <v>128</v>
      </c>
      <c r="D159" s="30" t="s">
        <v>2</v>
      </c>
      <c r="E159" s="31" t="s">
        <v>129</v>
      </c>
      <c r="F159" s="29" t="s">
        <v>115</v>
      </c>
      <c r="G159" s="14">
        <v>52800</v>
      </c>
      <c r="H159" s="14"/>
      <c r="I159" s="14">
        <f>G159+H159</f>
        <v>52800</v>
      </c>
      <c r="J159" s="191"/>
      <c r="K159" s="70"/>
      <c r="L159" s="70"/>
    </row>
    <row r="160" spans="1:12" s="46" customFormat="1" ht="150" customHeight="1">
      <c r="A160" s="104"/>
      <c r="B160" s="30" t="s">
        <v>380</v>
      </c>
      <c r="C160" s="30" t="s">
        <v>345</v>
      </c>
      <c r="D160" s="30" t="s">
        <v>30</v>
      </c>
      <c r="E160" s="142" t="s">
        <v>372</v>
      </c>
      <c r="F160" s="142" t="s">
        <v>381</v>
      </c>
      <c r="G160" s="141">
        <v>540000</v>
      </c>
      <c r="H160" s="14"/>
      <c r="I160" s="14">
        <f>G160+H160</f>
        <v>540000</v>
      </c>
      <c r="J160" s="191"/>
      <c r="K160" s="70"/>
      <c r="L160" s="70"/>
    </row>
    <row r="161" spans="1:12" s="7" customFormat="1" ht="111.75" customHeight="1">
      <c r="A161" s="106"/>
      <c r="B161" s="55"/>
      <c r="C161" s="55"/>
      <c r="D161" s="55"/>
      <c r="E161" s="56" t="s">
        <v>325</v>
      </c>
      <c r="F161" s="57"/>
      <c r="G161" s="78">
        <f>G162+G163+G164+G166+G167+G171+G172+G173</f>
        <v>41500000</v>
      </c>
      <c r="H161" s="78">
        <f>H162+H163+H164+H166+H167+H171+H172+H173</f>
        <v>136586858</v>
      </c>
      <c r="I161" s="78">
        <f>I162+I163+I164+I166+I167+I171+I172+I173</f>
        <v>178086858</v>
      </c>
      <c r="J161" s="191"/>
      <c r="K161" s="72"/>
      <c r="L161" s="72"/>
    </row>
    <row r="162" spans="1:10" ht="156" customHeight="1">
      <c r="A162" s="102"/>
      <c r="B162" s="107" t="s">
        <v>326</v>
      </c>
      <c r="C162" s="107" t="s">
        <v>128</v>
      </c>
      <c r="D162" s="96" t="s">
        <v>2</v>
      </c>
      <c r="E162" s="111" t="s">
        <v>129</v>
      </c>
      <c r="F162" s="29" t="s">
        <v>55</v>
      </c>
      <c r="G162" s="14"/>
      <c r="H162" s="14">
        <v>10000</v>
      </c>
      <c r="I162" s="14">
        <f>G162+H162</f>
        <v>10000</v>
      </c>
      <c r="J162" s="191"/>
    </row>
    <row r="163" spans="1:10" ht="180" customHeight="1">
      <c r="A163" s="102"/>
      <c r="B163" s="30" t="s">
        <v>327</v>
      </c>
      <c r="C163" s="30" t="s">
        <v>196</v>
      </c>
      <c r="D163" s="30" t="s">
        <v>11</v>
      </c>
      <c r="E163" s="31" t="s">
        <v>197</v>
      </c>
      <c r="F163" s="31" t="s">
        <v>368</v>
      </c>
      <c r="G163" s="14">
        <v>40000000</v>
      </c>
      <c r="H163" s="14">
        <v>60000000</v>
      </c>
      <c r="I163" s="14">
        <f>G163+H163</f>
        <v>100000000</v>
      </c>
      <c r="J163" s="191"/>
    </row>
    <row r="164" spans="1:10" ht="147" customHeight="1">
      <c r="A164" s="102"/>
      <c r="B164" s="30" t="s">
        <v>328</v>
      </c>
      <c r="C164" s="30" t="s">
        <v>211</v>
      </c>
      <c r="D164" s="30"/>
      <c r="E164" s="31" t="s">
        <v>212</v>
      </c>
      <c r="F164" s="34"/>
      <c r="G164" s="14">
        <f>G165</f>
        <v>84906</v>
      </c>
      <c r="H164" s="14">
        <f>H165</f>
        <v>39048</v>
      </c>
      <c r="I164" s="14">
        <f>I165</f>
        <v>123954</v>
      </c>
      <c r="J164" s="191"/>
    </row>
    <row r="165" spans="1:10" ht="202.5" customHeight="1">
      <c r="A165" s="102"/>
      <c r="B165" s="44" t="s">
        <v>329</v>
      </c>
      <c r="C165" s="44" t="s">
        <v>209</v>
      </c>
      <c r="D165" s="44" t="s">
        <v>30</v>
      </c>
      <c r="E165" s="42" t="s">
        <v>210</v>
      </c>
      <c r="F165" s="50" t="s">
        <v>382</v>
      </c>
      <c r="G165" s="48">
        <v>84906</v>
      </c>
      <c r="H165" s="48">
        <v>39048</v>
      </c>
      <c r="I165" s="48">
        <f>G165+H165</f>
        <v>123954</v>
      </c>
      <c r="J165" s="191"/>
    </row>
    <row r="166" spans="1:10" ht="174" customHeight="1">
      <c r="A166" s="102"/>
      <c r="B166" s="132" t="s">
        <v>383</v>
      </c>
      <c r="C166" s="132" t="s">
        <v>375</v>
      </c>
      <c r="D166" s="132" t="s">
        <v>104</v>
      </c>
      <c r="E166" s="133" t="s">
        <v>376</v>
      </c>
      <c r="F166" s="142" t="s">
        <v>419</v>
      </c>
      <c r="G166" s="141"/>
      <c r="H166" s="141">
        <v>9900000</v>
      </c>
      <c r="I166" s="14">
        <f>G166+H166</f>
        <v>9900000</v>
      </c>
      <c r="J166" s="191"/>
    </row>
    <row r="167" spans="1:10" ht="120" customHeight="1">
      <c r="A167" s="102"/>
      <c r="B167" s="132" t="s">
        <v>384</v>
      </c>
      <c r="C167" s="132" t="s">
        <v>385</v>
      </c>
      <c r="D167" s="132" t="s">
        <v>104</v>
      </c>
      <c r="E167" s="133" t="s">
        <v>386</v>
      </c>
      <c r="F167" s="142"/>
      <c r="G167" s="141">
        <f>G168+G169+G170</f>
        <v>0</v>
      </c>
      <c r="H167" s="141">
        <f>H168+H169+H170</f>
        <v>17741000</v>
      </c>
      <c r="I167" s="141">
        <f>I168+I169+I170</f>
        <v>17741000</v>
      </c>
      <c r="J167" s="191" t="s">
        <v>430</v>
      </c>
    </row>
    <row r="168" spans="1:10" ht="153" customHeight="1">
      <c r="A168" s="102"/>
      <c r="B168" s="135" t="s">
        <v>387</v>
      </c>
      <c r="C168" s="135" t="s">
        <v>388</v>
      </c>
      <c r="D168" s="135" t="s">
        <v>104</v>
      </c>
      <c r="E168" s="136" t="s">
        <v>389</v>
      </c>
      <c r="F168" s="143" t="s">
        <v>419</v>
      </c>
      <c r="G168" s="144"/>
      <c r="H168" s="144">
        <v>3741000</v>
      </c>
      <c r="I168" s="48">
        <f>G168+H168</f>
        <v>3741000</v>
      </c>
      <c r="J168" s="191"/>
    </row>
    <row r="169" spans="1:10" ht="156" customHeight="1">
      <c r="A169" s="102"/>
      <c r="B169" s="135" t="s">
        <v>390</v>
      </c>
      <c r="C169" s="135" t="s">
        <v>391</v>
      </c>
      <c r="D169" s="135" t="s">
        <v>104</v>
      </c>
      <c r="E169" s="136" t="s">
        <v>392</v>
      </c>
      <c r="F169" s="143" t="s">
        <v>419</v>
      </c>
      <c r="G169" s="144"/>
      <c r="H169" s="144">
        <v>5500000</v>
      </c>
      <c r="I169" s="48">
        <f>G169+H169</f>
        <v>5500000</v>
      </c>
      <c r="J169" s="191"/>
    </row>
    <row r="170" spans="1:10" ht="168" customHeight="1">
      <c r="A170" s="102"/>
      <c r="B170" s="135" t="s">
        <v>393</v>
      </c>
      <c r="C170" s="135" t="s">
        <v>394</v>
      </c>
      <c r="D170" s="135" t="s">
        <v>104</v>
      </c>
      <c r="E170" s="136" t="s">
        <v>395</v>
      </c>
      <c r="F170" s="143" t="s">
        <v>419</v>
      </c>
      <c r="G170" s="144"/>
      <c r="H170" s="144">
        <v>8500000</v>
      </c>
      <c r="I170" s="48">
        <f>G170+H170</f>
        <v>8500000</v>
      </c>
      <c r="J170" s="191"/>
    </row>
    <row r="171" spans="1:10" ht="180" customHeight="1">
      <c r="A171" s="102"/>
      <c r="B171" s="132" t="s">
        <v>396</v>
      </c>
      <c r="C171" s="132" t="s">
        <v>378</v>
      </c>
      <c r="D171" s="132" t="s">
        <v>104</v>
      </c>
      <c r="E171" s="133" t="s">
        <v>379</v>
      </c>
      <c r="F171" s="142" t="s">
        <v>419</v>
      </c>
      <c r="G171" s="141"/>
      <c r="H171" s="141">
        <v>30359000</v>
      </c>
      <c r="I171" s="14">
        <f>G171+H171</f>
        <v>30359000</v>
      </c>
      <c r="J171" s="191"/>
    </row>
    <row r="172" spans="1:10" ht="169.5" customHeight="1">
      <c r="A172" s="102"/>
      <c r="B172" s="30" t="s">
        <v>330</v>
      </c>
      <c r="C172" s="30" t="s">
        <v>158</v>
      </c>
      <c r="D172" s="30" t="s">
        <v>32</v>
      </c>
      <c r="E172" s="31" t="s">
        <v>80</v>
      </c>
      <c r="F172" s="29" t="s">
        <v>122</v>
      </c>
      <c r="G172" s="14"/>
      <c r="H172" s="14">
        <v>18557000</v>
      </c>
      <c r="I172" s="14">
        <f>G172+H172</f>
        <v>18557000</v>
      </c>
      <c r="J172" s="191"/>
    </row>
    <row r="173" spans="1:12" s="8" customFormat="1" ht="156.75" customHeight="1">
      <c r="A173" s="105"/>
      <c r="B173" s="30" t="s">
        <v>331</v>
      </c>
      <c r="C173" s="30" t="s">
        <v>205</v>
      </c>
      <c r="D173" s="30"/>
      <c r="E173" s="31" t="s">
        <v>206</v>
      </c>
      <c r="F173" s="34"/>
      <c r="G173" s="14">
        <f>G174+G175</f>
        <v>1415094</v>
      </c>
      <c r="H173" s="14">
        <f>H174+H175</f>
        <v>-19190</v>
      </c>
      <c r="I173" s="14">
        <f>I174+I175</f>
        <v>1395904</v>
      </c>
      <c r="J173" s="191"/>
      <c r="K173" s="67"/>
      <c r="L173" s="67"/>
    </row>
    <row r="174" spans="1:12" s="46" customFormat="1" ht="119.25" customHeight="1">
      <c r="A174" s="104"/>
      <c r="B174" s="44" t="s">
        <v>332</v>
      </c>
      <c r="C174" s="44" t="s">
        <v>203</v>
      </c>
      <c r="D174" s="44" t="s">
        <v>5</v>
      </c>
      <c r="E174" s="42" t="s">
        <v>207</v>
      </c>
      <c r="F174" s="50" t="s">
        <v>382</v>
      </c>
      <c r="G174" s="48">
        <v>1415094</v>
      </c>
      <c r="H174" s="48">
        <v>650810</v>
      </c>
      <c r="I174" s="52">
        <f>G174+H174</f>
        <v>2065904</v>
      </c>
      <c r="J174" s="191"/>
      <c r="K174" s="70"/>
      <c r="L174" s="70"/>
    </row>
    <row r="175" spans="1:12" s="46" customFormat="1" ht="143.25" customHeight="1">
      <c r="A175" s="104"/>
      <c r="B175" s="44" t="s">
        <v>333</v>
      </c>
      <c r="C175" s="44" t="s">
        <v>204</v>
      </c>
      <c r="D175" s="44" t="s">
        <v>5</v>
      </c>
      <c r="E175" s="42" t="s">
        <v>208</v>
      </c>
      <c r="F175" s="50" t="s">
        <v>382</v>
      </c>
      <c r="G175" s="14"/>
      <c r="H175" s="48">
        <v>-670000</v>
      </c>
      <c r="I175" s="52">
        <f>G175+H175</f>
        <v>-670000</v>
      </c>
      <c r="J175" s="191"/>
      <c r="K175" s="70"/>
      <c r="L175" s="70"/>
    </row>
    <row r="176" spans="1:10" ht="108" customHeight="1">
      <c r="A176" s="102"/>
      <c r="B176" s="30"/>
      <c r="C176" s="30"/>
      <c r="D176" s="30"/>
      <c r="E176" s="56" t="s">
        <v>334</v>
      </c>
      <c r="F176" s="34"/>
      <c r="G176" s="78">
        <f>G177+G178+G179</f>
        <v>78800</v>
      </c>
      <c r="H176" s="78">
        <f>H177+H178+H179</f>
        <v>341539</v>
      </c>
      <c r="I176" s="78">
        <f>I177+I178+I179</f>
        <v>420339</v>
      </c>
      <c r="J176" s="191"/>
    </row>
    <row r="177" spans="1:10" ht="111" customHeight="1">
      <c r="A177" s="102"/>
      <c r="B177" s="164" t="s">
        <v>335</v>
      </c>
      <c r="C177" s="164" t="s">
        <v>128</v>
      </c>
      <c r="D177" s="164" t="s">
        <v>2</v>
      </c>
      <c r="E177" s="166" t="s">
        <v>129</v>
      </c>
      <c r="F177" s="29" t="s">
        <v>55</v>
      </c>
      <c r="G177" s="14">
        <v>50000</v>
      </c>
      <c r="H177" s="78"/>
      <c r="I177" s="14">
        <f>G177+H177</f>
        <v>50000</v>
      </c>
      <c r="J177" s="191"/>
    </row>
    <row r="178" spans="1:10" ht="147" customHeight="1">
      <c r="A178" s="102"/>
      <c r="B178" s="165"/>
      <c r="C178" s="165"/>
      <c r="D178" s="165"/>
      <c r="E178" s="167"/>
      <c r="F178" s="29" t="s">
        <v>115</v>
      </c>
      <c r="G178" s="14">
        <v>28800</v>
      </c>
      <c r="H178" s="78"/>
      <c r="I178" s="14">
        <f>G178+H178</f>
        <v>28800</v>
      </c>
      <c r="J178" s="191"/>
    </row>
    <row r="179" spans="1:12" s="8" customFormat="1" ht="102" customHeight="1">
      <c r="A179" s="105"/>
      <c r="B179" s="107" t="s">
        <v>336</v>
      </c>
      <c r="C179" s="107" t="s">
        <v>145</v>
      </c>
      <c r="D179" s="108"/>
      <c r="E179" s="126" t="s">
        <v>146</v>
      </c>
      <c r="F179" s="29"/>
      <c r="G179" s="14">
        <f>G180</f>
        <v>0</v>
      </c>
      <c r="H179" s="14">
        <f>H180</f>
        <v>341539</v>
      </c>
      <c r="I179" s="14">
        <f>I180</f>
        <v>341539</v>
      </c>
      <c r="J179" s="191" t="s">
        <v>431</v>
      </c>
      <c r="K179" s="67"/>
      <c r="L179" s="67"/>
    </row>
    <row r="180" spans="1:12" s="46" customFormat="1" ht="294" customHeight="1">
      <c r="A180" s="104"/>
      <c r="B180" s="101" t="s">
        <v>337</v>
      </c>
      <c r="C180" s="101" t="s">
        <v>143</v>
      </c>
      <c r="D180" s="101" t="s">
        <v>6</v>
      </c>
      <c r="E180" s="118" t="s">
        <v>144</v>
      </c>
      <c r="F180" s="42" t="s">
        <v>368</v>
      </c>
      <c r="G180" s="48"/>
      <c r="H180" s="48">
        <v>341539</v>
      </c>
      <c r="I180" s="48">
        <f>G180+H180</f>
        <v>341539</v>
      </c>
      <c r="J180" s="191"/>
      <c r="K180" s="70"/>
      <c r="L180" s="70"/>
    </row>
    <row r="181" spans="1:12" s="46" customFormat="1" ht="111" customHeight="1">
      <c r="A181" s="104"/>
      <c r="B181" s="30"/>
      <c r="C181" s="30"/>
      <c r="D181" s="30"/>
      <c r="E181" s="56" t="s">
        <v>358</v>
      </c>
      <c r="F181" s="29"/>
      <c r="G181" s="78">
        <f>G182</f>
        <v>19200</v>
      </c>
      <c r="H181" s="78">
        <f>H182</f>
        <v>0</v>
      </c>
      <c r="I181" s="78">
        <f>I182</f>
        <v>19200</v>
      </c>
      <c r="J181" s="191"/>
      <c r="K181" s="70"/>
      <c r="L181" s="70"/>
    </row>
    <row r="182" spans="1:12" s="46" customFormat="1" ht="177" customHeight="1">
      <c r="A182" s="104"/>
      <c r="B182" s="30" t="s">
        <v>359</v>
      </c>
      <c r="C182" s="30" t="s">
        <v>128</v>
      </c>
      <c r="D182" s="30" t="s">
        <v>2</v>
      </c>
      <c r="E182" s="31" t="s">
        <v>129</v>
      </c>
      <c r="F182" s="29" t="s">
        <v>115</v>
      </c>
      <c r="G182" s="14">
        <v>19200</v>
      </c>
      <c r="H182" s="14"/>
      <c r="I182" s="14">
        <f>G182+H182</f>
        <v>19200</v>
      </c>
      <c r="J182" s="191"/>
      <c r="K182" s="70"/>
      <c r="L182" s="70"/>
    </row>
    <row r="183" spans="1:10" ht="97.5" customHeight="1">
      <c r="A183" s="102"/>
      <c r="B183" s="55"/>
      <c r="C183" s="55"/>
      <c r="D183" s="55"/>
      <c r="E183" s="56" t="s">
        <v>322</v>
      </c>
      <c r="F183" s="57"/>
      <c r="G183" s="78">
        <f>G184+G185+G186+G187+G188+G189</f>
        <v>2365800</v>
      </c>
      <c r="H183" s="78">
        <f>H184+H185+H186+H187+H188+H189</f>
        <v>50000</v>
      </c>
      <c r="I183" s="78">
        <f>I184+I185+I186+I187+I188+I189</f>
        <v>2415800</v>
      </c>
      <c r="J183" s="191"/>
    </row>
    <row r="184" spans="1:10" ht="172.5" customHeight="1">
      <c r="A184" s="102"/>
      <c r="B184" s="30" t="s">
        <v>357</v>
      </c>
      <c r="C184" s="30" t="s">
        <v>128</v>
      </c>
      <c r="D184" s="30" t="s">
        <v>2</v>
      </c>
      <c r="E184" s="31" t="s">
        <v>129</v>
      </c>
      <c r="F184" s="29" t="s">
        <v>115</v>
      </c>
      <c r="G184" s="14">
        <v>88800</v>
      </c>
      <c r="H184" s="14"/>
      <c r="I184" s="14">
        <f>G184+H184</f>
        <v>88800</v>
      </c>
      <c r="J184" s="191"/>
    </row>
    <row r="185" spans="1:10" ht="235.5" customHeight="1">
      <c r="A185" s="102"/>
      <c r="B185" s="30" t="s">
        <v>323</v>
      </c>
      <c r="C185" s="30" t="s">
        <v>194</v>
      </c>
      <c r="D185" s="30" t="s">
        <v>31</v>
      </c>
      <c r="E185" s="31" t="s">
        <v>195</v>
      </c>
      <c r="F185" s="32" t="s">
        <v>124</v>
      </c>
      <c r="G185" s="14">
        <v>550000</v>
      </c>
      <c r="H185" s="14"/>
      <c r="I185" s="14">
        <f>G185+H185</f>
        <v>550000</v>
      </c>
      <c r="J185" s="191"/>
    </row>
    <row r="186" spans="1:10" ht="163.5" customHeight="1">
      <c r="A186" s="102"/>
      <c r="B186" s="30" t="s">
        <v>324</v>
      </c>
      <c r="C186" s="30" t="s">
        <v>180</v>
      </c>
      <c r="D186" s="30" t="s">
        <v>7</v>
      </c>
      <c r="E186" s="31" t="s">
        <v>71</v>
      </c>
      <c r="F186" s="29" t="s">
        <v>99</v>
      </c>
      <c r="G186" s="14">
        <v>1085000</v>
      </c>
      <c r="H186" s="14"/>
      <c r="I186" s="14">
        <f>G186+H186</f>
        <v>1085000</v>
      </c>
      <c r="J186" s="191"/>
    </row>
    <row r="187" spans="1:10" ht="229.5" customHeight="1">
      <c r="A187" s="102"/>
      <c r="B187" s="30" t="s">
        <v>398</v>
      </c>
      <c r="C187" s="132" t="s">
        <v>397</v>
      </c>
      <c r="D187" s="132" t="s">
        <v>6</v>
      </c>
      <c r="E187" s="133" t="s">
        <v>399</v>
      </c>
      <c r="F187" s="145" t="s">
        <v>124</v>
      </c>
      <c r="G187" s="14"/>
      <c r="H187" s="14">
        <v>25000</v>
      </c>
      <c r="I187" s="14">
        <f>G187+H187</f>
        <v>25000</v>
      </c>
      <c r="J187" s="191"/>
    </row>
    <row r="188" spans="1:10" ht="247.5" customHeight="1">
      <c r="A188" s="102"/>
      <c r="B188" s="132" t="s">
        <v>402</v>
      </c>
      <c r="C188" s="132" t="s">
        <v>403</v>
      </c>
      <c r="D188" s="132" t="s">
        <v>6</v>
      </c>
      <c r="E188" s="133" t="s">
        <v>404</v>
      </c>
      <c r="F188" s="145" t="s">
        <v>124</v>
      </c>
      <c r="G188" s="141"/>
      <c r="H188" s="141">
        <v>25000</v>
      </c>
      <c r="I188" s="14">
        <f>G188+H188</f>
        <v>25000</v>
      </c>
      <c r="J188" s="191"/>
    </row>
    <row r="189" spans="1:10" ht="241.5" customHeight="1">
      <c r="A189" s="102"/>
      <c r="B189" s="132" t="s">
        <v>400</v>
      </c>
      <c r="C189" s="132" t="s">
        <v>145</v>
      </c>
      <c r="D189" s="132" t="s">
        <v>6</v>
      </c>
      <c r="E189" s="133" t="s">
        <v>367</v>
      </c>
      <c r="F189" s="145" t="s">
        <v>124</v>
      </c>
      <c r="G189" s="141">
        <f>G190</f>
        <v>642000</v>
      </c>
      <c r="H189" s="141">
        <f>H190</f>
        <v>0</v>
      </c>
      <c r="I189" s="141">
        <f>I190</f>
        <v>642000</v>
      </c>
      <c r="J189" s="193" t="s">
        <v>432</v>
      </c>
    </row>
    <row r="190" spans="1:10" ht="235.5" customHeight="1">
      <c r="A190" s="102"/>
      <c r="B190" s="135" t="s">
        <v>401</v>
      </c>
      <c r="C190" s="135" t="s">
        <v>366</v>
      </c>
      <c r="D190" s="135" t="s">
        <v>6</v>
      </c>
      <c r="E190" s="136" t="s">
        <v>367</v>
      </c>
      <c r="F190" s="140" t="s">
        <v>124</v>
      </c>
      <c r="G190" s="144">
        <v>642000</v>
      </c>
      <c r="H190" s="144"/>
      <c r="I190" s="14">
        <f>G190+H190</f>
        <v>642000</v>
      </c>
      <c r="J190" s="193"/>
    </row>
    <row r="191" spans="1:12" s="7" customFormat="1" ht="111.75" customHeight="1">
      <c r="A191" s="106"/>
      <c r="B191" s="30"/>
      <c r="C191" s="30"/>
      <c r="D191" s="30"/>
      <c r="E191" s="56" t="s">
        <v>339</v>
      </c>
      <c r="F191" s="34"/>
      <c r="G191" s="78">
        <f>G192+G193+G194</f>
        <v>180600</v>
      </c>
      <c r="H191" s="78">
        <f>H192+H193+H194</f>
        <v>20000</v>
      </c>
      <c r="I191" s="78">
        <f>I192+I193+I194</f>
        <v>200600</v>
      </c>
      <c r="J191" s="193"/>
      <c r="K191" s="72"/>
      <c r="L191" s="72"/>
    </row>
    <row r="192" spans="1:12" s="7" customFormat="1" ht="186.75" customHeight="1">
      <c r="A192" s="106"/>
      <c r="B192" s="30" t="s">
        <v>410</v>
      </c>
      <c r="C192" s="30" t="s">
        <v>128</v>
      </c>
      <c r="D192" s="30" t="s">
        <v>2</v>
      </c>
      <c r="E192" s="31" t="s">
        <v>129</v>
      </c>
      <c r="F192" s="29" t="s">
        <v>115</v>
      </c>
      <c r="G192" s="14">
        <v>105600</v>
      </c>
      <c r="H192" s="14"/>
      <c r="I192" s="14">
        <f>G192+H192</f>
        <v>105600</v>
      </c>
      <c r="J192" s="193"/>
      <c r="K192" s="72"/>
      <c r="L192" s="72"/>
    </row>
    <row r="193" spans="1:12" s="7" customFormat="1" ht="186.75" customHeight="1">
      <c r="A193" s="106"/>
      <c r="B193" s="132" t="s">
        <v>405</v>
      </c>
      <c r="C193" s="132" t="s">
        <v>158</v>
      </c>
      <c r="D193" s="132" t="s">
        <v>32</v>
      </c>
      <c r="E193" s="133" t="s">
        <v>80</v>
      </c>
      <c r="F193" s="134" t="s">
        <v>122</v>
      </c>
      <c r="G193" s="141">
        <v>75000</v>
      </c>
      <c r="H193" s="14"/>
      <c r="I193" s="14">
        <f>G193+H193</f>
        <v>75000</v>
      </c>
      <c r="J193" s="193"/>
      <c r="K193" s="72"/>
      <c r="L193" s="72"/>
    </row>
    <row r="194" spans="1:10" ht="171.75" customHeight="1">
      <c r="A194" s="102"/>
      <c r="B194" s="30" t="s">
        <v>340</v>
      </c>
      <c r="C194" s="30" t="s">
        <v>141</v>
      </c>
      <c r="D194" s="30" t="s">
        <v>15</v>
      </c>
      <c r="E194" s="31" t="s">
        <v>142</v>
      </c>
      <c r="F194" s="32" t="s">
        <v>123</v>
      </c>
      <c r="G194" s="14"/>
      <c r="H194" s="14">
        <v>20000</v>
      </c>
      <c r="I194" s="14">
        <f>G194+H194</f>
        <v>20000</v>
      </c>
      <c r="J194" s="193"/>
    </row>
    <row r="195" spans="1:12" ht="54.75" customHeight="1">
      <c r="A195" s="102"/>
      <c r="B195" s="20"/>
      <c r="C195" s="21"/>
      <c r="D195" s="20"/>
      <c r="E195" s="39" t="s">
        <v>3</v>
      </c>
      <c r="F195" s="40"/>
      <c r="G195" s="79">
        <f>G8+G54+G83+G97+G121+G125+G132+G158+G161+G176+G181+G183+G191</f>
        <v>262229131</v>
      </c>
      <c r="H195" s="79">
        <f>H8+H54+H83+H97+H121+H125+H132+H158+H161+H176+H181+H183+H191</f>
        <v>290154409</v>
      </c>
      <c r="I195" s="79">
        <f>I8+I54+I83+I97+I121+I125+I132+I158+I161+I176+I181+I183+I191</f>
        <v>552383540</v>
      </c>
      <c r="J195" s="193"/>
      <c r="K195" s="65"/>
      <c r="L195" s="65"/>
    </row>
    <row r="196" spans="1:12" ht="54.75" customHeight="1">
      <c r="A196" s="102"/>
      <c r="B196" s="23"/>
      <c r="C196" s="22"/>
      <c r="D196" s="23"/>
      <c r="E196" s="83"/>
      <c r="F196" s="84"/>
      <c r="G196" s="85"/>
      <c r="H196" s="85"/>
      <c r="I196" s="85"/>
      <c r="J196" s="193"/>
      <c r="K196" s="65"/>
      <c r="L196" s="65"/>
    </row>
    <row r="197" spans="1:12" ht="54.75" customHeight="1">
      <c r="A197" s="102"/>
      <c r="B197" s="23"/>
      <c r="C197" s="22"/>
      <c r="D197" s="23"/>
      <c r="E197" s="83"/>
      <c r="F197" s="84"/>
      <c r="G197" s="85"/>
      <c r="H197" s="85"/>
      <c r="I197" s="85"/>
      <c r="J197" s="193"/>
      <c r="K197" s="65"/>
      <c r="L197" s="65"/>
    </row>
    <row r="198" spans="1:12" ht="54.75" customHeight="1">
      <c r="A198" s="102"/>
      <c r="B198" s="23"/>
      <c r="C198" s="22"/>
      <c r="D198" s="23"/>
      <c r="E198" s="83"/>
      <c r="F198" s="84"/>
      <c r="G198" s="85"/>
      <c r="H198" s="85"/>
      <c r="I198" s="85"/>
      <c r="J198" s="193"/>
      <c r="K198" s="65"/>
      <c r="L198" s="65"/>
    </row>
    <row r="199" spans="1:12" ht="54.75" customHeight="1">
      <c r="A199" s="102"/>
      <c r="B199" s="23"/>
      <c r="C199" s="22"/>
      <c r="D199" s="23"/>
      <c r="E199" s="83"/>
      <c r="F199" s="84"/>
      <c r="G199" s="85"/>
      <c r="H199" s="85"/>
      <c r="I199" s="85"/>
      <c r="J199" s="193"/>
      <c r="K199" s="65"/>
      <c r="L199" s="65"/>
    </row>
    <row r="200" spans="1:12" ht="54.75" customHeight="1">
      <c r="A200" s="102"/>
      <c r="B200" s="23"/>
      <c r="C200" s="22"/>
      <c r="D200" s="23"/>
      <c r="E200" s="83"/>
      <c r="F200" s="84"/>
      <c r="G200" s="85"/>
      <c r="H200" s="85"/>
      <c r="I200" s="85"/>
      <c r="J200" s="193"/>
      <c r="K200" s="65"/>
      <c r="L200" s="65"/>
    </row>
    <row r="201" spans="1:12" ht="75.75" customHeight="1">
      <c r="A201" s="102"/>
      <c r="B201" s="159" t="s">
        <v>414</v>
      </c>
      <c r="C201" s="159"/>
      <c r="D201" s="159"/>
      <c r="E201" s="159"/>
      <c r="F201" s="159"/>
      <c r="G201" s="159"/>
      <c r="H201" s="160" t="s">
        <v>415</v>
      </c>
      <c r="I201" s="160"/>
      <c r="J201" s="193"/>
      <c r="K201" s="92"/>
      <c r="L201" s="65"/>
    </row>
    <row r="202" spans="1:12" ht="54.75" customHeight="1">
      <c r="A202" s="102"/>
      <c r="B202" s="23"/>
      <c r="C202" s="22"/>
      <c r="D202" s="23"/>
      <c r="E202" s="83"/>
      <c r="F202" s="84"/>
      <c r="G202" s="85"/>
      <c r="H202" s="85"/>
      <c r="I202" s="85"/>
      <c r="J202" s="193"/>
      <c r="K202" s="65"/>
      <c r="L202" s="65"/>
    </row>
    <row r="203" spans="1:12" ht="54.75" customHeight="1">
      <c r="A203" s="102"/>
      <c r="B203" s="23"/>
      <c r="C203" s="22"/>
      <c r="D203" s="23"/>
      <c r="E203" s="83"/>
      <c r="F203" s="84"/>
      <c r="G203" s="85"/>
      <c r="H203" s="85"/>
      <c r="I203" s="85"/>
      <c r="J203" s="193"/>
      <c r="K203" s="65"/>
      <c r="L203" s="65"/>
    </row>
    <row r="204" spans="2:12" ht="54.75" customHeight="1">
      <c r="B204" s="22"/>
      <c r="C204" s="22"/>
      <c r="D204" s="23"/>
      <c r="E204" s="83"/>
      <c r="F204" s="84"/>
      <c r="G204" s="85"/>
      <c r="H204" s="85"/>
      <c r="I204" s="85"/>
      <c r="J204" s="193"/>
      <c r="K204" s="65"/>
      <c r="L204" s="65">
        <f>I204-K204</f>
        <v>0</v>
      </c>
    </row>
    <row r="205" spans="2:12" ht="129.75" customHeight="1">
      <c r="B205" s="22"/>
      <c r="C205" s="22"/>
      <c r="D205" s="23"/>
      <c r="E205" s="83"/>
      <c r="F205" s="84"/>
      <c r="G205" s="85"/>
      <c r="H205" s="85"/>
      <c r="I205" s="85"/>
      <c r="J205" s="193"/>
      <c r="K205" s="65"/>
      <c r="L205" s="65"/>
    </row>
    <row r="206" spans="2:12" ht="54.75" customHeight="1">
      <c r="B206" s="22"/>
      <c r="C206" s="22"/>
      <c r="D206" s="23"/>
      <c r="E206" s="83"/>
      <c r="F206" s="84"/>
      <c r="G206" s="85"/>
      <c r="H206" s="85"/>
      <c r="I206" s="85"/>
      <c r="J206" s="193"/>
      <c r="K206" s="65"/>
      <c r="L206" s="65"/>
    </row>
    <row r="207" spans="5:12" ht="54.75" customHeight="1">
      <c r="E207" s="83"/>
      <c r="F207" s="84"/>
      <c r="G207" s="85"/>
      <c r="H207" s="85"/>
      <c r="I207" s="85"/>
      <c r="J207" s="193"/>
      <c r="K207" s="65"/>
      <c r="L207" s="65"/>
    </row>
    <row r="208" spans="2:12" ht="54.75" customHeight="1">
      <c r="B208" s="175"/>
      <c r="C208" s="175"/>
      <c r="D208" s="175"/>
      <c r="E208" s="175"/>
      <c r="F208" s="84"/>
      <c r="H208" s="93"/>
      <c r="I208" s="85"/>
      <c r="J208" s="193"/>
      <c r="K208" s="65"/>
      <c r="L208" s="65"/>
    </row>
    <row r="209" spans="2:10" ht="45.75" customHeight="1">
      <c r="B209" s="87"/>
      <c r="C209" s="87"/>
      <c r="D209" s="87"/>
      <c r="E209" s="24"/>
      <c r="F209" s="25"/>
      <c r="G209" s="80"/>
      <c r="H209" s="80"/>
      <c r="I209" s="80"/>
      <c r="J209" s="193"/>
    </row>
    <row r="210" spans="2:10" ht="91.5" customHeight="1">
      <c r="B210" s="176"/>
      <c r="C210" s="176"/>
      <c r="D210" s="176"/>
      <c r="E210" s="92"/>
      <c r="F210" s="92"/>
      <c r="G210" s="170"/>
      <c r="H210" s="170"/>
      <c r="I210" s="170"/>
      <c r="J210" s="193"/>
    </row>
    <row r="211" spans="2:10" ht="91.5" customHeight="1">
      <c r="B211" s="91"/>
      <c r="C211" s="81"/>
      <c r="E211" s="87"/>
      <c r="F211" s="87"/>
      <c r="G211" s="88"/>
      <c r="H211" s="88"/>
      <c r="I211" s="88"/>
      <c r="J211" s="148"/>
    </row>
    <row r="212" spans="2:10" ht="55.5" customHeight="1">
      <c r="B212" s="176"/>
      <c r="C212" s="176"/>
      <c r="D212" s="176"/>
      <c r="E212" s="89"/>
      <c r="F212" s="89"/>
      <c r="G212" s="36"/>
      <c r="H212" s="36"/>
      <c r="I212" s="36"/>
      <c r="J212" s="148"/>
    </row>
    <row r="213" spans="2:9" ht="59.25" customHeight="1">
      <c r="B213" s="81"/>
      <c r="C213" s="81"/>
      <c r="D213" s="81"/>
      <c r="E213" s="90"/>
      <c r="G213" s="76"/>
      <c r="H213" s="76"/>
      <c r="I213" s="76"/>
    </row>
    <row r="214" spans="2:10" ht="72.75" customHeight="1">
      <c r="B214" s="152"/>
      <c r="C214" s="152"/>
      <c r="D214" s="152"/>
      <c r="E214" s="152"/>
      <c r="F214" s="86"/>
      <c r="G214" s="36"/>
      <c r="H214" s="151"/>
      <c r="I214" s="151"/>
      <c r="J214" s="148"/>
    </row>
    <row r="215" spans="1:18" s="13" customFormat="1" ht="69.75" customHeight="1">
      <c r="A215" s="10"/>
      <c r="B215" s="81"/>
      <c r="C215" s="81"/>
      <c r="D215" s="27"/>
      <c r="E215" s="26"/>
      <c r="F215" s="27"/>
      <c r="J215" s="150"/>
      <c r="K215" s="62"/>
      <c r="L215" s="62"/>
      <c r="M215" s="11"/>
      <c r="N215" s="11"/>
      <c r="O215" s="11"/>
      <c r="P215" s="12"/>
      <c r="Q215" s="12"/>
      <c r="R215" s="9"/>
    </row>
    <row r="216" spans="2:13" ht="50.25">
      <c r="B216" s="81"/>
      <c r="C216" s="81"/>
      <c r="G216" s="76"/>
      <c r="H216" s="76"/>
      <c r="I216" s="76"/>
      <c r="K216" s="76"/>
      <c r="L216" s="76"/>
      <c r="M216" s="76"/>
    </row>
    <row r="217" spans="2:9" ht="44.25">
      <c r="B217" s="81"/>
      <c r="C217" s="81"/>
      <c r="G217" s="75"/>
      <c r="H217" s="75"/>
      <c r="I217" s="75"/>
    </row>
    <row r="218" spans="2:9" ht="131.25" customHeight="1">
      <c r="B218" s="81"/>
      <c r="C218" s="81"/>
      <c r="G218" s="75"/>
      <c r="H218" s="75"/>
      <c r="I218" s="75"/>
    </row>
    <row r="219" spans="7:9" ht="131.25" customHeight="1">
      <c r="G219" s="75"/>
      <c r="H219" s="75"/>
      <c r="I219" s="75"/>
    </row>
    <row r="220" ht="131.25" customHeight="1"/>
    <row r="223" spans="7:11" ht="64.5" customHeight="1">
      <c r="G223" s="92"/>
      <c r="H223" s="92"/>
      <c r="I223" s="170"/>
      <c r="J223" s="170"/>
      <c r="K223" s="170"/>
    </row>
    <row r="224" spans="7:11" ht="64.5">
      <c r="G224" s="87"/>
      <c r="H224" s="87"/>
      <c r="I224" s="88"/>
      <c r="J224" s="148"/>
      <c r="K224" s="88"/>
    </row>
    <row r="225" spans="7:11" ht="63.75">
      <c r="G225" s="89"/>
      <c r="H225" s="89"/>
      <c r="I225" s="36"/>
      <c r="J225" s="148"/>
      <c r="K225" s="36"/>
    </row>
    <row r="226" spans="7:11" ht="50.25">
      <c r="G226" s="26"/>
      <c r="H226" s="27"/>
      <c r="I226" s="76"/>
      <c r="K226" s="76"/>
    </row>
  </sheetData>
  <sheetProtection/>
  <mergeCells count="140">
    <mergeCell ref="J18:J31"/>
    <mergeCell ref="J108:J120"/>
    <mergeCell ref="J121:J132"/>
    <mergeCell ref="J133:J144"/>
    <mergeCell ref="J145:J154"/>
    <mergeCell ref="J155:J166"/>
    <mergeCell ref="J167:J178"/>
    <mergeCell ref="J179:J188"/>
    <mergeCell ref="J32:J48"/>
    <mergeCell ref="J189:J210"/>
    <mergeCell ref="J89:J107"/>
    <mergeCell ref="J63:J73"/>
    <mergeCell ref="J74:J87"/>
    <mergeCell ref="J2:J17"/>
    <mergeCell ref="J49:J62"/>
    <mergeCell ref="B177:B178"/>
    <mergeCell ref="B14:B15"/>
    <mergeCell ref="C14:C15"/>
    <mergeCell ref="D14:D15"/>
    <mergeCell ref="B145:B146"/>
    <mergeCell ref="C145:C146"/>
    <mergeCell ref="D145:D146"/>
    <mergeCell ref="D133:D134"/>
    <mergeCell ref="C88:C89"/>
    <mergeCell ref="C86:C87"/>
    <mergeCell ref="E177:E178"/>
    <mergeCell ref="C177:C178"/>
    <mergeCell ref="D177:D178"/>
    <mergeCell ref="E145:E146"/>
    <mergeCell ref="D126:D127"/>
    <mergeCell ref="B112:B113"/>
    <mergeCell ref="B117:B118"/>
    <mergeCell ref="C117:C118"/>
    <mergeCell ref="D117:D118"/>
    <mergeCell ref="D112:D113"/>
    <mergeCell ref="C112:C113"/>
    <mergeCell ref="E55:E56"/>
    <mergeCell ref="B84:B85"/>
    <mergeCell ref="C84:C85"/>
    <mergeCell ref="D84:D85"/>
    <mergeCell ref="E84:E85"/>
    <mergeCell ref="B55:B56"/>
    <mergeCell ref="C55:C56"/>
    <mergeCell ref="D55:D56"/>
    <mergeCell ref="D76:D78"/>
    <mergeCell ref="B73:B75"/>
    <mergeCell ref="E143:E144"/>
    <mergeCell ref="D73:D75"/>
    <mergeCell ref="D86:D87"/>
    <mergeCell ref="D98:D99"/>
    <mergeCell ref="E98:E99"/>
    <mergeCell ref="E126:E127"/>
    <mergeCell ref="E112:E113"/>
    <mergeCell ref="E133:E134"/>
    <mergeCell ref="D143:D144"/>
    <mergeCell ref="E93:E94"/>
    <mergeCell ref="C73:C75"/>
    <mergeCell ref="D109:D110"/>
    <mergeCell ref="B86:B87"/>
    <mergeCell ref="C109:C110"/>
    <mergeCell ref="B109:B110"/>
    <mergeCell ref="B98:B99"/>
    <mergeCell ref="C90:C91"/>
    <mergeCell ref="B93:B94"/>
    <mergeCell ref="D93:D94"/>
    <mergeCell ref="E68:E70"/>
    <mergeCell ref="D68:D70"/>
    <mergeCell ref="E90:E91"/>
    <mergeCell ref="D90:D91"/>
    <mergeCell ref="E73:E75"/>
    <mergeCell ref="E86:E87"/>
    <mergeCell ref="E76:E78"/>
    <mergeCell ref="E71:E72"/>
    <mergeCell ref="D71:D72"/>
    <mergeCell ref="D57:D60"/>
    <mergeCell ref="E88:E89"/>
    <mergeCell ref="C61:C66"/>
    <mergeCell ref="B61:B66"/>
    <mergeCell ref="B68:B70"/>
    <mergeCell ref="C68:C70"/>
    <mergeCell ref="D61:D66"/>
    <mergeCell ref="D88:D89"/>
    <mergeCell ref="E57:E60"/>
    <mergeCell ref="E61:E64"/>
    <mergeCell ref="B133:B134"/>
    <mergeCell ref="C133:C134"/>
    <mergeCell ref="B57:B60"/>
    <mergeCell ref="C57:C60"/>
    <mergeCell ref="C98:C99"/>
    <mergeCell ref="C71:C72"/>
    <mergeCell ref="B126:B127"/>
    <mergeCell ref="C126:C127"/>
    <mergeCell ref="B90:B91"/>
    <mergeCell ref="C93:C94"/>
    <mergeCell ref="E44:E45"/>
    <mergeCell ref="D21:D23"/>
    <mergeCell ref="E21:E23"/>
    <mergeCell ref="B5:I5"/>
    <mergeCell ref="E9:E10"/>
    <mergeCell ref="B9:B10"/>
    <mergeCell ref="D9:D10"/>
    <mergeCell ref="C9:C10"/>
    <mergeCell ref="I223:K223"/>
    <mergeCell ref="B208:E208"/>
    <mergeCell ref="B210:D210"/>
    <mergeCell ref="E109:E110"/>
    <mergeCell ref="E117:E118"/>
    <mergeCell ref="H214:I214"/>
    <mergeCell ref="B214:E214"/>
    <mergeCell ref="B212:D212"/>
    <mergeCell ref="B143:B144"/>
    <mergeCell ref="C143:C144"/>
    <mergeCell ref="G210:I210"/>
    <mergeCell ref="B21:B23"/>
    <mergeCell ref="C21:C23"/>
    <mergeCell ref="B88:B89"/>
    <mergeCell ref="B76:B78"/>
    <mergeCell ref="C76:C78"/>
    <mergeCell ref="B24:B25"/>
    <mergeCell ref="C24:C25"/>
    <mergeCell ref="B44:B45"/>
    <mergeCell ref="B71:B72"/>
    <mergeCell ref="B46:B47"/>
    <mergeCell ref="C46:C47"/>
    <mergeCell ref="D46:D47"/>
    <mergeCell ref="E46:E47"/>
    <mergeCell ref="B135:B136"/>
    <mergeCell ref="C135:C136"/>
    <mergeCell ref="D135:D136"/>
    <mergeCell ref="E135:E136"/>
    <mergeCell ref="B201:G201"/>
    <mergeCell ref="H201:I201"/>
    <mergeCell ref="G1:I1"/>
    <mergeCell ref="G2:I2"/>
    <mergeCell ref="G3:I3"/>
    <mergeCell ref="E14:E15"/>
    <mergeCell ref="D24:D25"/>
    <mergeCell ref="E24:E25"/>
    <mergeCell ref="C44:C45"/>
    <mergeCell ref="D44:D45"/>
  </mergeCells>
  <printOptions horizontalCentered="1"/>
  <pageMargins left="0.2755905511811024" right="0.1968503937007874" top="0.63" bottom="0.56" header="0.3937007874015748" footer="0.37"/>
  <pageSetup firstPageNumber="1" useFirstPageNumber="1" fitToHeight="15" horizontalDpi="600" verticalDpi="600" orientation="landscape" paperSize="9" scale="21" r:id="rId1"/>
  <headerFooter alignWithMargins="0">
    <oddHeader>&amp;L &amp;R&amp;50Продовження додатку 8</oddHeader>
  </headerFooter>
  <rowBreaks count="14" manualBreakCount="14">
    <brk id="16" min="1" max="9" man="1"/>
    <brk id="31" min="1" max="9" man="1"/>
    <brk id="47" min="1" max="9" man="1"/>
    <brk id="60" min="1" max="9" man="1"/>
    <brk id="73" min="1" max="9" man="1"/>
    <brk id="88" min="1" max="9" man="1"/>
    <brk id="106" min="1" max="9" man="1"/>
    <brk id="120" min="1" max="9" man="1"/>
    <brk id="132" min="1" max="9" man="1"/>
    <brk id="144" min="1" max="9" man="1"/>
    <brk id="154" min="1" max="9" man="1"/>
    <brk id="166" min="1" max="9" man="1"/>
    <brk id="178" min="1" max="9" man="1"/>
    <brk id="188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2017-11-20T15:04:42Z</cp:lastPrinted>
  <dcterms:created xsi:type="dcterms:W3CDTF">2014-01-17T10:52:16Z</dcterms:created>
  <dcterms:modified xsi:type="dcterms:W3CDTF">2017-11-20T15:05:04Z</dcterms:modified>
  <cp:category/>
  <cp:version/>
  <cp:contentType/>
  <cp:contentStatus/>
</cp:coreProperties>
</file>