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485" windowWidth="12390" windowHeight="8355" activeTab="0"/>
  </bookViews>
  <sheets>
    <sheet name="каса з субвенцією 17650,0" sheetId="1" r:id="rId1"/>
  </sheets>
  <definedNames>
    <definedName name="_xlfn.AGGREGATE" hidden="1">#NAME?</definedName>
    <definedName name="_xlnm.Print_Titles" localSheetId="0">'каса з субвенцією 17650,0'!$14:$14</definedName>
    <definedName name="_xlnm.Print_Area" localSheetId="0">'каса з субвенцією 17650,0'!$B$1:$N$383</definedName>
  </definedNames>
  <calcPr fullCalcOnLoad="1"/>
</workbook>
</file>

<file path=xl/sharedStrings.xml><?xml version="1.0" encoding="utf-8"?>
<sst xmlns="http://schemas.openxmlformats.org/spreadsheetml/2006/main" count="843" uniqueCount="469">
  <si>
    <t xml:space="preserve">Благоустрій міст, сіл, селищ </t>
  </si>
  <si>
    <t>Інші заходи у сфері електротранспорту</t>
  </si>
  <si>
    <t>0310000</t>
  </si>
  <si>
    <t>0310180</t>
  </si>
  <si>
    <t>0313500</t>
  </si>
  <si>
    <t>0314200</t>
  </si>
  <si>
    <t>Утримання та навчально-тренувальна робота комунальних дитячо-юнацьких спортивних шкіл</t>
  </si>
  <si>
    <t>0315060</t>
  </si>
  <si>
    <t>Благоустрій міст, сіл, селищ</t>
  </si>
  <si>
    <t>0316640</t>
  </si>
  <si>
    <t>Сприяння розвитку малого та середнього підприємництва</t>
  </si>
  <si>
    <t>0317450</t>
  </si>
  <si>
    <t>0317470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</si>
  <si>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</si>
  <si>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</si>
  <si>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</si>
  <si>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</si>
  <si>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</si>
  <si>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</si>
  <si>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</si>
  <si>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</si>
  <si>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</si>
  <si>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1010180</t>
  </si>
  <si>
    <t>1011010</t>
  </si>
  <si>
    <t>1011020</t>
  </si>
  <si>
    <t>1011070</t>
  </si>
  <si>
    <t>1011090</t>
  </si>
  <si>
    <t>1011170</t>
  </si>
  <si>
    <t>1011190</t>
  </si>
  <si>
    <t>1011210</t>
  </si>
  <si>
    <t xml:space="preserve">Відділ охорони здоров’я Сумської міської ради  </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</si>
  <si>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</si>
  <si>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</si>
  <si>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</si>
  <si>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</si>
  <si>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</si>
  <si>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</si>
  <si>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</si>
  <si>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</si>
  <si>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</si>
  <si>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1510000</t>
  </si>
  <si>
    <t>1510180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</si>
  <si>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</si>
  <si>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2010000</t>
  </si>
  <si>
    <t>Служба у справах дітей Сумської міської ради</t>
  </si>
  <si>
    <t>2010180</t>
  </si>
  <si>
    <t>Відділ культури та туризму Сумської міської ради</t>
  </si>
  <si>
    <t>2410000</t>
  </si>
  <si>
    <t>2410180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</si>
  <si>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</si>
  <si>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</si>
  <si>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</si>
  <si>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</si>
  <si>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</si>
  <si>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</si>
  <si>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</si>
  <si>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4110000</t>
  </si>
  <si>
    <t>4110180</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</si>
  <si>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</si>
  <si>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</si>
  <si>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</si>
  <si>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</si>
  <si>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</si>
  <si>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4116060</t>
  </si>
  <si>
    <t>Заходи з енергозбереження</t>
  </si>
  <si>
    <t>4117470</t>
  </si>
  <si>
    <t>4510180</t>
  </si>
  <si>
    <t>4510000</t>
  </si>
  <si>
    <t>Реалізація заходів щодо інвестиційного розвитку території</t>
  </si>
  <si>
    <t>4517310</t>
  </si>
  <si>
    <t>Управління капітального будівництва та дорожнього господарства Сумської міської ради</t>
  </si>
  <si>
    <t>4710000</t>
  </si>
  <si>
    <t>4716060</t>
  </si>
  <si>
    <t>4716310</t>
  </si>
  <si>
    <t>4810180</t>
  </si>
  <si>
    <t>Управління «Інспекція з благоустрою міста Суми» Сумської міської ради</t>
  </si>
  <si>
    <t>5010180</t>
  </si>
  <si>
    <t>7510000</t>
  </si>
  <si>
    <t>7510180</t>
  </si>
  <si>
    <t xml:space="preserve">Інші субвенції сільському бюджету с. Піщане </t>
  </si>
  <si>
    <t>Виконавчий комітет Сумської міської ради</t>
  </si>
  <si>
    <t>Надання соціальних послуг «Центром реінтеграції бездомних осіб»</t>
  </si>
  <si>
    <t>4717470</t>
  </si>
  <si>
    <t>Впровадження засобів обліку витрат та регулювання споживання води та теплової енергії</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</si>
  <si>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</si>
  <si>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</si>
  <si>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</si>
  <si>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</si>
  <si>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</si>
  <si>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4716420</t>
  </si>
  <si>
    <t>Збереження пам’яток історії та культури</t>
  </si>
  <si>
    <t>4716421</t>
  </si>
  <si>
    <t>4610180</t>
  </si>
  <si>
    <t>Управління державного архітектурно-будівельного контролю Сумської міської ради</t>
  </si>
  <si>
    <t>0180</t>
  </si>
  <si>
    <t>0111</t>
  </si>
  <si>
    <t>Код функціональної класифікації видатків та кредитування бюджету</t>
  </si>
  <si>
    <t>1010</t>
  </si>
  <si>
    <t>0910</t>
  </si>
  <si>
    <t>1020</t>
  </si>
  <si>
    <t>0921</t>
  </si>
  <si>
    <t>1070</t>
  </si>
  <si>
    <t>0922</t>
  </si>
  <si>
    <t>1090</t>
  </si>
  <si>
    <t>0960</t>
  </si>
  <si>
    <t>1170</t>
  </si>
  <si>
    <t>0990</t>
  </si>
  <si>
    <t>1190</t>
  </si>
  <si>
    <t>1210</t>
  </si>
  <si>
    <t>2010</t>
  </si>
  <si>
    <t>0731</t>
  </si>
  <si>
    <t>2050</t>
  </si>
  <si>
    <t>0733</t>
  </si>
  <si>
    <t>2140</t>
  </si>
  <si>
    <t>0722</t>
  </si>
  <si>
    <t>2180</t>
  </si>
  <si>
    <t>0726</t>
  </si>
  <si>
    <t>0610</t>
  </si>
  <si>
    <t>6020</t>
  </si>
  <si>
    <t>6021</t>
  </si>
  <si>
    <t>6022</t>
  </si>
  <si>
    <t>0620</t>
  </si>
  <si>
    <t>6060</t>
  </si>
  <si>
    <t>6100</t>
  </si>
  <si>
    <t>4060</t>
  </si>
  <si>
    <t>0824</t>
  </si>
  <si>
    <t>4100</t>
  </si>
  <si>
    <t>4200</t>
  </si>
  <si>
    <t>0829</t>
  </si>
  <si>
    <t>0810</t>
  </si>
  <si>
    <t>5060</t>
  </si>
  <si>
    <t>6310</t>
  </si>
  <si>
    <t>0490</t>
  </si>
  <si>
    <t>6420</t>
  </si>
  <si>
    <t>6421</t>
  </si>
  <si>
    <t>0421</t>
  </si>
  <si>
    <t>6640</t>
  </si>
  <si>
    <t>0455</t>
  </si>
  <si>
    <t>7410</t>
  </si>
  <si>
    <t>0470</t>
  </si>
  <si>
    <t>7450</t>
  </si>
  <si>
    <t>0411</t>
  </si>
  <si>
    <t>7470</t>
  </si>
  <si>
    <t>0133</t>
  </si>
  <si>
    <t>8600</t>
  </si>
  <si>
    <t>2417410</t>
  </si>
  <si>
    <t>1517410</t>
  </si>
  <si>
    <t>1417410</t>
  </si>
  <si>
    <t>1017410</t>
  </si>
  <si>
    <t>1040</t>
  </si>
  <si>
    <t>3500</t>
  </si>
  <si>
    <t>7310</t>
  </si>
  <si>
    <t>Код програмної класифікації видатків та кредитування місцевих бюджетів</t>
  </si>
  <si>
    <t>4116100</t>
  </si>
  <si>
    <t xml:space="preserve">Загальний обсяг фінансування будівництва </t>
  </si>
  <si>
    <t>Відсоток завершеності будівництва об’єктів на майбутні роки</t>
  </si>
  <si>
    <t>Всього видатків на завершення будівництва об’єктів на майбутні роки</t>
  </si>
  <si>
    <t>1010000</t>
  </si>
  <si>
    <t>КП Сумської міської ради «Електроавтотранс»</t>
  </si>
  <si>
    <t>1410000</t>
  </si>
  <si>
    <t>КП  «Зеленого будівництва» Сумської міської ради</t>
  </si>
  <si>
    <t>КП  «Спеціалізований комбінат» Сумської міської ради</t>
  </si>
  <si>
    <t>КП ЕЗО «Міськсвітло» Сумської міської ради</t>
  </si>
  <si>
    <t>КП «Міськводоканал» Сумської міської ради</t>
  </si>
  <si>
    <t>КП «Сумикомунінвест»  Сумської міської ради</t>
  </si>
  <si>
    <t>КП «Сумижилкомсервіс» Сумської міської ради</t>
  </si>
  <si>
    <t>КП «Шляхрембуд» Сумської міської ради</t>
  </si>
  <si>
    <t>Назва об’єктів відповідно  до проектно- кошторисної документації тощо</t>
  </si>
  <si>
    <t>1. Будівництво</t>
  </si>
  <si>
    <t>Будівництво кладовища в районі 40-ї підстанції</t>
  </si>
  <si>
    <t>Полігон для складування твердих побутових відходів на території В. Бобрицької сільської ради Краснопільського району (3 черга)</t>
  </si>
  <si>
    <t xml:space="preserve">Добудова шляхопроводу по вул. 20 років Перемоги з реконструкцією дороги від вул. Прокоф'єва до                      вул. Роменської </t>
  </si>
  <si>
    <t>Будівництво глибоководної свердловини на Пришибському водозаборі</t>
  </si>
  <si>
    <t>Будівництво інженерних мереж селища Ганнівка (2 черга)</t>
  </si>
  <si>
    <t>Будівництво зливної каналізації по вул. Прокоф'єва</t>
  </si>
  <si>
    <t>Будівництво доріг та ліній освітлення 12 МР</t>
  </si>
  <si>
    <t>Будівництво дитячих та спортивних майданчиків</t>
  </si>
  <si>
    <t>Будівництво дитячого майданчика в районі житлового будинку № 21 по вул. Гамалія</t>
  </si>
  <si>
    <t>Будівництво дитячого майданчика за адресою: м. Суми, вул. Родини Линтварьових, 70</t>
  </si>
  <si>
    <t>Будівництво спортивного майданчика за адресою: м. Суми, вул. Зарічна</t>
  </si>
  <si>
    <t>Будівництво спортивного майданчика між центральним корпусом Сумського національного аграрного університету та житловими будинками №154, 154/1</t>
  </si>
  <si>
    <t>Здорова нація - сильна громада - багата Україна</t>
  </si>
  <si>
    <t>Будівництво скверу біля будинку № 81 Б по вул. Ковпака в м. Суми</t>
  </si>
  <si>
    <t>Оновлення шкільного стадіону, будівництво дитячого майданчику на території ЗОШ №5 для забезпечення активного відпочинку й дозвілля, занять спортом мешканців Баранівки та Луки</t>
  </si>
  <si>
    <t>Тато, мама, спорт і я - щаслива, сучасна, українська сім'я</t>
  </si>
  <si>
    <t>3. Реконструкція інших об'єктів</t>
  </si>
  <si>
    <t>2. Реконструкція об'єктів житлового фонду</t>
  </si>
  <si>
    <t>Будівля Реального училища (школа № 4), м.Суми - реконструкція</t>
  </si>
  <si>
    <t>Реконструкція будівлі під дитячий садок в районі Хіммістечка</t>
  </si>
  <si>
    <t>Реконструкція будівлі ССШ № 29 по вул. Заливній, 25</t>
  </si>
  <si>
    <t>Реконструкція будівлі КУ СЗОШ І-ІІІ ступенів № 22 по вул.Ковпака, 57</t>
  </si>
  <si>
    <t>Реконструкція інженерних мереж КУ Піщанська ЗОШ І-ІІ ступенів</t>
  </si>
  <si>
    <t>Реконструкція грального поля по вул. Якіра</t>
  </si>
  <si>
    <t>Реконструкція стадіону «Авангард»</t>
  </si>
  <si>
    <t>Реконструкція водопроводу Д500 мм від Тополянського водозабору до пр. Курський</t>
  </si>
  <si>
    <t>Реконструкція водоводу від Тополянського водозабору до пожежного депо в м. Суми</t>
  </si>
  <si>
    <t>Реконструкція водоводу по пр. Курському від вул. Машинобудівників до вул. Ковпака в м. Суми</t>
  </si>
  <si>
    <t>Реконструкція водоводу по пр. Курському від вул. Ковпака до пр. Курський, 147/4  в м. Суми</t>
  </si>
  <si>
    <t>Реконструкція каналізаційного напірного колектора від діючої камери № 19 по  вул. Д. Коротченко до камери № 31 по вул. Криничній</t>
  </si>
  <si>
    <t>Реконструкція каналізаційного напірного колектора від діючої камери № 31 по  вул. Криничній до міських очисних споруд</t>
  </si>
  <si>
    <t>Реконструкція пішохідної доріжки біля оз. Чеха з влаштуванням лінії освітлення</t>
  </si>
  <si>
    <t>Реконструкція приміщення по вул. Г.Кондратьєва, 165/71 під розміщення КУ «Центр надання соціально - медичних, психологічних послуг учасникам антитерористичної операції та членам іх сімей»</t>
  </si>
  <si>
    <t>Реконструкція водолікувального комплексу по вул. Троїцька, 28</t>
  </si>
  <si>
    <t>Реконструкція дороги по вул. Ковпака</t>
  </si>
  <si>
    <t>Реконструкція Театральної площі</t>
  </si>
  <si>
    <t>Реконструкція будівлі молодіжного центру «Романтика»</t>
  </si>
  <si>
    <t>Реконструкція житлового будинку з влаштуванням пандусу по вул. Івана Сірка, 31</t>
  </si>
  <si>
    <t>Реконструкція житлового будинку з влаштуванням пандусу по вул. Інтернаціоналістів, 25</t>
  </si>
  <si>
    <t>Спортивний майданчик для дітей та дорослих «Зоряний»</t>
  </si>
  <si>
    <t>Спортивні майданчики для міні-футболу, бадмінтону для дітей та молоді в ДП «Казка»</t>
  </si>
  <si>
    <t>Реконструкція фонтану в дитячому парку «Казка»</t>
  </si>
  <si>
    <t>Реконструкція теплиць КП «Зелене будівництво» Сумської міської ради по вул. Пролетарська,77</t>
  </si>
  <si>
    <t>Реконструкція КУ «Міський центр військово-патріотичного виховання» по вул. Петропавлівська,96</t>
  </si>
  <si>
    <t>Код типової програмної класифікації видатків та кредитування місцевих бюджетів</t>
  </si>
  <si>
    <t>Реставрація будівлі по вул. Петропавлівська, 91</t>
  </si>
  <si>
    <t>5030</t>
  </si>
  <si>
    <t>0315030</t>
  </si>
  <si>
    <t>5031</t>
  </si>
  <si>
    <t>0315031</t>
  </si>
  <si>
    <t>0315061</t>
  </si>
  <si>
    <t>5061</t>
  </si>
  <si>
    <t xml:space="preserve">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 </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</si>
  <si>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</si>
  <si>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Проведення заходів із землеустрою</t>
  </si>
  <si>
    <t>Реконструкція житлового будинку з влаштуванням пандусу по вул. Івана Сірка, 45</t>
  </si>
  <si>
    <t>4116310</t>
  </si>
  <si>
    <t>Реконструкція каналізаційного залізобетонного самотічного колектора Д-1000 мм , який проходить по яру між пров. Степана Тимошенка (пров.Урицького) та вул. Панфілова</t>
  </si>
  <si>
    <t>Будівництво амбулаторії по вул. Добровільна</t>
  </si>
  <si>
    <t>Я люблю Чешку</t>
  </si>
  <si>
    <t>Реконструкція операційного блоку КУ «СМКЛ № 5»</t>
  </si>
  <si>
    <t>Реконструкція приміщень КП «Муніципальний спортивний клуб з хокею на траві «Сумчанка»</t>
  </si>
  <si>
    <t xml:space="preserve">Реконструкція приміщення по вул. Шишкіна, 12 </t>
  </si>
  <si>
    <t>КП "Інфосервіс" Сумської міської ради</t>
  </si>
  <si>
    <t xml:space="preserve">0133 </t>
  </si>
  <si>
    <t>Виконання міської програми «Автоматизація муніципальних телекомунікаційних систем на 2017-2019 роки в м. Суми»</t>
  </si>
  <si>
    <t>4717410</t>
  </si>
  <si>
    <t>Всього видатків з урахуванням змін</t>
  </si>
  <si>
    <t>Керівництво і управління у відповідній сфері у містах, селищах, селах</t>
  </si>
  <si>
    <t>4116420</t>
  </si>
  <si>
    <t>4116421</t>
  </si>
  <si>
    <t>Будівництво дороги по вул. Р.Корсокова                                           (від вул. Серпневої до меж житлового масиву)</t>
  </si>
  <si>
    <t>Будівництво ліній освітлення ХІІ МР</t>
  </si>
  <si>
    <t>Реконструкція нежитлових приміщень по вул. Металургів, 17</t>
  </si>
  <si>
    <t>Реконструкція будівлі комунальної установи  «Сумський дошкільний навчальний заклад № 27 «Світанок» по вул. Червонопрапорна, 23 (ДНЗ № 27) (заміна віконних блоків на енергозберігаючі, дообладнання газової котельні котлом, що працює на поновлюваних джерелах енергії (біомаса))</t>
  </si>
  <si>
    <t>Реконструкція системи опалення з установленням модульної котельні, що працює на поновлюваних джерелах енергії (біомаса) в комунальній установі «Сумська загальноосвітня школа І-ІІІ ступеня № 11 по вул. Шишкіна, 12»</t>
  </si>
  <si>
    <t>Реконструкція басейну ДНЗ № 14 по вул. Прокоф'єва, 15</t>
  </si>
  <si>
    <t>Реконструкція інфекційного відділення КУ  «Сумська міська клінічна лікарня № 4»</t>
  </si>
  <si>
    <t>4817470</t>
  </si>
  <si>
    <t>КП «Архітектура. Будівництво. Контроль» Сумської міської ради</t>
  </si>
  <si>
    <t>Будівництво скверу за адресою: м.Суми, вул. Декабристів, 80 на території ЗОШ № 25</t>
  </si>
  <si>
    <t>Реконструкція спортивного майданчика з влаштуванням штучного покриття на території КУ СЗОШ І-ІІІ ступенів          № 22 по вул. Ковпака, 57</t>
  </si>
  <si>
    <t>4117810</t>
  </si>
  <si>
    <t>7810</t>
  </si>
  <si>
    <t>0320</t>
  </si>
  <si>
    <t>Видатки на запобігання та ліквідацію надзвичайних ситуацій та наслідків стихійного лиха</t>
  </si>
  <si>
    <t>Реконструкція спортивного майданчика з влаштуванням штучного покриття на території КУ СЗОШ І-ІІІ ступенів № 6 по вул. СКД, 7</t>
  </si>
  <si>
    <t>Реконструкція ДНЗ №22 «Джерельце»</t>
  </si>
  <si>
    <t>Реконструкція спортивного майданчика з влаштуванням штучного покриття на території ДНЗ № 22  «Джерельце» по вул. Ковпака, 25</t>
  </si>
  <si>
    <t>Реконструкція спортивного майданчика з влаштуванням штучного покриття на території ДНЗ № 3  «Калинка» по вул. Герасима Кондратьєва, 124</t>
  </si>
  <si>
    <t xml:space="preserve">Утримання та проведення заходів КУ "Сумський міський центр дозвілля молоді" </t>
  </si>
  <si>
    <t>Утримання та проведення заходів КУ «Агенція промоції «Суми»</t>
  </si>
  <si>
    <t>Будівництво дитячого майданчика в районі житлового будинку № 4/1 по вул. Лесі Українки</t>
  </si>
  <si>
    <t>Будівництво дитячого майданчика в районі житлового будинку № 109 по просп. Курському</t>
  </si>
  <si>
    <t>0318370</t>
  </si>
  <si>
    <t>8370</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</si>
  <si>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</si>
  <si>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системи електрозабезпечення 48-квартирного будинку по вул. Холодногірська,30/1</t>
  </si>
  <si>
    <t>Будівництво тролейбусної лінії по вул. Набережна р. Сумки</t>
  </si>
  <si>
    <t>Будівництво дитячого майданчика за адресою: м.Суми, вул. Заливна 1/2</t>
  </si>
  <si>
    <t>Реконструкція будівлі ДНЗ №2 по вул. Інтернаціоналістів,39</t>
  </si>
  <si>
    <t>Реконструкція каналізаційних мереж з перемиканням КНС №3 на самоплинний колектор по вул. Миргородській до вул. Черкаської</t>
  </si>
  <si>
    <t>Реконструкція лінії освітлення по вул. Виноградна</t>
  </si>
  <si>
    <t>Реконструкція лінії освітлення по вул. Осіння</t>
  </si>
  <si>
    <t>Реконструкція лінії освітлення по вул. Сонячна</t>
  </si>
  <si>
    <t>Реконструкція будівлі по вул. Герасима Кондратьєва,159</t>
  </si>
  <si>
    <t>4116430</t>
  </si>
  <si>
    <t>6430</t>
  </si>
  <si>
    <t>0443</t>
  </si>
  <si>
    <t>Будівництво скейт-парку в міському парку                                         ім. І.М. Кожедуба</t>
  </si>
  <si>
    <t>Будівництво дитячого майданчика в районі житлового будинку № 11 по вул. Липнянській</t>
  </si>
  <si>
    <t>Будівництво дитячого майданчика в районі житлового будинку № 20 по вул. СКД</t>
  </si>
  <si>
    <t>Будівництво дитячого майданчика в районі житлових будинків № 25, 25а, 27, 27/1 по вул. Прокоф'єва</t>
  </si>
  <si>
    <t>Реконструкція будівлі міжшкільного навчально-виробничого комбінату з влаштуванням туалету по                                     вул. М.Раскової, 72</t>
  </si>
  <si>
    <t>Реконструкція Сумської дитячої художньої школи              ім. М.Г. Лисенка з добудовою класів скульптури по                вул. Псільська, 7 в м. Суми</t>
  </si>
  <si>
    <t>Будівництво дитячого майданчика в районі житлового будинку № 37 по вул.  Холодногірська</t>
  </si>
  <si>
    <t>Будівництво дитячого майданчика в районі житлового будинку № 7 по вул.  Кутузова</t>
  </si>
  <si>
    <t>Будівництво дитячого майданчика в районі житлового будинку № 10 по вул. К. Зеленко</t>
  </si>
  <si>
    <t>Будівництво дитячого майданчика в районі житлового будинку № 26 по вул.  Івана Харитоненка</t>
  </si>
  <si>
    <t>Будівництво дитячого майданчика в районі житлового будинку № 41 по вул. Ковпака</t>
  </si>
  <si>
    <t>Будівництво дитячого майданчика в районі житлового будинку № 133 по просп. Курському</t>
  </si>
  <si>
    <t>Будівництво дитячого майданчика в районі житлового будинку № 17 по вул. Металургів</t>
  </si>
  <si>
    <t>Будівництво дитячого майданчика в районі житлових будинків № 13, 15, 17 по вул. Лермонтова</t>
  </si>
  <si>
    <t>Будівництво дитячого майданчика в районі житлового будинку № 38 по вул. Набережна р. Стрілки</t>
  </si>
  <si>
    <t>Будівництво дитячого майданчика в районі житлового будинку № 20 по вул. Люблінська</t>
  </si>
  <si>
    <t>Будівництво дитячого майданчика в районі житлового будинку № 13 по вул. М. Вовчка</t>
  </si>
  <si>
    <t>Будівництво дитячого майданчика в районі житлового будинку № 19 по вул. М. Вовчка</t>
  </si>
  <si>
    <t>Будівництво спортивного майданчику біля будинку № 81Б по вул. Ковпака</t>
  </si>
  <si>
    <t>Реставрація покрівлі та фасаду житлового будинку по вул.Соборна, 32 в м. Суми</t>
  </si>
  <si>
    <t xml:space="preserve">Виконання міської Програми «Соціальні служби готові прийти на допомогу на 2016-2018 роки» </t>
  </si>
  <si>
    <t>Реставрація споруди  «Альтанка»</t>
  </si>
  <si>
    <t>Будівництво дитячого майданчика в районі житлового будинку № 24 по вул. Гулака Артемовського</t>
  </si>
  <si>
    <t>Будівництво дитячого майданчика в районі житлового будинку № 23/1 по вул. Горького</t>
  </si>
  <si>
    <t>Будівництво дитячого майданчика в районі житлових будинків № 46  та № 48 по вул. Г.Кондратьєва</t>
  </si>
  <si>
    <t>Будівництво дитячого майданчика за адресою: с. Піщане, вул. Вигонопоселенська, буд. 51</t>
  </si>
  <si>
    <t>Будівництво дитячого майданчика за адресою: с. Піщане, вул. Леніна, буд. 9а</t>
  </si>
  <si>
    <t>Будівництво дитячого майданчика по вул. Героїв Сумщини</t>
  </si>
  <si>
    <t>Будівництво дитячого майданчика біля пішохідного мосту в парку ім. Кожедуба</t>
  </si>
  <si>
    <t>Будівництво дитячого майданчика в районі житлового будинку № 48А по вул. Прокоф'єва</t>
  </si>
  <si>
    <t>Будівництво дитячого майданчика в районі житлового будинку № 2/9 по вул. Котляревського</t>
  </si>
  <si>
    <t>Будівництво дитячого майданчика в районі житлового будинку № 3/1 по вул. Котляревського</t>
  </si>
  <si>
    <t>Будівництво дитячого майданчика в районі житлового будинку № 81 по вул. Роменська</t>
  </si>
  <si>
    <t>Будівництво дитячого майданчика в районі житлового будинку № 92/1 по вул. Роменська</t>
  </si>
  <si>
    <t>Будівництво дитячого майданчика в районі житлового будинку № 9 по вул. Зв'язківців</t>
  </si>
  <si>
    <t>Будівництво дитячого майданчику в районі житлового будинку № 1 по вул. Заливна</t>
  </si>
  <si>
    <t>Будівництво дитячого майданчика в районі житлового будинку № 11 по просп. М.Лушпи</t>
  </si>
  <si>
    <t>Будівництво дитячого майданчика в районі житлового будинку № 23 по вул. СКД</t>
  </si>
  <si>
    <t>Будівництво дитячого майданчика в районі житлового будинку № 8 по вул. Івана Сірка</t>
  </si>
  <si>
    <t>Будівництво дитячого майданчика на території ДНЗ № 27 по вул. Баранівська, 23</t>
  </si>
  <si>
    <t>Будівництво дитячого майданчика в районі житлового будинку № 32 по вул. Доватора</t>
  </si>
  <si>
    <t>Будівництво дитячого майданчика в районі житлового будинку № 25 по вул. Реміснича</t>
  </si>
  <si>
    <t>Будівництво дитячого майданчика в районі житлового будинку № 25 по вул. Горького</t>
  </si>
  <si>
    <t>Будівництво дитячого майданчика в районі житлового будинку № 17 по вул. Лермонтова</t>
  </si>
  <si>
    <t>Будівництво дитячого майданчика в районі житлового будинку № 10 по вул. Реміснича</t>
  </si>
  <si>
    <t>Будівництво дитячого майданчика в районі житлового будинку № 28 по вул. Леваневського</t>
  </si>
  <si>
    <t>Будівництво дитячого майданчика в районі житлового будинку № 41 по вул. Троїцька</t>
  </si>
  <si>
    <t>Будівництво дитячого майданчика в районі житлового будинку № 16 по вул. Д.Косаренка</t>
  </si>
  <si>
    <t>Будівництво дитячого майданчика в районі житлового будинку № 9 по вул. Конотопська</t>
  </si>
  <si>
    <t>Будівництво дитячого майданчика в районі житлового будинку № 12 по вул. Іллінська</t>
  </si>
  <si>
    <t>Будівництво дитячого майданчика в районі житлового будинку № 51/1 по вул. Іллінська</t>
  </si>
  <si>
    <t>Будівництво дитячого майданчика по вул. 2-га Замостянська</t>
  </si>
  <si>
    <t>Будівництво дитячого майданчика в районі житлового будинку № 3 по вул. Мірошніченко</t>
  </si>
  <si>
    <t>Будівництво дитячого майданчика в районі житлового будинку № 51 по просп. М.Лушпи</t>
  </si>
  <si>
    <t>Будівництво дитячого майданчика в районі житлового будинку № 39/2 по просп. М.Лушпи</t>
  </si>
  <si>
    <t>Будівництво дитячого майданчика в районі житлового будинку № 44 по вул. Героїв Крут</t>
  </si>
  <si>
    <t>Будівництво дитячого майданчика в районі житлового будинку № 25 по вул. І. Сірка</t>
  </si>
  <si>
    <t>Будівництво дитячого майданчика в районі житлового будинку № 27 по просп. М.Лушпи</t>
  </si>
  <si>
    <t>Будівництво дитячого майданчика в районі житлового будинку № 5 по вул. Миру</t>
  </si>
  <si>
    <t>Будівництво дитячого майданчика в районі житлового будинку № 39, 39/1, 39/2, 45 по вул. Прокоф'єва</t>
  </si>
  <si>
    <t>Будівництво дитячого майданчика в районі житлового будинку № 129 по вул. Петропавлівська</t>
  </si>
  <si>
    <t>Будівництво дитячого майданчика в районі житлового будинку № 4 по вул. Олександра Олеся</t>
  </si>
  <si>
    <t>1011100</t>
  </si>
  <si>
    <t>1100</t>
  </si>
  <si>
    <t>0930</t>
  </si>
  <si>
    <t>Підготовка робітничих кадрів професійно-технічними закладами та іншими закладами освіти</t>
  </si>
  <si>
    <t>Придбання об'єкта монументальної скульптури  «Олімпійця - ходока»</t>
  </si>
  <si>
    <t>Реконструкція аварійного самотічного колектора Д 400 мм по вул. Білопільській шлях від КНС-4 до району Тепличного</t>
  </si>
  <si>
    <t>Реконструкція будівель КУ "Сумська міська клінічна лікарня №5" ( двоповерхова будівля поліклініки, чотирьохповерхова будівля хірургічного корпусу, приміщення інфекційного відділення) з заміною вікон на металопластикові та дверей на металеві з утепленням покрівлі та заміною покрівельного покриття</t>
  </si>
  <si>
    <t>Будівництво дитячого майданчика за адресою: м. Суми, вул. Кругова, 25</t>
  </si>
  <si>
    <t xml:space="preserve">Реконструкція багатофункціонального спортивного майданчика по вул. Новомістенській, 4, м. Суми </t>
  </si>
  <si>
    <t xml:space="preserve">Реконструкція волейбольного майданчику в парку культури та відпочинку імені І.М. Кожедуба, м. Суми </t>
  </si>
  <si>
    <t>КП «Центр догляду за тваринами» Сумської міської ради</t>
  </si>
  <si>
    <t>Реконструкція (термомодернізація) ДНЗ № 8 (ясла-садок) «Космічний»</t>
  </si>
  <si>
    <t>Будівництво дитячого майданчика в районі житлового будинку № 2 по вул. Малиновського</t>
  </si>
  <si>
    <t>Будівництво дитячого майданчика в районі житлового будинку № 5 по вул. Ватутіна</t>
  </si>
  <si>
    <t>Будівництво дитячого майданчика в районі житлового будинку № 21 по вул. Супруна</t>
  </si>
  <si>
    <t>Будівництво дитячого майданчика в районі житлового будинку № 41 по вул. Горького</t>
  </si>
  <si>
    <t>Будівництво дитячого майданчика в районі житлового будинку № 4 по вул. Єрмака</t>
  </si>
  <si>
    <t>Будівництво дитячого майданчика в районі житлового будинку № 2/5 по вул. Котляревського</t>
  </si>
  <si>
    <t>Реконструкція будівлі по вул. Герасима Кондратьєва, 79 з благоустроєм прилеглої території</t>
  </si>
  <si>
    <t>Будівництво дитячого майданчику біля будинку № 81Б по вул. Ковпака</t>
  </si>
  <si>
    <t>Будівництво дитячого майданчика біля будинку № 22, с/г технікум</t>
  </si>
  <si>
    <t>0318800</t>
  </si>
  <si>
    <t>Інші субвенції Краснопільському районному бюджету</t>
  </si>
  <si>
    <t xml:space="preserve">Реконструкція багатофункціонального спортивного майданчика по вул. Засумській на території комунальної установи Сумська гімназія №1, м. Суми Сумської області  </t>
  </si>
  <si>
    <t>Будівництво дитячого майданчика в районі житлового будинку № 53 по вул. Ковпака</t>
  </si>
  <si>
    <t>Будівництво дитячого майданчика в районі житлового будинку № 14 по вул. Ковпака</t>
  </si>
  <si>
    <t>Будівництво дитячого майданчика в районі житлового будинку № 37 по вул. Р.Атаманюка</t>
  </si>
  <si>
    <t>Будівництво дитячого майданчика на території ДНЗ № 6  «Метелик» по вул. Харківська, 10</t>
  </si>
  <si>
    <t>Реконструкція каналізаційного залізобетонного самотічного колектора Д-600-1000 мм , який проходить по вул. Пушкіна, Садова, Засумська та Ярослава Мудрого (Пролетарська) до КНС-2 від вул. Степана Бандери (Баумана)  до вул. Лугової</t>
  </si>
  <si>
    <t>Будівництво спортивного майданчика з благоустроєм прилеглої території по вул. Інтернаціоналістів, 6 м.Суми</t>
  </si>
  <si>
    <t>Реконструкція спортивного майданчику біля будинку № 12 по вул. Шишкіна в м. Суми Сумська міська рада</t>
  </si>
  <si>
    <t>Реконструкція полігону для складування твердих побутових відходів на території В.Бобрицької сільської ради Краснопільського району Сумської області</t>
  </si>
  <si>
    <t>Реконструкція покрівлі будівлі по вул. Покровська, 9</t>
  </si>
  <si>
    <t>Будівництво спортивного майданчика в районі житлового будинку № 31 по вул. Ковпака</t>
  </si>
  <si>
    <t>Будівництво спортивного майданчика на території школи № 22 по вул. Ковпака, 57</t>
  </si>
  <si>
    <t>Будівництво дитячого майданчика в районі житлових будинків №19, №19/2 по вул. Охтирській</t>
  </si>
  <si>
    <t>Будівництво дитячого майданчика в районі житлового будинку №25/2 по вул. Прокоф'єва</t>
  </si>
  <si>
    <t>Будівництво спортивного майданчика на території НВК №41  «Райдуга» по вул. Л.Бикова, 9</t>
  </si>
  <si>
    <t>Реконструкція спортивного майданчика з влаштуванням штучного покриття на території КУ «Сумська СШ № 9» по вул. Даргомижського, 3</t>
  </si>
  <si>
    <t>Реконструкція будівлі по вул. Першотравнева, 12</t>
  </si>
  <si>
    <t>Інші субвенції обласному бюджету Сумської області на виконання «Програми економічного і соціального розвитку м. Суми на 2017 рік»</t>
  </si>
  <si>
    <t xml:space="preserve">Виконання міської програми «Відкритий інформаційний простір м. Суми» на 2016-2018 роки» </t>
  </si>
  <si>
    <t>Виконання міської програми «Фізична культура і спорт міста Суми на 2016-2018 роки»</t>
  </si>
  <si>
    <t>Будівництво спортивного майданчика на території школи № 20 по вул. Металургів,71</t>
  </si>
  <si>
    <t>Будівництво дитячого майданчика в районі житлових будинків  № 39/1 - 43 по вул. Прокоф'єва</t>
  </si>
  <si>
    <t>Будівництво пішохідного містка в дитячому парку  «Казка»</t>
  </si>
  <si>
    <t>Будівництво спортивного майданчика в районі житлового будинку № 116 по вул. Герасима Кондратьєва</t>
  </si>
  <si>
    <t>Будівництво дитячого майданчика в районі житлового будинку № 58Б по вул. Харківська</t>
  </si>
  <si>
    <t>Будівництво спортивного майданчика в районі житлового будинку № 58А по вул. Харківська</t>
  </si>
  <si>
    <t>Будівництво дитячого майданчика в районі житлового будинку № 12Г по вул. Засумська</t>
  </si>
  <si>
    <t>Будівництво дитячого майданчика в районі житлового будинку № 35 по вул. Данила Галицького</t>
  </si>
  <si>
    <t>Будівництво дитячого майданчика в районі житлового будинку № 1 по вул. СКД</t>
  </si>
  <si>
    <t>Будівництво дитячого майданчика на перехресті вул. Римського-Корсакова та вул. Володимирської</t>
  </si>
  <si>
    <t>Інша субвенція Сумському районному бюджету</t>
  </si>
  <si>
    <t>Реконструкція будівлі КУ Сумський НВК № 16 з облаштуванням ліфту</t>
  </si>
  <si>
    <t>Будівництво дитячого майданчика на перехресті вулиць Юрія Липи та вулиці Слов'янської</t>
  </si>
  <si>
    <t>Будівництво дитячого майданчика в районі житлового будинку № 54 по вул. Харківській</t>
  </si>
  <si>
    <t>Будівництво дитячого майданчика в районі житлового будинку №4 по пров. 9 Травня</t>
  </si>
  <si>
    <t>Будівництво дитячого майданчика в районі житлового будинку № 47 по просп. Курський</t>
  </si>
  <si>
    <t>Будівництво дитячого майданчика в районі житлового будинку № 7 по вул. Скрябіна</t>
  </si>
  <si>
    <t>Реконструкція приміщення за адресою: м.Суми, вул. Петропавлівська, 70</t>
  </si>
  <si>
    <t>Реконструкція інженерних мереж (електрозабезпечення) КУ Піщанська ЗОШ І-ІІ ступенів по вул. Шкільна, 26</t>
  </si>
  <si>
    <t>Будівництво спортивного залу КУ Піщанська ЗОШ І-ІІ ступенів по вул. Шкільна, 26</t>
  </si>
  <si>
    <t>0315062</t>
  </si>
  <si>
    <t>5062</t>
  </si>
  <si>
    <t>Підтримка спорту вищих досягнень та організацій, які здійснюють фізкультурно-спортивну діяльність в регіоні</t>
  </si>
  <si>
    <t>Будівництво спортивного майданчика за адресою: м. Суми, вул. Нахімова, 2</t>
  </si>
  <si>
    <t>Будівництво дитячого майданчика в районі житлового будинку № 96/3 по вул. Косівщинській</t>
  </si>
  <si>
    <t>Будівництво дитячого майданчика в районі житлових будинків № 23 та № 53 по вул. Білопільський шлях</t>
  </si>
  <si>
    <t>Будівництво спортивного майданчика в районі житлового будинку № 96/3 по вул. Косівщинська</t>
  </si>
  <si>
    <t>Будівництво дитячого садка у 12 МР</t>
  </si>
  <si>
    <t>Будівництво дитячого майданчика в районі житлового будинку № 103/1 по просп. Курський</t>
  </si>
  <si>
    <t xml:space="preserve">Будівництво дитячого майданчика в районі житлового будинку №3 по пров. Одеський </t>
  </si>
  <si>
    <t xml:space="preserve"> Будівництво дитячого майданчика в районі житлового будинку № 15 по вул. Шишкарівська</t>
  </si>
  <si>
    <t>Будівництво дитячого майданчика в районі житлового будинку №2 по вул. Олександра Аніщенка</t>
  </si>
  <si>
    <t>Реконструкція каналізаційного залізобетонного самотічного колектора Д - 600 мм по вул. Сеченова від залізничної дороги (вул. Київська) до перехрестя вул. Слобідської та вул. Вигонопоселенській</t>
  </si>
  <si>
    <t>Будівництво дитячого майданчика в районі житлового будинку № 49 по просп. М.Лушпи</t>
  </si>
  <si>
    <t>Будівництво дитячого майданчика в районі житлових будинків № 73, 75, 77 по вул. Металургів</t>
  </si>
  <si>
    <t>Будівництво дитячого майданчика в районі житлового будинку № 34 по вул. Харківська</t>
  </si>
  <si>
    <t>Будівництво майданчика для шорт-треку в парку культури та відпочинку ім. І.М. Кожедуба</t>
  </si>
  <si>
    <t>Виконання програми «Програма економічного і соціального розвитку м. Суми на 2017 рік»</t>
  </si>
  <si>
    <t>Реконструкція лінії освітлення від житлового будинку №81 А по вул. Ковпака до КУ СЗОШ І-ІІІ ступенів №22 по вул. Ковпака, 57</t>
  </si>
  <si>
    <t>Розробка схем та проектних рішень масового застосування</t>
  </si>
  <si>
    <t>Будівництво каналізації по вул. Молодіжній</t>
  </si>
  <si>
    <t>Будівництво дитячого майданчика в районі житлового будинку № 22 по вул. 2-га Залізнична</t>
  </si>
  <si>
    <t>Будівництво дитячого майданчика в районі житлового будинку № 1 по вул. Новомістенська</t>
  </si>
  <si>
    <t>Будівництво дитячого майданчика в районі житлового будинку № 1/2 по вул. Новомістенська</t>
  </si>
  <si>
    <t>1015030</t>
  </si>
  <si>
    <t>1015031</t>
  </si>
  <si>
    <t xml:space="preserve">КУ «Центр обслуговування учасників бойових дій, учасників антитерористичної операції та членів їх сімей» Сумської міської ради </t>
  </si>
  <si>
    <t>Реконструкція житлового будинку з влаштуванням пандусу по вул. Харківська, 1/1 (4-й під'їзд)</t>
  </si>
  <si>
    <t>Реконструкція житлового будинку з влаштуванням пандусу по вул. Прокоф'єва, 24Б</t>
  </si>
  <si>
    <t>Будівництво дитячого майданчика в районі житлового будинку № 125 по просп. Курський</t>
  </si>
  <si>
    <t>Касові видатки</t>
  </si>
  <si>
    <t>у т.ч. за рахунок субвенції з держбюджету</t>
  </si>
  <si>
    <t>у т.ч. за рахунок субвенції з обласного бюджету</t>
  </si>
  <si>
    <t>у т.ч. за рахунок субвенцій з держбюджету</t>
  </si>
  <si>
    <t>Інші видатки, в т.ч.:</t>
  </si>
  <si>
    <t>Iншi культурно-освiтнi заклади та заходи, в т.ч.:</t>
  </si>
  <si>
    <t>Розвиток дитячо-юнацького та резервного спорту, в т.ч.:</t>
  </si>
  <si>
    <t>Інші заходи з розвитку фізичної культури та спорту, в т.ч.:</t>
  </si>
  <si>
    <t>Внески до статутного капіталу суб’єктів господарювання, в т.ч.:</t>
  </si>
  <si>
    <t>Інші субвенції, в т.ч.:</t>
  </si>
  <si>
    <t>Надання соціальних та реабілітаційних послуг громадянам похилого віку, інвалідам, дітям-інвалідам в установах соціального обслуговування, в т.ч.:</t>
  </si>
  <si>
    <t>Інші установи та заклади, в т.ч.:</t>
  </si>
  <si>
    <t>Капітальний ремонт об’єктів житлового господарства, в т.ч.:</t>
  </si>
  <si>
    <t>Будівництво скейт-парку в міському парку  ім. І.М. Кожедуба</t>
  </si>
  <si>
    <t>Збереження, розвиток, реконструкція та реставрація пам’яток історії та культури, в т.ч.:</t>
  </si>
  <si>
    <t>Будівництво дороги по вул. Р.Корсокова (від вул. Серпневої до меж житлового масиву)</t>
  </si>
  <si>
    <t>Реконструкція спортивного майданчика з влаштуванням штучного покриття на території КУ СЗОШ І-ІІІ ступенів № 22 по вул. Ковпака, 57</t>
  </si>
  <si>
    <t>Реконструкція Сумської дитячої художньої школи ім. М.Г. Лисенка з добудовою класів скульптури по вул. Псільська, 7 в м. Суми</t>
  </si>
  <si>
    <t>Всього (кошти бюджету розвитку міського бюджету та субвенції з державного бюджету місцевим бюджетам на здійснення заходів щодо соціально-економічного розвитку окремих територій)</t>
  </si>
  <si>
    <t>Утримання та розвиток інфраструктури доріг  (головний розпорядник бюджетних коштів - управління капітального будівництва та дорожнього господарства Сумської міської ради), в т.ч.:</t>
  </si>
  <si>
    <t>Видатки, передбачені на проведення природоохоронних заходів</t>
  </si>
  <si>
    <t>тис.грн.</t>
  </si>
  <si>
    <t xml:space="preserve">Добудова шляхопроводу по вул. 20 років Перемоги з реконструкцією дороги від вул. Прокоф'єва до вул. Роменської </t>
  </si>
  <si>
    <t>Реконструкція будівлі міжшкільного навчально-виробничого комбінату з влаштуванням туалету по вул. М.Раскової, 72</t>
  </si>
  <si>
    <t>Найменування головного розпорядника, відповідального виконавця, бюджетної програми або напряму видатків згідно з типовою відомчою/ТПКВКМБ /ТКВКБМС/Назва об’єктів відповідно  до проектно- кошторисної документації тощо</t>
  </si>
  <si>
    <t>Інформація про виконання видатків бюджету розвитку та інших коштів міського бюджету за 2017 рік</t>
  </si>
  <si>
    <t>економічного і соціального розвитку міста Суми</t>
  </si>
  <si>
    <t>міської ради від 21 грудня 2016 року № 1538–МР</t>
  </si>
  <si>
    <t>(зі змінами), за підсумками 2017 року</t>
  </si>
  <si>
    <t>до Інформації   про   стан   виконання   Програми</t>
  </si>
  <si>
    <t xml:space="preserve">на  2017  рік, затвердженої  рішенням  Сумської </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</si>
  <si>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 в т.ч.:</t>
  </si>
  <si>
    <t xml:space="preserve">                            Додаток 5</t>
  </si>
  <si>
    <t>Сумської міської ради</t>
  </si>
  <si>
    <t>С.А. Липова</t>
  </si>
  <si>
    <t>Директор департаменту фінансів, економіки та інвестицій</t>
  </si>
</sst>
</file>

<file path=xl/styles.xml><?xml version="1.0" encoding="utf-8"?>
<styleSheet xmlns="http://schemas.openxmlformats.org/spreadsheetml/2006/main">
  <numFmts count="5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 numFmtId="205" formatCode="#,##0.000"/>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FC19]d\ mmmm\ yyyy\ \г\."/>
  </numFmts>
  <fonts count="58">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0"/>
      <color indexed="8"/>
      <name val="Arial"/>
      <family val="2"/>
    </font>
    <font>
      <sz val="16"/>
      <name val="Times New Roman"/>
      <family val="1"/>
    </font>
    <font>
      <sz val="16"/>
      <color indexed="8"/>
      <name val="Times New Roman"/>
      <family val="1"/>
    </font>
    <font>
      <b/>
      <sz val="16"/>
      <name val="Times New Roman"/>
      <family val="1"/>
    </font>
    <font>
      <i/>
      <sz val="16"/>
      <name val="Times New Roman"/>
      <family val="1"/>
    </font>
    <font>
      <b/>
      <i/>
      <sz val="16"/>
      <name val="Times New Roman"/>
      <family val="1"/>
    </font>
    <font>
      <b/>
      <sz val="22"/>
      <color indexed="8"/>
      <name val="Times New Roman"/>
      <family val="1"/>
    </font>
    <font>
      <sz val="22"/>
      <name val="Times New Roman"/>
      <family val="1"/>
    </font>
    <font>
      <sz val="22"/>
      <color indexed="8"/>
      <name val="Times New Roman"/>
      <family val="1"/>
    </font>
    <font>
      <sz val="18"/>
      <name val="Times New Roman"/>
      <family val="1"/>
    </font>
    <font>
      <sz val="18"/>
      <color indexed="8"/>
      <name val="Times New Roman"/>
      <family val="1"/>
    </font>
    <font>
      <sz val="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19"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3" borderId="0" applyNumberFormat="0" applyBorder="0" applyAlignment="0" applyProtection="0"/>
    <xf numFmtId="0" fontId="43" fillId="44" borderId="1" applyNumberFormat="0" applyAlignment="0" applyProtection="0"/>
    <xf numFmtId="0" fontId="6" fillId="7" borderId="2" applyNumberFormat="0" applyAlignment="0" applyProtection="0"/>
    <xf numFmtId="0" fontId="7" fillId="45" borderId="3" applyNumberFormat="0" applyAlignment="0" applyProtection="0"/>
    <xf numFmtId="0" fontId="14" fillId="45" borderId="2" applyNumberFormat="0" applyAlignment="0" applyProtection="0"/>
    <xf numFmtId="0" fontId="20"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44" fillId="46" borderId="0" applyNumberFormat="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19" fillId="0" borderId="0">
      <alignment/>
      <protection/>
    </xf>
    <xf numFmtId="0" fontId="21" fillId="0" borderId="0">
      <alignment/>
      <protection/>
    </xf>
    <xf numFmtId="0" fontId="19" fillId="0" borderId="0">
      <alignment/>
      <protection/>
    </xf>
    <xf numFmtId="0" fontId="19"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1" fillId="0" borderId="0">
      <alignment/>
      <protection/>
    </xf>
    <xf numFmtId="0" fontId="23" fillId="0" borderId="0">
      <alignment vertical="top"/>
      <protection/>
    </xf>
    <xf numFmtId="0" fontId="48" fillId="0" borderId="7" applyNumberFormat="0" applyFill="0" applyAlignment="0" applyProtection="0"/>
    <xf numFmtId="0" fontId="11" fillId="0" borderId="8" applyNumberFormat="0" applyFill="0" applyAlignment="0" applyProtection="0"/>
    <xf numFmtId="0" fontId="49" fillId="47" borderId="9" applyNumberFormat="0" applyAlignment="0" applyProtection="0"/>
    <xf numFmtId="0" fontId="9" fillId="48" borderId="10" applyNumberFormat="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 fillId="49" borderId="0" applyNumberFormat="0" applyBorder="0" applyAlignment="0" applyProtection="0"/>
    <xf numFmtId="0" fontId="51" fillId="50" borderId="1" applyNumberFormat="0" applyAlignment="0" applyProtection="0"/>
    <xf numFmtId="0" fontId="19" fillId="0" borderId="0">
      <alignment/>
      <protection/>
    </xf>
    <xf numFmtId="0" fontId="22" fillId="0" borderId="0" applyNumberFormat="0" applyFill="0" applyBorder="0" applyAlignment="0" applyProtection="0"/>
    <xf numFmtId="0" fontId="52" fillId="0" borderId="11" applyNumberFormat="0" applyFill="0" applyAlignment="0" applyProtection="0"/>
    <xf numFmtId="0" fontId="5" fillId="3" borderId="0" applyNumberFormat="0" applyBorder="0" applyAlignment="0" applyProtection="0"/>
    <xf numFmtId="0" fontId="53" fillId="51" borderId="0" applyNumberFormat="0" applyBorder="0" applyAlignment="0" applyProtection="0"/>
    <xf numFmtId="0" fontId="10" fillId="0" borderId="0" applyNumberFormat="0" applyFill="0" applyBorder="0" applyAlignment="0" applyProtection="0"/>
    <xf numFmtId="0" fontId="13" fillId="52" borderId="12" applyNumberFormat="0" applyFont="0" applyAlignment="0" applyProtection="0"/>
    <xf numFmtId="0" fontId="0" fillId="53" borderId="13" applyNumberFormat="0" applyFont="0" applyAlignment="0" applyProtection="0"/>
    <xf numFmtId="191" fontId="1" fillId="0" borderId="0" applyFont="0" applyFill="0" applyBorder="0" applyAlignment="0" applyProtection="0"/>
    <xf numFmtId="0" fontId="54" fillId="50" borderId="14" applyNumberFormat="0" applyAlignment="0" applyProtection="0"/>
    <xf numFmtId="0" fontId="17" fillId="0" borderId="15" applyNumberFormat="0" applyFill="0" applyAlignment="0" applyProtection="0"/>
    <xf numFmtId="0" fontId="55" fillId="54" borderId="0" applyNumberFormat="0" applyBorder="0" applyAlignment="0" applyProtection="0"/>
    <xf numFmtId="0" fontId="18"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8"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114">
    <xf numFmtId="0" fontId="0" fillId="0" borderId="0" xfId="0" applyAlignment="1">
      <alignment/>
    </xf>
    <xf numFmtId="0" fontId="26" fillId="0" borderId="16" xfId="0" applyFont="1" applyFill="1" applyBorder="1" applyAlignment="1">
      <alignment horizontal="left" vertical="center" wrapText="1"/>
    </xf>
    <xf numFmtId="0" fontId="27" fillId="0" borderId="16" xfId="0" applyFont="1" applyFill="1" applyBorder="1" applyAlignment="1">
      <alignment horizontal="left" vertical="center" wrapText="1"/>
    </xf>
    <xf numFmtId="192" fontId="24" fillId="0" borderId="16" xfId="0" applyNumberFormat="1" applyFont="1" applyFill="1" applyBorder="1" applyAlignment="1">
      <alignment/>
    </xf>
    <xf numFmtId="192" fontId="24" fillId="0" borderId="16" xfId="95" applyNumberFormat="1" applyFont="1" applyFill="1" applyBorder="1" applyAlignment="1">
      <alignment/>
      <protection/>
    </xf>
    <xf numFmtId="0" fontId="30" fillId="0" borderId="0" xfId="0" applyNumberFormat="1" applyFont="1" applyFill="1" applyAlignment="1" applyProtection="1">
      <alignment horizontal="left"/>
      <protection/>
    </xf>
    <xf numFmtId="0" fontId="30" fillId="0" borderId="0" xfId="0" applyFont="1" applyFill="1" applyBorder="1" applyAlignment="1">
      <alignment horizontal="left"/>
    </xf>
    <xf numFmtId="0" fontId="26" fillId="0" borderId="16" xfId="0" applyFont="1" applyFill="1" applyBorder="1" applyAlignment="1">
      <alignment/>
    </xf>
    <xf numFmtId="0" fontId="27" fillId="0" borderId="16" xfId="0" applyFont="1" applyFill="1" applyBorder="1" applyAlignment="1">
      <alignment/>
    </xf>
    <xf numFmtId="0" fontId="24" fillId="0" borderId="0" xfId="0" applyNumberFormat="1" applyFont="1" applyFill="1" applyAlignment="1" applyProtection="1">
      <alignment horizontal="center"/>
      <protection/>
    </xf>
    <xf numFmtId="0" fontId="24" fillId="0" borderId="0" xfId="0" applyNumberFormat="1" applyFont="1" applyFill="1" applyAlignment="1" applyProtection="1">
      <alignment/>
      <protection/>
    </xf>
    <xf numFmtId="0" fontId="24" fillId="0" borderId="0" xfId="0" applyFont="1" applyFill="1" applyBorder="1" applyAlignment="1">
      <alignment/>
    </xf>
    <xf numFmtId="0" fontId="24" fillId="0" borderId="0" xfId="0" applyFont="1" applyFill="1" applyAlignment="1">
      <alignment/>
    </xf>
    <xf numFmtId="0" fontId="25" fillId="0" borderId="0" xfId="0" applyNumberFormat="1" applyFont="1" applyFill="1" applyAlignment="1" applyProtection="1">
      <alignment horizontal="left"/>
      <protection/>
    </xf>
    <xf numFmtId="0" fontId="24" fillId="0" borderId="0" xfId="0" applyFont="1" applyFill="1" applyAlignment="1">
      <alignment horizontal="left" vertical="center" wrapText="1"/>
    </xf>
    <xf numFmtId="0" fontId="24" fillId="0" borderId="0" xfId="0" applyFont="1" applyFill="1" applyAlignment="1">
      <alignment horizontal="left" wrapText="1"/>
    </xf>
    <xf numFmtId="0" fontId="24" fillId="0" borderId="0" xfId="0" applyFont="1" applyFill="1" applyAlignment="1">
      <alignment horizontal="left"/>
    </xf>
    <xf numFmtId="0" fontId="24" fillId="0" borderId="0" xfId="0" applyNumberFormat="1" applyFont="1" applyFill="1" applyAlignment="1" applyProtection="1">
      <alignment vertical="top"/>
      <protection/>
    </xf>
    <xf numFmtId="0" fontId="24" fillId="0" borderId="0" xfId="0" applyFont="1" applyFill="1" applyAlignment="1">
      <alignment horizontal="left" vertical="center"/>
    </xf>
    <xf numFmtId="0" fontId="24" fillId="0" borderId="17" xfId="0" applyFont="1" applyFill="1" applyBorder="1" applyAlignment="1">
      <alignment horizontal="center"/>
    </xf>
    <xf numFmtId="0" fontId="24" fillId="0" borderId="0" xfId="0" applyFont="1" applyFill="1" applyBorder="1" applyAlignment="1">
      <alignment horizontal="center"/>
    </xf>
    <xf numFmtId="0" fontId="32" fillId="0" borderId="0" xfId="0" applyFont="1" applyFill="1" applyAlignment="1">
      <alignment horizontal="right"/>
    </xf>
    <xf numFmtId="0" fontId="24" fillId="0" borderId="16" xfId="0" applyNumberFormat="1" applyFont="1" applyFill="1" applyBorder="1" applyAlignment="1" applyProtection="1">
      <alignment horizontal="center" vertical="center" wrapText="1"/>
      <protection/>
    </xf>
    <xf numFmtId="0" fontId="24" fillId="0" borderId="16" xfId="0" applyFont="1" applyFill="1" applyBorder="1" applyAlignment="1">
      <alignment horizontal="center" vertical="center" wrapText="1"/>
    </xf>
    <xf numFmtId="0" fontId="24" fillId="0" borderId="16" xfId="0" applyFont="1" applyFill="1" applyBorder="1" applyAlignment="1">
      <alignment horizontal="center"/>
    </xf>
    <xf numFmtId="0" fontId="24" fillId="0" borderId="0" xfId="0" applyFont="1" applyFill="1" applyAlignment="1">
      <alignment horizontal="center"/>
    </xf>
    <xf numFmtId="49" fontId="26" fillId="0" borderId="16" xfId="0" applyNumberFormat="1" applyFont="1" applyFill="1" applyBorder="1" applyAlignment="1" applyProtection="1">
      <alignment horizontal="center" vertical="center"/>
      <protection/>
    </xf>
    <xf numFmtId="49" fontId="24" fillId="0" borderId="16" xfId="0" applyNumberFormat="1" applyFont="1" applyFill="1" applyBorder="1" applyAlignment="1" applyProtection="1">
      <alignment horizontal="center" vertical="center"/>
      <protection/>
    </xf>
    <xf numFmtId="0" fontId="26" fillId="0" borderId="16" xfId="0" applyFont="1" applyFill="1" applyBorder="1" applyAlignment="1">
      <alignment wrapText="1"/>
    </xf>
    <xf numFmtId="192" fontId="24" fillId="0" borderId="16" xfId="0" applyNumberFormat="1" applyFont="1" applyFill="1" applyBorder="1" applyAlignment="1">
      <alignment horizontal="center" wrapText="1"/>
    </xf>
    <xf numFmtId="192" fontId="26" fillId="0" borderId="16" xfId="0" applyNumberFormat="1" applyFont="1" applyFill="1" applyBorder="1" applyAlignment="1">
      <alignment horizontal="center" wrapText="1"/>
    </xf>
    <xf numFmtId="4" fontId="26" fillId="0" borderId="16" xfId="95" applyNumberFormat="1" applyFont="1" applyFill="1" applyBorder="1" applyAlignment="1">
      <alignment/>
      <protection/>
    </xf>
    <xf numFmtId="192" fontId="26" fillId="0" borderId="16" xfId="95" applyNumberFormat="1" applyFont="1" applyFill="1" applyBorder="1" applyAlignment="1">
      <alignment/>
      <protection/>
    </xf>
    <xf numFmtId="0" fontId="24" fillId="0" borderId="0" xfId="0" applyFont="1" applyFill="1" applyBorder="1" applyAlignment="1">
      <alignment vertical="center"/>
    </xf>
    <xf numFmtId="0" fontId="24" fillId="0" borderId="0" xfId="0" applyFont="1" applyFill="1" applyAlignment="1">
      <alignment vertical="center"/>
    </xf>
    <xf numFmtId="0" fontId="24" fillId="0" borderId="16" xfId="0" applyFont="1" applyFill="1" applyBorder="1" applyAlignment="1">
      <alignment horizontal="left" wrapText="1"/>
    </xf>
    <xf numFmtId="4" fontId="24" fillId="0" borderId="16" xfId="95" applyNumberFormat="1" applyFont="1" applyFill="1" applyBorder="1" applyAlignment="1">
      <alignment/>
      <protection/>
    </xf>
    <xf numFmtId="0" fontId="24" fillId="0" borderId="16" xfId="0" applyFont="1" applyFill="1" applyBorder="1" applyAlignment="1">
      <alignment/>
    </xf>
    <xf numFmtId="49" fontId="27" fillId="0" borderId="16" xfId="0" applyNumberFormat="1" applyFont="1" applyFill="1" applyBorder="1" applyAlignment="1" applyProtection="1">
      <alignment horizontal="center" vertical="center"/>
      <protection/>
    </xf>
    <xf numFmtId="0" fontId="27" fillId="0" borderId="16" xfId="0" applyFont="1" applyFill="1" applyBorder="1" applyAlignment="1">
      <alignment horizontal="left" wrapText="1"/>
    </xf>
    <xf numFmtId="192" fontId="27" fillId="0" borderId="16" xfId="0" applyNumberFormat="1" applyFont="1" applyFill="1" applyBorder="1" applyAlignment="1">
      <alignment horizontal="center" wrapText="1"/>
    </xf>
    <xf numFmtId="4" fontId="27" fillId="0" borderId="16" xfId="95" applyNumberFormat="1" applyFont="1" applyFill="1" applyBorder="1" applyAlignment="1">
      <alignment/>
      <protection/>
    </xf>
    <xf numFmtId="192" fontId="27" fillId="0" borderId="16" xfId="95" applyNumberFormat="1" applyFont="1" applyFill="1" applyBorder="1" applyAlignment="1">
      <alignment/>
      <protection/>
    </xf>
    <xf numFmtId="192" fontId="27" fillId="0" borderId="16" xfId="0" applyNumberFormat="1" applyFont="1" applyFill="1" applyBorder="1" applyAlignment="1">
      <alignment/>
    </xf>
    <xf numFmtId="0" fontId="27" fillId="0" borderId="0" xfId="0" applyFont="1" applyFill="1" applyBorder="1" applyAlignment="1">
      <alignment vertical="center"/>
    </xf>
    <xf numFmtId="0" fontId="27" fillId="0" borderId="0" xfId="0" applyFont="1" applyFill="1" applyAlignment="1">
      <alignment vertical="center"/>
    </xf>
    <xf numFmtId="49" fontId="27" fillId="0" borderId="16" xfId="0" applyNumberFormat="1" applyFont="1" applyFill="1" applyBorder="1" applyAlignment="1">
      <alignment horizontal="center" vertical="center"/>
    </xf>
    <xf numFmtId="0" fontId="27" fillId="0" borderId="16" xfId="0" applyFont="1" applyFill="1" applyBorder="1" applyAlignment="1">
      <alignment wrapText="1"/>
    </xf>
    <xf numFmtId="49" fontId="24" fillId="0" borderId="16" xfId="0" applyNumberFormat="1" applyFont="1" applyFill="1" applyBorder="1" applyAlignment="1">
      <alignment horizontal="center" vertical="center"/>
    </xf>
    <xf numFmtId="49" fontId="27" fillId="0" borderId="16" xfId="0" applyNumberFormat="1" applyFont="1" applyFill="1" applyBorder="1" applyAlignment="1">
      <alignment horizontal="left" wrapText="1"/>
    </xf>
    <xf numFmtId="0" fontId="24" fillId="0" borderId="16" xfId="0" applyNumberFormat="1" applyFont="1" applyFill="1" applyBorder="1" applyAlignment="1" applyProtection="1">
      <alignment horizontal="center" vertical="center"/>
      <protection/>
    </xf>
    <xf numFmtId="0" fontId="24" fillId="0" borderId="16" xfId="0" applyFont="1" applyFill="1" applyBorder="1" applyAlignment="1">
      <alignment wrapText="1"/>
    </xf>
    <xf numFmtId="0" fontId="27" fillId="0" borderId="16" xfId="0" applyNumberFormat="1" applyFont="1" applyFill="1" applyBorder="1" applyAlignment="1" applyProtection="1">
      <alignment horizontal="center" vertical="center"/>
      <protection/>
    </xf>
    <xf numFmtId="49" fontId="26" fillId="0" borderId="16" xfId="0" applyNumberFormat="1" applyFont="1" applyFill="1" applyBorder="1" applyAlignment="1">
      <alignment horizontal="center" vertical="center"/>
    </xf>
    <xf numFmtId="0" fontId="26" fillId="0" borderId="16" xfId="0" applyFont="1" applyFill="1" applyBorder="1" applyAlignment="1">
      <alignment horizontal="left" wrapText="1"/>
    </xf>
    <xf numFmtId="49" fontId="28" fillId="0" borderId="16" xfId="0" applyNumberFormat="1" applyFont="1" applyFill="1" applyBorder="1" applyAlignment="1" applyProtection="1">
      <alignment horizontal="center" vertical="center"/>
      <protection/>
    </xf>
    <xf numFmtId="0" fontId="28" fillId="0" borderId="16" xfId="0" applyFont="1" applyFill="1" applyBorder="1" applyAlignment="1">
      <alignment horizontal="left" vertical="center" wrapText="1"/>
    </xf>
    <xf numFmtId="192" fontId="28" fillId="0" borderId="16" xfId="0" applyNumberFormat="1" applyFont="1" applyFill="1" applyBorder="1" applyAlignment="1">
      <alignment horizontal="center" vertical="center" wrapText="1"/>
    </xf>
    <xf numFmtId="4" fontId="28" fillId="0" borderId="16" xfId="0" applyNumberFormat="1" applyFont="1" applyFill="1" applyBorder="1" applyAlignment="1">
      <alignment vertical="center"/>
    </xf>
    <xf numFmtId="192" fontId="28" fillId="0" borderId="16" xfId="0" applyNumberFormat="1" applyFont="1" applyFill="1" applyBorder="1" applyAlignment="1">
      <alignment vertical="center"/>
    </xf>
    <xf numFmtId="192" fontId="28" fillId="0" borderId="16" xfId="0" applyNumberFormat="1" applyFont="1" applyFill="1" applyBorder="1" applyAlignment="1">
      <alignment/>
    </xf>
    <xf numFmtId="0" fontId="28" fillId="0" borderId="0" xfId="0" applyFont="1" applyFill="1" applyBorder="1" applyAlignment="1">
      <alignment vertical="center"/>
    </xf>
    <xf numFmtId="0" fontId="28" fillId="0" borderId="0" xfId="0" applyFont="1" applyFill="1" applyAlignment="1">
      <alignment vertical="center"/>
    </xf>
    <xf numFmtId="192" fontId="27" fillId="0" borderId="16" xfId="0" applyNumberFormat="1" applyFont="1" applyFill="1" applyBorder="1" applyAlignment="1">
      <alignment horizontal="center" vertical="center" wrapText="1"/>
    </xf>
    <xf numFmtId="4" fontId="27" fillId="0" borderId="16" xfId="0" applyNumberFormat="1" applyFont="1" applyFill="1" applyBorder="1" applyAlignment="1">
      <alignment vertical="center"/>
    </xf>
    <xf numFmtId="4" fontId="27" fillId="0" borderId="16" xfId="0" applyNumberFormat="1" applyFont="1" applyFill="1" applyBorder="1" applyAlignment="1">
      <alignment wrapText="1"/>
    </xf>
    <xf numFmtId="4" fontId="24" fillId="0" borderId="16" xfId="0" applyNumberFormat="1" applyFont="1" applyFill="1" applyBorder="1" applyAlignment="1">
      <alignment/>
    </xf>
    <xf numFmtId="0" fontId="24" fillId="0" borderId="16" xfId="0" applyFont="1" applyFill="1" applyBorder="1" applyAlignment="1">
      <alignment vertical="center"/>
    </xf>
    <xf numFmtId="192" fontId="27" fillId="0" borderId="0" xfId="0" applyNumberFormat="1" applyFont="1" applyFill="1" applyBorder="1" applyAlignment="1">
      <alignment vertical="center"/>
    </xf>
    <xf numFmtId="3" fontId="24" fillId="0" borderId="16" xfId="95" applyNumberFormat="1" applyFont="1" applyFill="1" applyBorder="1" applyAlignment="1">
      <alignment/>
      <protection/>
    </xf>
    <xf numFmtId="192" fontId="24" fillId="0" borderId="16" xfId="95" applyNumberFormat="1" applyFont="1" applyFill="1" applyBorder="1" applyAlignment="1">
      <alignment horizontal="center"/>
      <protection/>
    </xf>
    <xf numFmtId="0" fontId="24" fillId="0" borderId="16" xfId="0" applyFont="1" applyFill="1" applyBorder="1" applyAlignment="1">
      <alignment horizontal="left" vertical="center" wrapText="1"/>
    </xf>
    <xf numFmtId="0" fontId="26" fillId="0" borderId="0" xfId="0" applyFont="1" applyFill="1" applyBorder="1" applyAlignment="1">
      <alignment vertical="center"/>
    </xf>
    <xf numFmtId="0" fontId="26" fillId="0" borderId="0" xfId="0" applyFont="1" applyFill="1" applyAlignment="1">
      <alignment vertical="center"/>
    </xf>
    <xf numFmtId="0" fontId="27" fillId="0" borderId="16" xfId="0" applyFont="1" applyFill="1" applyBorder="1" applyAlignment="1">
      <alignment vertical="center"/>
    </xf>
    <xf numFmtId="192" fontId="26" fillId="0" borderId="16" xfId="0" applyNumberFormat="1" applyFont="1" applyFill="1" applyBorder="1" applyAlignment="1">
      <alignment/>
    </xf>
    <xf numFmtId="0" fontId="26" fillId="0" borderId="16" xfId="0" applyNumberFormat="1" applyFont="1" applyFill="1" applyBorder="1" applyAlignment="1" applyProtection="1">
      <alignment horizontal="center" vertical="center"/>
      <protection/>
    </xf>
    <xf numFmtId="3" fontId="26" fillId="0" borderId="16" xfId="0" applyNumberFormat="1" applyFont="1" applyFill="1" applyBorder="1" applyAlignment="1">
      <alignment horizontal="right" wrapText="1"/>
    </xf>
    <xf numFmtId="4" fontId="26" fillId="0" borderId="16" xfId="0" applyNumberFormat="1" applyFont="1" applyFill="1" applyBorder="1" applyAlignment="1">
      <alignment horizontal="right" wrapText="1"/>
    </xf>
    <xf numFmtId="192" fontId="26" fillId="0" borderId="16" xfId="0" applyNumberFormat="1" applyFont="1" applyFill="1" applyBorder="1" applyAlignment="1">
      <alignment horizontal="right" wrapText="1"/>
    </xf>
    <xf numFmtId="0" fontId="24" fillId="0" borderId="16" xfId="0" applyFont="1" applyFill="1" applyBorder="1" applyAlignment="1">
      <alignment horizontal="justify" wrapText="1"/>
    </xf>
    <xf numFmtId="3" fontId="26" fillId="0" borderId="16" xfId="95" applyNumberFormat="1" applyFont="1" applyFill="1" applyBorder="1" applyAlignment="1">
      <alignment/>
      <protection/>
    </xf>
    <xf numFmtId="192" fontId="26" fillId="0" borderId="16" xfId="95" applyNumberFormat="1" applyFont="1" applyFill="1" applyBorder="1" applyAlignment="1">
      <alignment horizontal="center"/>
      <protection/>
    </xf>
    <xf numFmtId="0" fontId="27" fillId="0" borderId="16" xfId="0" applyFont="1" applyFill="1" applyBorder="1" applyAlignment="1">
      <alignment horizontal="justify" wrapText="1"/>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192" fontId="26" fillId="0" borderId="16" xfId="0" applyNumberFormat="1" applyFont="1" applyFill="1" applyBorder="1" applyAlignment="1">
      <alignment horizontal="center" vertical="center" wrapText="1"/>
    </xf>
    <xf numFmtId="0" fontId="24" fillId="0" borderId="0" xfId="0" applyFont="1" applyFill="1" applyAlignment="1">
      <alignment/>
    </xf>
    <xf numFmtId="0" fontId="31" fillId="0" borderId="0" xfId="0" applyFont="1" applyFill="1" applyAlignment="1">
      <alignment/>
    </xf>
    <xf numFmtId="0" fontId="31" fillId="0" borderId="0" xfId="0" applyNumberFormat="1" applyFont="1" applyFill="1" applyAlignment="1" applyProtection="1">
      <alignment/>
      <protection/>
    </xf>
    <xf numFmtId="0" fontId="31" fillId="0" borderId="0" xfId="0" applyFont="1" applyFill="1" applyAlignment="1">
      <alignment/>
    </xf>
    <xf numFmtId="0" fontId="31" fillId="0" borderId="0" xfId="0" applyFont="1" applyFill="1" applyBorder="1" applyAlignment="1">
      <alignment/>
    </xf>
    <xf numFmtId="0" fontId="25" fillId="0" borderId="0" xfId="0" applyNumberFormat="1" applyFont="1" applyFill="1" applyAlignment="1" applyProtection="1">
      <alignment horizontal="center"/>
      <protection/>
    </xf>
    <xf numFmtId="0" fontId="25" fillId="0" borderId="0" xfId="0" applyNumberFormat="1" applyFont="1" applyFill="1" applyAlignment="1" applyProtection="1">
      <alignment/>
      <protection/>
    </xf>
    <xf numFmtId="0" fontId="25" fillId="0" borderId="0" xfId="0" applyFont="1" applyFill="1" applyAlignment="1">
      <alignment/>
    </xf>
    <xf numFmtId="0" fontId="25"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vertical="center"/>
    </xf>
    <xf numFmtId="0" fontId="33" fillId="0" borderId="0" xfId="0" applyFont="1" applyFill="1" applyAlignment="1">
      <alignment vertical="top"/>
    </xf>
    <xf numFmtId="0" fontId="25" fillId="0" borderId="0" xfId="0" applyFont="1" applyFill="1" applyBorder="1" applyAlignment="1">
      <alignment vertical="center" textRotation="180"/>
    </xf>
    <xf numFmtId="0" fontId="25" fillId="0" borderId="0" xfId="0" applyFont="1" applyFill="1" applyAlignment="1">
      <alignment vertical="center"/>
    </xf>
    <xf numFmtId="0" fontId="24" fillId="0" borderId="0" xfId="0" applyFont="1" applyFill="1" applyBorder="1" applyAlignment="1">
      <alignment wrapText="1"/>
    </xf>
    <xf numFmtId="0" fontId="24" fillId="0" borderId="0" xfId="0" applyFont="1" applyFill="1" applyBorder="1" applyAlignment="1">
      <alignment/>
    </xf>
    <xf numFmtId="0" fontId="24"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protection/>
    </xf>
    <xf numFmtId="0" fontId="25" fillId="0" borderId="0" xfId="0" applyFont="1" applyFill="1" applyBorder="1" applyAlignment="1">
      <alignment horizontal="left"/>
    </xf>
    <xf numFmtId="0" fontId="31" fillId="0" borderId="0" xfId="0" applyFont="1" applyFill="1" applyBorder="1" applyAlignment="1">
      <alignment horizontal="center" vertical="distributed" wrapText="1"/>
    </xf>
    <xf numFmtId="14" fontId="25" fillId="0" borderId="0" xfId="0" applyNumberFormat="1" applyFont="1" applyFill="1" applyBorder="1" applyAlignment="1">
      <alignment horizontal="left"/>
    </xf>
    <xf numFmtId="4" fontId="25" fillId="0" borderId="16" xfId="0" applyNumberFormat="1" applyFont="1" applyFill="1" applyBorder="1" applyAlignment="1">
      <alignment horizontal="center" vertical="center" wrapText="1"/>
    </xf>
    <xf numFmtId="0" fontId="24" fillId="0" borderId="16" xfId="0" applyNumberFormat="1" applyFont="1" applyFill="1" applyBorder="1" applyAlignment="1" applyProtection="1">
      <alignment horizontal="center" vertical="center" wrapText="1"/>
      <protection/>
    </xf>
    <xf numFmtId="0" fontId="30" fillId="0" borderId="0" xfId="0" applyNumberFormat="1" applyFont="1" applyFill="1" applyAlignment="1" applyProtection="1">
      <alignment horizontal="left"/>
      <protection/>
    </xf>
    <xf numFmtId="0" fontId="29" fillId="0" borderId="0" xfId="0" applyNumberFormat="1" applyFont="1" applyFill="1" applyBorder="1" applyAlignment="1" applyProtection="1">
      <alignment horizontal="center" vertical="top" wrapText="1"/>
      <protection/>
    </xf>
    <xf numFmtId="0" fontId="24" fillId="0" borderId="16" xfId="0" applyFont="1" applyFill="1" applyBorder="1" applyAlignment="1">
      <alignment horizontal="center" vertical="center" wrapText="1"/>
    </xf>
    <xf numFmtId="0" fontId="26" fillId="0" borderId="16" xfId="0"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O384"/>
  <sheetViews>
    <sheetView showGridLines="0" showZeros="0" tabSelected="1" view="pageBreakPreview" zoomScale="50" zoomScaleNormal="70" zoomScaleSheetLayoutView="50" zoomScalePageLayoutView="66" workbookViewId="0" topLeftCell="D361">
      <selection activeCell="J379" sqref="J379:N379"/>
    </sheetView>
  </sheetViews>
  <sheetFormatPr defaultColWidth="9.16015625" defaultRowHeight="12.75"/>
  <cols>
    <col min="1" max="1" width="12.66015625" style="9" hidden="1" customWidth="1"/>
    <col min="2" max="2" width="20.33203125" style="9" hidden="1" customWidth="1"/>
    <col min="3" max="3" width="37.66015625" style="9" hidden="1" customWidth="1"/>
    <col min="4" max="4" width="155.33203125" style="10" customWidth="1"/>
    <col min="5" max="5" width="59" style="10" hidden="1" customWidth="1"/>
    <col min="6" max="6" width="21.66015625" style="10" hidden="1" customWidth="1"/>
    <col min="7" max="7" width="27.16015625" style="10" customWidth="1"/>
    <col min="8" max="8" width="24.33203125" style="10" customWidth="1"/>
    <col min="9" max="9" width="22.16015625" style="10" hidden="1" customWidth="1"/>
    <col min="10" max="10" width="25.5" style="10" customWidth="1"/>
    <col min="11" max="11" width="35" style="12" hidden="1" customWidth="1"/>
    <col min="12" max="12" width="30.16015625" style="12" customWidth="1"/>
    <col min="13" max="13" width="31.5" style="12" hidden="1" customWidth="1"/>
    <col min="14" max="14" width="28.33203125" style="87" customWidth="1"/>
    <col min="15" max="15" width="9.16015625" style="11" customWidth="1"/>
    <col min="16" max="16" width="17.5" style="11" bestFit="1" customWidth="1"/>
    <col min="17" max="145" width="9.16015625" style="11" customWidth="1"/>
    <col min="146" max="16384" width="9.16015625" style="12" customWidth="1"/>
  </cols>
  <sheetData>
    <row r="1" spans="8:14" ht="30.75" customHeight="1">
      <c r="H1" s="110" t="s">
        <v>465</v>
      </c>
      <c r="I1" s="110"/>
      <c r="J1" s="110"/>
      <c r="K1" s="110"/>
      <c r="L1" s="110"/>
      <c r="M1" s="110"/>
      <c r="N1" s="110"/>
    </row>
    <row r="2" spans="8:14" ht="27.75">
      <c r="H2" s="110" t="s">
        <v>462</v>
      </c>
      <c r="I2" s="110"/>
      <c r="J2" s="110"/>
      <c r="K2" s="110"/>
      <c r="L2" s="110"/>
      <c r="M2" s="110"/>
      <c r="N2" s="110"/>
    </row>
    <row r="3" spans="8:14" ht="27.75">
      <c r="H3" s="5" t="s">
        <v>459</v>
      </c>
      <c r="I3" s="6"/>
      <c r="J3" s="6"/>
      <c r="K3" s="6"/>
      <c r="L3" s="6"/>
      <c r="M3" s="6"/>
      <c r="N3" s="6"/>
    </row>
    <row r="4" spans="8:14" ht="27.75">
      <c r="H4" s="5" t="s">
        <v>463</v>
      </c>
      <c r="I4" s="6"/>
      <c r="J4" s="6"/>
      <c r="K4" s="6"/>
      <c r="L4" s="6"/>
      <c r="M4" s="6"/>
      <c r="N4" s="6"/>
    </row>
    <row r="5" spans="8:14" ht="27.75">
      <c r="H5" s="5" t="s">
        <v>460</v>
      </c>
      <c r="I5" s="5"/>
      <c r="J5" s="5"/>
      <c r="K5" s="5"/>
      <c r="L5" s="5"/>
      <c r="M5" s="5"/>
      <c r="N5" s="5"/>
    </row>
    <row r="6" spans="8:14" ht="27.75">
      <c r="H6" s="110" t="s">
        <v>461</v>
      </c>
      <c r="I6" s="110"/>
      <c r="J6" s="110"/>
      <c r="K6" s="110"/>
      <c r="L6" s="110"/>
      <c r="M6" s="110"/>
      <c r="N6" s="110"/>
    </row>
    <row r="7" spans="9:14" ht="20.25">
      <c r="I7" s="13"/>
      <c r="J7" s="13"/>
      <c r="K7" s="14"/>
      <c r="L7" s="14"/>
      <c r="M7" s="14"/>
      <c r="N7" s="15"/>
    </row>
    <row r="8" spans="9:14" ht="20.25">
      <c r="I8" s="13"/>
      <c r="J8" s="13"/>
      <c r="K8" s="14"/>
      <c r="L8" s="14"/>
      <c r="M8" s="14"/>
      <c r="N8" s="15"/>
    </row>
    <row r="9" spans="1:14" ht="37.5" customHeight="1">
      <c r="A9" s="111" t="s">
        <v>458</v>
      </c>
      <c r="B9" s="111"/>
      <c r="C9" s="111"/>
      <c r="D9" s="111"/>
      <c r="E9" s="111"/>
      <c r="F9" s="111"/>
      <c r="G9" s="111"/>
      <c r="H9" s="111"/>
      <c r="I9" s="111"/>
      <c r="J9" s="111"/>
      <c r="K9" s="111"/>
      <c r="L9" s="111"/>
      <c r="M9" s="111"/>
      <c r="N9" s="16"/>
    </row>
    <row r="10" spans="4:14" ht="20.25">
      <c r="D10" s="17"/>
      <c r="E10" s="17"/>
      <c r="F10" s="17"/>
      <c r="G10" s="17"/>
      <c r="H10" s="17"/>
      <c r="I10" s="17"/>
      <c r="J10" s="17"/>
      <c r="K10" s="18"/>
      <c r="L10" s="18"/>
      <c r="M10" s="18"/>
      <c r="N10" s="16"/>
    </row>
    <row r="11" spans="4:14" ht="41.25" customHeight="1">
      <c r="D11" s="19"/>
      <c r="E11" s="20"/>
      <c r="F11" s="20"/>
      <c r="G11" s="20"/>
      <c r="H11" s="20"/>
      <c r="I11" s="20"/>
      <c r="J11" s="20"/>
      <c r="N11" s="21" t="s">
        <v>454</v>
      </c>
    </row>
    <row r="12" spans="1:14" ht="45" customHeight="1">
      <c r="A12" s="109" t="s">
        <v>152</v>
      </c>
      <c r="B12" s="109" t="s">
        <v>213</v>
      </c>
      <c r="C12" s="109" t="s">
        <v>96</v>
      </c>
      <c r="D12" s="109" t="s">
        <v>457</v>
      </c>
      <c r="E12" s="112" t="s">
        <v>167</v>
      </c>
      <c r="F12" s="109" t="s">
        <v>154</v>
      </c>
      <c r="G12" s="109" t="s">
        <v>154</v>
      </c>
      <c r="H12" s="109" t="s">
        <v>155</v>
      </c>
      <c r="I12" s="109" t="s">
        <v>156</v>
      </c>
      <c r="J12" s="109" t="s">
        <v>156</v>
      </c>
      <c r="K12" s="113" t="s">
        <v>236</v>
      </c>
      <c r="L12" s="112" t="s">
        <v>236</v>
      </c>
      <c r="M12" s="108" t="s">
        <v>433</v>
      </c>
      <c r="N12" s="112" t="s">
        <v>433</v>
      </c>
    </row>
    <row r="13" spans="1:14" ht="89.25" customHeight="1">
      <c r="A13" s="109"/>
      <c r="B13" s="109"/>
      <c r="C13" s="109"/>
      <c r="D13" s="109"/>
      <c r="E13" s="112"/>
      <c r="F13" s="109"/>
      <c r="G13" s="109"/>
      <c r="H13" s="109"/>
      <c r="I13" s="109"/>
      <c r="J13" s="109"/>
      <c r="K13" s="113"/>
      <c r="L13" s="112"/>
      <c r="M13" s="108"/>
      <c r="N13" s="112"/>
    </row>
    <row r="14" spans="1:145" s="25" customFormat="1" ht="20.25">
      <c r="A14" s="22"/>
      <c r="B14" s="22"/>
      <c r="C14" s="22"/>
      <c r="D14" s="22">
        <v>1</v>
      </c>
      <c r="E14" s="23"/>
      <c r="F14" s="22"/>
      <c r="G14" s="22">
        <v>2</v>
      </c>
      <c r="H14" s="22">
        <v>3</v>
      </c>
      <c r="I14" s="22"/>
      <c r="J14" s="22">
        <v>4</v>
      </c>
      <c r="K14" s="24"/>
      <c r="L14" s="24">
        <v>5</v>
      </c>
      <c r="M14" s="24"/>
      <c r="N14" s="24">
        <v>6</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row>
    <row r="15" spans="1:145" s="34" customFormat="1" ht="27" customHeight="1">
      <c r="A15" s="26" t="s">
        <v>2</v>
      </c>
      <c r="B15" s="27"/>
      <c r="C15" s="27"/>
      <c r="D15" s="28" t="s">
        <v>80</v>
      </c>
      <c r="E15" s="28"/>
      <c r="F15" s="28"/>
      <c r="G15" s="29">
        <f>ROUND(F15/1000,1)</f>
        <v>0</v>
      </c>
      <c r="H15" s="30"/>
      <c r="I15" s="28"/>
      <c r="J15" s="29">
        <f>ROUND(I15/1000,1)</f>
        <v>0</v>
      </c>
      <c r="K15" s="31">
        <f>K16+K19+K22+K24+K27+K29+K33+K17+K28+K32+K37</f>
        <v>64233400</v>
      </c>
      <c r="L15" s="32">
        <f>L16+L19+L22+L24+L27+L29+L33+L17+L28+L32+L37</f>
        <v>64233.399999999994</v>
      </c>
      <c r="M15" s="31">
        <f>M16+M19+M22+M24+M27+M29+M33+M17+M28+M32+M37</f>
        <v>61571557.05</v>
      </c>
      <c r="N15" s="32">
        <f>N16+N19+N22+N24+N27+N29+N33+N17+N28+N32+N37</f>
        <v>61571.6</v>
      </c>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row>
    <row r="16" spans="1:145" s="34" customFormat="1" ht="28.5" customHeight="1">
      <c r="A16" s="27" t="s">
        <v>3</v>
      </c>
      <c r="B16" s="27" t="s">
        <v>94</v>
      </c>
      <c r="C16" s="27" t="s">
        <v>95</v>
      </c>
      <c r="D16" s="35" t="s">
        <v>237</v>
      </c>
      <c r="E16" s="35"/>
      <c r="F16" s="35"/>
      <c r="G16" s="29">
        <f aca="true" t="shared" si="0" ref="G16:G79">ROUND(F16/1000,1)</f>
        <v>0</v>
      </c>
      <c r="H16" s="29"/>
      <c r="I16" s="35"/>
      <c r="J16" s="29">
        <f aca="true" t="shared" si="1" ref="J16:J79">ROUND(I16/1000,1)</f>
        <v>0</v>
      </c>
      <c r="K16" s="36">
        <v>6251710</v>
      </c>
      <c r="L16" s="4">
        <f aca="true" t="shared" si="2" ref="L16:L79">ROUND(K16/1000,1)</f>
        <v>6251.7</v>
      </c>
      <c r="M16" s="36">
        <v>6136744.89</v>
      </c>
      <c r="N16" s="3">
        <f aca="true" t="shared" si="3" ref="N16:N79">ROUND(M16/1000,1)</f>
        <v>6136.7</v>
      </c>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row>
    <row r="17" spans="1:145" s="34" customFormat="1" ht="23.25" customHeight="1">
      <c r="A17" s="27" t="s">
        <v>4</v>
      </c>
      <c r="B17" s="27" t="s">
        <v>150</v>
      </c>
      <c r="C17" s="27" t="s">
        <v>149</v>
      </c>
      <c r="D17" s="37" t="s">
        <v>437</v>
      </c>
      <c r="E17" s="37"/>
      <c r="F17" s="35"/>
      <c r="G17" s="29">
        <f t="shared" si="0"/>
        <v>0</v>
      </c>
      <c r="H17" s="29"/>
      <c r="I17" s="35"/>
      <c r="J17" s="29">
        <f t="shared" si="1"/>
        <v>0</v>
      </c>
      <c r="K17" s="36">
        <f>K18</f>
        <v>10000</v>
      </c>
      <c r="L17" s="4">
        <f>L18</f>
        <v>10</v>
      </c>
      <c r="M17" s="36">
        <f>M18</f>
        <v>9980</v>
      </c>
      <c r="N17" s="4">
        <f>N18</f>
        <v>10</v>
      </c>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row>
    <row r="18" spans="1:145" s="45" customFormat="1" ht="38.25" customHeight="1">
      <c r="A18" s="38" t="s">
        <v>4</v>
      </c>
      <c r="B18" s="38" t="s">
        <v>150</v>
      </c>
      <c r="C18" s="38" t="s">
        <v>149</v>
      </c>
      <c r="D18" s="39" t="s">
        <v>298</v>
      </c>
      <c r="E18" s="39"/>
      <c r="F18" s="39"/>
      <c r="G18" s="40">
        <f t="shared" si="0"/>
        <v>0</v>
      </c>
      <c r="H18" s="40"/>
      <c r="I18" s="39"/>
      <c r="J18" s="40">
        <f t="shared" si="1"/>
        <v>0</v>
      </c>
      <c r="K18" s="41">
        <v>10000</v>
      </c>
      <c r="L18" s="42">
        <f t="shared" si="2"/>
        <v>10</v>
      </c>
      <c r="M18" s="41">
        <v>9980</v>
      </c>
      <c r="N18" s="43">
        <f t="shared" si="3"/>
        <v>10</v>
      </c>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row>
    <row r="19" spans="1:145" s="34" customFormat="1" ht="28.5" customHeight="1">
      <c r="A19" s="27" t="s">
        <v>5</v>
      </c>
      <c r="B19" s="27" t="s">
        <v>127</v>
      </c>
      <c r="C19" s="27" t="s">
        <v>128</v>
      </c>
      <c r="D19" s="35" t="s">
        <v>438</v>
      </c>
      <c r="E19" s="35"/>
      <c r="F19" s="35"/>
      <c r="G19" s="29">
        <f t="shared" si="0"/>
        <v>0</v>
      </c>
      <c r="H19" s="29"/>
      <c r="I19" s="35"/>
      <c r="J19" s="29">
        <f t="shared" si="1"/>
        <v>0</v>
      </c>
      <c r="K19" s="36">
        <f>K20+K21</f>
        <v>72000</v>
      </c>
      <c r="L19" s="4">
        <f>L20+L21</f>
        <v>72</v>
      </c>
      <c r="M19" s="36">
        <f>M20+M21</f>
        <v>71950</v>
      </c>
      <c r="N19" s="4">
        <f>N20+N21</f>
        <v>71.9</v>
      </c>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row>
    <row r="20" spans="1:145" s="34" customFormat="1" ht="28.5" customHeight="1">
      <c r="A20" s="38" t="s">
        <v>5</v>
      </c>
      <c r="B20" s="38" t="s">
        <v>127</v>
      </c>
      <c r="C20" s="46" t="s">
        <v>128</v>
      </c>
      <c r="D20" s="47" t="s">
        <v>259</v>
      </c>
      <c r="E20" s="47"/>
      <c r="F20" s="47"/>
      <c r="G20" s="29">
        <f t="shared" si="0"/>
        <v>0</v>
      </c>
      <c r="H20" s="40"/>
      <c r="I20" s="47"/>
      <c r="J20" s="29">
        <f t="shared" si="1"/>
        <v>0</v>
      </c>
      <c r="K20" s="41">
        <v>52000</v>
      </c>
      <c r="L20" s="42">
        <f t="shared" si="2"/>
        <v>52</v>
      </c>
      <c r="M20" s="41">
        <v>52000</v>
      </c>
      <c r="N20" s="43">
        <f t="shared" si="3"/>
        <v>52</v>
      </c>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row>
    <row r="21" spans="1:145" s="34" customFormat="1" ht="28.5" customHeight="1">
      <c r="A21" s="38" t="s">
        <v>5</v>
      </c>
      <c r="B21" s="38" t="s">
        <v>127</v>
      </c>
      <c r="C21" s="46" t="s">
        <v>128</v>
      </c>
      <c r="D21" s="47" t="s">
        <v>260</v>
      </c>
      <c r="E21" s="47"/>
      <c r="F21" s="47"/>
      <c r="G21" s="29">
        <f t="shared" si="0"/>
        <v>0</v>
      </c>
      <c r="H21" s="40"/>
      <c r="I21" s="47"/>
      <c r="J21" s="29">
        <f t="shared" si="1"/>
        <v>0</v>
      </c>
      <c r="K21" s="41">
        <v>20000</v>
      </c>
      <c r="L21" s="42">
        <f t="shared" si="2"/>
        <v>20</v>
      </c>
      <c r="M21" s="41">
        <v>19950</v>
      </c>
      <c r="N21" s="43">
        <f>ROUND(M21/1000,1)-0.1</f>
        <v>19.9</v>
      </c>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row>
    <row r="22" spans="1:145" s="34" customFormat="1" ht="28.5" customHeight="1">
      <c r="A22" s="48" t="s">
        <v>216</v>
      </c>
      <c r="B22" s="48" t="s">
        <v>215</v>
      </c>
      <c r="C22" s="48"/>
      <c r="D22" s="35" t="s">
        <v>439</v>
      </c>
      <c r="E22" s="35"/>
      <c r="F22" s="35"/>
      <c r="G22" s="29">
        <f t="shared" si="0"/>
        <v>0</v>
      </c>
      <c r="H22" s="29"/>
      <c r="I22" s="35"/>
      <c r="J22" s="29">
        <f t="shared" si="1"/>
        <v>0</v>
      </c>
      <c r="K22" s="36">
        <f>K23</f>
        <v>249000</v>
      </c>
      <c r="L22" s="4">
        <f>L23</f>
        <v>249</v>
      </c>
      <c r="M22" s="36">
        <f>M23</f>
        <v>222393.96</v>
      </c>
      <c r="N22" s="4">
        <f>N23</f>
        <v>222.4</v>
      </c>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row>
    <row r="23" spans="1:145" s="45" customFormat="1" ht="20.25">
      <c r="A23" s="46" t="s">
        <v>218</v>
      </c>
      <c r="B23" s="46" t="s">
        <v>217</v>
      </c>
      <c r="C23" s="46" t="s">
        <v>129</v>
      </c>
      <c r="D23" s="39" t="s">
        <v>6</v>
      </c>
      <c r="E23" s="39"/>
      <c r="F23" s="39"/>
      <c r="G23" s="29">
        <f t="shared" si="0"/>
        <v>0</v>
      </c>
      <c r="H23" s="40"/>
      <c r="I23" s="39"/>
      <c r="J23" s="29">
        <f t="shared" si="1"/>
        <v>0</v>
      </c>
      <c r="K23" s="41">
        <v>249000</v>
      </c>
      <c r="L23" s="42">
        <f t="shared" si="2"/>
        <v>249</v>
      </c>
      <c r="M23" s="41">
        <v>222393.96</v>
      </c>
      <c r="N23" s="42">
        <f t="shared" si="3"/>
        <v>222.4</v>
      </c>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row>
    <row r="24" spans="1:145" s="45" customFormat="1" ht="26.25" customHeight="1">
      <c r="A24" s="48" t="s">
        <v>7</v>
      </c>
      <c r="B24" s="48" t="s">
        <v>130</v>
      </c>
      <c r="C24" s="48"/>
      <c r="D24" s="35" t="s">
        <v>440</v>
      </c>
      <c r="E24" s="35"/>
      <c r="F24" s="35"/>
      <c r="G24" s="29">
        <f t="shared" si="0"/>
        <v>0</v>
      </c>
      <c r="H24" s="29"/>
      <c r="I24" s="35"/>
      <c r="J24" s="29">
        <f t="shared" si="1"/>
        <v>0</v>
      </c>
      <c r="K24" s="4">
        <f>K25+K26</f>
        <v>49000</v>
      </c>
      <c r="L24" s="4">
        <f>L25+L26</f>
        <v>49</v>
      </c>
      <c r="M24" s="4">
        <f>M25+M26</f>
        <v>47561.26</v>
      </c>
      <c r="N24" s="4">
        <f>N25+N26</f>
        <v>47.6</v>
      </c>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row>
    <row r="25" spans="1:145" s="45" customFormat="1" ht="40.5">
      <c r="A25" s="46" t="s">
        <v>219</v>
      </c>
      <c r="B25" s="46" t="s">
        <v>220</v>
      </c>
      <c r="C25" s="46" t="s">
        <v>129</v>
      </c>
      <c r="D25" s="39" t="s">
        <v>221</v>
      </c>
      <c r="E25" s="39"/>
      <c r="F25" s="39"/>
      <c r="G25" s="29">
        <f t="shared" si="0"/>
        <v>0</v>
      </c>
      <c r="H25" s="40"/>
      <c r="I25" s="39"/>
      <c r="J25" s="29">
        <f t="shared" si="1"/>
        <v>0</v>
      </c>
      <c r="K25" s="41">
        <v>39000</v>
      </c>
      <c r="L25" s="42">
        <f t="shared" si="2"/>
        <v>39</v>
      </c>
      <c r="M25" s="41">
        <v>37561.26</v>
      </c>
      <c r="N25" s="42">
        <f t="shared" si="3"/>
        <v>37.6</v>
      </c>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row>
    <row r="26" spans="1:145" s="45" customFormat="1" ht="40.5">
      <c r="A26" s="46" t="s">
        <v>403</v>
      </c>
      <c r="B26" s="46" t="s">
        <v>404</v>
      </c>
      <c r="C26" s="46" t="s">
        <v>129</v>
      </c>
      <c r="D26" s="39" t="s">
        <v>405</v>
      </c>
      <c r="E26" s="39"/>
      <c r="F26" s="39"/>
      <c r="G26" s="29">
        <f t="shared" si="0"/>
        <v>0</v>
      </c>
      <c r="H26" s="40"/>
      <c r="I26" s="39"/>
      <c r="J26" s="29">
        <f t="shared" si="1"/>
        <v>0</v>
      </c>
      <c r="K26" s="41">
        <v>10000</v>
      </c>
      <c r="L26" s="42">
        <f t="shared" si="2"/>
        <v>10</v>
      </c>
      <c r="M26" s="41">
        <v>10000</v>
      </c>
      <c r="N26" s="43">
        <f t="shared" si="3"/>
        <v>10</v>
      </c>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row>
    <row r="27" spans="1:145" s="34" customFormat="1" ht="21.75" customHeight="1">
      <c r="A27" s="48" t="s">
        <v>9</v>
      </c>
      <c r="B27" s="48" t="s">
        <v>136</v>
      </c>
      <c r="C27" s="48" t="s">
        <v>137</v>
      </c>
      <c r="D27" s="35" t="s">
        <v>1</v>
      </c>
      <c r="E27" s="35"/>
      <c r="F27" s="35"/>
      <c r="G27" s="29">
        <f t="shared" si="0"/>
        <v>0</v>
      </c>
      <c r="H27" s="29"/>
      <c r="I27" s="35"/>
      <c r="J27" s="29">
        <f t="shared" si="1"/>
        <v>0</v>
      </c>
      <c r="K27" s="36">
        <v>1434400</v>
      </c>
      <c r="L27" s="4">
        <f t="shared" si="2"/>
        <v>1434.4</v>
      </c>
      <c r="M27" s="36">
        <v>1259961.09</v>
      </c>
      <c r="N27" s="3">
        <f t="shared" si="3"/>
        <v>1260</v>
      </c>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row>
    <row r="28" spans="1:145" s="34" customFormat="1" ht="21.75" customHeight="1">
      <c r="A28" s="48" t="s">
        <v>11</v>
      </c>
      <c r="B28" s="48" t="s">
        <v>140</v>
      </c>
      <c r="C28" s="48" t="s">
        <v>141</v>
      </c>
      <c r="D28" s="35" t="s">
        <v>10</v>
      </c>
      <c r="E28" s="35"/>
      <c r="F28" s="35"/>
      <c r="G28" s="29">
        <f t="shared" si="0"/>
        <v>0</v>
      </c>
      <c r="H28" s="29"/>
      <c r="I28" s="35"/>
      <c r="J28" s="29">
        <f t="shared" si="1"/>
        <v>0</v>
      </c>
      <c r="K28" s="36">
        <v>32000</v>
      </c>
      <c r="L28" s="4">
        <f t="shared" si="2"/>
        <v>32</v>
      </c>
      <c r="M28" s="36">
        <v>32000</v>
      </c>
      <c r="N28" s="3">
        <f t="shared" si="3"/>
        <v>32</v>
      </c>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row>
    <row r="29" spans="1:145" s="34" customFormat="1" ht="21.75" customHeight="1">
      <c r="A29" s="48" t="s">
        <v>12</v>
      </c>
      <c r="B29" s="48" t="s">
        <v>142</v>
      </c>
      <c r="C29" s="48" t="s">
        <v>132</v>
      </c>
      <c r="D29" s="35" t="s">
        <v>441</v>
      </c>
      <c r="E29" s="35"/>
      <c r="F29" s="35"/>
      <c r="G29" s="29">
        <f t="shared" si="0"/>
        <v>0</v>
      </c>
      <c r="H29" s="29"/>
      <c r="I29" s="35"/>
      <c r="J29" s="29">
        <f t="shared" si="1"/>
        <v>0</v>
      </c>
      <c r="K29" s="36">
        <f>K30+K31</f>
        <v>50764300</v>
      </c>
      <c r="L29" s="4">
        <f>L30+L31</f>
        <v>50764.3</v>
      </c>
      <c r="M29" s="36">
        <f>M30+M31</f>
        <v>48505625.88</v>
      </c>
      <c r="N29" s="4">
        <f>N30+N31</f>
        <v>48505.6</v>
      </c>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row>
    <row r="30" spans="1:145" s="45" customFormat="1" ht="23.25" customHeight="1">
      <c r="A30" s="46"/>
      <c r="B30" s="46"/>
      <c r="C30" s="46"/>
      <c r="D30" s="39" t="s">
        <v>158</v>
      </c>
      <c r="E30" s="39" t="s">
        <v>158</v>
      </c>
      <c r="F30" s="39"/>
      <c r="G30" s="40">
        <f t="shared" si="0"/>
        <v>0</v>
      </c>
      <c r="H30" s="40"/>
      <c r="I30" s="39"/>
      <c r="J30" s="40">
        <f t="shared" si="1"/>
        <v>0</v>
      </c>
      <c r="K30" s="41">
        <v>46139300</v>
      </c>
      <c r="L30" s="42">
        <f t="shared" si="2"/>
        <v>46139.3</v>
      </c>
      <c r="M30" s="41">
        <v>46135453.81</v>
      </c>
      <c r="N30" s="43">
        <f>ROUND(M30/1000,1)-0.1</f>
        <v>46135.4</v>
      </c>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row>
    <row r="31" spans="1:145" s="45" customFormat="1" ht="26.25" customHeight="1">
      <c r="A31" s="46"/>
      <c r="B31" s="46"/>
      <c r="C31" s="46"/>
      <c r="D31" s="39" t="s">
        <v>232</v>
      </c>
      <c r="E31" s="39" t="s">
        <v>232</v>
      </c>
      <c r="F31" s="39"/>
      <c r="G31" s="40">
        <f t="shared" si="0"/>
        <v>0</v>
      </c>
      <c r="H31" s="40"/>
      <c r="I31" s="39"/>
      <c r="J31" s="40">
        <f t="shared" si="1"/>
        <v>0</v>
      </c>
      <c r="K31" s="41">
        <v>4625000</v>
      </c>
      <c r="L31" s="42">
        <f t="shared" si="2"/>
        <v>4625</v>
      </c>
      <c r="M31" s="41">
        <v>2370172.07</v>
      </c>
      <c r="N31" s="43">
        <f t="shared" si="3"/>
        <v>2370.2</v>
      </c>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row>
    <row r="32" spans="1:145" s="34" customFormat="1" ht="40.5">
      <c r="A32" s="48" t="s">
        <v>263</v>
      </c>
      <c r="B32" s="48" t="s">
        <v>264</v>
      </c>
      <c r="C32" s="48" t="s">
        <v>94</v>
      </c>
      <c r="D32" s="35" t="s">
        <v>265</v>
      </c>
      <c r="E32" s="35"/>
      <c r="F32" s="35"/>
      <c r="G32" s="29">
        <f t="shared" si="0"/>
        <v>0</v>
      </c>
      <c r="H32" s="29"/>
      <c r="I32" s="35"/>
      <c r="J32" s="29">
        <f t="shared" si="1"/>
        <v>0</v>
      </c>
      <c r="K32" s="36">
        <v>4539197</v>
      </c>
      <c r="L32" s="4">
        <f t="shared" si="2"/>
        <v>4539.2</v>
      </c>
      <c r="M32" s="36">
        <v>4533796.85</v>
      </c>
      <c r="N32" s="3">
        <f t="shared" si="3"/>
        <v>4533.8</v>
      </c>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row>
    <row r="33" spans="1:145" s="34" customFormat="1" ht="23.25" customHeight="1">
      <c r="A33" s="48" t="s">
        <v>13</v>
      </c>
      <c r="B33" s="48" t="s">
        <v>144</v>
      </c>
      <c r="C33" s="48" t="s">
        <v>143</v>
      </c>
      <c r="D33" s="35" t="s">
        <v>437</v>
      </c>
      <c r="E33" s="35"/>
      <c r="F33" s="35"/>
      <c r="G33" s="29">
        <f t="shared" si="0"/>
        <v>0</v>
      </c>
      <c r="H33" s="29"/>
      <c r="I33" s="35"/>
      <c r="J33" s="29">
        <f t="shared" si="1"/>
        <v>0</v>
      </c>
      <c r="K33" s="36">
        <f>K35+K34+K36</f>
        <v>452593</v>
      </c>
      <c r="L33" s="4">
        <f>L35+L34+L36</f>
        <v>452.6</v>
      </c>
      <c r="M33" s="36">
        <f>M35+M34+M36</f>
        <v>426543.12</v>
      </c>
      <c r="N33" s="4">
        <f>N35+N34+N36</f>
        <v>426.6</v>
      </c>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row>
    <row r="34" spans="1:145" s="45" customFormat="1" ht="40.5">
      <c r="A34" s="46" t="s">
        <v>13</v>
      </c>
      <c r="B34" s="46" t="s">
        <v>144</v>
      </c>
      <c r="C34" s="46" t="s">
        <v>233</v>
      </c>
      <c r="D34" s="49" t="s">
        <v>234</v>
      </c>
      <c r="E34" s="39"/>
      <c r="F34" s="39"/>
      <c r="G34" s="29">
        <f t="shared" si="0"/>
        <v>0</v>
      </c>
      <c r="H34" s="40"/>
      <c r="I34" s="39"/>
      <c r="J34" s="29">
        <f t="shared" si="1"/>
        <v>0</v>
      </c>
      <c r="K34" s="41">
        <v>319000</v>
      </c>
      <c r="L34" s="42">
        <f t="shared" si="2"/>
        <v>319</v>
      </c>
      <c r="M34" s="41">
        <v>304982</v>
      </c>
      <c r="N34" s="42">
        <f t="shared" si="3"/>
        <v>305</v>
      </c>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row>
    <row r="35" spans="1:145" s="34" customFormat="1" ht="43.5" customHeight="1">
      <c r="A35" s="46" t="s">
        <v>13</v>
      </c>
      <c r="B35" s="46" t="s">
        <v>144</v>
      </c>
      <c r="C35" s="46" t="s">
        <v>143</v>
      </c>
      <c r="D35" s="49" t="s">
        <v>381</v>
      </c>
      <c r="E35" s="49"/>
      <c r="F35" s="49"/>
      <c r="G35" s="29">
        <f t="shared" si="0"/>
        <v>0</v>
      </c>
      <c r="H35" s="40"/>
      <c r="I35" s="49"/>
      <c r="J35" s="29">
        <f t="shared" si="1"/>
        <v>0</v>
      </c>
      <c r="K35" s="41">
        <v>26000</v>
      </c>
      <c r="L35" s="42">
        <f t="shared" si="2"/>
        <v>26</v>
      </c>
      <c r="M35" s="41">
        <v>26000</v>
      </c>
      <c r="N35" s="43">
        <f t="shared" si="3"/>
        <v>26</v>
      </c>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row>
    <row r="36" spans="1:145" s="34" customFormat="1" ht="20.25">
      <c r="A36" s="46" t="s">
        <v>13</v>
      </c>
      <c r="B36" s="46" t="s">
        <v>144</v>
      </c>
      <c r="C36" s="46" t="s">
        <v>143</v>
      </c>
      <c r="D36" s="49" t="s">
        <v>382</v>
      </c>
      <c r="E36" s="49"/>
      <c r="F36" s="49"/>
      <c r="G36" s="29">
        <f t="shared" si="0"/>
        <v>0</v>
      </c>
      <c r="H36" s="40"/>
      <c r="I36" s="49"/>
      <c r="J36" s="29">
        <f t="shared" si="1"/>
        <v>0</v>
      </c>
      <c r="K36" s="41">
        <v>107593</v>
      </c>
      <c r="L36" s="42">
        <f t="shared" si="2"/>
        <v>107.6</v>
      </c>
      <c r="M36" s="41">
        <v>95561.12</v>
      </c>
      <c r="N36" s="43">
        <f t="shared" si="3"/>
        <v>95.6</v>
      </c>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row>
    <row r="37" spans="1:145" s="34" customFormat="1" ht="20.25">
      <c r="A37" s="48" t="s">
        <v>361</v>
      </c>
      <c r="B37" s="50">
        <v>8800</v>
      </c>
      <c r="C37" s="27" t="s">
        <v>94</v>
      </c>
      <c r="D37" s="51" t="s">
        <v>442</v>
      </c>
      <c r="E37" s="49"/>
      <c r="F37" s="49"/>
      <c r="G37" s="29">
        <f t="shared" si="0"/>
        <v>0</v>
      </c>
      <c r="H37" s="40"/>
      <c r="I37" s="49"/>
      <c r="J37" s="29">
        <f t="shared" si="1"/>
        <v>0</v>
      </c>
      <c r="K37" s="36">
        <f>K38</f>
        <v>379200</v>
      </c>
      <c r="L37" s="4">
        <f>L38</f>
        <v>379.2</v>
      </c>
      <c r="M37" s="36">
        <f>M38</f>
        <v>325000</v>
      </c>
      <c r="N37" s="4">
        <f>N38</f>
        <v>325</v>
      </c>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row>
    <row r="38" spans="1:145" s="45" customFormat="1" ht="30.75" customHeight="1">
      <c r="A38" s="46" t="s">
        <v>361</v>
      </c>
      <c r="B38" s="52">
        <v>8800</v>
      </c>
      <c r="C38" s="38" t="s">
        <v>94</v>
      </c>
      <c r="D38" s="47" t="s">
        <v>420</v>
      </c>
      <c r="E38" s="49"/>
      <c r="F38" s="49"/>
      <c r="G38" s="29">
        <f t="shared" si="0"/>
        <v>0</v>
      </c>
      <c r="H38" s="40"/>
      <c r="I38" s="49"/>
      <c r="J38" s="29">
        <f t="shared" si="1"/>
        <v>0</v>
      </c>
      <c r="K38" s="41">
        <v>379200</v>
      </c>
      <c r="L38" s="42">
        <f t="shared" si="2"/>
        <v>379.2</v>
      </c>
      <c r="M38" s="41">
        <v>325000</v>
      </c>
      <c r="N38" s="43">
        <f t="shared" si="3"/>
        <v>325</v>
      </c>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row>
    <row r="39" spans="1:145" s="34" customFormat="1" ht="33" customHeight="1">
      <c r="A39" s="53" t="s">
        <v>157</v>
      </c>
      <c r="B39" s="48"/>
      <c r="C39" s="48"/>
      <c r="D39" s="54" t="s">
        <v>14</v>
      </c>
      <c r="E39" s="54"/>
      <c r="F39" s="54"/>
      <c r="G39" s="29">
        <f t="shared" si="0"/>
        <v>0</v>
      </c>
      <c r="H39" s="30"/>
      <c r="I39" s="54"/>
      <c r="J39" s="29">
        <f t="shared" si="1"/>
        <v>0</v>
      </c>
      <c r="K39" s="31">
        <f>K42+K43+K46+K49+K50+K53+K54+K55+K59+K52+K56</f>
        <v>41981017.05</v>
      </c>
      <c r="L39" s="32">
        <f>L42+L43+L46+L49+L50+L53+L54+L55+L59+L52+L56</f>
        <v>52606</v>
      </c>
      <c r="M39" s="31">
        <f>M42+M43+M46+M49+M50+M53+M54+M55+M59+M52+M56</f>
        <v>38759534.61</v>
      </c>
      <c r="N39" s="32">
        <f>N42+N43+N46+N49+N50+N53+N54+N55+N59+N52+N56</f>
        <v>46792.7</v>
      </c>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row>
    <row r="40" spans="1:145" s="62" customFormat="1" ht="20.25">
      <c r="A40" s="55"/>
      <c r="B40" s="55"/>
      <c r="C40" s="55"/>
      <c r="D40" s="56" t="s">
        <v>434</v>
      </c>
      <c r="E40" s="56"/>
      <c r="F40" s="56"/>
      <c r="G40" s="29">
        <f t="shared" si="0"/>
        <v>0</v>
      </c>
      <c r="H40" s="57"/>
      <c r="I40" s="56"/>
      <c r="J40" s="29">
        <f t="shared" si="1"/>
        <v>0</v>
      </c>
      <c r="K40" s="58">
        <f>K44++K47+K51+K60+K58</f>
        <v>19026330</v>
      </c>
      <c r="L40" s="59">
        <f>L44++L47+L51+L60+L58</f>
        <v>29651.300000000003</v>
      </c>
      <c r="M40" s="58">
        <f>M44++M47+M51+M60+M58</f>
        <v>16965418.62</v>
      </c>
      <c r="N40" s="60">
        <f>N44++N47+N51+N60+N58</f>
        <v>24998.6</v>
      </c>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row>
    <row r="41" spans="1:145" s="62" customFormat="1" ht="20.25">
      <c r="A41" s="55"/>
      <c r="B41" s="55"/>
      <c r="C41" s="55"/>
      <c r="D41" s="56" t="s">
        <v>435</v>
      </c>
      <c r="E41" s="56"/>
      <c r="F41" s="56"/>
      <c r="G41" s="29">
        <f t="shared" si="0"/>
        <v>0</v>
      </c>
      <c r="H41" s="57"/>
      <c r="I41" s="56"/>
      <c r="J41" s="29">
        <f t="shared" si="1"/>
        <v>0</v>
      </c>
      <c r="K41" s="58">
        <f>K45+K48</f>
        <v>193720</v>
      </c>
      <c r="L41" s="59">
        <f>L45+L48</f>
        <v>193.7</v>
      </c>
      <c r="M41" s="58">
        <f>M45+M48</f>
        <v>193515</v>
      </c>
      <c r="N41" s="60">
        <f>N45+N48</f>
        <v>193.5</v>
      </c>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61"/>
      <c r="DP41" s="61"/>
      <c r="DQ41" s="61"/>
      <c r="DR41" s="61"/>
      <c r="DS41" s="61"/>
      <c r="DT41" s="61"/>
      <c r="DU41" s="61"/>
      <c r="DV41" s="61"/>
      <c r="DW41" s="61"/>
      <c r="DX41" s="61"/>
      <c r="DY41" s="61"/>
      <c r="DZ41" s="61"/>
      <c r="EA41" s="61"/>
      <c r="EB41" s="61"/>
      <c r="EC41" s="61"/>
      <c r="ED41" s="61"/>
      <c r="EE41" s="61"/>
      <c r="EF41" s="61"/>
      <c r="EG41" s="61"/>
      <c r="EH41" s="61"/>
      <c r="EI41" s="61"/>
      <c r="EJ41" s="61"/>
      <c r="EK41" s="61"/>
      <c r="EL41" s="61"/>
      <c r="EM41" s="61"/>
      <c r="EN41" s="61"/>
      <c r="EO41" s="61"/>
    </row>
    <row r="42" spans="1:145" s="34" customFormat="1" ht="23.25" customHeight="1">
      <c r="A42" s="27" t="s">
        <v>22</v>
      </c>
      <c r="B42" s="27" t="s">
        <v>94</v>
      </c>
      <c r="C42" s="27" t="s">
        <v>95</v>
      </c>
      <c r="D42" s="35" t="s">
        <v>237</v>
      </c>
      <c r="E42" s="35"/>
      <c r="F42" s="35"/>
      <c r="G42" s="29">
        <f t="shared" si="0"/>
        <v>0</v>
      </c>
      <c r="H42" s="29"/>
      <c r="I42" s="35"/>
      <c r="J42" s="29">
        <f t="shared" si="1"/>
        <v>0</v>
      </c>
      <c r="K42" s="36">
        <v>16000</v>
      </c>
      <c r="L42" s="4">
        <f t="shared" si="2"/>
        <v>16</v>
      </c>
      <c r="M42" s="36">
        <v>12780</v>
      </c>
      <c r="N42" s="3">
        <f t="shared" si="3"/>
        <v>12.8</v>
      </c>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row>
    <row r="43" spans="1:145" s="34" customFormat="1" ht="23.25" customHeight="1">
      <c r="A43" s="27" t="s">
        <v>23</v>
      </c>
      <c r="B43" s="27" t="s">
        <v>97</v>
      </c>
      <c r="C43" s="27" t="s">
        <v>98</v>
      </c>
      <c r="D43" s="35" t="s">
        <v>15</v>
      </c>
      <c r="E43" s="35"/>
      <c r="F43" s="35"/>
      <c r="G43" s="29">
        <f t="shared" si="0"/>
        <v>0</v>
      </c>
      <c r="H43" s="29"/>
      <c r="I43" s="35"/>
      <c r="J43" s="29">
        <f t="shared" si="1"/>
        <v>0</v>
      </c>
      <c r="K43" s="36">
        <v>7377606</v>
      </c>
      <c r="L43" s="4">
        <f>ROUND(K43/1000,1)+1625</f>
        <v>9002.6</v>
      </c>
      <c r="M43" s="36">
        <f>7985035.68-985488.24</f>
        <v>6999547.4399999995</v>
      </c>
      <c r="N43" s="3">
        <f>ROUND(M43/1000,1)+985.5</f>
        <v>7985</v>
      </c>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row>
    <row r="44" spans="1:145" s="45" customFormat="1" ht="20.25">
      <c r="A44" s="38"/>
      <c r="B44" s="38"/>
      <c r="C44" s="38"/>
      <c r="D44" s="2" t="s">
        <v>434</v>
      </c>
      <c r="E44" s="2"/>
      <c r="F44" s="2"/>
      <c r="G44" s="29">
        <f t="shared" si="0"/>
        <v>0</v>
      </c>
      <c r="H44" s="63"/>
      <c r="I44" s="2"/>
      <c r="J44" s="29">
        <f t="shared" si="1"/>
        <v>0</v>
      </c>
      <c r="K44" s="64">
        <v>1942532</v>
      </c>
      <c r="L44" s="42">
        <f>ROUND(K44/1000,1)+1625</f>
        <v>3567.5</v>
      </c>
      <c r="M44" s="64">
        <v>1665373.9</v>
      </c>
      <c r="N44" s="43">
        <f>ROUND(M44/1000,1)+985.5</f>
        <v>2650.9</v>
      </c>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row>
    <row r="45" spans="1:145" s="45" customFormat="1" ht="20.25">
      <c r="A45" s="38"/>
      <c r="B45" s="38"/>
      <c r="C45" s="38"/>
      <c r="D45" s="2" t="s">
        <v>435</v>
      </c>
      <c r="E45" s="2"/>
      <c r="F45" s="2"/>
      <c r="G45" s="29">
        <f t="shared" si="0"/>
        <v>0</v>
      </c>
      <c r="H45" s="63"/>
      <c r="I45" s="2"/>
      <c r="J45" s="29">
        <f t="shared" si="1"/>
        <v>0</v>
      </c>
      <c r="K45" s="64">
        <v>46520</v>
      </c>
      <c r="L45" s="42">
        <f t="shared" si="2"/>
        <v>46.5</v>
      </c>
      <c r="M45" s="64">
        <v>46520</v>
      </c>
      <c r="N45" s="43">
        <f t="shared" si="3"/>
        <v>46.5</v>
      </c>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row>
    <row r="46" spans="1:145" s="34" customFormat="1" ht="59.25" customHeight="1">
      <c r="A46" s="27" t="s">
        <v>24</v>
      </c>
      <c r="B46" s="27" t="s">
        <v>99</v>
      </c>
      <c r="C46" s="27" t="s">
        <v>100</v>
      </c>
      <c r="D46" s="35" t="s">
        <v>16</v>
      </c>
      <c r="E46" s="35"/>
      <c r="F46" s="35"/>
      <c r="G46" s="29">
        <f t="shared" si="0"/>
        <v>0</v>
      </c>
      <c r="H46" s="29"/>
      <c r="I46" s="35"/>
      <c r="J46" s="29">
        <f t="shared" si="1"/>
        <v>0</v>
      </c>
      <c r="K46" s="36">
        <v>24252687.05</v>
      </c>
      <c r="L46" s="4">
        <f>ROUND(K46/1000,1)+4000</f>
        <v>28252.7</v>
      </c>
      <c r="M46" s="36">
        <f>24382286.87-2078178.11</f>
        <v>22304108.76</v>
      </c>
      <c r="N46" s="4">
        <f>ROUND(M46/1000,1)+2078.2</f>
        <v>24382.3</v>
      </c>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row>
    <row r="47" spans="1:145" s="45" customFormat="1" ht="20.25">
      <c r="A47" s="38"/>
      <c r="B47" s="38"/>
      <c r="C47" s="38"/>
      <c r="D47" s="2" t="s">
        <v>434</v>
      </c>
      <c r="E47" s="2"/>
      <c r="F47" s="2"/>
      <c r="G47" s="29">
        <f t="shared" si="0"/>
        <v>0</v>
      </c>
      <c r="H47" s="63"/>
      <c r="I47" s="2"/>
      <c r="J47" s="29">
        <f t="shared" si="1"/>
        <v>0</v>
      </c>
      <c r="K47" s="64">
        <v>12631713</v>
      </c>
      <c r="L47" s="42">
        <f>ROUND(K47/1000,1)+4000</f>
        <v>16631.7</v>
      </c>
      <c r="M47" s="64">
        <v>10888906.34</v>
      </c>
      <c r="N47" s="43">
        <f>ROUND(M47/1000,1)+2078.2</f>
        <v>12967.099999999999</v>
      </c>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row>
    <row r="48" spans="1:145" s="45" customFormat="1" ht="20.25">
      <c r="A48" s="38"/>
      <c r="B48" s="38"/>
      <c r="C48" s="38"/>
      <c r="D48" s="2" t="s">
        <v>435</v>
      </c>
      <c r="E48" s="2"/>
      <c r="F48" s="2"/>
      <c r="G48" s="29">
        <f t="shared" si="0"/>
        <v>0</v>
      </c>
      <c r="H48" s="63"/>
      <c r="I48" s="2"/>
      <c r="J48" s="29">
        <f t="shared" si="1"/>
        <v>0</v>
      </c>
      <c r="K48" s="64">
        <v>147200</v>
      </c>
      <c r="L48" s="42">
        <f t="shared" si="2"/>
        <v>147.2</v>
      </c>
      <c r="M48" s="64">
        <v>146995</v>
      </c>
      <c r="N48" s="43">
        <f t="shared" si="3"/>
        <v>147</v>
      </c>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row>
    <row r="49" spans="1:145" s="34" customFormat="1" ht="60.75">
      <c r="A49" s="27" t="s">
        <v>25</v>
      </c>
      <c r="B49" s="27" t="s">
        <v>101</v>
      </c>
      <c r="C49" s="27" t="s">
        <v>102</v>
      </c>
      <c r="D49" s="35" t="s">
        <v>17</v>
      </c>
      <c r="E49" s="35"/>
      <c r="F49" s="35"/>
      <c r="G49" s="29">
        <f t="shared" si="0"/>
        <v>0</v>
      </c>
      <c r="H49" s="29"/>
      <c r="I49" s="35"/>
      <c r="J49" s="29">
        <f t="shared" si="1"/>
        <v>0</v>
      </c>
      <c r="K49" s="36">
        <v>237679</v>
      </c>
      <c r="L49" s="4">
        <f t="shared" si="2"/>
        <v>237.7</v>
      </c>
      <c r="M49" s="36">
        <v>236954.2</v>
      </c>
      <c r="N49" s="3">
        <f t="shared" si="3"/>
        <v>237</v>
      </c>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row>
    <row r="50" spans="1:145" s="34" customFormat="1" ht="48.75" customHeight="1">
      <c r="A50" s="27" t="s">
        <v>26</v>
      </c>
      <c r="B50" s="27" t="s">
        <v>103</v>
      </c>
      <c r="C50" s="27" t="s">
        <v>104</v>
      </c>
      <c r="D50" s="35" t="s">
        <v>18</v>
      </c>
      <c r="E50" s="35"/>
      <c r="F50" s="35"/>
      <c r="G50" s="29">
        <f t="shared" si="0"/>
        <v>0</v>
      </c>
      <c r="H50" s="29"/>
      <c r="I50" s="35"/>
      <c r="J50" s="29">
        <f t="shared" si="1"/>
        <v>0</v>
      </c>
      <c r="K50" s="36">
        <v>668631</v>
      </c>
      <c r="L50" s="4">
        <f t="shared" si="2"/>
        <v>668.6</v>
      </c>
      <c r="M50" s="36">
        <v>661441.37</v>
      </c>
      <c r="N50" s="3">
        <f t="shared" si="3"/>
        <v>661.4</v>
      </c>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row>
    <row r="51" spans="1:145" s="45" customFormat="1" ht="20.25">
      <c r="A51" s="38"/>
      <c r="B51" s="38"/>
      <c r="C51" s="38"/>
      <c r="D51" s="2" t="s">
        <v>434</v>
      </c>
      <c r="E51" s="2"/>
      <c r="F51" s="2"/>
      <c r="G51" s="29">
        <f t="shared" si="0"/>
        <v>0</v>
      </c>
      <c r="H51" s="63"/>
      <c r="I51" s="2"/>
      <c r="J51" s="29">
        <f t="shared" si="1"/>
        <v>0</v>
      </c>
      <c r="K51" s="64">
        <v>80000</v>
      </c>
      <c r="L51" s="42">
        <f t="shared" si="2"/>
        <v>80</v>
      </c>
      <c r="M51" s="64">
        <v>80000</v>
      </c>
      <c r="N51" s="43">
        <f t="shared" si="3"/>
        <v>80</v>
      </c>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row>
    <row r="52" spans="1:145" s="34" customFormat="1" ht="25.5" customHeight="1">
      <c r="A52" s="27" t="s">
        <v>340</v>
      </c>
      <c r="B52" s="27" t="s">
        <v>341</v>
      </c>
      <c r="C52" s="27" t="s">
        <v>342</v>
      </c>
      <c r="D52" s="35" t="s">
        <v>343</v>
      </c>
      <c r="E52" s="35"/>
      <c r="F52" s="35"/>
      <c r="G52" s="29">
        <f t="shared" si="0"/>
        <v>0</v>
      </c>
      <c r="H52" s="29"/>
      <c r="I52" s="35"/>
      <c r="J52" s="29">
        <f t="shared" si="1"/>
        <v>0</v>
      </c>
      <c r="K52" s="36">
        <v>330000</v>
      </c>
      <c r="L52" s="4">
        <f t="shared" si="2"/>
        <v>330</v>
      </c>
      <c r="M52" s="36">
        <v>330000</v>
      </c>
      <c r="N52" s="3">
        <f t="shared" si="3"/>
        <v>330</v>
      </c>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row>
    <row r="53" spans="1:145" s="34" customFormat="1" ht="25.5" customHeight="1">
      <c r="A53" s="27" t="s">
        <v>27</v>
      </c>
      <c r="B53" s="27" t="s">
        <v>105</v>
      </c>
      <c r="C53" s="27" t="s">
        <v>106</v>
      </c>
      <c r="D53" s="35" t="s">
        <v>19</v>
      </c>
      <c r="E53" s="35"/>
      <c r="F53" s="35"/>
      <c r="G53" s="29">
        <f t="shared" si="0"/>
        <v>0</v>
      </c>
      <c r="H53" s="29"/>
      <c r="I53" s="35"/>
      <c r="J53" s="29">
        <f t="shared" si="1"/>
        <v>0</v>
      </c>
      <c r="K53" s="36">
        <v>9600</v>
      </c>
      <c r="L53" s="4">
        <f t="shared" si="2"/>
        <v>9.6</v>
      </c>
      <c r="M53" s="36">
        <v>9600</v>
      </c>
      <c r="N53" s="3">
        <f t="shared" si="3"/>
        <v>9.6</v>
      </c>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row>
    <row r="54" spans="1:145" s="34" customFormat="1" ht="25.5" customHeight="1">
      <c r="A54" s="27" t="s">
        <v>28</v>
      </c>
      <c r="B54" s="27" t="s">
        <v>107</v>
      </c>
      <c r="C54" s="27" t="s">
        <v>106</v>
      </c>
      <c r="D54" s="35" t="s">
        <v>20</v>
      </c>
      <c r="E54" s="35"/>
      <c r="F54" s="35"/>
      <c r="G54" s="29">
        <f t="shared" si="0"/>
        <v>0</v>
      </c>
      <c r="H54" s="29"/>
      <c r="I54" s="35"/>
      <c r="J54" s="29">
        <f t="shared" si="1"/>
        <v>0</v>
      </c>
      <c r="K54" s="36">
        <v>50000</v>
      </c>
      <c r="L54" s="4">
        <f t="shared" si="2"/>
        <v>50</v>
      </c>
      <c r="M54" s="36">
        <v>48700</v>
      </c>
      <c r="N54" s="3">
        <f t="shared" si="3"/>
        <v>48.7</v>
      </c>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row>
    <row r="55" spans="1:145" s="34" customFormat="1" ht="25.5" customHeight="1">
      <c r="A55" s="27" t="s">
        <v>29</v>
      </c>
      <c r="B55" s="27" t="s">
        <v>108</v>
      </c>
      <c r="C55" s="27" t="s">
        <v>106</v>
      </c>
      <c r="D55" s="35" t="s">
        <v>21</v>
      </c>
      <c r="E55" s="35"/>
      <c r="F55" s="35"/>
      <c r="G55" s="29">
        <f t="shared" si="0"/>
        <v>0</v>
      </c>
      <c r="H55" s="29"/>
      <c r="I55" s="35"/>
      <c r="J55" s="29">
        <f t="shared" si="1"/>
        <v>0</v>
      </c>
      <c r="K55" s="36">
        <v>167500</v>
      </c>
      <c r="L55" s="4">
        <f t="shared" si="2"/>
        <v>167.5</v>
      </c>
      <c r="M55" s="36">
        <v>167050.73</v>
      </c>
      <c r="N55" s="3">
        <f t="shared" si="3"/>
        <v>167.1</v>
      </c>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row>
    <row r="56" spans="1:145" s="34" customFormat="1" ht="25.5" customHeight="1">
      <c r="A56" s="27" t="s">
        <v>427</v>
      </c>
      <c r="B56" s="27" t="s">
        <v>215</v>
      </c>
      <c r="C56" s="27"/>
      <c r="D56" s="35" t="s">
        <v>439</v>
      </c>
      <c r="E56" s="35"/>
      <c r="F56" s="35"/>
      <c r="G56" s="29">
        <f t="shared" si="0"/>
        <v>0</v>
      </c>
      <c r="H56" s="29"/>
      <c r="I56" s="35"/>
      <c r="J56" s="29">
        <f t="shared" si="1"/>
        <v>0</v>
      </c>
      <c r="K56" s="36">
        <f>K57</f>
        <v>190550</v>
      </c>
      <c r="L56" s="4">
        <f>L57</f>
        <v>190.5</v>
      </c>
      <c r="M56" s="36">
        <f>M57</f>
        <v>190550</v>
      </c>
      <c r="N56" s="4">
        <f>N57</f>
        <v>190.5</v>
      </c>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row>
    <row r="57" spans="1:145" s="45" customFormat="1" ht="46.5" customHeight="1">
      <c r="A57" s="38" t="s">
        <v>428</v>
      </c>
      <c r="B57" s="38" t="s">
        <v>217</v>
      </c>
      <c r="C57" s="38" t="s">
        <v>129</v>
      </c>
      <c r="D57" s="39" t="s">
        <v>6</v>
      </c>
      <c r="E57" s="39"/>
      <c r="F57" s="39"/>
      <c r="G57" s="29">
        <f t="shared" si="0"/>
        <v>0</v>
      </c>
      <c r="H57" s="40"/>
      <c r="I57" s="39"/>
      <c r="J57" s="29">
        <f t="shared" si="1"/>
        <v>0</v>
      </c>
      <c r="K57" s="41">
        <v>190550</v>
      </c>
      <c r="L57" s="42">
        <f>ROUND(K57/1000,1)-0.1</f>
        <v>190.5</v>
      </c>
      <c r="M57" s="41">
        <v>190550</v>
      </c>
      <c r="N57" s="42">
        <f>ROUND(M57/1000,1)-0.1</f>
        <v>190.5</v>
      </c>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row>
    <row r="58" spans="1:145" s="45" customFormat="1" ht="20.25">
      <c r="A58" s="38"/>
      <c r="B58" s="38"/>
      <c r="C58" s="38"/>
      <c r="D58" s="2" t="s">
        <v>434</v>
      </c>
      <c r="E58" s="2"/>
      <c r="F58" s="2"/>
      <c r="G58" s="29">
        <f t="shared" si="0"/>
        <v>0</v>
      </c>
      <c r="H58" s="63"/>
      <c r="I58" s="2"/>
      <c r="J58" s="29">
        <f t="shared" si="1"/>
        <v>0</v>
      </c>
      <c r="K58" s="64">
        <v>185000</v>
      </c>
      <c r="L58" s="42">
        <f t="shared" si="2"/>
        <v>185</v>
      </c>
      <c r="M58" s="64">
        <v>185000</v>
      </c>
      <c r="N58" s="43">
        <f t="shared" si="3"/>
        <v>185</v>
      </c>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row>
    <row r="59" spans="1:145" s="45" customFormat="1" ht="24.75" customHeight="1">
      <c r="A59" s="27" t="s">
        <v>148</v>
      </c>
      <c r="B59" s="27" t="s">
        <v>138</v>
      </c>
      <c r="C59" s="27" t="s">
        <v>139</v>
      </c>
      <c r="D59" s="35" t="s">
        <v>64</v>
      </c>
      <c r="E59" s="35"/>
      <c r="F59" s="35"/>
      <c r="G59" s="29">
        <f t="shared" si="0"/>
        <v>0</v>
      </c>
      <c r="H59" s="29"/>
      <c r="I59" s="35"/>
      <c r="J59" s="29">
        <f t="shared" si="1"/>
        <v>0</v>
      </c>
      <c r="K59" s="36">
        <v>8680764</v>
      </c>
      <c r="L59" s="4">
        <f>ROUND(K59/1000,1)+5000</f>
        <v>13680.8</v>
      </c>
      <c r="M59" s="36">
        <f>12768333.59-4969531.48</f>
        <v>7798802.109999999</v>
      </c>
      <c r="N59" s="3">
        <f>ROUND(M59/1000,1)+4969.5</f>
        <v>12768.3</v>
      </c>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row>
    <row r="60" spans="1:145" s="45" customFormat="1" ht="20.25">
      <c r="A60" s="38"/>
      <c r="B60" s="38"/>
      <c r="C60" s="38"/>
      <c r="D60" s="2" t="s">
        <v>434</v>
      </c>
      <c r="E60" s="2"/>
      <c r="F60" s="2"/>
      <c r="G60" s="29">
        <f t="shared" si="0"/>
        <v>0</v>
      </c>
      <c r="H60" s="63"/>
      <c r="I60" s="2"/>
      <c r="J60" s="29">
        <f t="shared" si="1"/>
        <v>0</v>
      </c>
      <c r="K60" s="64">
        <v>4187085</v>
      </c>
      <c r="L60" s="42">
        <f>ROUND(K60/1000,1)+5000</f>
        <v>9187.1</v>
      </c>
      <c r="M60" s="64">
        <v>4146138.38</v>
      </c>
      <c r="N60" s="43">
        <f>ROUND(M60/1000,1)+4969.5</f>
        <v>9115.6</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row>
    <row r="61" spans="1:145" s="34" customFormat="1" ht="35.25" customHeight="1">
      <c r="A61" s="26" t="s">
        <v>159</v>
      </c>
      <c r="B61" s="27"/>
      <c r="C61" s="27"/>
      <c r="D61" s="54" t="s">
        <v>30</v>
      </c>
      <c r="E61" s="54"/>
      <c r="F61" s="54"/>
      <c r="G61" s="29">
        <f t="shared" si="0"/>
        <v>0</v>
      </c>
      <c r="H61" s="30"/>
      <c r="I61" s="54"/>
      <c r="J61" s="29">
        <f t="shared" si="1"/>
        <v>0</v>
      </c>
      <c r="K61" s="31">
        <f>K63+K64+K66+K67+K68+K69+K71</f>
        <v>62363858</v>
      </c>
      <c r="L61" s="32">
        <f>L63+L64+L66+L67+L68+L69+L71</f>
        <v>65763.8</v>
      </c>
      <c r="M61" s="31">
        <f>M63+M64+M66+M67+M68+M69+M71</f>
        <v>60665425.599999994</v>
      </c>
      <c r="N61" s="32">
        <f>N63+N64+N66+N67+N68+N69+N71</f>
        <v>64065.4</v>
      </c>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row>
    <row r="62" spans="1:145" s="62" customFormat="1" ht="26.25" customHeight="1">
      <c r="A62" s="55"/>
      <c r="B62" s="55"/>
      <c r="C62" s="55"/>
      <c r="D62" s="56" t="s">
        <v>434</v>
      </c>
      <c r="E62" s="56"/>
      <c r="F62" s="56"/>
      <c r="G62" s="29">
        <f t="shared" si="0"/>
        <v>0</v>
      </c>
      <c r="H62" s="57"/>
      <c r="I62" s="56"/>
      <c r="J62" s="29">
        <f t="shared" si="1"/>
        <v>0</v>
      </c>
      <c r="K62" s="58">
        <f>K65+K70</f>
        <v>10619000</v>
      </c>
      <c r="L62" s="59">
        <f>L65+L70</f>
        <v>14019</v>
      </c>
      <c r="M62" s="58">
        <f>M65+M70</f>
        <v>9248748.719999999</v>
      </c>
      <c r="N62" s="60">
        <f>N65+N70</f>
        <v>12648.8</v>
      </c>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row>
    <row r="63" spans="1:145" s="34" customFormat="1" ht="28.5" customHeight="1">
      <c r="A63" s="27" t="s">
        <v>31</v>
      </c>
      <c r="B63" s="27" t="s">
        <v>94</v>
      </c>
      <c r="C63" s="27" t="s">
        <v>95</v>
      </c>
      <c r="D63" s="35" t="s">
        <v>237</v>
      </c>
      <c r="E63" s="35"/>
      <c r="F63" s="35"/>
      <c r="G63" s="29">
        <f t="shared" si="0"/>
        <v>0</v>
      </c>
      <c r="H63" s="29"/>
      <c r="I63" s="35"/>
      <c r="J63" s="29">
        <f t="shared" si="1"/>
        <v>0</v>
      </c>
      <c r="K63" s="36">
        <v>13000</v>
      </c>
      <c r="L63" s="4">
        <f t="shared" si="2"/>
        <v>13</v>
      </c>
      <c r="M63" s="36">
        <v>13000</v>
      </c>
      <c r="N63" s="3">
        <f t="shared" si="3"/>
        <v>13</v>
      </c>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row>
    <row r="64" spans="1:145" s="34" customFormat="1" ht="28.5" customHeight="1">
      <c r="A64" s="27" t="s">
        <v>33</v>
      </c>
      <c r="B64" s="27" t="s">
        <v>109</v>
      </c>
      <c r="C64" s="27" t="s">
        <v>110</v>
      </c>
      <c r="D64" s="35" t="s">
        <v>32</v>
      </c>
      <c r="E64" s="35"/>
      <c r="F64" s="35"/>
      <c r="G64" s="29">
        <f t="shared" si="0"/>
        <v>0</v>
      </c>
      <c r="H64" s="29"/>
      <c r="I64" s="35"/>
      <c r="J64" s="29">
        <f t="shared" si="1"/>
        <v>0</v>
      </c>
      <c r="K64" s="36">
        <v>51630750</v>
      </c>
      <c r="L64" s="4">
        <f>ROUND(K64/1000,1)+3400-0.1</f>
        <v>55030.700000000004</v>
      </c>
      <c r="M64" s="36">
        <f>53521372.49-3400000</f>
        <v>50121372.49</v>
      </c>
      <c r="N64" s="3">
        <f>ROUND(M64/1000,1)+3400</f>
        <v>53521.4</v>
      </c>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row>
    <row r="65" spans="1:145" s="45" customFormat="1" ht="23.25" customHeight="1">
      <c r="A65" s="38"/>
      <c r="B65" s="38"/>
      <c r="C65" s="38"/>
      <c r="D65" s="2" t="s">
        <v>434</v>
      </c>
      <c r="E65" s="2"/>
      <c r="F65" s="2"/>
      <c r="G65" s="29">
        <f t="shared" si="0"/>
        <v>0</v>
      </c>
      <c r="H65" s="63"/>
      <c r="I65" s="2"/>
      <c r="J65" s="29">
        <f t="shared" si="1"/>
        <v>0</v>
      </c>
      <c r="K65" s="64">
        <v>9219000</v>
      </c>
      <c r="L65" s="42">
        <f>ROUND(K65/1000,1)+3400</f>
        <v>12619</v>
      </c>
      <c r="M65" s="64">
        <v>7871374.34</v>
      </c>
      <c r="N65" s="43">
        <f>ROUND(M65/1000,1)+3400</f>
        <v>11271.4</v>
      </c>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row>
    <row r="66" spans="1:145" s="34" customFormat="1" ht="27" customHeight="1">
      <c r="A66" s="27" t="s">
        <v>35</v>
      </c>
      <c r="B66" s="27" t="s">
        <v>111</v>
      </c>
      <c r="C66" s="27" t="s">
        <v>112</v>
      </c>
      <c r="D66" s="35" t="s">
        <v>34</v>
      </c>
      <c r="E66" s="35"/>
      <c r="F66" s="35"/>
      <c r="G66" s="29">
        <f t="shared" si="0"/>
        <v>0</v>
      </c>
      <c r="H66" s="29"/>
      <c r="I66" s="35"/>
      <c r="J66" s="29">
        <f t="shared" si="1"/>
        <v>0</v>
      </c>
      <c r="K66" s="36">
        <v>3500000</v>
      </c>
      <c r="L66" s="4">
        <f t="shared" si="2"/>
        <v>3500</v>
      </c>
      <c r="M66" s="36">
        <v>3356035.15</v>
      </c>
      <c r="N66" s="4">
        <f t="shared" si="3"/>
        <v>3356</v>
      </c>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row>
    <row r="67" spans="1:145" s="34" customFormat="1" ht="21.75" customHeight="1">
      <c r="A67" s="27" t="s">
        <v>37</v>
      </c>
      <c r="B67" s="27" t="s">
        <v>113</v>
      </c>
      <c r="C67" s="27" t="s">
        <v>114</v>
      </c>
      <c r="D67" s="35" t="s">
        <v>36</v>
      </c>
      <c r="E67" s="35"/>
      <c r="F67" s="35"/>
      <c r="G67" s="29">
        <f t="shared" si="0"/>
        <v>0</v>
      </c>
      <c r="H67" s="29"/>
      <c r="I67" s="35"/>
      <c r="J67" s="29">
        <f t="shared" si="1"/>
        <v>0</v>
      </c>
      <c r="K67" s="36">
        <v>1216000</v>
      </c>
      <c r="L67" s="4">
        <f t="shared" si="2"/>
        <v>1216</v>
      </c>
      <c r="M67" s="36">
        <v>1208024</v>
      </c>
      <c r="N67" s="3">
        <f t="shared" si="3"/>
        <v>1208</v>
      </c>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row>
    <row r="68" spans="1:145" s="34" customFormat="1" ht="24" customHeight="1">
      <c r="A68" s="27" t="s">
        <v>39</v>
      </c>
      <c r="B68" s="27" t="s">
        <v>115</v>
      </c>
      <c r="C68" s="27" t="s">
        <v>116</v>
      </c>
      <c r="D68" s="35" t="s">
        <v>38</v>
      </c>
      <c r="E68" s="35"/>
      <c r="F68" s="35"/>
      <c r="G68" s="29">
        <f t="shared" si="0"/>
        <v>0</v>
      </c>
      <c r="H68" s="29"/>
      <c r="I68" s="35"/>
      <c r="J68" s="29">
        <f t="shared" si="1"/>
        <v>0</v>
      </c>
      <c r="K68" s="36">
        <v>1862108</v>
      </c>
      <c r="L68" s="4">
        <f t="shared" si="2"/>
        <v>1862.1</v>
      </c>
      <c r="M68" s="36">
        <v>1853114.8</v>
      </c>
      <c r="N68" s="3">
        <f t="shared" si="3"/>
        <v>1853.1</v>
      </c>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row>
    <row r="69" spans="1:145" s="45" customFormat="1" ht="27" customHeight="1">
      <c r="A69" s="27" t="s">
        <v>147</v>
      </c>
      <c r="B69" s="27" t="s">
        <v>138</v>
      </c>
      <c r="C69" s="27" t="s">
        <v>139</v>
      </c>
      <c r="D69" s="35" t="s">
        <v>64</v>
      </c>
      <c r="E69" s="35"/>
      <c r="F69" s="35"/>
      <c r="G69" s="29">
        <f t="shared" si="0"/>
        <v>0</v>
      </c>
      <c r="H69" s="29"/>
      <c r="I69" s="35"/>
      <c r="J69" s="29">
        <f t="shared" si="1"/>
        <v>0</v>
      </c>
      <c r="K69" s="36">
        <v>2642000</v>
      </c>
      <c r="L69" s="4">
        <f t="shared" si="2"/>
        <v>2642</v>
      </c>
      <c r="M69" s="36">
        <v>2613879.16</v>
      </c>
      <c r="N69" s="3">
        <f t="shared" si="3"/>
        <v>2613.9</v>
      </c>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row>
    <row r="70" spans="1:145" s="45" customFormat="1" ht="20.25">
      <c r="A70" s="38"/>
      <c r="B70" s="38"/>
      <c r="C70" s="38"/>
      <c r="D70" s="2" t="s">
        <v>434</v>
      </c>
      <c r="E70" s="2"/>
      <c r="F70" s="2"/>
      <c r="G70" s="29">
        <f t="shared" si="0"/>
        <v>0</v>
      </c>
      <c r="H70" s="63"/>
      <c r="I70" s="2"/>
      <c r="J70" s="29">
        <f t="shared" si="1"/>
        <v>0</v>
      </c>
      <c r="K70" s="64">
        <v>1400000</v>
      </c>
      <c r="L70" s="42">
        <f t="shared" si="2"/>
        <v>1400</v>
      </c>
      <c r="M70" s="64">
        <v>1377374.38</v>
      </c>
      <c r="N70" s="43">
        <f t="shared" si="3"/>
        <v>1377.4</v>
      </c>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row>
    <row r="71" spans="1:145" s="34" customFormat="1" ht="24" customHeight="1">
      <c r="A71" s="50">
        <v>1418800</v>
      </c>
      <c r="B71" s="50">
        <v>8800</v>
      </c>
      <c r="C71" s="27" t="s">
        <v>94</v>
      </c>
      <c r="D71" s="51" t="s">
        <v>442</v>
      </c>
      <c r="E71" s="51"/>
      <c r="F71" s="51"/>
      <c r="G71" s="29">
        <f t="shared" si="0"/>
        <v>0</v>
      </c>
      <c r="H71" s="29"/>
      <c r="I71" s="51"/>
      <c r="J71" s="29">
        <f t="shared" si="1"/>
        <v>0</v>
      </c>
      <c r="K71" s="36">
        <f>K72</f>
        <v>1500000</v>
      </c>
      <c r="L71" s="4">
        <f>L72</f>
        <v>1500</v>
      </c>
      <c r="M71" s="36">
        <f>M72</f>
        <v>1500000.0000000002</v>
      </c>
      <c r="N71" s="4">
        <f>N72</f>
        <v>1500</v>
      </c>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row>
    <row r="72" spans="1:145" s="34" customFormat="1" ht="40.5">
      <c r="A72" s="52">
        <v>1418800</v>
      </c>
      <c r="B72" s="52">
        <v>8800</v>
      </c>
      <c r="C72" s="46" t="s">
        <v>94</v>
      </c>
      <c r="D72" s="65" t="s">
        <v>380</v>
      </c>
      <c r="E72" s="65"/>
      <c r="F72" s="65"/>
      <c r="G72" s="29">
        <f t="shared" si="0"/>
        <v>0</v>
      </c>
      <c r="H72" s="40"/>
      <c r="I72" s="65"/>
      <c r="J72" s="29">
        <f t="shared" si="1"/>
        <v>0</v>
      </c>
      <c r="K72" s="41">
        <v>1500000</v>
      </c>
      <c r="L72" s="42">
        <f t="shared" si="2"/>
        <v>1500</v>
      </c>
      <c r="M72" s="41">
        <f>2896966.22-1396966.22</f>
        <v>1500000.0000000002</v>
      </c>
      <c r="N72" s="43">
        <f t="shared" si="3"/>
        <v>1500</v>
      </c>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row>
    <row r="73" spans="1:145" s="34" customFormat="1" ht="28.5" customHeight="1">
      <c r="A73" s="26" t="s">
        <v>40</v>
      </c>
      <c r="B73" s="27"/>
      <c r="C73" s="27"/>
      <c r="D73" s="54" t="s">
        <v>84</v>
      </c>
      <c r="E73" s="54"/>
      <c r="F73" s="54"/>
      <c r="G73" s="29">
        <f t="shared" si="0"/>
        <v>0</v>
      </c>
      <c r="H73" s="30"/>
      <c r="I73" s="54"/>
      <c r="J73" s="29">
        <f t="shared" si="1"/>
        <v>0</v>
      </c>
      <c r="K73" s="31">
        <f>K75+K76+K78+K80+K84</f>
        <v>2646785</v>
      </c>
      <c r="L73" s="32">
        <f>L75+L76+L78+L80+L84</f>
        <v>2646.8</v>
      </c>
      <c r="M73" s="31">
        <f>M75+M76+M78+M80+M84</f>
        <v>2431074.7800000003</v>
      </c>
      <c r="N73" s="32">
        <f>N75+N76+N78+N80+N84</f>
        <v>2431.1000000000004</v>
      </c>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row>
    <row r="74" spans="1:145" s="62" customFormat="1" ht="20.25">
      <c r="A74" s="55"/>
      <c r="B74" s="55"/>
      <c r="C74" s="55"/>
      <c r="D74" s="56" t="s">
        <v>434</v>
      </c>
      <c r="E74" s="56"/>
      <c r="F74" s="56"/>
      <c r="G74" s="29">
        <f t="shared" si="0"/>
        <v>0</v>
      </c>
      <c r="H74" s="57"/>
      <c r="I74" s="56"/>
      <c r="J74" s="29">
        <f t="shared" si="1"/>
        <v>0</v>
      </c>
      <c r="K74" s="58">
        <f>K81</f>
        <v>600000</v>
      </c>
      <c r="L74" s="59">
        <f>L81</f>
        <v>600</v>
      </c>
      <c r="M74" s="58">
        <f>M81</f>
        <v>590290</v>
      </c>
      <c r="N74" s="60">
        <f>N81</f>
        <v>590.3</v>
      </c>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row>
    <row r="75" spans="1:145" s="34" customFormat="1" ht="26.25" customHeight="1">
      <c r="A75" s="27" t="s">
        <v>41</v>
      </c>
      <c r="B75" s="27" t="s">
        <v>94</v>
      </c>
      <c r="C75" s="27" t="s">
        <v>95</v>
      </c>
      <c r="D75" s="35" t="s">
        <v>237</v>
      </c>
      <c r="E75" s="35"/>
      <c r="F75" s="35"/>
      <c r="G75" s="29">
        <f t="shared" si="0"/>
        <v>0</v>
      </c>
      <c r="H75" s="29"/>
      <c r="I75" s="35"/>
      <c r="J75" s="29">
        <f t="shared" si="1"/>
        <v>0</v>
      </c>
      <c r="K75" s="36">
        <v>654770</v>
      </c>
      <c r="L75" s="4">
        <f t="shared" si="2"/>
        <v>654.8</v>
      </c>
      <c r="M75" s="36">
        <v>563279.09</v>
      </c>
      <c r="N75" s="4">
        <f t="shared" si="3"/>
        <v>563.3</v>
      </c>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row>
    <row r="76" spans="1:145" s="67" customFormat="1" ht="132" customHeight="1">
      <c r="A76" s="50">
        <v>1513030</v>
      </c>
      <c r="B76" s="50">
        <v>3030</v>
      </c>
      <c r="C76" s="50">
        <v>1030</v>
      </c>
      <c r="D76" s="35" t="s">
        <v>464</v>
      </c>
      <c r="E76" s="35"/>
      <c r="F76" s="35"/>
      <c r="G76" s="29">
        <f t="shared" si="0"/>
        <v>0</v>
      </c>
      <c r="H76" s="29"/>
      <c r="I76" s="35"/>
      <c r="J76" s="29">
        <f t="shared" si="1"/>
        <v>0</v>
      </c>
      <c r="K76" s="66">
        <f>K77</f>
        <v>204612</v>
      </c>
      <c r="L76" s="3">
        <f>L77</f>
        <v>204.6</v>
      </c>
      <c r="M76" s="66">
        <f>M77</f>
        <v>121951.69</v>
      </c>
      <c r="N76" s="3">
        <f>N77</f>
        <v>122</v>
      </c>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row>
    <row r="77" spans="1:14" s="33" customFormat="1" ht="172.5" customHeight="1">
      <c r="A77" s="52">
        <v>1513031</v>
      </c>
      <c r="B77" s="52">
        <v>3031</v>
      </c>
      <c r="C77" s="52">
        <v>1030</v>
      </c>
      <c r="D77" s="39" t="s">
        <v>222</v>
      </c>
      <c r="E77" s="39"/>
      <c r="F77" s="39"/>
      <c r="G77" s="29">
        <f t="shared" si="0"/>
        <v>0</v>
      </c>
      <c r="H77" s="40"/>
      <c r="I77" s="39"/>
      <c r="J77" s="29">
        <f t="shared" si="1"/>
        <v>0</v>
      </c>
      <c r="K77" s="41">
        <v>204612</v>
      </c>
      <c r="L77" s="42">
        <f t="shared" si="2"/>
        <v>204.6</v>
      </c>
      <c r="M77" s="41">
        <v>121951.69</v>
      </c>
      <c r="N77" s="42">
        <f t="shared" si="3"/>
        <v>122</v>
      </c>
    </row>
    <row r="78" spans="1:145" s="34" customFormat="1" ht="47.25" customHeight="1">
      <c r="A78" s="50">
        <v>1513100</v>
      </c>
      <c r="B78" s="50">
        <v>3100</v>
      </c>
      <c r="C78" s="50"/>
      <c r="D78" s="35" t="s">
        <v>443</v>
      </c>
      <c r="E78" s="35"/>
      <c r="F78" s="35"/>
      <c r="G78" s="29">
        <f t="shared" si="0"/>
        <v>0</v>
      </c>
      <c r="H78" s="29"/>
      <c r="I78" s="35"/>
      <c r="J78" s="29">
        <f t="shared" si="1"/>
        <v>0</v>
      </c>
      <c r="K78" s="66">
        <f>K79</f>
        <v>17903</v>
      </c>
      <c r="L78" s="3">
        <f>L79</f>
        <v>17.9</v>
      </c>
      <c r="M78" s="66">
        <f>M79</f>
        <v>15244</v>
      </c>
      <c r="N78" s="3">
        <f>N79</f>
        <v>15.2</v>
      </c>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row>
    <row r="79" spans="1:145" s="45" customFormat="1" ht="48" customHeight="1">
      <c r="A79" s="52">
        <v>1513104</v>
      </c>
      <c r="B79" s="52">
        <v>3104</v>
      </c>
      <c r="C79" s="52">
        <v>1020</v>
      </c>
      <c r="D79" s="39" t="s">
        <v>42</v>
      </c>
      <c r="E79" s="39"/>
      <c r="F79" s="39"/>
      <c r="G79" s="29">
        <f t="shared" si="0"/>
        <v>0</v>
      </c>
      <c r="H79" s="40"/>
      <c r="I79" s="39"/>
      <c r="J79" s="29">
        <f t="shared" si="1"/>
        <v>0</v>
      </c>
      <c r="K79" s="41">
        <v>17903</v>
      </c>
      <c r="L79" s="42">
        <f t="shared" si="2"/>
        <v>17.9</v>
      </c>
      <c r="M79" s="41">
        <v>15244</v>
      </c>
      <c r="N79" s="42">
        <f t="shared" si="3"/>
        <v>15.2</v>
      </c>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c r="CC79" s="44"/>
      <c r="CD79" s="44"/>
      <c r="CE79" s="44"/>
      <c r="CF79" s="44"/>
      <c r="CG79" s="44"/>
      <c r="CH79" s="44"/>
      <c r="CI79" s="44"/>
      <c r="CJ79" s="44"/>
      <c r="CK79" s="44"/>
      <c r="CL79" s="44"/>
      <c r="CM79" s="44"/>
      <c r="CN79" s="44"/>
      <c r="CO79" s="44"/>
      <c r="CP79" s="44"/>
      <c r="CQ79" s="44"/>
      <c r="CR79" s="44"/>
      <c r="CS79" s="44"/>
      <c r="CT79" s="44"/>
      <c r="CU79" s="44"/>
      <c r="CV79" s="44"/>
      <c r="CW79" s="44"/>
      <c r="CX79" s="44"/>
      <c r="CY79" s="44"/>
      <c r="CZ79" s="44"/>
      <c r="DA79" s="44"/>
      <c r="DB79" s="44"/>
      <c r="DC79" s="44"/>
      <c r="DD79" s="44"/>
      <c r="DE79" s="44"/>
      <c r="DF79" s="44"/>
      <c r="DG79" s="44"/>
      <c r="DH79" s="44"/>
      <c r="DI79" s="44"/>
      <c r="DJ79" s="44"/>
      <c r="DK79" s="44"/>
      <c r="DL79" s="44"/>
      <c r="DM79" s="44"/>
      <c r="DN79" s="44"/>
      <c r="DO79" s="44"/>
      <c r="DP79" s="44"/>
      <c r="DQ79" s="44"/>
      <c r="DR79" s="44"/>
      <c r="DS79" s="44"/>
      <c r="DT79" s="44"/>
      <c r="DU79" s="44"/>
      <c r="DV79" s="44"/>
      <c r="DW79" s="44"/>
      <c r="DX79" s="44"/>
      <c r="DY79" s="44"/>
      <c r="DZ79" s="44"/>
      <c r="EA79" s="44"/>
      <c r="EB79" s="44"/>
      <c r="EC79" s="44"/>
      <c r="ED79" s="44"/>
      <c r="EE79" s="44"/>
      <c r="EF79" s="44"/>
      <c r="EG79" s="44"/>
      <c r="EH79" s="44"/>
      <c r="EI79" s="44"/>
      <c r="EJ79" s="44"/>
      <c r="EK79" s="44"/>
      <c r="EL79" s="44"/>
      <c r="EM79" s="44"/>
      <c r="EN79" s="44"/>
      <c r="EO79" s="44"/>
    </row>
    <row r="80" spans="1:145" s="34" customFormat="1" ht="24.75" customHeight="1">
      <c r="A80" s="50">
        <v>1513300</v>
      </c>
      <c r="B80" s="50">
        <v>3300</v>
      </c>
      <c r="C80" s="50">
        <v>1090</v>
      </c>
      <c r="D80" s="35" t="s">
        <v>444</v>
      </c>
      <c r="E80" s="35"/>
      <c r="F80" s="35"/>
      <c r="G80" s="29">
        <f aca="true" t="shared" si="4" ref="G80:G144">ROUND(F80/1000,1)</f>
        <v>0</v>
      </c>
      <c r="H80" s="29"/>
      <c r="I80" s="35"/>
      <c r="J80" s="29">
        <f aca="true" t="shared" si="5" ref="J80:J144">ROUND(I80/1000,1)</f>
        <v>0</v>
      </c>
      <c r="K80" s="36">
        <f>K82+K83</f>
        <v>1469500</v>
      </c>
      <c r="L80" s="4">
        <f>L82+L83</f>
        <v>1469.5</v>
      </c>
      <c r="M80" s="36">
        <f>M82+M83</f>
        <v>1430611</v>
      </c>
      <c r="N80" s="4">
        <f>N82+N83</f>
        <v>1430.6000000000001</v>
      </c>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row>
    <row r="81" spans="1:145" s="45" customFormat="1" ht="20.25">
      <c r="A81" s="38"/>
      <c r="B81" s="38"/>
      <c r="C81" s="38"/>
      <c r="D81" s="2" t="s">
        <v>434</v>
      </c>
      <c r="E81" s="2"/>
      <c r="F81" s="2"/>
      <c r="G81" s="29">
        <f t="shared" si="4"/>
        <v>0</v>
      </c>
      <c r="H81" s="63"/>
      <c r="I81" s="2"/>
      <c r="J81" s="29">
        <f t="shared" si="5"/>
        <v>0</v>
      </c>
      <c r="K81" s="64">
        <v>600000</v>
      </c>
      <c r="L81" s="42">
        <f aca="true" t="shared" si="6" ref="L81:L143">ROUND(K81/1000,1)</f>
        <v>600</v>
      </c>
      <c r="M81" s="64">
        <v>590290</v>
      </c>
      <c r="N81" s="43">
        <f aca="true" t="shared" si="7" ref="N81:N143">ROUND(M81/1000,1)</f>
        <v>590.3</v>
      </c>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c r="CC81" s="44"/>
      <c r="CD81" s="44"/>
      <c r="CE81" s="44"/>
      <c r="CF81" s="44"/>
      <c r="CG81" s="44"/>
      <c r="CH81" s="44"/>
      <c r="CI81" s="44"/>
      <c r="CJ81" s="44"/>
      <c r="CK81" s="44"/>
      <c r="CL81" s="44"/>
      <c r="CM81" s="44"/>
      <c r="CN81" s="44"/>
      <c r="CO81" s="44"/>
      <c r="CP81" s="44"/>
      <c r="CQ81" s="44"/>
      <c r="CR81" s="44"/>
      <c r="CS81" s="44"/>
      <c r="CT81" s="44"/>
      <c r="CU81" s="44"/>
      <c r="CV81" s="44"/>
      <c r="CW81" s="44"/>
      <c r="CX81" s="44"/>
      <c r="CY81" s="44"/>
      <c r="CZ81" s="44"/>
      <c r="DA81" s="44"/>
      <c r="DB81" s="44"/>
      <c r="DC81" s="44"/>
      <c r="DD81" s="44"/>
      <c r="DE81" s="44"/>
      <c r="DF81" s="44"/>
      <c r="DG81" s="44"/>
      <c r="DH81" s="44"/>
      <c r="DI81" s="44"/>
      <c r="DJ81" s="44"/>
      <c r="DK81" s="44"/>
      <c r="DL81" s="44"/>
      <c r="DM81" s="44"/>
      <c r="DN81" s="44"/>
      <c r="DO81" s="44"/>
      <c r="DP81" s="44"/>
      <c r="DQ81" s="44"/>
      <c r="DR81" s="44"/>
      <c r="DS81" s="44"/>
      <c r="DT81" s="44"/>
      <c r="DU81" s="44"/>
      <c r="DV81" s="44"/>
      <c r="DW81" s="44"/>
      <c r="DX81" s="44"/>
      <c r="DY81" s="44"/>
      <c r="DZ81" s="44"/>
      <c r="EA81" s="44"/>
      <c r="EB81" s="44"/>
      <c r="EC81" s="44"/>
      <c r="ED81" s="44"/>
      <c r="EE81" s="44"/>
      <c r="EF81" s="44"/>
      <c r="EG81" s="44"/>
      <c r="EH81" s="44"/>
      <c r="EI81" s="44"/>
      <c r="EJ81" s="44"/>
      <c r="EK81" s="44"/>
      <c r="EL81" s="44"/>
      <c r="EM81" s="44"/>
      <c r="EN81" s="44"/>
      <c r="EO81" s="44"/>
    </row>
    <row r="82" spans="1:145" s="34" customFormat="1" ht="25.5" customHeight="1">
      <c r="A82" s="52">
        <v>1513300</v>
      </c>
      <c r="B82" s="52">
        <v>3300</v>
      </c>
      <c r="C82" s="46" t="s">
        <v>103</v>
      </c>
      <c r="D82" s="39" t="s">
        <v>81</v>
      </c>
      <c r="E82" s="39"/>
      <c r="F82" s="39"/>
      <c r="G82" s="29">
        <f t="shared" si="4"/>
        <v>0</v>
      </c>
      <c r="H82" s="40"/>
      <c r="I82" s="39"/>
      <c r="J82" s="29">
        <f t="shared" si="5"/>
        <v>0</v>
      </c>
      <c r="K82" s="41">
        <v>251500</v>
      </c>
      <c r="L82" s="42">
        <f t="shared" si="6"/>
        <v>251.5</v>
      </c>
      <c r="M82" s="41">
        <v>250453</v>
      </c>
      <c r="N82" s="43">
        <f>ROUND(M82/1000,1)-0.1</f>
        <v>250.4</v>
      </c>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row>
    <row r="83" spans="1:145" s="34" customFormat="1" ht="39" customHeight="1">
      <c r="A83" s="52">
        <v>1513300</v>
      </c>
      <c r="B83" s="52">
        <v>3300</v>
      </c>
      <c r="C83" s="46" t="s">
        <v>103</v>
      </c>
      <c r="D83" s="2" t="s">
        <v>429</v>
      </c>
      <c r="E83" s="39"/>
      <c r="F83" s="39"/>
      <c r="G83" s="29">
        <f t="shared" si="4"/>
        <v>0</v>
      </c>
      <c r="H83" s="40"/>
      <c r="I83" s="39"/>
      <c r="J83" s="29">
        <f t="shared" si="5"/>
        <v>0</v>
      </c>
      <c r="K83" s="41">
        <v>1218000</v>
      </c>
      <c r="L83" s="42">
        <f t="shared" si="6"/>
        <v>1218</v>
      </c>
      <c r="M83" s="41">
        <v>1180158</v>
      </c>
      <c r="N83" s="43">
        <f t="shared" si="7"/>
        <v>1180.2</v>
      </c>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row>
    <row r="84" spans="1:145" s="45" customFormat="1" ht="20.25">
      <c r="A84" s="27" t="s">
        <v>146</v>
      </c>
      <c r="B84" s="27" t="s">
        <v>138</v>
      </c>
      <c r="C84" s="27" t="s">
        <v>139</v>
      </c>
      <c r="D84" s="35" t="s">
        <v>64</v>
      </c>
      <c r="E84" s="35"/>
      <c r="F84" s="35"/>
      <c r="G84" s="29">
        <f t="shared" si="4"/>
        <v>0</v>
      </c>
      <c r="H84" s="29"/>
      <c r="I84" s="35"/>
      <c r="J84" s="29">
        <f t="shared" si="5"/>
        <v>0</v>
      </c>
      <c r="K84" s="36">
        <v>300000</v>
      </c>
      <c r="L84" s="4">
        <f t="shared" si="6"/>
        <v>300</v>
      </c>
      <c r="M84" s="36">
        <v>299989</v>
      </c>
      <c r="N84" s="3">
        <f t="shared" si="7"/>
        <v>300</v>
      </c>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c r="ED84" s="44"/>
      <c r="EE84" s="44"/>
      <c r="EF84" s="44"/>
      <c r="EG84" s="44"/>
      <c r="EH84" s="44"/>
      <c r="EI84" s="44"/>
      <c r="EJ84" s="44"/>
      <c r="EK84" s="44"/>
      <c r="EL84" s="44"/>
      <c r="EM84" s="44"/>
      <c r="EN84" s="44"/>
      <c r="EO84" s="44"/>
    </row>
    <row r="85" spans="1:145" s="34" customFormat="1" ht="29.25" customHeight="1">
      <c r="A85" s="53" t="s">
        <v>43</v>
      </c>
      <c r="B85" s="48"/>
      <c r="C85" s="48"/>
      <c r="D85" s="54" t="s">
        <v>44</v>
      </c>
      <c r="E85" s="54"/>
      <c r="F85" s="54"/>
      <c r="G85" s="29">
        <f t="shared" si="4"/>
        <v>0</v>
      </c>
      <c r="H85" s="30"/>
      <c r="I85" s="54"/>
      <c r="J85" s="29">
        <f t="shared" si="5"/>
        <v>0</v>
      </c>
      <c r="K85" s="31">
        <f>K86</f>
        <v>376000</v>
      </c>
      <c r="L85" s="32">
        <f>L86</f>
        <v>376</v>
      </c>
      <c r="M85" s="31">
        <f>M86</f>
        <v>375919.99</v>
      </c>
      <c r="N85" s="32">
        <f>N86</f>
        <v>375.9</v>
      </c>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row>
    <row r="86" spans="1:145" s="34" customFormat="1" ht="27" customHeight="1">
      <c r="A86" s="27" t="s">
        <v>45</v>
      </c>
      <c r="B86" s="27" t="s">
        <v>94</v>
      </c>
      <c r="C86" s="27" t="s">
        <v>95</v>
      </c>
      <c r="D86" s="35" t="s">
        <v>237</v>
      </c>
      <c r="E86" s="35"/>
      <c r="F86" s="35"/>
      <c r="G86" s="29">
        <f t="shared" si="4"/>
        <v>0</v>
      </c>
      <c r="H86" s="29"/>
      <c r="I86" s="35"/>
      <c r="J86" s="29">
        <f t="shared" si="5"/>
        <v>0</v>
      </c>
      <c r="K86" s="36">
        <v>376000</v>
      </c>
      <c r="L86" s="4">
        <f t="shared" si="6"/>
        <v>376</v>
      </c>
      <c r="M86" s="36">
        <v>375919.99</v>
      </c>
      <c r="N86" s="3">
        <f t="shared" si="7"/>
        <v>375.9</v>
      </c>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row>
    <row r="87" spans="1:145" s="34" customFormat="1" ht="26.25" customHeight="1">
      <c r="A87" s="27" t="s">
        <v>47</v>
      </c>
      <c r="B87" s="27"/>
      <c r="C87" s="27"/>
      <c r="D87" s="54" t="s">
        <v>46</v>
      </c>
      <c r="E87" s="54"/>
      <c r="F87" s="54"/>
      <c r="G87" s="29">
        <f t="shared" si="4"/>
        <v>0</v>
      </c>
      <c r="H87" s="30"/>
      <c r="I87" s="54"/>
      <c r="J87" s="29">
        <f t="shared" si="5"/>
        <v>0</v>
      </c>
      <c r="K87" s="31">
        <f>K89+K90+K92+K94+K96</f>
        <v>5771137</v>
      </c>
      <c r="L87" s="32">
        <f>L89+L90+L92+L94+L96</f>
        <v>5771.1</v>
      </c>
      <c r="M87" s="31">
        <f>M89+M90+M92+M94+M96</f>
        <v>5476927.33</v>
      </c>
      <c r="N87" s="32">
        <f>N89+N90+N92+N94+N96</f>
        <v>5476.9</v>
      </c>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row>
    <row r="88" spans="1:145" s="62" customFormat="1" ht="20.25">
      <c r="A88" s="55"/>
      <c r="B88" s="55"/>
      <c r="C88" s="55"/>
      <c r="D88" s="56" t="s">
        <v>434</v>
      </c>
      <c r="E88" s="56"/>
      <c r="F88" s="56"/>
      <c r="G88" s="29">
        <f t="shared" si="4"/>
        <v>0</v>
      </c>
      <c r="H88" s="57"/>
      <c r="I88" s="56"/>
      <c r="J88" s="29">
        <f t="shared" si="5"/>
        <v>0</v>
      </c>
      <c r="K88" s="58">
        <f>K93+K91</f>
        <v>375000</v>
      </c>
      <c r="L88" s="59">
        <f>L93+L91</f>
        <v>375</v>
      </c>
      <c r="M88" s="58">
        <f>M93+M91</f>
        <v>375000</v>
      </c>
      <c r="N88" s="60">
        <f>N93+N91</f>
        <v>375</v>
      </c>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1"/>
      <c r="CD88" s="61"/>
      <c r="CE88" s="61"/>
      <c r="CF88" s="61"/>
      <c r="CG88" s="61"/>
      <c r="CH88" s="61"/>
      <c r="CI88" s="61"/>
      <c r="CJ88" s="61"/>
      <c r="CK88" s="61"/>
      <c r="CL88" s="61"/>
      <c r="CM88" s="61"/>
      <c r="CN88" s="61"/>
      <c r="CO88" s="61"/>
      <c r="CP88" s="61"/>
      <c r="CQ88" s="61"/>
      <c r="CR88" s="61"/>
      <c r="CS88" s="61"/>
      <c r="CT88" s="61"/>
      <c r="CU88" s="61"/>
      <c r="CV88" s="61"/>
      <c r="CW88" s="61"/>
      <c r="CX88" s="61"/>
      <c r="CY88" s="61"/>
      <c r="CZ88" s="61"/>
      <c r="DA88" s="61"/>
      <c r="DB88" s="61"/>
      <c r="DC88" s="61"/>
      <c r="DD88" s="61"/>
      <c r="DE88" s="61"/>
      <c r="DF88" s="61"/>
      <c r="DG88" s="61"/>
      <c r="DH88" s="61"/>
      <c r="DI88" s="61"/>
      <c r="DJ88" s="61"/>
      <c r="DK88" s="61"/>
      <c r="DL88" s="61"/>
      <c r="DM88" s="61"/>
      <c r="DN88" s="61"/>
      <c r="DO88" s="61"/>
      <c r="DP88" s="61"/>
      <c r="DQ88" s="61"/>
      <c r="DR88" s="61"/>
      <c r="DS88" s="61"/>
      <c r="DT88" s="61"/>
      <c r="DU88" s="61"/>
      <c r="DV88" s="61"/>
      <c r="DW88" s="61"/>
      <c r="DX88" s="61"/>
      <c r="DY88" s="61"/>
      <c r="DZ88" s="61"/>
      <c r="EA88" s="61"/>
      <c r="EB88" s="61"/>
      <c r="EC88" s="61"/>
      <c r="ED88" s="61"/>
      <c r="EE88" s="61"/>
      <c r="EF88" s="61"/>
      <c r="EG88" s="61"/>
      <c r="EH88" s="61"/>
      <c r="EI88" s="61"/>
      <c r="EJ88" s="61"/>
      <c r="EK88" s="61"/>
      <c r="EL88" s="61"/>
      <c r="EM88" s="61"/>
      <c r="EN88" s="61"/>
      <c r="EO88" s="61"/>
    </row>
    <row r="89" spans="1:145" s="34" customFormat="1" ht="27.75" customHeight="1">
      <c r="A89" s="27" t="s">
        <v>48</v>
      </c>
      <c r="B89" s="27" t="s">
        <v>94</v>
      </c>
      <c r="C89" s="27" t="s">
        <v>95</v>
      </c>
      <c r="D89" s="35" t="s">
        <v>237</v>
      </c>
      <c r="E89" s="35"/>
      <c r="F89" s="35"/>
      <c r="G89" s="29">
        <f t="shared" si="4"/>
        <v>0</v>
      </c>
      <c r="H89" s="29"/>
      <c r="I89" s="35"/>
      <c r="J89" s="29">
        <f t="shared" si="5"/>
        <v>0</v>
      </c>
      <c r="K89" s="36">
        <v>254500</v>
      </c>
      <c r="L89" s="4">
        <f t="shared" si="6"/>
        <v>254.5</v>
      </c>
      <c r="M89" s="36">
        <v>250513.14</v>
      </c>
      <c r="N89" s="4">
        <f t="shared" si="7"/>
        <v>250.5</v>
      </c>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row>
    <row r="90" spans="1:145" s="34" customFormat="1" ht="28.5" customHeight="1">
      <c r="A90" s="27" t="s">
        <v>50</v>
      </c>
      <c r="B90" s="27" t="s">
        <v>124</v>
      </c>
      <c r="C90" s="27" t="s">
        <v>125</v>
      </c>
      <c r="D90" s="35" t="s">
        <v>49</v>
      </c>
      <c r="E90" s="35"/>
      <c r="F90" s="35"/>
      <c r="G90" s="29">
        <f t="shared" si="4"/>
        <v>0</v>
      </c>
      <c r="H90" s="29"/>
      <c r="I90" s="35"/>
      <c r="J90" s="29">
        <f t="shared" si="5"/>
        <v>0</v>
      </c>
      <c r="K90" s="36">
        <v>2672010</v>
      </c>
      <c r="L90" s="4">
        <f t="shared" si="6"/>
        <v>2672</v>
      </c>
      <c r="M90" s="36">
        <v>2574631.89</v>
      </c>
      <c r="N90" s="3">
        <f t="shared" si="7"/>
        <v>2574.6</v>
      </c>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row>
    <row r="91" spans="1:145" s="45" customFormat="1" ht="20.25">
      <c r="A91" s="38"/>
      <c r="B91" s="38"/>
      <c r="C91" s="38"/>
      <c r="D91" s="2" t="s">
        <v>434</v>
      </c>
      <c r="E91" s="2"/>
      <c r="F91" s="2"/>
      <c r="G91" s="29">
        <f t="shared" si="4"/>
        <v>0</v>
      </c>
      <c r="H91" s="63"/>
      <c r="I91" s="2"/>
      <c r="J91" s="29">
        <f t="shared" si="5"/>
        <v>0</v>
      </c>
      <c r="K91" s="64">
        <v>185000</v>
      </c>
      <c r="L91" s="42">
        <f t="shared" si="6"/>
        <v>185</v>
      </c>
      <c r="M91" s="64">
        <v>185000</v>
      </c>
      <c r="N91" s="43">
        <f t="shared" si="7"/>
        <v>185</v>
      </c>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c r="DD91" s="44"/>
      <c r="DE91" s="44"/>
      <c r="DF91" s="44"/>
      <c r="DG91" s="44"/>
      <c r="DH91" s="44"/>
      <c r="DI91" s="44"/>
      <c r="DJ91" s="44"/>
      <c r="DK91" s="44"/>
      <c r="DL91" s="44"/>
      <c r="DM91" s="44"/>
      <c r="DN91" s="44"/>
      <c r="DO91" s="44"/>
      <c r="DP91" s="44"/>
      <c r="DQ91" s="44"/>
      <c r="DR91" s="44"/>
      <c r="DS91" s="44"/>
      <c r="DT91" s="44"/>
      <c r="DU91" s="44"/>
      <c r="DV91" s="44"/>
      <c r="DW91" s="44"/>
      <c r="DX91" s="44"/>
      <c r="DY91" s="44"/>
      <c r="DZ91" s="44"/>
      <c r="EA91" s="44"/>
      <c r="EB91" s="44"/>
      <c r="EC91" s="44"/>
      <c r="ED91" s="44"/>
      <c r="EE91" s="44"/>
      <c r="EF91" s="44"/>
      <c r="EG91" s="44"/>
      <c r="EH91" s="44"/>
      <c r="EI91" s="44"/>
      <c r="EJ91" s="44"/>
      <c r="EK91" s="44"/>
      <c r="EL91" s="44"/>
      <c r="EM91" s="44"/>
      <c r="EN91" s="44"/>
      <c r="EO91" s="44"/>
    </row>
    <row r="92" spans="1:145" s="34" customFormat="1" ht="24.75" customHeight="1">
      <c r="A92" s="27" t="s">
        <v>52</v>
      </c>
      <c r="B92" s="27" t="s">
        <v>126</v>
      </c>
      <c r="C92" s="27" t="s">
        <v>104</v>
      </c>
      <c r="D92" s="35" t="s">
        <v>51</v>
      </c>
      <c r="E92" s="35"/>
      <c r="F92" s="35"/>
      <c r="G92" s="29">
        <f t="shared" si="4"/>
        <v>0</v>
      </c>
      <c r="H92" s="29"/>
      <c r="I92" s="35"/>
      <c r="J92" s="29">
        <f t="shared" si="5"/>
        <v>0</v>
      </c>
      <c r="K92" s="36">
        <v>733127</v>
      </c>
      <c r="L92" s="4">
        <f t="shared" si="6"/>
        <v>733.1</v>
      </c>
      <c r="M92" s="36">
        <v>566441.88</v>
      </c>
      <c r="N92" s="4">
        <f>ROUND(M92/1000,1)+0.1</f>
        <v>566.5</v>
      </c>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row>
    <row r="93" spans="1:145" s="45" customFormat="1" ht="20.25">
      <c r="A93" s="38"/>
      <c r="B93" s="38"/>
      <c r="C93" s="38"/>
      <c r="D93" s="2" t="s">
        <v>434</v>
      </c>
      <c r="E93" s="2"/>
      <c r="F93" s="2"/>
      <c r="G93" s="29">
        <f t="shared" si="4"/>
        <v>0</v>
      </c>
      <c r="H93" s="63"/>
      <c r="I93" s="2"/>
      <c r="J93" s="29">
        <f t="shared" si="5"/>
        <v>0</v>
      </c>
      <c r="K93" s="64">
        <v>190000</v>
      </c>
      <c r="L93" s="42">
        <f t="shared" si="6"/>
        <v>190</v>
      </c>
      <c r="M93" s="64">
        <v>190000</v>
      </c>
      <c r="N93" s="43">
        <f t="shared" si="7"/>
        <v>190</v>
      </c>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c r="CC93" s="44"/>
      <c r="CD93" s="44"/>
      <c r="CE93" s="44"/>
      <c r="CF93" s="44"/>
      <c r="CG93" s="44"/>
      <c r="CH93" s="44"/>
      <c r="CI93" s="44"/>
      <c r="CJ93" s="44"/>
      <c r="CK93" s="44"/>
      <c r="CL93" s="44"/>
      <c r="CM93" s="44"/>
      <c r="CN93" s="44"/>
      <c r="CO93" s="44"/>
      <c r="CP93" s="44"/>
      <c r="CQ93" s="44"/>
      <c r="CR93" s="44"/>
      <c r="CS93" s="44"/>
      <c r="CT93" s="44"/>
      <c r="CU93" s="44"/>
      <c r="CV93" s="44"/>
      <c r="CW93" s="44"/>
      <c r="CX93" s="44"/>
      <c r="CY93" s="44"/>
      <c r="CZ93" s="44"/>
      <c r="DA93" s="44"/>
      <c r="DB93" s="44"/>
      <c r="DC93" s="44"/>
      <c r="DD93" s="44"/>
      <c r="DE93" s="44"/>
      <c r="DF93" s="44"/>
      <c r="DG93" s="44"/>
      <c r="DH93" s="44"/>
      <c r="DI93" s="44"/>
      <c r="DJ93" s="44"/>
      <c r="DK93" s="44"/>
      <c r="DL93" s="44"/>
      <c r="DM93" s="44"/>
      <c r="DN93" s="44"/>
      <c r="DO93" s="44"/>
      <c r="DP93" s="44"/>
      <c r="DQ93" s="44"/>
      <c r="DR93" s="44"/>
      <c r="DS93" s="44"/>
      <c r="DT93" s="44"/>
      <c r="DU93" s="44"/>
      <c r="DV93" s="44"/>
      <c r="DW93" s="44"/>
      <c r="DX93" s="44"/>
      <c r="DY93" s="44"/>
      <c r="DZ93" s="44"/>
      <c r="EA93" s="44"/>
      <c r="EB93" s="44"/>
      <c r="EC93" s="44"/>
      <c r="ED93" s="44"/>
      <c r="EE93" s="44"/>
      <c r="EF93" s="44"/>
      <c r="EG93" s="44"/>
      <c r="EH93" s="44"/>
      <c r="EI93" s="44"/>
      <c r="EJ93" s="44"/>
      <c r="EK93" s="44"/>
      <c r="EL93" s="44"/>
      <c r="EM93" s="44"/>
      <c r="EN93" s="44"/>
      <c r="EO93" s="44"/>
    </row>
    <row r="94" spans="1:145" s="34" customFormat="1" ht="21" customHeight="1">
      <c r="A94" s="27" t="s">
        <v>53</v>
      </c>
      <c r="B94" s="27" t="s">
        <v>127</v>
      </c>
      <c r="C94" s="27" t="s">
        <v>128</v>
      </c>
      <c r="D94" s="35" t="s">
        <v>438</v>
      </c>
      <c r="E94" s="35"/>
      <c r="F94" s="35"/>
      <c r="G94" s="29">
        <f t="shared" si="4"/>
        <v>0</v>
      </c>
      <c r="H94" s="29"/>
      <c r="I94" s="35"/>
      <c r="J94" s="29">
        <f t="shared" si="5"/>
        <v>0</v>
      </c>
      <c r="K94" s="36">
        <f>K95</f>
        <v>309500</v>
      </c>
      <c r="L94" s="4">
        <f>L95</f>
        <v>309.5</v>
      </c>
      <c r="M94" s="36">
        <f>M95</f>
        <v>305233.63</v>
      </c>
      <c r="N94" s="4">
        <f>N95</f>
        <v>305.2</v>
      </c>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row>
    <row r="95" spans="1:145" s="34" customFormat="1" ht="24.75" customHeight="1">
      <c r="A95" s="38" t="s">
        <v>53</v>
      </c>
      <c r="B95" s="38" t="s">
        <v>127</v>
      </c>
      <c r="C95" s="46" t="s">
        <v>128</v>
      </c>
      <c r="D95" s="39" t="s">
        <v>54</v>
      </c>
      <c r="E95" s="39"/>
      <c r="F95" s="39"/>
      <c r="G95" s="29">
        <f t="shared" si="4"/>
        <v>0</v>
      </c>
      <c r="H95" s="40"/>
      <c r="I95" s="39"/>
      <c r="J95" s="29">
        <f t="shared" si="5"/>
        <v>0</v>
      </c>
      <c r="K95" s="41">
        <v>309500</v>
      </c>
      <c r="L95" s="42">
        <f t="shared" si="6"/>
        <v>309.5</v>
      </c>
      <c r="M95" s="41">
        <v>305233.63</v>
      </c>
      <c r="N95" s="43">
        <f t="shared" si="7"/>
        <v>305.2</v>
      </c>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row>
    <row r="96" spans="1:145" s="34" customFormat="1" ht="27" customHeight="1">
      <c r="A96" s="27" t="s">
        <v>145</v>
      </c>
      <c r="B96" s="27" t="s">
        <v>138</v>
      </c>
      <c r="C96" s="27" t="s">
        <v>139</v>
      </c>
      <c r="D96" s="35" t="s">
        <v>64</v>
      </c>
      <c r="E96" s="35"/>
      <c r="F96" s="35"/>
      <c r="G96" s="29">
        <f t="shared" si="4"/>
        <v>0</v>
      </c>
      <c r="H96" s="29"/>
      <c r="I96" s="35"/>
      <c r="J96" s="29">
        <f t="shared" si="5"/>
        <v>0</v>
      </c>
      <c r="K96" s="36">
        <v>1802000</v>
      </c>
      <c r="L96" s="4">
        <f t="shared" si="6"/>
        <v>1802</v>
      </c>
      <c r="M96" s="36">
        <v>1780106.79</v>
      </c>
      <c r="N96" s="4">
        <f t="shared" si="7"/>
        <v>1780.1</v>
      </c>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row>
    <row r="97" spans="1:145" s="34" customFormat="1" ht="33" customHeight="1">
      <c r="A97" s="26" t="s">
        <v>56</v>
      </c>
      <c r="B97" s="27"/>
      <c r="C97" s="27"/>
      <c r="D97" s="54" t="s">
        <v>55</v>
      </c>
      <c r="E97" s="54"/>
      <c r="F97" s="54"/>
      <c r="G97" s="29">
        <f t="shared" si="4"/>
        <v>0</v>
      </c>
      <c r="H97" s="30"/>
      <c r="I97" s="54"/>
      <c r="J97" s="29">
        <f t="shared" si="5"/>
        <v>0</v>
      </c>
      <c r="K97" s="31">
        <f>K99+K100+K105+K128+K137+K107+K108+K123+K136+K127</f>
        <v>160278988.62</v>
      </c>
      <c r="L97" s="31">
        <f>L99+L100+L105+L128+L137+L107+L108+L123+L136+L127</f>
        <v>163404</v>
      </c>
      <c r="M97" s="31">
        <f>M99+M100+M105+M128+M137+M107+M108+M123+M136+M127</f>
        <v>143196450.65999997</v>
      </c>
      <c r="N97" s="32">
        <f>N99+N100+N105+N128+N137+N107+N108+N123+N136+N127</f>
        <v>146141.20000000004</v>
      </c>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row>
    <row r="98" spans="1:145" s="62" customFormat="1" ht="20.25">
      <c r="A98" s="55"/>
      <c r="B98" s="55"/>
      <c r="C98" s="55"/>
      <c r="D98" s="56" t="s">
        <v>434</v>
      </c>
      <c r="E98" s="56"/>
      <c r="F98" s="56"/>
      <c r="G98" s="29">
        <f t="shared" si="4"/>
        <v>0</v>
      </c>
      <c r="H98" s="57"/>
      <c r="I98" s="56"/>
      <c r="J98" s="29">
        <f t="shared" si="5"/>
        <v>0</v>
      </c>
      <c r="K98" s="58">
        <f>K102+K104+K109</f>
        <v>2103565</v>
      </c>
      <c r="L98" s="59">
        <f>L102+L104+L109+L106</f>
        <v>5228.6</v>
      </c>
      <c r="M98" s="58">
        <f>M102+M104+M109</f>
        <v>1319417.44</v>
      </c>
      <c r="N98" s="60">
        <f>N102+N104+N109+N106</f>
        <v>4264.1</v>
      </c>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1"/>
      <c r="CD98" s="61"/>
      <c r="CE98" s="61"/>
      <c r="CF98" s="61"/>
      <c r="CG98" s="61"/>
      <c r="CH98" s="61"/>
      <c r="CI98" s="61"/>
      <c r="CJ98" s="61"/>
      <c r="CK98" s="61"/>
      <c r="CL98" s="61"/>
      <c r="CM98" s="61"/>
      <c r="CN98" s="61"/>
      <c r="CO98" s="61"/>
      <c r="CP98" s="61"/>
      <c r="CQ98" s="61"/>
      <c r="CR98" s="61"/>
      <c r="CS98" s="61"/>
      <c r="CT98" s="61"/>
      <c r="CU98" s="61"/>
      <c r="CV98" s="61"/>
      <c r="CW98" s="61"/>
      <c r="CX98" s="61"/>
      <c r="CY98" s="61"/>
      <c r="CZ98" s="61"/>
      <c r="DA98" s="61"/>
      <c r="DB98" s="61"/>
      <c r="DC98" s="61"/>
      <c r="DD98" s="61"/>
      <c r="DE98" s="61"/>
      <c r="DF98" s="61"/>
      <c r="DG98" s="61"/>
      <c r="DH98" s="61"/>
      <c r="DI98" s="61"/>
      <c r="DJ98" s="61"/>
      <c r="DK98" s="61"/>
      <c r="DL98" s="61"/>
      <c r="DM98" s="61"/>
      <c r="DN98" s="61"/>
      <c r="DO98" s="61"/>
      <c r="DP98" s="61"/>
      <c r="DQ98" s="61"/>
      <c r="DR98" s="61"/>
      <c r="DS98" s="61"/>
      <c r="DT98" s="61"/>
      <c r="DU98" s="61"/>
      <c r="DV98" s="61"/>
      <c r="DW98" s="61"/>
      <c r="DX98" s="61"/>
      <c r="DY98" s="61"/>
      <c r="DZ98" s="61"/>
      <c r="EA98" s="61"/>
      <c r="EB98" s="61"/>
      <c r="EC98" s="61"/>
      <c r="ED98" s="61"/>
      <c r="EE98" s="61"/>
      <c r="EF98" s="61"/>
      <c r="EG98" s="61"/>
      <c r="EH98" s="61"/>
      <c r="EI98" s="61"/>
      <c r="EJ98" s="61"/>
      <c r="EK98" s="61"/>
      <c r="EL98" s="61"/>
      <c r="EM98" s="61"/>
      <c r="EN98" s="61"/>
      <c r="EO98" s="61"/>
    </row>
    <row r="99" spans="1:145" s="34" customFormat="1" ht="23.25" customHeight="1">
      <c r="A99" s="27" t="s">
        <v>57</v>
      </c>
      <c r="B99" s="27" t="s">
        <v>94</v>
      </c>
      <c r="C99" s="27" t="s">
        <v>95</v>
      </c>
      <c r="D99" s="35" t="s">
        <v>237</v>
      </c>
      <c r="E99" s="35"/>
      <c r="F99" s="35"/>
      <c r="G99" s="29">
        <f t="shared" si="4"/>
        <v>0</v>
      </c>
      <c r="H99" s="29"/>
      <c r="I99" s="35"/>
      <c r="J99" s="29">
        <f t="shared" si="5"/>
        <v>0</v>
      </c>
      <c r="K99" s="36">
        <v>225700</v>
      </c>
      <c r="L99" s="4">
        <f t="shared" si="6"/>
        <v>225.7</v>
      </c>
      <c r="M99" s="36">
        <v>216364.32</v>
      </c>
      <c r="N99" s="3">
        <f t="shared" si="7"/>
        <v>216.4</v>
      </c>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row>
    <row r="100" spans="1:145" s="34" customFormat="1" ht="23.25" customHeight="1">
      <c r="A100" s="27" t="s">
        <v>58</v>
      </c>
      <c r="B100" s="27" t="s">
        <v>118</v>
      </c>
      <c r="C100" s="27"/>
      <c r="D100" s="35" t="s">
        <v>445</v>
      </c>
      <c r="E100" s="35"/>
      <c r="F100" s="35"/>
      <c r="G100" s="29">
        <f t="shared" si="4"/>
        <v>0</v>
      </c>
      <c r="H100" s="29"/>
      <c r="I100" s="35"/>
      <c r="J100" s="29">
        <f t="shared" si="5"/>
        <v>0</v>
      </c>
      <c r="K100" s="36">
        <f>K101+K103</f>
        <v>72673792</v>
      </c>
      <c r="L100" s="4">
        <f>L101+L103</f>
        <v>72873.8</v>
      </c>
      <c r="M100" s="36">
        <f>M101+M103</f>
        <v>63789631.230000004</v>
      </c>
      <c r="N100" s="4">
        <f>N101+N103</f>
        <v>63978.3</v>
      </c>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row>
    <row r="101" spans="1:145" s="45" customFormat="1" ht="28.5" customHeight="1">
      <c r="A101" s="38" t="s">
        <v>60</v>
      </c>
      <c r="B101" s="38" t="s">
        <v>119</v>
      </c>
      <c r="C101" s="38" t="s">
        <v>117</v>
      </c>
      <c r="D101" s="39" t="s">
        <v>59</v>
      </c>
      <c r="E101" s="39"/>
      <c r="F101" s="39"/>
      <c r="G101" s="29">
        <f t="shared" si="4"/>
        <v>0</v>
      </c>
      <c r="H101" s="40"/>
      <c r="I101" s="39"/>
      <c r="J101" s="29">
        <f t="shared" si="5"/>
        <v>0</v>
      </c>
      <c r="K101" s="41">
        <v>50713527</v>
      </c>
      <c r="L101" s="42">
        <f>ROUND(K101/1000,1)+200</f>
        <v>50913.5</v>
      </c>
      <c r="M101" s="41">
        <f>46567005.13-188728.7</f>
        <v>46378276.43</v>
      </c>
      <c r="N101" s="43">
        <f>ROUND(M101/1000,1)+188.7</f>
        <v>46567</v>
      </c>
      <c r="O101" s="44"/>
      <c r="P101" s="68"/>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44"/>
      <c r="BX101" s="44"/>
      <c r="BY101" s="44"/>
      <c r="BZ101" s="44"/>
      <c r="CA101" s="44"/>
      <c r="CB101" s="44"/>
      <c r="CC101" s="44"/>
      <c r="CD101" s="44"/>
      <c r="CE101" s="44"/>
      <c r="CF101" s="44"/>
      <c r="CG101" s="44"/>
      <c r="CH101" s="44"/>
      <c r="CI101" s="44"/>
      <c r="CJ101" s="44"/>
      <c r="CK101" s="44"/>
      <c r="CL101" s="44"/>
      <c r="CM101" s="44"/>
      <c r="CN101" s="44"/>
      <c r="CO101" s="44"/>
      <c r="CP101" s="44"/>
      <c r="CQ101" s="44"/>
      <c r="CR101" s="44"/>
      <c r="CS101" s="44"/>
      <c r="CT101" s="44"/>
      <c r="CU101" s="44"/>
      <c r="CV101" s="44"/>
      <c r="CW101" s="44"/>
      <c r="CX101" s="44"/>
      <c r="CY101" s="44"/>
      <c r="CZ101" s="44"/>
      <c r="DA101" s="44"/>
      <c r="DB101" s="44"/>
      <c r="DC101" s="44"/>
      <c r="DD101" s="44"/>
      <c r="DE101" s="44"/>
      <c r="DF101" s="44"/>
      <c r="DG101" s="44"/>
      <c r="DH101" s="44"/>
      <c r="DI101" s="44"/>
      <c r="DJ101" s="44"/>
      <c r="DK101" s="44"/>
      <c r="DL101" s="44"/>
      <c r="DM101" s="44"/>
      <c r="DN101" s="44"/>
      <c r="DO101" s="44"/>
      <c r="DP101" s="44"/>
      <c r="DQ101" s="44"/>
      <c r="DR101" s="44"/>
      <c r="DS101" s="44"/>
      <c r="DT101" s="44"/>
      <c r="DU101" s="44"/>
      <c r="DV101" s="44"/>
      <c r="DW101" s="44"/>
      <c r="DX101" s="44"/>
      <c r="DY101" s="44"/>
      <c r="DZ101" s="44"/>
      <c r="EA101" s="44"/>
      <c r="EB101" s="44"/>
      <c r="EC101" s="44"/>
      <c r="ED101" s="44"/>
      <c r="EE101" s="44"/>
      <c r="EF101" s="44"/>
      <c r="EG101" s="44"/>
      <c r="EH101" s="44"/>
      <c r="EI101" s="44"/>
      <c r="EJ101" s="44"/>
      <c r="EK101" s="44"/>
      <c r="EL101" s="44"/>
      <c r="EM101" s="44"/>
      <c r="EN101" s="44"/>
      <c r="EO101" s="44"/>
    </row>
    <row r="102" spans="1:145" s="45" customFormat="1" ht="20.25">
      <c r="A102" s="38"/>
      <c r="B102" s="38"/>
      <c r="C102" s="38"/>
      <c r="D102" s="2" t="s">
        <v>434</v>
      </c>
      <c r="E102" s="2"/>
      <c r="F102" s="2"/>
      <c r="G102" s="29">
        <f t="shared" si="4"/>
        <v>0</v>
      </c>
      <c r="H102" s="63"/>
      <c r="I102" s="2"/>
      <c r="J102" s="29">
        <f t="shared" si="5"/>
        <v>0</v>
      </c>
      <c r="K102" s="64">
        <v>600000</v>
      </c>
      <c r="L102" s="42">
        <f>ROUND(K102/1000,1)+200</f>
        <v>800</v>
      </c>
      <c r="M102" s="64">
        <v>442196.17</v>
      </c>
      <c r="N102" s="43">
        <f>ROUND(M102/1000,1)+188.7</f>
        <v>630.9</v>
      </c>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44"/>
      <c r="BX102" s="44"/>
      <c r="BY102" s="44"/>
      <c r="BZ102" s="44"/>
      <c r="CA102" s="44"/>
      <c r="CB102" s="44"/>
      <c r="CC102" s="44"/>
      <c r="CD102" s="44"/>
      <c r="CE102" s="44"/>
      <c r="CF102" s="44"/>
      <c r="CG102" s="44"/>
      <c r="CH102" s="44"/>
      <c r="CI102" s="44"/>
      <c r="CJ102" s="44"/>
      <c r="CK102" s="44"/>
      <c r="CL102" s="44"/>
      <c r="CM102" s="44"/>
      <c r="CN102" s="44"/>
      <c r="CO102" s="44"/>
      <c r="CP102" s="44"/>
      <c r="CQ102" s="44"/>
      <c r="CR102" s="44"/>
      <c r="CS102" s="44"/>
      <c r="CT102" s="44"/>
      <c r="CU102" s="44"/>
      <c r="CV102" s="44"/>
      <c r="CW102" s="44"/>
      <c r="CX102" s="44"/>
      <c r="CY102" s="44"/>
      <c r="CZ102" s="44"/>
      <c r="DA102" s="44"/>
      <c r="DB102" s="44"/>
      <c r="DC102" s="44"/>
      <c r="DD102" s="44"/>
      <c r="DE102" s="44"/>
      <c r="DF102" s="44"/>
      <c r="DG102" s="44"/>
      <c r="DH102" s="44"/>
      <c r="DI102" s="44"/>
      <c r="DJ102" s="44"/>
      <c r="DK102" s="44"/>
      <c r="DL102" s="44"/>
      <c r="DM102" s="44"/>
      <c r="DN102" s="44"/>
      <c r="DO102" s="44"/>
      <c r="DP102" s="44"/>
      <c r="DQ102" s="44"/>
      <c r="DR102" s="44"/>
      <c r="DS102" s="44"/>
      <c r="DT102" s="44"/>
      <c r="DU102" s="44"/>
      <c r="DV102" s="44"/>
      <c r="DW102" s="44"/>
      <c r="DX102" s="44"/>
      <c r="DY102" s="44"/>
      <c r="DZ102" s="44"/>
      <c r="EA102" s="44"/>
      <c r="EB102" s="44"/>
      <c r="EC102" s="44"/>
      <c r="ED102" s="44"/>
      <c r="EE102" s="44"/>
      <c r="EF102" s="44"/>
      <c r="EG102" s="44"/>
      <c r="EH102" s="44"/>
      <c r="EI102" s="44"/>
      <c r="EJ102" s="44"/>
      <c r="EK102" s="44"/>
      <c r="EL102" s="44"/>
      <c r="EM102" s="44"/>
      <c r="EN102" s="44"/>
      <c r="EO102" s="44"/>
    </row>
    <row r="103" spans="1:145" s="45" customFormat="1" ht="45" customHeight="1">
      <c r="A103" s="38" t="s">
        <v>62</v>
      </c>
      <c r="B103" s="38" t="s">
        <v>120</v>
      </c>
      <c r="C103" s="38" t="s">
        <v>117</v>
      </c>
      <c r="D103" s="39" t="s">
        <v>61</v>
      </c>
      <c r="E103" s="39"/>
      <c r="F103" s="39"/>
      <c r="G103" s="29">
        <f t="shared" si="4"/>
        <v>0</v>
      </c>
      <c r="H103" s="40"/>
      <c r="I103" s="39"/>
      <c r="J103" s="29">
        <f t="shared" si="5"/>
        <v>0</v>
      </c>
      <c r="K103" s="41">
        <v>21960265</v>
      </c>
      <c r="L103" s="42">
        <f t="shared" si="6"/>
        <v>21960.3</v>
      </c>
      <c r="M103" s="41">
        <v>17411354.8</v>
      </c>
      <c r="N103" s="43">
        <f>ROUND(M103/1000,1)-0.1</f>
        <v>17411.300000000003</v>
      </c>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44"/>
      <c r="BX103" s="44"/>
      <c r="BY103" s="44"/>
      <c r="BZ103" s="44"/>
      <c r="CA103" s="44"/>
      <c r="CB103" s="44"/>
      <c r="CC103" s="44"/>
      <c r="CD103" s="44"/>
      <c r="CE103" s="44"/>
      <c r="CF103" s="44"/>
      <c r="CG103" s="44"/>
      <c r="CH103" s="44"/>
      <c r="CI103" s="44"/>
      <c r="CJ103" s="44"/>
      <c r="CK103" s="44"/>
      <c r="CL103" s="44"/>
      <c r="CM103" s="44"/>
      <c r="CN103" s="44"/>
      <c r="CO103" s="44"/>
      <c r="CP103" s="44"/>
      <c r="CQ103" s="44"/>
      <c r="CR103" s="44"/>
      <c r="CS103" s="44"/>
      <c r="CT103" s="44"/>
      <c r="CU103" s="44"/>
      <c r="CV103" s="44"/>
      <c r="CW103" s="44"/>
      <c r="CX103" s="44"/>
      <c r="CY103" s="44"/>
      <c r="CZ103" s="44"/>
      <c r="DA103" s="44"/>
      <c r="DB103" s="44"/>
      <c r="DC103" s="44"/>
      <c r="DD103" s="44"/>
      <c r="DE103" s="44"/>
      <c r="DF103" s="44"/>
      <c r="DG103" s="44"/>
      <c r="DH103" s="44"/>
      <c r="DI103" s="44"/>
      <c r="DJ103" s="44"/>
      <c r="DK103" s="44"/>
      <c r="DL103" s="44"/>
      <c r="DM103" s="44"/>
      <c r="DN103" s="44"/>
      <c r="DO103" s="44"/>
      <c r="DP103" s="44"/>
      <c r="DQ103" s="44"/>
      <c r="DR103" s="44"/>
      <c r="DS103" s="44"/>
      <c r="DT103" s="44"/>
      <c r="DU103" s="44"/>
      <c r="DV103" s="44"/>
      <c r="DW103" s="44"/>
      <c r="DX103" s="44"/>
      <c r="DY103" s="44"/>
      <c r="DZ103" s="44"/>
      <c r="EA103" s="44"/>
      <c r="EB103" s="44"/>
      <c r="EC103" s="44"/>
      <c r="ED103" s="44"/>
      <c r="EE103" s="44"/>
      <c r="EF103" s="44"/>
      <c r="EG103" s="44"/>
      <c r="EH103" s="44"/>
      <c r="EI103" s="44"/>
      <c r="EJ103" s="44"/>
      <c r="EK103" s="44"/>
      <c r="EL103" s="44"/>
      <c r="EM103" s="44"/>
      <c r="EN103" s="44"/>
      <c r="EO103" s="44"/>
    </row>
    <row r="104" spans="1:145" s="45" customFormat="1" ht="20.25">
      <c r="A104" s="38"/>
      <c r="B104" s="38"/>
      <c r="C104" s="38"/>
      <c r="D104" s="2" t="s">
        <v>434</v>
      </c>
      <c r="E104" s="2"/>
      <c r="F104" s="2"/>
      <c r="G104" s="29">
        <f t="shared" si="4"/>
        <v>0</v>
      </c>
      <c r="H104" s="63"/>
      <c r="I104" s="2"/>
      <c r="J104" s="29">
        <f t="shared" si="5"/>
        <v>0</v>
      </c>
      <c r="K104" s="64">
        <v>78565</v>
      </c>
      <c r="L104" s="42">
        <f t="shared" si="6"/>
        <v>78.6</v>
      </c>
      <c r="M104" s="64">
        <v>73797.66</v>
      </c>
      <c r="N104" s="43">
        <f t="shared" si="7"/>
        <v>73.8</v>
      </c>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44"/>
      <c r="BX104" s="44"/>
      <c r="BY104" s="44"/>
      <c r="BZ104" s="44"/>
      <c r="CA104" s="44"/>
      <c r="CB104" s="44"/>
      <c r="CC104" s="44"/>
      <c r="CD104" s="44"/>
      <c r="CE104" s="44"/>
      <c r="CF104" s="44"/>
      <c r="CG104" s="44"/>
      <c r="CH104" s="44"/>
      <c r="CI104" s="44"/>
      <c r="CJ104" s="44"/>
      <c r="CK104" s="44"/>
      <c r="CL104" s="44"/>
      <c r="CM104" s="44"/>
      <c r="CN104" s="44"/>
      <c r="CO104" s="44"/>
      <c r="CP104" s="44"/>
      <c r="CQ104" s="44"/>
      <c r="CR104" s="44"/>
      <c r="CS104" s="44"/>
      <c r="CT104" s="44"/>
      <c r="CU104" s="44"/>
      <c r="CV104" s="44"/>
      <c r="CW104" s="44"/>
      <c r="CX104" s="44"/>
      <c r="CY104" s="44"/>
      <c r="CZ104" s="44"/>
      <c r="DA104" s="44"/>
      <c r="DB104" s="44"/>
      <c r="DC104" s="44"/>
      <c r="DD104" s="44"/>
      <c r="DE104" s="44"/>
      <c r="DF104" s="44"/>
      <c r="DG104" s="44"/>
      <c r="DH104" s="44"/>
      <c r="DI104" s="44"/>
      <c r="DJ104" s="44"/>
      <c r="DK104" s="44"/>
      <c r="DL104" s="44"/>
      <c r="DM104" s="44"/>
      <c r="DN104" s="44"/>
      <c r="DO104" s="44"/>
      <c r="DP104" s="44"/>
      <c r="DQ104" s="44"/>
      <c r="DR104" s="44"/>
      <c r="DS104" s="44"/>
      <c r="DT104" s="44"/>
      <c r="DU104" s="44"/>
      <c r="DV104" s="44"/>
      <c r="DW104" s="44"/>
      <c r="DX104" s="44"/>
      <c r="DY104" s="44"/>
      <c r="DZ104" s="44"/>
      <c r="EA104" s="44"/>
      <c r="EB104" s="44"/>
      <c r="EC104" s="44"/>
      <c r="ED104" s="44"/>
      <c r="EE104" s="44"/>
      <c r="EF104" s="44"/>
      <c r="EG104" s="44"/>
      <c r="EH104" s="44"/>
      <c r="EI104" s="44"/>
      <c r="EJ104" s="44"/>
      <c r="EK104" s="44"/>
      <c r="EL104" s="44"/>
      <c r="EM104" s="44"/>
      <c r="EN104" s="44"/>
      <c r="EO104" s="44"/>
    </row>
    <row r="105" spans="1:145" s="34" customFormat="1" ht="25.5" customHeight="1">
      <c r="A105" s="27" t="s">
        <v>63</v>
      </c>
      <c r="B105" s="27" t="s">
        <v>122</v>
      </c>
      <c r="C105" s="27" t="s">
        <v>121</v>
      </c>
      <c r="D105" s="35" t="s">
        <v>8</v>
      </c>
      <c r="E105" s="35"/>
      <c r="F105" s="35"/>
      <c r="G105" s="29">
        <f t="shared" si="4"/>
        <v>0</v>
      </c>
      <c r="H105" s="29"/>
      <c r="I105" s="35"/>
      <c r="J105" s="29">
        <f t="shared" si="5"/>
        <v>0</v>
      </c>
      <c r="K105" s="36">
        <v>43617158</v>
      </c>
      <c r="L105" s="4">
        <f>ROUND(K105/1000,1)+1475+1450</f>
        <v>46542.2</v>
      </c>
      <c r="M105" s="36">
        <f>42431551.51-2756023.25</f>
        <v>39675528.26</v>
      </c>
      <c r="N105" s="3">
        <f>ROUND(M105/1000,1)+2756</f>
        <v>42431.5</v>
      </c>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row>
    <row r="106" spans="1:145" s="45" customFormat="1" ht="25.5" customHeight="1">
      <c r="A106" s="38"/>
      <c r="B106" s="38"/>
      <c r="C106" s="38"/>
      <c r="D106" s="2" t="s">
        <v>434</v>
      </c>
      <c r="E106" s="39"/>
      <c r="F106" s="39"/>
      <c r="G106" s="40"/>
      <c r="H106" s="40"/>
      <c r="I106" s="39"/>
      <c r="J106" s="40"/>
      <c r="K106" s="41"/>
      <c r="L106" s="42">
        <v>2925</v>
      </c>
      <c r="M106" s="41"/>
      <c r="N106" s="43">
        <v>2756</v>
      </c>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44"/>
      <c r="BX106" s="44"/>
      <c r="BY106" s="44"/>
      <c r="BZ106" s="44"/>
      <c r="CA106" s="44"/>
      <c r="CB106" s="44"/>
      <c r="CC106" s="44"/>
      <c r="CD106" s="44"/>
      <c r="CE106" s="44"/>
      <c r="CF106" s="44"/>
      <c r="CG106" s="44"/>
      <c r="CH106" s="44"/>
      <c r="CI106" s="44"/>
      <c r="CJ106" s="44"/>
      <c r="CK106" s="44"/>
      <c r="CL106" s="44"/>
      <c r="CM106" s="44"/>
      <c r="CN106" s="44"/>
      <c r="CO106" s="44"/>
      <c r="CP106" s="44"/>
      <c r="CQ106" s="44"/>
      <c r="CR106" s="44"/>
      <c r="CS106" s="44"/>
      <c r="CT106" s="44"/>
      <c r="CU106" s="44"/>
      <c r="CV106" s="44"/>
      <c r="CW106" s="44"/>
      <c r="CX106" s="44"/>
      <c r="CY106" s="44"/>
      <c r="CZ106" s="44"/>
      <c r="DA106" s="44"/>
      <c r="DB106" s="44"/>
      <c r="DC106" s="44"/>
      <c r="DD106" s="44"/>
      <c r="DE106" s="44"/>
      <c r="DF106" s="44"/>
      <c r="DG106" s="44"/>
      <c r="DH106" s="44"/>
      <c r="DI106" s="44"/>
      <c r="DJ106" s="44"/>
      <c r="DK106" s="44"/>
      <c r="DL106" s="44"/>
      <c r="DM106" s="44"/>
      <c r="DN106" s="44"/>
      <c r="DO106" s="44"/>
      <c r="DP106" s="44"/>
      <c r="DQ106" s="44"/>
      <c r="DR106" s="44"/>
      <c r="DS106" s="44"/>
      <c r="DT106" s="44"/>
      <c r="DU106" s="44"/>
      <c r="DV106" s="44"/>
      <c r="DW106" s="44"/>
      <c r="DX106" s="44"/>
      <c r="DY106" s="44"/>
      <c r="DZ106" s="44"/>
      <c r="EA106" s="44"/>
      <c r="EB106" s="44"/>
      <c r="EC106" s="44"/>
      <c r="ED106" s="44"/>
      <c r="EE106" s="44"/>
      <c r="EF106" s="44"/>
      <c r="EG106" s="44"/>
      <c r="EH106" s="44"/>
      <c r="EI106" s="44"/>
      <c r="EJ106" s="44"/>
      <c r="EK106" s="44"/>
      <c r="EL106" s="44"/>
      <c r="EM106" s="44"/>
      <c r="EN106" s="44"/>
      <c r="EO106" s="44"/>
    </row>
    <row r="107" spans="1:145" s="34" customFormat="1" ht="30" customHeight="1">
      <c r="A107" s="27" t="s">
        <v>153</v>
      </c>
      <c r="B107" s="27" t="s">
        <v>123</v>
      </c>
      <c r="C107" s="27" t="s">
        <v>121</v>
      </c>
      <c r="D107" s="35" t="s">
        <v>83</v>
      </c>
      <c r="E107" s="35"/>
      <c r="F107" s="35"/>
      <c r="G107" s="29">
        <f t="shared" si="4"/>
        <v>0</v>
      </c>
      <c r="H107" s="29"/>
      <c r="I107" s="35"/>
      <c r="J107" s="29">
        <f t="shared" si="5"/>
        <v>0</v>
      </c>
      <c r="K107" s="36">
        <v>550000</v>
      </c>
      <c r="L107" s="4">
        <f t="shared" si="6"/>
        <v>550</v>
      </c>
      <c r="M107" s="36">
        <v>465699.85</v>
      </c>
      <c r="N107" s="3">
        <f t="shared" si="7"/>
        <v>465.7</v>
      </c>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row>
    <row r="108" spans="1:145" s="34" customFormat="1" ht="29.25" customHeight="1">
      <c r="A108" s="27" t="s">
        <v>225</v>
      </c>
      <c r="B108" s="27" t="s">
        <v>131</v>
      </c>
      <c r="C108" s="27" t="s">
        <v>132</v>
      </c>
      <c r="D108" s="54" t="s">
        <v>68</v>
      </c>
      <c r="E108" s="35"/>
      <c r="F108" s="35"/>
      <c r="G108" s="29">
        <f t="shared" si="4"/>
        <v>0</v>
      </c>
      <c r="H108" s="29"/>
      <c r="I108" s="35"/>
      <c r="J108" s="29">
        <f t="shared" si="5"/>
        <v>0</v>
      </c>
      <c r="K108" s="31">
        <f>K116+K110+K114</f>
        <v>11772499</v>
      </c>
      <c r="L108" s="32">
        <f>L116+L110+L114</f>
        <v>11772.5</v>
      </c>
      <c r="M108" s="31">
        <f>M116+M110+M114</f>
        <v>8330811.72</v>
      </c>
      <c r="N108" s="32">
        <f>N116+N110+N114</f>
        <v>8330.8</v>
      </c>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row>
    <row r="109" spans="1:145" s="45" customFormat="1" ht="20.25">
      <c r="A109" s="38"/>
      <c r="B109" s="38"/>
      <c r="C109" s="38"/>
      <c r="D109" s="2" t="s">
        <v>434</v>
      </c>
      <c r="E109" s="2"/>
      <c r="F109" s="2"/>
      <c r="G109" s="29">
        <f t="shared" si="4"/>
        <v>0</v>
      </c>
      <c r="H109" s="63"/>
      <c r="I109" s="2"/>
      <c r="J109" s="29">
        <f t="shared" si="5"/>
        <v>0</v>
      </c>
      <c r="K109" s="64">
        <v>1425000</v>
      </c>
      <c r="L109" s="42">
        <f t="shared" si="6"/>
        <v>1425</v>
      </c>
      <c r="M109" s="64">
        <v>803423.61</v>
      </c>
      <c r="N109" s="43">
        <f t="shared" si="7"/>
        <v>803.4</v>
      </c>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44"/>
      <c r="BX109" s="44"/>
      <c r="BY109" s="44"/>
      <c r="BZ109" s="44"/>
      <c r="CA109" s="44"/>
      <c r="CB109" s="44"/>
      <c r="CC109" s="44"/>
      <c r="CD109" s="44"/>
      <c r="CE109" s="44"/>
      <c r="CF109" s="44"/>
      <c r="CG109" s="44"/>
      <c r="CH109" s="44"/>
      <c r="CI109" s="44"/>
      <c r="CJ109" s="44"/>
      <c r="CK109" s="44"/>
      <c r="CL109" s="44"/>
      <c r="CM109" s="44"/>
      <c r="CN109" s="44"/>
      <c r="CO109" s="44"/>
      <c r="CP109" s="44"/>
      <c r="CQ109" s="44"/>
      <c r="CR109" s="44"/>
      <c r="CS109" s="44"/>
      <c r="CT109" s="44"/>
      <c r="CU109" s="44"/>
      <c r="CV109" s="44"/>
      <c r="CW109" s="44"/>
      <c r="CX109" s="44"/>
      <c r="CY109" s="44"/>
      <c r="CZ109" s="44"/>
      <c r="DA109" s="44"/>
      <c r="DB109" s="44"/>
      <c r="DC109" s="44"/>
      <c r="DD109" s="44"/>
      <c r="DE109" s="44"/>
      <c r="DF109" s="44"/>
      <c r="DG109" s="44"/>
      <c r="DH109" s="44"/>
      <c r="DI109" s="44"/>
      <c r="DJ109" s="44"/>
      <c r="DK109" s="44"/>
      <c r="DL109" s="44"/>
      <c r="DM109" s="44"/>
      <c r="DN109" s="44"/>
      <c r="DO109" s="44"/>
      <c r="DP109" s="44"/>
      <c r="DQ109" s="44"/>
      <c r="DR109" s="44"/>
      <c r="DS109" s="44"/>
      <c r="DT109" s="44"/>
      <c r="DU109" s="44"/>
      <c r="DV109" s="44"/>
      <c r="DW109" s="44"/>
      <c r="DX109" s="44"/>
      <c r="DY109" s="44"/>
      <c r="DZ109" s="44"/>
      <c r="EA109" s="44"/>
      <c r="EB109" s="44"/>
      <c r="EC109" s="44"/>
      <c r="ED109" s="44"/>
      <c r="EE109" s="44"/>
      <c r="EF109" s="44"/>
      <c r="EG109" s="44"/>
      <c r="EH109" s="44"/>
      <c r="EI109" s="44"/>
      <c r="EJ109" s="44"/>
      <c r="EK109" s="44"/>
      <c r="EL109" s="44"/>
      <c r="EM109" s="44"/>
      <c r="EN109" s="44"/>
      <c r="EO109" s="44"/>
    </row>
    <row r="110" spans="1:145" s="34" customFormat="1" ht="20.25">
      <c r="A110" s="27"/>
      <c r="B110" s="27"/>
      <c r="C110" s="27"/>
      <c r="D110" s="54" t="s">
        <v>168</v>
      </c>
      <c r="E110" s="54" t="s">
        <v>168</v>
      </c>
      <c r="F110" s="35"/>
      <c r="G110" s="29">
        <f t="shared" si="4"/>
        <v>0</v>
      </c>
      <c r="H110" s="29"/>
      <c r="I110" s="35"/>
      <c r="J110" s="29">
        <f t="shared" si="5"/>
        <v>0</v>
      </c>
      <c r="K110" s="31">
        <f>K111+K113+K112</f>
        <v>1897000</v>
      </c>
      <c r="L110" s="32">
        <f>L111+L113+L112</f>
        <v>1897</v>
      </c>
      <c r="M110" s="31">
        <f>M111+M113+M112</f>
        <v>888245.28</v>
      </c>
      <c r="N110" s="32">
        <f>N111+N113+N112</f>
        <v>888.2</v>
      </c>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row>
    <row r="111" spans="1:145" s="34" customFormat="1" ht="28.5" customHeight="1">
      <c r="A111" s="27"/>
      <c r="B111" s="27"/>
      <c r="C111" s="27"/>
      <c r="D111" s="35" t="s">
        <v>446</v>
      </c>
      <c r="E111" s="35" t="s">
        <v>278</v>
      </c>
      <c r="F111" s="69">
        <v>4006764</v>
      </c>
      <c r="G111" s="29">
        <f t="shared" si="4"/>
        <v>4006.8</v>
      </c>
      <c r="H111" s="70">
        <v>52.66</v>
      </c>
      <c r="I111" s="69">
        <v>2109764</v>
      </c>
      <c r="J111" s="29">
        <f t="shared" si="5"/>
        <v>2109.8</v>
      </c>
      <c r="K111" s="36">
        <v>1500000</v>
      </c>
      <c r="L111" s="4">
        <f t="shared" si="6"/>
        <v>1500</v>
      </c>
      <c r="M111" s="36">
        <v>644146.18</v>
      </c>
      <c r="N111" s="3">
        <f t="shared" si="7"/>
        <v>644.1</v>
      </c>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row>
    <row r="112" spans="1:145" s="34" customFormat="1" ht="26.25" customHeight="1">
      <c r="A112" s="27"/>
      <c r="B112" s="27"/>
      <c r="C112" s="27"/>
      <c r="D112" s="35" t="s">
        <v>385</v>
      </c>
      <c r="E112" s="35" t="s">
        <v>385</v>
      </c>
      <c r="F112" s="35"/>
      <c r="G112" s="29">
        <f t="shared" si="4"/>
        <v>0</v>
      </c>
      <c r="H112" s="29"/>
      <c r="I112" s="35"/>
      <c r="J112" s="29">
        <f t="shared" si="5"/>
        <v>0</v>
      </c>
      <c r="K112" s="36">
        <v>87000</v>
      </c>
      <c r="L112" s="4">
        <f t="shared" si="6"/>
        <v>87</v>
      </c>
      <c r="M112" s="36"/>
      <c r="N112" s="3">
        <f t="shared" si="7"/>
        <v>0</v>
      </c>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row>
    <row r="113" spans="1:145" s="34" customFormat="1" ht="24.75" customHeight="1">
      <c r="A113" s="27"/>
      <c r="B113" s="27"/>
      <c r="C113" s="27"/>
      <c r="D113" s="35" t="s">
        <v>344</v>
      </c>
      <c r="E113" s="35" t="s">
        <v>344</v>
      </c>
      <c r="F113" s="69">
        <v>310000</v>
      </c>
      <c r="G113" s="29">
        <f t="shared" si="4"/>
        <v>310</v>
      </c>
      <c r="H113" s="29"/>
      <c r="I113" s="35"/>
      <c r="J113" s="29">
        <f t="shared" si="5"/>
        <v>0</v>
      </c>
      <c r="K113" s="36">
        <v>310000</v>
      </c>
      <c r="L113" s="4">
        <f t="shared" si="6"/>
        <v>310</v>
      </c>
      <c r="M113" s="36">
        <v>244099.1</v>
      </c>
      <c r="N113" s="3">
        <f t="shared" si="7"/>
        <v>244.1</v>
      </c>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row>
    <row r="114" spans="1:145" s="34" customFormat="1" ht="20.25" customHeight="1">
      <c r="A114" s="27"/>
      <c r="B114" s="27"/>
      <c r="C114" s="27"/>
      <c r="D114" s="54" t="s">
        <v>186</v>
      </c>
      <c r="E114" s="54" t="s">
        <v>186</v>
      </c>
      <c r="F114" s="35"/>
      <c r="G114" s="29">
        <f t="shared" si="4"/>
        <v>0</v>
      </c>
      <c r="H114" s="29"/>
      <c r="I114" s="35"/>
      <c r="J114" s="29">
        <f t="shared" si="5"/>
        <v>0</v>
      </c>
      <c r="K114" s="31">
        <f>K115</f>
        <v>650000</v>
      </c>
      <c r="L114" s="32">
        <f>L115</f>
        <v>650</v>
      </c>
      <c r="M114" s="31">
        <f>M115</f>
        <v>333584.42</v>
      </c>
      <c r="N114" s="32">
        <f>N115</f>
        <v>333.6</v>
      </c>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row>
    <row r="115" spans="1:145" s="34" customFormat="1" ht="43.5" customHeight="1">
      <c r="A115" s="27"/>
      <c r="B115" s="27"/>
      <c r="C115" s="27"/>
      <c r="D115" s="35" t="s">
        <v>266</v>
      </c>
      <c r="E115" s="35" t="s">
        <v>266</v>
      </c>
      <c r="F115" s="69">
        <v>693658</v>
      </c>
      <c r="G115" s="29">
        <f t="shared" si="4"/>
        <v>693.7</v>
      </c>
      <c r="H115" s="29"/>
      <c r="I115" s="35"/>
      <c r="J115" s="29">
        <f t="shared" si="5"/>
        <v>0</v>
      </c>
      <c r="K115" s="36">
        <v>650000</v>
      </c>
      <c r="L115" s="4">
        <f t="shared" si="6"/>
        <v>650</v>
      </c>
      <c r="M115" s="67">
        <v>333584.42</v>
      </c>
      <c r="N115" s="3">
        <f t="shared" si="7"/>
        <v>333.6</v>
      </c>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row>
    <row r="116" spans="1:145" s="34" customFormat="1" ht="20.25">
      <c r="A116" s="27"/>
      <c r="B116" s="27"/>
      <c r="C116" s="27"/>
      <c r="D116" s="54" t="s">
        <v>185</v>
      </c>
      <c r="E116" s="54" t="s">
        <v>185</v>
      </c>
      <c r="F116" s="35"/>
      <c r="G116" s="29">
        <f t="shared" si="4"/>
        <v>0</v>
      </c>
      <c r="H116" s="29"/>
      <c r="I116" s="35"/>
      <c r="J116" s="29">
        <f t="shared" si="5"/>
        <v>0</v>
      </c>
      <c r="K116" s="31">
        <f>K119+K120+K121+K117+K122+K118</f>
        <v>9225499</v>
      </c>
      <c r="L116" s="32">
        <f>L119+L120+L121+L117+L122+L118</f>
        <v>9225.5</v>
      </c>
      <c r="M116" s="31">
        <f>M119+M120+M121+M117+M122+M118</f>
        <v>7108982.02</v>
      </c>
      <c r="N116" s="32">
        <f>N119+N120+N121+N117+N122+N118</f>
        <v>7109</v>
      </c>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row>
    <row r="117" spans="1:145" s="34" customFormat="1" ht="40.5" customHeight="1">
      <c r="A117" s="27"/>
      <c r="B117" s="27"/>
      <c r="C117" s="27"/>
      <c r="D117" s="35" t="s">
        <v>348</v>
      </c>
      <c r="E117" s="35" t="s">
        <v>348</v>
      </c>
      <c r="F117" s="35"/>
      <c r="G117" s="29">
        <f t="shared" si="4"/>
        <v>0</v>
      </c>
      <c r="H117" s="29"/>
      <c r="I117" s="35"/>
      <c r="J117" s="29">
        <f t="shared" si="5"/>
        <v>0</v>
      </c>
      <c r="K117" s="36">
        <v>1467750</v>
      </c>
      <c r="L117" s="4">
        <f t="shared" si="6"/>
        <v>1467.8</v>
      </c>
      <c r="M117" s="36">
        <v>827159.39</v>
      </c>
      <c r="N117" s="3">
        <f t="shared" si="7"/>
        <v>827.2</v>
      </c>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row>
    <row r="118" spans="1:145" s="34" customFormat="1" ht="59.25" customHeight="1">
      <c r="A118" s="27"/>
      <c r="B118" s="27"/>
      <c r="C118" s="27"/>
      <c r="D118" s="71" t="s">
        <v>415</v>
      </c>
      <c r="E118" s="71" t="s">
        <v>415</v>
      </c>
      <c r="F118" s="35"/>
      <c r="G118" s="29">
        <f t="shared" si="4"/>
        <v>0</v>
      </c>
      <c r="H118" s="29"/>
      <c r="I118" s="35"/>
      <c r="J118" s="29">
        <f t="shared" si="5"/>
        <v>0</v>
      </c>
      <c r="K118" s="36">
        <v>100000</v>
      </c>
      <c r="L118" s="4">
        <f t="shared" si="6"/>
        <v>100</v>
      </c>
      <c r="M118" s="36"/>
      <c r="N118" s="3">
        <f t="shared" si="7"/>
        <v>0</v>
      </c>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row>
    <row r="119" spans="1:145" s="34" customFormat="1" ht="47.25" customHeight="1">
      <c r="A119" s="27"/>
      <c r="B119" s="27"/>
      <c r="C119" s="27"/>
      <c r="D119" s="35" t="s">
        <v>226</v>
      </c>
      <c r="E119" s="35" t="s">
        <v>226</v>
      </c>
      <c r="F119" s="69">
        <v>21889429</v>
      </c>
      <c r="G119" s="29">
        <f t="shared" si="4"/>
        <v>21889.4</v>
      </c>
      <c r="H119" s="70">
        <v>100</v>
      </c>
      <c r="I119" s="69">
        <v>21889429</v>
      </c>
      <c r="J119" s="29">
        <f t="shared" si="5"/>
        <v>21889.4</v>
      </c>
      <c r="K119" s="36">
        <v>150400</v>
      </c>
      <c r="L119" s="4">
        <f t="shared" si="6"/>
        <v>150.4</v>
      </c>
      <c r="M119" s="36">
        <v>147722.98</v>
      </c>
      <c r="N119" s="3">
        <f t="shared" si="7"/>
        <v>147.7</v>
      </c>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row>
    <row r="120" spans="1:145" s="34" customFormat="1" ht="72" customHeight="1">
      <c r="A120" s="27"/>
      <c r="B120" s="27"/>
      <c r="C120" s="27"/>
      <c r="D120" s="35" t="s">
        <v>368</v>
      </c>
      <c r="E120" s="35" t="s">
        <v>368</v>
      </c>
      <c r="F120" s="69">
        <v>9327947</v>
      </c>
      <c r="G120" s="29">
        <f t="shared" si="4"/>
        <v>9327.9</v>
      </c>
      <c r="H120" s="29"/>
      <c r="I120" s="35"/>
      <c r="J120" s="29">
        <f t="shared" si="5"/>
        <v>0</v>
      </c>
      <c r="K120" s="36">
        <v>912841</v>
      </c>
      <c r="L120" s="4">
        <f t="shared" si="6"/>
        <v>912.8</v>
      </c>
      <c r="M120" s="36">
        <v>683797.17</v>
      </c>
      <c r="N120" s="3">
        <f t="shared" si="7"/>
        <v>683.8</v>
      </c>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row>
    <row r="121" spans="1:145" s="34" customFormat="1" ht="47.25" customHeight="1">
      <c r="A121" s="27"/>
      <c r="B121" s="27"/>
      <c r="C121" s="27"/>
      <c r="D121" s="35" t="s">
        <v>345</v>
      </c>
      <c r="E121" s="35" t="s">
        <v>345</v>
      </c>
      <c r="F121" s="35"/>
      <c r="G121" s="29">
        <f t="shared" si="4"/>
        <v>0</v>
      </c>
      <c r="H121" s="29"/>
      <c r="I121" s="35"/>
      <c r="J121" s="29">
        <f t="shared" si="5"/>
        <v>0</v>
      </c>
      <c r="K121" s="36">
        <v>350000</v>
      </c>
      <c r="L121" s="4">
        <f t="shared" si="6"/>
        <v>350</v>
      </c>
      <c r="M121" s="36">
        <v>349936.06</v>
      </c>
      <c r="N121" s="3">
        <f t="shared" si="7"/>
        <v>349.9</v>
      </c>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row>
    <row r="122" spans="1:145" s="34" customFormat="1" ht="42.75" customHeight="1">
      <c r="A122" s="27"/>
      <c r="B122" s="27"/>
      <c r="C122" s="27"/>
      <c r="D122" s="35" t="s">
        <v>371</v>
      </c>
      <c r="E122" s="35" t="s">
        <v>371</v>
      </c>
      <c r="F122" s="69">
        <v>6774508</v>
      </c>
      <c r="G122" s="29">
        <f t="shared" si="4"/>
        <v>6774.5</v>
      </c>
      <c r="H122" s="70"/>
      <c r="I122" s="69"/>
      <c r="J122" s="29">
        <f t="shared" si="5"/>
        <v>0</v>
      </c>
      <c r="K122" s="36">
        <v>6244508</v>
      </c>
      <c r="L122" s="4">
        <f t="shared" si="6"/>
        <v>6244.5</v>
      </c>
      <c r="M122" s="36">
        <v>5100366.42</v>
      </c>
      <c r="N122" s="3">
        <f t="shared" si="7"/>
        <v>5100.4</v>
      </c>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row>
    <row r="123" spans="1:145" s="73" customFormat="1" ht="25.5" customHeight="1">
      <c r="A123" s="26" t="s">
        <v>238</v>
      </c>
      <c r="B123" s="26" t="s">
        <v>133</v>
      </c>
      <c r="C123" s="26"/>
      <c r="D123" s="54" t="s">
        <v>90</v>
      </c>
      <c r="E123" s="54"/>
      <c r="F123" s="54"/>
      <c r="G123" s="29">
        <f t="shared" si="4"/>
        <v>0</v>
      </c>
      <c r="H123" s="30"/>
      <c r="I123" s="54"/>
      <c r="J123" s="29">
        <f t="shared" si="5"/>
        <v>0</v>
      </c>
      <c r="K123" s="31">
        <f>K124</f>
        <v>526822.52</v>
      </c>
      <c r="L123" s="32">
        <f>L124</f>
        <v>526.8</v>
      </c>
      <c r="M123" s="31">
        <f>M124</f>
        <v>363155.82</v>
      </c>
      <c r="N123" s="32">
        <f>N124</f>
        <v>363.09999999999997</v>
      </c>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72"/>
      <c r="CD123" s="72"/>
      <c r="CE123" s="72"/>
      <c r="CF123" s="72"/>
      <c r="CG123" s="72"/>
      <c r="CH123" s="72"/>
      <c r="CI123" s="72"/>
      <c r="CJ123" s="72"/>
      <c r="CK123" s="72"/>
      <c r="CL123" s="72"/>
      <c r="CM123" s="72"/>
      <c r="CN123" s="72"/>
      <c r="CO123" s="72"/>
      <c r="CP123" s="72"/>
      <c r="CQ123" s="72"/>
      <c r="CR123" s="72"/>
      <c r="CS123" s="72"/>
      <c r="CT123" s="72"/>
      <c r="CU123" s="72"/>
      <c r="CV123" s="72"/>
      <c r="CW123" s="72"/>
      <c r="CX123" s="72"/>
      <c r="CY123" s="72"/>
      <c r="CZ123" s="72"/>
      <c r="DA123" s="72"/>
      <c r="DB123" s="72"/>
      <c r="DC123" s="72"/>
      <c r="DD123" s="72"/>
      <c r="DE123" s="72"/>
      <c r="DF123" s="72"/>
      <c r="DG123" s="72"/>
      <c r="DH123" s="72"/>
      <c r="DI123" s="72"/>
      <c r="DJ123" s="72"/>
      <c r="DK123" s="72"/>
      <c r="DL123" s="72"/>
      <c r="DM123" s="72"/>
      <c r="DN123" s="72"/>
      <c r="DO123" s="72"/>
      <c r="DP123" s="72"/>
      <c r="DQ123" s="72"/>
      <c r="DR123" s="72"/>
      <c r="DS123" s="72"/>
      <c r="DT123" s="72"/>
      <c r="DU123" s="72"/>
      <c r="DV123" s="72"/>
      <c r="DW123" s="72"/>
      <c r="DX123" s="72"/>
      <c r="DY123" s="72"/>
      <c r="DZ123" s="72"/>
      <c r="EA123" s="72"/>
      <c r="EB123" s="72"/>
      <c r="EC123" s="72"/>
      <c r="ED123" s="72"/>
      <c r="EE123" s="72"/>
      <c r="EF123" s="72"/>
      <c r="EG123" s="72"/>
      <c r="EH123" s="72"/>
      <c r="EI123" s="72"/>
      <c r="EJ123" s="72"/>
      <c r="EK123" s="72"/>
      <c r="EL123" s="72"/>
      <c r="EM123" s="72"/>
      <c r="EN123" s="72"/>
      <c r="EO123" s="72"/>
    </row>
    <row r="124" spans="1:145" s="34" customFormat="1" ht="31.5" customHeight="1">
      <c r="A124" s="27" t="s">
        <v>239</v>
      </c>
      <c r="B124" s="27" t="s">
        <v>134</v>
      </c>
      <c r="C124" s="27" t="s">
        <v>128</v>
      </c>
      <c r="D124" s="35" t="s">
        <v>447</v>
      </c>
      <c r="E124" s="37"/>
      <c r="F124" s="35"/>
      <c r="G124" s="29">
        <f t="shared" si="4"/>
        <v>0</v>
      </c>
      <c r="H124" s="29"/>
      <c r="I124" s="35"/>
      <c r="J124" s="29">
        <f t="shared" si="5"/>
        <v>0</v>
      </c>
      <c r="K124" s="36">
        <f>K125+K126</f>
        <v>526822.52</v>
      </c>
      <c r="L124" s="4">
        <f>L125+L126</f>
        <v>526.8</v>
      </c>
      <c r="M124" s="36">
        <f>M125+M126</f>
        <v>363155.82</v>
      </c>
      <c r="N124" s="4">
        <f>N125+N126</f>
        <v>363.09999999999997</v>
      </c>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row>
    <row r="125" spans="1:145" s="45" customFormat="1" ht="24.75" customHeight="1">
      <c r="A125" s="38"/>
      <c r="B125" s="38"/>
      <c r="C125" s="38"/>
      <c r="D125" s="8" t="s">
        <v>299</v>
      </c>
      <c r="E125" s="8" t="s">
        <v>299</v>
      </c>
      <c r="F125" s="39"/>
      <c r="G125" s="40">
        <f t="shared" si="4"/>
        <v>0</v>
      </c>
      <c r="H125" s="40"/>
      <c r="I125" s="39"/>
      <c r="J125" s="40">
        <f t="shared" si="5"/>
        <v>0</v>
      </c>
      <c r="K125" s="41">
        <v>35000</v>
      </c>
      <c r="L125" s="42">
        <f t="shared" si="6"/>
        <v>35</v>
      </c>
      <c r="M125" s="74"/>
      <c r="N125" s="43">
        <f t="shared" si="7"/>
        <v>0</v>
      </c>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44"/>
      <c r="BJ125" s="44"/>
      <c r="BK125" s="44"/>
      <c r="BL125" s="44"/>
      <c r="BM125" s="44"/>
      <c r="BN125" s="44"/>
      <c r="BO125" s="44"/>
      <c r="BP125" s="44"/>
      <c r="BQ125" s="44"/>
      <c r="BR125" s="44"/>
      <c r="BS125" s="44"/>
      <c r="BT125" s="44"/>
      <c r="BU125" s="44"/>
      <c r="BV125" s="44"/>
      <c r="BW125" s="44"/>
      <c r="BX125" s="44"/>
      <c r="BY125" s="44"/>
      <c r="BZ125" s="44"/>
      <c r="CA125" s="44"/>
      <c r="CB125" s="44"/>
      <c r="CC125" s="44"/>
      <c r="CD125" s="44"/>
      <c r="CE125" s="44"/>
      <c r="CF125" s="44"/>
      <c r="CG125" s="44"/>
      <c r="CH125" s="44"/>
      <c r="CI125" s="44"/>
      <c r="CJ125" s="44"/>
      <c r="CK125" s="44"/>
      <c r="CL125" s="44"/>
      <c r="CM125" s="44"/>
      <c r="CN125" s="44"/>
      <c r="CO125" s="44"/>
      <c r="CP125" s="44"/>
      <c r="CQ125" s="44"/>
      <c r="CR125" s="44"/>
      <c r="CS125" s="44"/>
      <c r="CT125" s="44"/>
      <c r="CU125" s="44"/>
      <c r="CV125" s="44"/>
      <c r="CW125" s="44"/>
      <c r="CX125" s="44"/>
      <c r="CY125" s="44"/>
      <c r="CZ125" s="44"/>
      <c r="DA125" s="44"/>
      <c r="DB125" s="44"/>
      <c r="DC125" s="44"/>
      <c r="DD125" s="44"/>
      <c r="DE125" s="44"/>
      <c r="DF125" s="44"/>
      <c r="DG125" s="44"/>
      <c r="DH125" s="44"/>
      <c r="DI125" s="44"/>
      <c r="DJ125" s="44"/>
      <c r="DK125" s="44"/>
      <c r="DL125" s="44"/>
      <c r="DM125" s="44"/>
      <c r="DN125" s="44"/>
      <c r="DO125" s="44"/>
      <c r="DP125" s="44"/>
      <c r="DQ125" s="44"/>
      <c r="DR125" s="44"/>
      <c r="DS125" s="44"/>
      <c r="DT125" s="44"/>
      <c r="DU125" s="44"/>
      <c r="DV125" s="44"/>
      <c r="DW125" s="44"/>
      <c r="DX125" s="44"/>
      <c r="DY125" s="44"/>
      <c r="DZ125" s="44"/>
      <c r="EA125" s="44"/>
      <c r="EB125" s="44"/>
      <c r="EC125" s="44"/>
      <c r="ED125" s="44"/>
      <c r="EE125" s="44"/>
      <c r="EF125" s="44"/>
      <c r="EG125" s="44"/>
      <c r="EH125" s="44"/>
      <c r="EI125" s="44"/>
      <c r="EJ125" s="44"/>
      <c r="EK125" s="44"/>
      <c r="EL125" s="44"/>
      <c r="EM125" s="44"/>
      <c r="EN125" s="44"/>
      <c r="EO125" s="44"/>
    </row>
    <row r="126" spans="1:145" s="45" customFormat="1" ht="30" customHeight="1">
      <c r="A126" s="38"/>
      <c r="B126" s="38"/>
      <c r="C126" s="38"/>
      <c r="D126" s="47" t="s">
        <v>297</v>
      </c>
      <c r="E126" s="47" t="s">
        <v>297</v>
      </c>
      <c r="F126" s="39"/>
      <c r="G126" s="40">
        <f t="shared" si="4"/>
        <v>0</v>
      </c>
      <c r="H126" s="40"/>
      <c r="I126" s="39"/>
      <c r="J126" s="40">
        <f t="shared" si="5"/>
        <v>0</v>
      </c>
      <c r="K126" s="41">
        <v>491822.52</v>
      </c>
      <c r="L126" s="42">
        <f t="shared" si="6"/>
        <v>491.8</v>
      </c>
      <c r="M126" s="41">
        <v>363155.82</v>
      </c>
      <c r="N126" s="42">
        <f>ROUND(M126/1000,1)-0.1</f>
        <v>363.09999999999997</v>
      </c>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44"/>
      <c r="BJ126" s="44"/>
      <c r="BK126" s="44"/>
      <c r="BL126" s="44"/>
      <c r="BM126" s="44"/>
      <c r="BN126" s="44"/>
      <c r="BO126" s="44"/>
      <c r="BP126" s="44"/>
      <c r="BQ126" s="44"/>
      <c r="BR126" s="44"/>
      <c r="BS126" s="44"/>
      <c r="BT126" s="44"/>
      <c r="BU126" s="44"/>
      <c r="BV126" s="44"/>
      <c r="BW126" s="44"/>
      <c r="BX126" s="44"/>
      <c r="BY126" s="44"/>
      <c r="BZ126" s="44"/>
      <c r="CA126" s="44"/>
      <c r="CB126" s="44"/>
      <c r="CC126" s="44"/>
      <c r="CD126" s="44"/>
      <c r="CE126" s="44"/>
      <c r="CF126" s="44"/>
      <c r="CG126" s="44"/>
      <c r="CH126" s="44"/>
      <c r="CI126" s="44"/>
      <c r="CJ126" s="44"/>
      <c r="CK126" s="44"/>
      <c r="CL126" s="44"/>
      <c r="CM126" s="44"/>
      <c r="CN126" s="44"/>
      <c r="CO126" s="44"/>
      <c r="CP126" s="44"/>
      <c r="CQ126" s="44"/>
      <c r="CR126" s="44"/>
      <c r="CS126" s="44"/>
      <c r="CT126" s="44"/>
      <c r="CU126" s="44"/>
      <c r="CV126" s="44"/>
      <c r="CW126" s="44"/>
      <c r="CX126" s="44"/>
      <c r="CY126" s="44"/>
      <c r="CZ126" s="44"/>
      <c r="DA126" s="44"/>
      <c r="DB126" s="44"/>
      <c r="DC126" s="44"/>
      <c r="DD126" s="44"/>
      <c r="DE126" s="44"/>
      <c r="DF126" s="44"/>
      <c r="DG126" s="44"/>
      <c r="DH126" s="44"/>
      <c r="DI126" s="44"/>
      <c r="DJ126" s="44"/>
      <c r="DK126" s="44"/>
      <c r="DL126" s="44"/>
      <c r="DM126" s="44"/>
      <c r="DN126" s="44"/>
      <c r="DO126" s="44"/>
      <c r="DP126" s="44"/>
      <c r="DQ126" s="44"/>
      <c r="DR126" s="44"/>
      <c r="DS126" s="44"/>
      <c r="DT126" s="44"/>
      <c r="DU126" s="44"/>
      <c r="DV126" s="44"/>
      <c r="DW126" s="44"/>
      <c r="DX126" s="44"/>
      <c r="DY126" s="44"/>
      <c r="DZ126" s="44"/>
      <c r="EA126" s="44"/>
      <c r="EB126" s="44"/>
      <c r="EC126" s="44"/>
      <c r="ED126" s="44"/>
      <c r="EE126" s="44"/>
      <c r="EF126" s="44"/>
      <c r="EG126" s="44"/>
      <c r="EH126" s="44"/>
      <c r="EI126" s="44"/>
      <c r="EJ126" s="44"/>
      <c r="EK126" s="44"/>
      <c r="EL126" s="44"/>
      <c r="EM126" s="44"/>
      <c r="EN126" s="44"/>
      <c r="EO126" s="44"/>
    </row>
    <row r="127" spans="1:145" s="73" customFormat="1" ht="27.75" customHeight="1">
      <c r="A127" s="26" t="s">
        <v>275</v>
      </c>
      <c r="B127" s="26" t="s">
        <v>276</v>
      </c>
      <c r="C127" s="26" t="s">
        <v>277</v>
      </c>
      <c r="D127" s="54" t="s">
        <v>422</v>
      </c>
      <c r="E127" s="28"/>
      <c r="F127" s="54"/>
      <c r="G127" s="29">
        <f t="shared" si="4"/>
        <v>0</v>
      </c>
      <c r="H127" s="30"/>
      <c r="I127" s="54"/>
      <c r="J127" s="29">
        <f t="shared" si="5"/>
        <v>0</v>
      </c>
      <c r="K127" s="31">
        <v>87216</v>
      </c>
      <c r="L127" s="32">
        <f t="shared" si="6"/>
        <v>87.2</v>
      </c>
      <c r="M127" s="31">
        <v>87215.7</v>
      </c>
      <c r="N127" s="75">
        <f t="shared" si="7"/>
        <v>87.2</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72"/>
      <c r="CD127" s="72"/>
      <c r="CE127" s="72"/>
      <c r="CF127" s="72"/>
      <c r="CG127" s="72"/>
      <c r="CH127" s="72"/>
      <c r="CI127" s="72"/>
      <c r="CJ127" s="72"/>
      <c r="CK127" s="72"/>
      <c r="CL127" s="72"/>
      <c r="CM127" s="72"/>
      <c r="CN127" s="72"/>
      <c r="CO127" s="72"/>
      <c r="CP127" s="72"/>
      <c r="CQ127" s="72"/>
      <c r="CR127" s="72"/>
      <c r="CS127" s="72"/>
      <c r="CT127" s="72"/>
      <c r="CU127" s="72"/>
      <c r="CV127" s="72"/>
      <c r="CW127" s="72"/>
      <c r="CX127" s="72"/>
      <c r="CY127" s="72"/>
      <c r="CZ127" s="72"/>
      <c r="DA127" s="72"/>
      <c r="DB127" s="72"/>
      <c r="DC127" s="72"/>
      <c r="DD127" s="72"/>
      <c r="DE127" s="72"/>
      <c r="DF127" s="72"/>
      <c r="DG127" s="72"/>
      <c r="DH127" s="72"/>
      <c r="DI127" s="72"/>
      <c r="DJ127" s="72"/>
      <c r="DK127" s="72"/>
      <c r="DL127" s="72"/>
      <c r="DM127" s="72"/>
      <c r="DN127" s="72"/>
      <c r="DO127" s="72"/>
      <c r="DP127" s="72"/>
      <c r="DQ127" s="72"/>
      <c r="DR127" s="72"/>
      <c r="DS127" s="72"/>
      <c r="DT127" s="72"/>
      <c r="DU127" s="72"/>
      <c r="DV127" s="72"/>
      <c r="DW127" s="72"/>
      <c r="DX127" s="72"/>
      <c r="DY127" s="72"/>
      <c r="DZ127" s="72"/>
      <c r="EA127" s="72"/>
      <c r="EB127" s="72"/>
      <c r="EC127" s="72"/>
      <c r="ED127" s="72"/>
      <c r="EE127" s="72"/>
      <c r="EF127" s="72"/>
      <c r="EG127" s="72"/>
      <c r="EH127" s="72"/>
      <c r="EI127" s="72"/>
      <c r="EJ127" s="72"/>
      <c r="EK127" s="72"/>
      <c r="EL127" s="72"/>
      <c r="EM127" s="72"/>
      <c r="EN127" s="72"/>
      <c r="EO127" s="72"/>
    </row>
    <row r="128" spans="1:145" s="34" customFormat="1" ht="26.25" customHeight="1">
      <c r="A128" s="27" t="s">
        <v>65</v>
      </c>
      <c r="B128" s="27" t="s">
        <v>142</v>
      </c>
      <c r="C128" s="27" t="s">
        <v>132</v>
      </c>
      <c r="D128" s="35" t="s">
        <v>441</v>
      </c>
      <c r="E128" s="35"/>
      <c r="F128" s="35"/>
      <c r="G128" s="29">
        <f t="shared" si="4"/>
        <v>0</v>
      </c>
      <c r="H128" s="29"/>
      <c r="I128" s="35"/>
      <c r="J128" s="29">
        <f t="shared" si="5"/>
        <v>0</v>
      </c>
      <c r="K128" s="36">
        <f>K129+K130+K131+K132+K133+K134+K135</f>
        <v>24404843.71</v>
      </c>
      <c r="L128" s="4">
        <f>L129+L130+L131+L132+L133+L134+L135</f>
        <v>24404.8</v>
      </c>
      <c r="M128" s="36">
        <f>M129+M130+M131+M132+M133+M134+M135</f>
        <v>23847086.37</v>
      </c>
      <c r="N128" s="4">
        <f>N129+N130+N131+N132+N133+N134+N135</f>
        <v>23847.200000000004</v>
      </c>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row>
    <row r="129" spans="1:145" s="45" customFormat="1" ht="26.25" customHeight="1">
      <c r="A129" s="38"/>
      <c r="B129" s="38"/>
      <c r="C129" s="38"/>
      <c r="D129" s="39" t="s">
        <v>160</v>
      </c>
      <c r="E129" s="39" t="s">
        <v>160</v>
      </c>
      <c r="F129" s="39"/>
      <c r="G129" s="29">
        <f t="shared" si="4"/>
        <v>0</v>
      </c>
      <c r="H129" s="40"/>
      <c r="I129" s="39"/>
      <c r="J129" s="29">
        <f t="shared" si="5"/>
        <v>0</v>
      </c>
      <c r="K129" s="41">
        <v>3254900</v>
      </c>
      <c r="L129" s="42">
        <f t="shared" si="6"/>
        <v>3254.9</v>
      </c>
      <c r="M129" s="41">
        <v>3193560</v>
      </c>
      <c r="N129" s="43">
        <f t="shared" si="7"/>
        <v>3193.6</v>
      </c>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44"/>
      <c r="BJ129" s="44"/>
      <c r="BK129" s="44"/>
      <c r="BL129" s="44"/>
      <c r="BM129" s="44"/>
      <c r="BN129" s="44"/>
      <c r="BO129" s="44"/>
      <c r="BP129" s="44"/>
      <c r="BQ129" s="44"/>
      <c r="BR129" s="44"/>
      <c r="BS129" s="44"/>
      <c r="BT129" s="44"/>
      <c r="BU129" s="44"/>
      <c r="BV129" s="44"/>
      <c r="BW129" s="44"/>
      <c r="BX129" s="44"/>
      <c r="BY129" s="44"/>
      <c r="BZ129" s="44"/>
      <c r="CA129" s="44"/>
      <c r="CB129" s="44"/>
      <c r="CC129" s="44"/>
      <c r="CD129" s="44"/>
      <c r="CE129" s="44"/>
      <c r="CF129" s="44"/>
      <c r="CG129" s="44"/>
      <c r="CH129" s="44"/>
      <c r="CI129" s="44"/>
      <c r="CJ129" s="44"/>
      <c r="CK129" s="44"/>
      <c r="CL129" s="44"/>
      <c r="CM129" s="44"/>
      <c r="CN129" s="44"/>
      <c r="CO129" s="44"/>
      <c r="CP129" s="44"/>
      <c r="CQ129" s="44"/>
      <c r="CR129" s="44"/>
      <c r="CS129" s="44"/>
      <c r="CT129" s="44"/>
      <c r="CU129" s="44"/>
      <c r="CV129" s="44"/>
      <c r="CW129" s="44"/>
      <c r="CX129" s="44"/>
      <c r="CY129" s="44"/>
      <c r="CZ129" s="44"/>
      <c r="DA129" s="44"/>
      <c r="DB129" s="44"/>
      <c r="DC129" s="44"/>
      <c r="DD129" s="44"/>
      <c r="DE129" s="44"/>
      <c r="DF129" s="44"/>
      <c r="DG129" s="44"/>
      <c r="DH129" s="44"/>
      <c r="DI129" s="44"/>
      <c r="DJ129" s="44"/>
      <c r="DK129" s="44"/>
      <c r="DL129" s="44"/>
      <c r="DM129" s="44"/>
      <c r="DN129" s="44"/>
      <c r="DO129" s="44"/>
      <c r="DP129" s="44"/>
      <c r="DQ129" s="44"/>
      <c r="DR129" s="44"/>
      <c r="DS129" s="44"/>
      <c r="DT129" s="44"/>
      <c r="DU129" s="44"/>
      <c r="DV129" s="44"/>
      <c r="DW129" s="44"/>
      <c r="DX129" s="44"/>
      <c r="DY129" s="44"/>
      <c r="DZ129" s="44"/>
      <c r="EA129" s="44"/>
      <c r="EB129" s="44"/>
      <c r="EC129" s="44"/>
      <c r="ED129" s="44"/>
      <c r="EE129" s="44"/>
      <c r="EF129" s="44"/>
      <c r="EG129" s="44"/>
      <c r="EH129" s="44"/>
      <c r="EI129" s="44"/>
      <c r="EJ129" s="44"/>
      <c r="EK129" s="44"/>
      <c r="EL129" s="44"/>
      <c r="EM129" s="44"/>
      <c r="EN129" s="44"/>
      <c r="EO129" s="44"/>
    </row>
    <row r="130" spans="1:145" s="45" customFormat="1" ht="26.25" customHeight="1">
      <c r="A130" s="38"/>
      <c r="B130" s="38"/>
      <c r="C130" s="38"/>
      <c r="D130" s="39" t="s">
        <v>161</v>
      </c>
      <c r="E130" s="39" t="s">
        <v>161</v>
      </c>
      <c r="F130" s="39"/>
      <c r="G130" s="29">
        <f t="shared" si="4"/>
        <v>0</v>
      </c>
      <c r="H130" s="40"/>
      <c r="I130" s="39"/>
      <c r="J130" s="29">
        <f t="shared" si="5"/>
        <v>0</v>
      </c>
      <c r="K130" s="41">
        <v>2360000</v>
      </c>
      <c r="L130" s="42">
        <f t="shared" si="6"/>
        <v>2360</v>
      </c>
      <c r="M130" s="41">
        <v>2359893.08</v>
      </c>
      <c r="N130" s="43">
        <f t="shared" si="7"/>
        <v>2359.9</v>
      </c>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44"/>
      <c r="BJ130" s="44"/>
      <c r="BK130" s="44"/>
      <c r="BL130" s="44"/>
      <c r="BM130" s="44"/>
      <c r="BN130" s="44"/>
      <c r="BO130" s="44"/>
      <c r="BP130" s="44"/>
      <c r="BQ130" s="44"/>
      <c r="BR130" s="44"/>
      <c r="BS130" s="44"/>
      <c r="BT130" s="44"/>
      <c r="BU130" s="44"/>
      <c r="BV130" s="44"/>
      <c r="BW130" s="44"/>
      <c r="BX130" s="44"/>
      <c r="BY130" s="44"/>
      <c r="BZ130" s="44"/>
      <c r="CA130" s="44"/>
      <c r="CB130" s="44"/>
      <c r="CC130" s="44"/>
      <c r="CD130" s="44"/>
      <c r="CE130" s="44"/>
      <c r="CF130" s="44"/>
      <c r="CG130" s="44"/>
      <c r="CH130" s="44"/>
      <c r="CI130" s="44"/>
      <c r="CJ130" s="44"/>
      <c r="CK130" s="44"/>
      <c r="CL130" s="44"/>
      <c r="CM130" s="44"/>
      <c r="CN130" s="44"/>
      <c r="CO130" s="44"/>
      <c r="CP130" s="44"/>
      <c r="CQ130" s="44"/>
      <c r="CR130" s="44"/>
      <c r="CS130" s="44"/>
      <c r="CT130" s="44"/>
      <c r="CU130" s="44"/>
      <c r="CV130" s="44"/>
      <c r="CW130" s="44"/>
      <c r="CX130" s="44"/>
      <c r="CY130" s="44"/>
      <c r="CZ130" s="44"/>
      <c r="DA130" s="44"/>
      <c r="DB130" s="44"/>
      <c r="DC130" s="44"/>
      <c r="DD130" s="44"/>
      <c r="DE130" s="44"/>
      <c r="DF130" s="44"/>
      <c r="DG130" s="44"/>
      <c r="DH130" s="44"/>
      <c r="DI130" s="44"/>
      <c r="DJ130" s="44"/>
      <c r="DK130" s="44"/>
      <c r="DL130" s="44"/>
      <c r="DM130" s="44"/>
      <c r="DN130" s="44"/>
      <c r="DO130" s="44"/>
      <c r="DP130" s="44"/>
      <c r="DQ130" s="44"/>
      <c r="DR130" s="44"/>
      <c r="DS130" s="44"/>
      <c r="DT130" s="44"/>
      <c r="DU130" s="44"/>
      <c r="DV130" s="44"/>
      <c r="DW130" s="44"/>
      <c r="DX130" s="44"/>
      <c r="DY130" s="44"/>
      <c r="DZ130" s="44"/>
      <c r="EA130" s="44"/>
      <c r="EB130" s="44"/>
      <c r="EC130" s="44"/>
      <c r="ED130" s="44"/>
      <c r="EE130" s="44"/>
      <c r="EF130" s="44"/>
      <c r="EG130" s="44"/>
      <c r="EH130" s="44"/>
      <c r="EI130" s="44"/>
      <c r="EJ130" s="44"/>
      <c r="EK130" s="44"/>
      <c r="EL130" s="44"/>
      <c r="EM130" s="44"/>
      <c r="EN130" s="44"/>
      <c r="EO130" s="44"/>
    </row>
    <row r="131" spans="1:145" s="45" customFormat="1" ht="26.25" customHeight="1">
      <c r="A131" s="38"/>
      <c r="B131" s="38"/>
      <c r="C131" s="38"/>
      <c r="D131" s="39" t="s">
        <v>162</v>
      </c>
      <c r="E131" s="39" t="s">
        <v>162</v>
      </c>
      <c r="F131" s="39"/>
      <c r="G131" s="29">
        <f t="shared" si="4"/>
        <v>0</v>
      </c>
      <c r="H131" s="40"/>
      <c r="I131" s="39"/>
      <c r="J131" s="29">
        <f t="shared" si="5"/>
        <v>0</v>
      </c>
      <c r="K131" s="41">
        <v>2500000</v>
      </c>
      <c r="L131" s="42">
        <f t="shared" si="6"/>
        <v>2500</v>
      </c>
      <c r="M131" s="41">
        <v>2488500</v>
      </c>
      <c r="N131" s="43">
        <f t="shared" si="7"/>
        <v>2488.5</v>
      </c>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44"/>
      <c r="BJ131" s="44"/>
      <c r="BK131" s="44"/>
      <c r="BL131" s="44"/>
      <c r="BM131" s="44"/>
      <c r="BN131" s="44"/>
      <c r="BO131" s="44"/>
      <c r="BP131" s="44"/>
      <c r="BQ131" s="44"/>
      <c r="BR131" s="44"/>
      <c r="BS131" s="44"/>
      <c r="BT131" s="44"/>
      <c r="BU131" s="44"/>
      <c r="BV131" s="44"/>
      <c r="BW131" s="44"/>
      <c r="BX131" s="44"/>
      <c r="BY131" s="44"/>
      <c r="BZ131" s="44"/>
      <c r="CA131" s="44"/>
      <c r="CB131" s="44"/>
      <c r="CC131" s="44"/>
      <c r="CD131" s="44"/>
      <c r="CE131" s="44"/>
      <c r="CF131" s="44"/>
      <c r="CG131" s="44"/>
      <c r="CH131" s="44"/>
      <c r="CI131" s="44"/>
      <c r="CJ131" s="44"/>
      <c r="CK131" s="44"/>
      <c r="CL131" s="44"/>
      <c r="CM131" s="44"/>
      <c r="CN131" s="44"/>
      <c r="CO131" s="44"/>
      <c r="CP131" s="44"/>
      <c r="CQ131" s="44"/>
      <c r="CR131" s="44"/>
      <c r="CS131" s="44"/>
      <c r="CT131" s="44"/>
      <c r="CU131" s="44"/>
      <c r="CV131" s="44"/>
      <c r="CW131" s="44"/>
      <c r="CX131" s="44"/>
      <c r="CY131" s="44"/>
      <c r="CZ131" s="44"/>
      <c r="DA131" s="44"/>
      <c r="DB131" s="44"/>
      <c r="DC131" s="44"/>
      <c r="DD131" s="44"/>
      <c r="DE131" s="44"/>
      <c r="DF131" s="44"/>
      <c r="DG131" s="44"/>
      <c r="DH131" s="44"/>
      <c r="DI131" s="44"/>
      <c r="DJ131" s="44"/>
      <c r="DK131" s="44"/>
      <c r="DL131" s="44"/>
      <c r="DM131" s="44"/>
      <c r="DN131" s="44"/>
      <c r="DO131" s="44"/>
      <c r="DP131" s="44"/>
      <c r="DQ131" s="44"/>
      <c r="DR131" s="44"/>
      <c r="DS131" s="44"/>
      <c r="DT131" s="44"/>
      <c r="DU131" s="44"/>
      <c r="DV131" s="44"/>
      <c r="DW131" s="44"/>
      <c r="DX131" s="44"/>
      <c r="DY131" s="44"/>
      <c r="DZ131" s="44"/>
      <c r="EA131" s="44"/>
      <c r="EB131" s="44"/>
      <c r="EC131" s="44"/>
      <c r="ED131" s="44"/>
      <c r="EE131" s="44"/>
      <c r="EF131" s="44"/>
      <c r="EG131" s="44"/>
      <c r="EH131" s="44"/>
      <c r="EI131" s="44"/>
      <c r="EJ131" s="44"/>
      <c r="EK131" s="44"/>
      <c r="EL131" s="44"/>
      <c r="EM131" s="44"/>
      <c r="EN131" s="44"/>
      <c r="EO131" s="44"/>
    </row>
    <row r="132" spans="1:145" s="45" customFormat="1" ht="26.25" customHeight="1">
      <c r="A132" s="38"/>
      <c r="B132" s="38"/>
      <c r="C132" s="38"/>
      <c r="D132" s="39" t="s">
        <v>163</v>
      </c>
      <c r="E132" s="39" t="s">
        <v>163</v>
      </c>
      <c r="F132" s="39"/>
      <c r="G132" s="29">
        <f t="shared" si="4"/>
        <v>0</v>
      </c>
      <c r="H132" s="40"/>
      <c r="I132" s="39"/>
      <c r="J132" s="29">
        <f t="shared" si="5"/>
        <v>0</v>
      </c>
      <c r="K132" s="41">
        <v>14863943.71</v>
      </c>
      <c r="L132" s="42">
        <f t="shared" si="6"/>
        <v>14863.9</v>
      </c>
      <c r="M132" s="41">
        <v>14513869.69</v>
      </c>
      <c r="N132" s="43">
        <f t="shared" si="7"/>
        <v>14513.9</v>
      </c>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44"/>
      <c r="BJ132" s="44"/>
      <c r="BK132" s="44"/>
      <c r="BL132" s="44"/>
      <c r="BM132" s="44"/>
      <c r="BN132" s="44"/>
      <c r="BO132" s="44"/>
      <c r="BP132" s="44"/>
      <c r="BQ132" s="44"/>
      <c r="BR132" s="44"/>
      <c r="BS132" s="44"/>
      <c r="BT132" s="44"/>
      <c r="BU132" s="44"/>
      <c r="BV132" s="44"/>
      <c r="BW132" s="44"/>
      <c r="BX132" s="44"/>
      <c r="BY132" s="44"/>
      <c r="BZ132" s="44"/>
      <c r="CA132" s="44"/>
      <c r="CB132" s="44"/>
      <c r="CC132" s="44"/>
      <c r="CD132" s="44"/>
      <c r="CE132" s="44"/>
      <c r="CF132" s="44"/>
      <c r="CG132" s="44"/>
      <c r="CH132" s="44"/>
      <c r="CI132" s="44"/>
      <c r="CJ132" s="44"/>
      <c r="CK132" s="44"/>
      <c r="CL132" s="44"/>
      <c r="CM132" s="44"/>
      <c r="CN132" s="44"/>
      <c r="CO132" s="44"/>
      <c r="CP132" s="44"/>
      <c r="CQ132" s="44"/>
      <c r="CR132" s="44"/>
      <c r="CS132" s="44"/>
      <c r="CT132" s="44"/>
      <c r="CU132" s="44"/>
      <c r="CV132" s="44"/>
      <c r="CW132" s="44"/>
      <c r="CX132" s="44"/>
      <c r="CY132" s="44"/>
      <c r="CZ132" s="44"/>
      <c r="DA132" s="44"/>
      <c r="DB132" s="44"/>
      <c r="DC132" s="44"/>
      <c r="DD132" s="44"/>
      <c r="DE132" s="44"/>
      <c r="DF132" s="44"/>
      <c r="DG132" s="44"/>
      <c r="DH132" s="44"/>
      <c r="DI132" s="44"/>
      <c r="DJ132" s="44"/>
      <c r="DK132" s="44"/>
      <c r="DL132" s="44"/>
      <c r="DM132" s="44"/>
      <c r="DN132" s="44"/>
      <c r="DO132" s="44"/>
      <c r="DP132" s="44"/>
      <c r="DQ132" s="44"/>
      <c r="DR132" s="44"/>
      <c r="DS132" s="44"/>
      <c r="DT132" s="44"/>
      <c r="DU132" s="44"/>
      <c r="DV132" s="44"/>
      <c r="DW132" s="44"/>
      <c r="DX132" s="44"/>
      <c r="DY132" s="44"/>
      <c r="DZ132" s="44"/>
      <c r="EA132" s="44"/>
      <c r="EB132" s="44"/>
      <c r="EC132" s="44"/>
      <c r="ED132" s="44"/>
      <c r="EE132" s="44"/>
      <c r="EF132" s="44"/>
      <c r="EG132" s="44"/>
      <c r="EH132" s="44"/>
      <c r="EI132" s="44"/>
      <c r="EJ132" s="44"/>
      <c r="EK132" s="44"/>
      <c r="EL132" s="44"/>
      <c r="EM132" s="44"/>
      <c r="EN132" s="44"/>
      <c r="EO132" s="44"/>
    </row>
    <row r="133" spans="1:145" s="45" customFormat="1" ht="26.25" customHeight="1">
      <c r="A133" s="38"/>
      <c r="B133" s="38"/>
      <c r="C133" s="38"/>
      <c r="D133" s="39" t="s">
        <v>164</v>
      </c>
      <c r="E133" s="39" t="s">
        <v>164</v>
      </c>
      <c r="F133" s="39"/>
      <c r="G133" s="29">
        <f t="shared" si="4"/>
        <v>0</v>
      </c>
      <c r="H133" s="40"/>
      <c r="I133" s="39"/>
      <c r="J133" s="29">
        <f t="shared" si="5"/>
        <v>0</v>
      </c>
      <c r="K133" s="41">
        <v>65000</v>
      </c>
      <c r="L133" s="42">
        <f t="shared" si="6"/>
        <v>65</v>
      </c>
      <c r="M133" s="41"/>
      <c r="N133" s="43">
        <f t="shared" si="7"/>
        <v>0</v>
      </c>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44"/>
      <c r="BJ133" s="44"/>
      <c r="BK133" s="44"/>
      <c r="BL133" s="44"/>
      <c r="BM133" s="44"/>
      <c r="BN133" s="44"/>
      <c r="BO133" s="44"/>
      <c r="BP133" s="44"/>
      <c r="BQ133" s="44"/>
      <c r="BR133" s="44"/>
      <c r="BS133" s="44"/>
      <c r="BT133" s="44"/>
      <c r="BU133" s="44"/>
      <c r="BV133" s="44"/>
      <c r="BW133" s="44"/>
      <c r="BX133" s="44"/>
      <c r="BY133" s="44"/>
      <c r="BZ133" s="44"/>
      <c r="CA133" s="44"/>
      <c r="CB133" s="44"/>
      <c r="CC133" s="44"/>
      <c r="CD133" s="44"/>
      <c r="CE133" s="44"/>
      <c r="CF133" s="44"/>
      <c r="CG133" s="44"/>
      <c r="CH133" s="44"/>
      <c r="CI133" s="44"/>
      <c r="CJ133" s="44"/>
      <c r="CK133" s="44"/>
      <c r="CL133" s="44"/>
      <c r="CM133" s="44"/>
      <c r="CN133" s="44"/>
      <c r="CO133" s="44"/>
      <c r="CP133" s="44"/>
      <c r="CQ133" s="44"/>
      <c r="CR133" s="44"/>
      <c r="CS133" s="44"/>
      <c r="CT133" s="44"/>
      <c r="CU133" s="44"/>
      <c r="CV133" s="44"/>
      <c r="CW133" s="44"/>
      <c r="CX133" s="44"/>
      <c r="CY133" s="44"/>
      <c r="CZ133" s="44"/>
      <c r="DA133" s="44"/>
      <c r="DB133" s="44"/>
      <c r="DC133" s="44"/>
      <c r="DD133" s="44"/>
      <c r="DE133" s="44"/>
      <c r="DF133" s="44"/>
      <c r="DG133" s="44"/>
      <c r="DH133" s="44"/>
      <c r="DI133" s="44"/>
      <c r="DJ133" s="44"/>
      <c r="DK133" s="44"/>
      <c r="DL133" s="44"/>
      <c r="DM133" s="44"/>
      <c r="DN133" s="44"/>
      <c r="DO133" s="44"/>
      <c r="DP133" s="44"/>
      <c r="DQ133" s="44"/>
      <c r="DR133" s="44"/>
      <c r="DS133" s="44"/>
      <c r="DT133" s="44"/>
      <c r="DU133" s="44"/>
      <c r="DV133" s="44"/>
      <c r="DW133" s="44"/>
      <c r="DX133" s="44"/>
      <c r="DY133" s="44"/>
      <c r="DZ133" s="44"/>
      <c r="EA133" s="44"/>
      <c r="EB133" s="44"/>
      <c r="EC133" s="44"/>
      <c r="ED133" s="44"/>
      <c r="EE133" s="44"/>
      <c r="EF133" s="44"/>
      <c r="EG133" s="44"/>
      <c r="EH133" s="44"/>
      <c r="EI133" s="44"/>
      <c r="EJ133" s="44"/>
      <c r="EK133" s="44"/>
      <c r="EL133" s="44"/>
      <c r="EM133" s="44"/>
      <c r="EN133" s="44"/>
      <c r="EO133" s="44"/>
    </row>
    <row r="134" spans="1:145" s="45" customFormat="1" ht="26.25" customHeight="1">
      <c r="A134" s="38"/>
      <c r="B134" s="38"/>
      <c r="C134" s="38"/>
      <c r="D134" s="39" t="s">
        <v>165</v>
      </c>
      <c r="E134" s="39" t="s">
        <v>165</v>
      </c>
      <c r="F134" s="39"/>
      <c r="G134" s="29">
        <f t="shared" si="4"/>
        <v>0</v>
      </c>
      <c r="H134" s="40"/>
      <c r="I134" s="39"/>
      <c r="J134" s="29">
        <f t="shared" si="5"/>
        <v>0</v>
      </c>
      <c r="K134" s="41">
        <v>1336000</v>
      </c>
      <c r="L134" s="42">
        <f t="shared" si="6"/>
        <v>1336</v>
      </c>
      <c r="M134" s="41">
        <v>1266363.6</v>
      </c>
      <c r="N134" s="43">
        <f t="shared" si="7"/>
        <v>1266.4</v>
      </c>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44"/>
      <c r="BJ134" s="44"/>
      <c r="BK134" s="44"/>
      <c r="BL134" s="44"/>
      <c r="BM134" s="44"/>
      <c r="BN134" s="44"/>
      <c r="BO134" s="44"/>
      <c r="BP134" s="44"/>
      <c r="BQ134" s="44"/>
      <c r="BR134" s="44"/>
      <c r="BS134" s="44"/>
      <c r="BT134" s="44"/>
      <c r="BU134" s="44"/>
      <c r="BV134" s="44"/>
      <c r="BW134" s="44"/>
      <c r="BX134" s="44"/>
      <c r="BY134" s="44"/>
      <c r="BZ134" s="44"/>
      <c r="CA134" s="44"/>
      <c r="CB134" s="44"/>
      <c r="CC134" s="44"/>
      <c r="CD134" s="44"/>
      <c r="CE134" s="44"/>
      <c r="CF134" s="44"/>
      <c r="CG134" s="44"/>
      <c r="CH134" s="44"/>
      <c r="CI134" s="44"/>
      <c r="CJ134" s="44"/>
      <c r="CK134" s="44"/>
      <c r="CL134" s="44"/>
      <c r="CM134" s="44"/>
      <c r="CN134" s="44"/>
      <c r="CO134" s="44"/>
      <c r="CP134" s="44"/>
      <c r="CQ134" s="44"/>
      <c r="CR134" s="44"/>
      <c r="CS134" s="44"/>
      <c r="CT134" s="44"/>
      <c r="CU134" s="44"/>
      <c r="CV134" s="44"/>
      <c r="CW134" s="44"/>
      <c r="CX134" s="44"/>
      <c r="CY134" s="44"/>
      <c r="CZ134" s="44"/>
      <c r="DA134" s="44"/>
      <c r="DB134" s="44"/>
      <c r="DC134" s="44"/>
      <c r="DD134" s="44"/>
      <c r="DE134" s="44"/>
      <c r="DF134" s="44"/>
      <c r="DG134" s="44"/>
      <c r="DH134" s="44"/>
      <c r="DI134" s="44"/>
      <c r="DJ134" s="44"/>
      <c r="DK134" s="44"/>
      <c r="DL134" s="44"/>
      <c r="DM134" s="44"/>
      <c r="DN134" s="44"/>
      <c r="DO134" s="44"/>
      <c r="DP134" s="44"/>
      <c r="DQ134" s="44"/>
      <c r="DR134" s="44"/>
      <c r="DS134" s="44"/>
      <c r="DT134" s="44"/>
      <c r="DU134" s="44"/>
      <c r="DV134" s="44"/>
      <c r="DW134" s="44"/>
      <c r="DX134" s="44"/>
      <c r="DY134" s="44"/>
      <c r="DZ134" s="44"/>
      <c r="EA134" s="44"/>
      <c r="EB134" s="44"/>
      <c r="EC134" s="44"/>
      <c r="ED134" s="44"/>
      <c r="EE134" s="44"/>
      <c r="EF134" s="44"/>
      <c r="EG134" s="44"/>
      <c r="EH134" s="44"/>
      <c r="EI134" s="44"/>
      <c r="EJ134" s="44"/>
      <c r="EK134" s="44"/>
      <c r="EL134" s="44"/>
      <c r="EM134" s="44"/>
      <c r="EN134" s="44"/>
      <c r="EO134" s="44"/>
    </row>
    <row r="135" spans="1:145" s="45" customFormat="1" ht="26.25" customHeight="1">
      <c r="A135" s="38"/>
      <c r="B135" s="38"/>
      <c r="C135" s="38"/>
      <c r="D135" s="39" t="s">
        <v>350</v>
      </c>
      <c r="E135" s="39" t="s">
        <v>350</v>
      </c>
      <c r="F135" s="39"/>
      <c r="G135" s="29">
        <f t="shared" si="4"/>
        <v>0</v>
      </c>
      <c r="H135" s="40"/>
      <c r="I135" s="39"/>
      <c r="J135" s="29">
        <f t="shared" si="5"/>
        <v>0</v>
      </c>
      <c r="K135" s="41">
        <v>25000</v>
      </c>
      <c r="L135" s="42">
        <f t="shared" si="6"/>
        <v>25</v>
      </c>
      <c r="M135" s="41">
        <v>24900</v>
      </c>
      <c r="N135" s="43">
        <f t="shared" si="7"/>
        <v>24.9</v>
      </c>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44"/>
      <c r="BJ135" s="44"/>
      <c r="BK135" s="44"/>
      <c r="BL135" s="44"/>
      <c r="BM135" s="44"/>
      <c r="BN135" s="44"/>
      <c r="BO135" s="44"/>
      <c r="BP135" s="44"/>
      <c r="BQ135" s="44"/>
      <c r="BR135" s="44"/>
      <c r="BS135" s="44"/>
      <c r="BT135" s="44"/>
      <c r="BU135" s="44"/>
      <c r="BV135" s="44"/>
      <c r="BW135" s="44"/>
      <c r="BX135" s="44"/>
      <c r="BY135" s="44"/>
      <c r="BZ135" s="44"/>
      <c r="CA135" s="44"/>
      <c r="CB135" s="44"/>
      <c r="CC135" s="44"/>
      <c r="CD135" s="44"/>
      <c r="CE135" s="44"/>
      <c r="CF135" s="44"/>
      <c r="CG135" s="44"/>
      <c r="CH135" s="44"/>
      <c r="CI135" s="44"/>
      <c r="CJ135" s="44"/>
      <c r="CK135" s="44"/>
      <c r="CL135" s="44"/>
      <c r="CM135" s="44"/>
      <c r="CN135" s="44"/>
      <c r="CO135" s="44"/>
      <c r="CP135" s="44"/>
      <c r="CQ135" s="44"/>
      <c r="CR135" s="44"/>
      <c r="CS135" s="44"/>
      <c r="CT135" s="44"/>
      <c r="CU135" s="44"/>
      <c r="CV135" s="44"/>
      <c r="CW135" s="44"/>
      <c r="CX135" s="44"/>
      <c r="CY135" s="44"/>
      <c r="CZ135" s="44"/>
      <c r="DA135" s="44"/>
      <c r="DB135" s="44"/>
      <c r="DC135" s="44"/>
      <c r="DD135" s="44"/>
      <c r="DE135" s="44"/>
      <c r="DF135" s="44"/>
      <c r="DG135" s="44"/>
      <c r="DH135" s="44"/>
      <c r="DI135" s="44"/>
      <c r="DJ135" s="44"/>
      <c r="DK135" s="44"/>
      <c r="DL135" s="44"/>
      <c r="DM135" s="44"/>
      <c r="DN135" s="44"/>
      <c r="DO135" s="44"/>
      <c r="DP135" s="44"/>
      <c r="DQ135" s="44"/>
      <c r="DR135" s="44"/>
      <c r="DS135" s="44"/>
      <c r="DT135" s="44"/>
      <c r="DU135" s="44"/>
      <c r="DV135" s="44"/>
      <c r="DW135" s="44"/>
      <c r="DX135" s="44"/>
      <c r="DY135" s="44"/>
      <c r="DZ135" s="44"/>
      <c r="EA135" s="44"/>
      <c r="EB135" s="44"/>
      <c r="EC135" s="44"/>
      <c r="ED135" s="44"/>
      <c r="EE135" s="44"/>
      <c r="EF135" s="44"/>
      <c r="EG135" s="44"/>
      <c r="EH135" s="44"/>
      <c r="EI135" s="44"/>
      <c r="EJ135" s="44"/>
      <c r="EK135" s="44"/>
      <c r="EL135" s="44"/>
      <c r="EM135" s="44"/>
      <c r="EN135" s="44"/>
      <c r="EO135" s="44"/>
    </row>
    <row r="136" spans="1:145" s="34" customFormat="1" ht="27.75" customHeight="1">
      <c r="A136" s="27" t="s">
        <v>251</v>
      </c>
      <c r="B136" s="27" t="s">
        <v>252</v>
      </c>
      <c r="C136" s="27" t="s">
        <v>253</v>
      </c>
      <c r="D136" s="35" t="s">
        <v>254</v>
      </c>
      <c r="E136" s="35"/>
      <c r="F136" s="35"/>
      <c r="G136" s="29">
        <f t="shared" si="4"/>
        <v>0</v>
      </c>
      <c r="H136" s="29"/>
      <c r="I136" s="35"/>
      <c r="J136" s="29">
        <f t="shared" si="5"/>
        <v>0</v>
      </c>
      <c r="K136" s="36">
        <v>4199457.39</v>
      </c>
      <c r="L136" s="4">
        <f t="shared" si="6"/>
        <v>4199.5</v>
      </c>
      <c r="M136" s="36">
        <v>4199457.39</v>
      </c>
      <c r="N136" s="3">
        <f t="shared" si="7"/>
        <v>4199.5</v>
      </c>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row>
    <row r="137" spans="1:145" s="34" customFormat="1" ht="20.25">
      <c r="A137" s="50">
        <v>4118800</v>
      </c>
      <c r="B137" s="50">
        <v>8800</v>
      </c>
      <c r="C137" s="27" t="s">
        <v>94</v>
      </c>
      <c r="D137" s="51" t="s">
        <v>442</v>
      </c>
      <c r="E137" s="51"/>
      <c r="F137" s="51"/>
      <c r="G137" s="29">
        <f t="shared" si="4"/>
        <v>0</v>
      </c>
      <c r="H137" s="29"/>
      <c r="I137" s="51"/>
      <c r="J137" s="29">
        <f t="shared" si="5"/>
        <v>0</v>
      </c>
      <c r="K137" s="36">
        <f>K138</f>
        <v>2221500</v>
      </c>
      <c r="L137" s="4">
        <f>L138</f>
        <v>2221.5</v>
      </c>
      <c r="M137" s="36">
        <f>M138</f>
        <v>2221500</v>
      </c>
      <c r="N137" s="4">
        <f>N138</f>
        <v>2221.5</v>
      </c>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row>
    <row r="138" spans="1:145" s="34" customFormat="1" ht="20.25">
      <c r="A138" s="52">
        <v>4118800</v>
      </c>
      <c r="B138" s="52">
        <v>8800</v>
      </c>
      <c r="C138" s="46" t="s">
        <v>94</v>
      </c>
      <c r="D138" s="65" t="s">
        <v>362</v>
      </c>
      <c r="E138" s="65"/>
      <c r="F138" s="65"/>
      <c r="G138" s="29">
        <f t="shared" si="4"/>
        <v>0</v>
      </c>
      <c r="H138" s="40"/>
      <c r="I138" s="65"/>
      <c r="J138" s="29">
        <f t="shared" si="5"/>
        <v>0</v>
      </c>
      <c r="K138" s="41">
        <v>2221500</v>
      </c>
      <c r="L138" s="42">
        <f t="shared" si="6"/>
        <v>2221.5</v>
      </c>
      <c r="M138" s="41">
        <v>2221500</v>
      </c>
      <c r="N138" s="43">
        <f t="shared" si="7"/>
        <v>2221.5</v>
      </c>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row>
    <row r="139" spans="1:145" s="73" customFormat="1" ht="29.25" customHeight="1">
      <c r="A139" s="26" t="s">
        <v>67</v>
      </c>
      <c r="B139" s="26"/>
      <c r="C139" s="26"/>
      <c r="D139" s="54" t="s">
        <v>85</v>
      </c>
      <c r="E139" s="54"/>
      <c r="F139" s="54"/>
      <c r="G139" s="29">
        <f t="shared" si="4"/>
        <v>0</v>
      </c>
      <c r="H139" s="30"/>
      <c r="I139" s="54"/>
      <c r="J139" s="29">
        <f t="shared" si="5"/>
        <v>0</v>
      </c>
      <c r="K139" s="31">
        <f>K140+K141</f>
        <v>150000</v>
      </c>
      <c r="L139" s="32">
        <f>L140+L141</f>
        <v>150</v>
      </c>
      <c r="M139" s="31">
        <f>M140+M141</f>
        <v>119000</v>
      </c>
      <c r="N139" s="32">
        <f>N140+N141</f>
        <v>119</v>
      </c>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c r="BE139" s="72"/>
      <c r="BF139" s="72"/>
      <c r="BG139" s="72"/>
      <c r="BH139" s="72"/>
      <c r="BI139" s="72"/>
      <c r="BJ139" s="72"/>
      <c r="BK139" s="72"/>
      <c r="BL139" s="72"/>
      <c r="BM139" s="72"/>
      <c r="BN139" s="72"/>
      <c r="BO139" s="72"/>
      <c r="BP139" s="72"/>
      <c r="BQ139" s="72"/>
      <c r="BR139" s="72"/>
      <c r="BS139" s="72"/>
      <c r="BT139" s="72"/>
      <c r="BU139" s="72"/>
      <c r="BV139" s="72"/>
      <c r="BW139" s="72"/>
      <c r="BX139" s="72"/>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c r="DO139" s="72"/>
      <c r="DP139" s="72"/>
      <c r="DQ139" s="72"/>
      <c r="DR139" s="72"/>
      <c r="DS139" s="72"/>
      <c r="DT139" s="72"/>
      <c r="DU139" s="72"/>
      <c r="DV139" s="72"/>
      <c r="DW139" s="72"/>
      <c r="DX139" s="72"/>
      <c r="DY139" s="72"/>
      <c r="DZ139" s="72"/>
      <c r="EA139" s="72"/>
      <c r="EB139" s="72"/>
      <c r="EC139" s="72"/>
      <c r="ED139" s="72"/>
      <c r="EE139" s="72"/>
      <c r="EF139" s="72"/>
      <c r="EG139" s="72"/>
      <c r="EH139" s="72"/>
      <c r="EI139" s="72"/>
      <c r="EJ139" s="72"/>
      <c r="EK139" s="72"/>
      <c r="EL139" s="72"/>
      <c r="EM139" s="72"/>
      <c r="EN139" s="72"/>
      <c r="EO139" s="72"/>
    </row>
    <row r="140" spans="1:145" s="34" customFormat="1" ht="20.25">
      <c r="A140" s="27" t="s">
        <v>66</v>
      </c>
      <c r="B140" s="27" t="s">
        <v>94</v>
      </c>
      <c r="C140" s="27" t="s">
        <v>95</v>
      </c>
      <c r="D140" s="35" t="s">
        <v>237</v>
      </c>
      <c r="E140" s="35"/>
      <c r="F140" s="35"/>
      <c r="G140" s="29">
        <f t="shared" si="4"/>
        <v>0</v>
      </c>
      <c r="H140" s="29"/>
      <c r="I140" s="35"/>
      <c r="J140" s="29">
        <f t="shared" si="5"/>
        <v>0</v>
      </c>
      <c r="K140" s="36">
        <v>100000</v>
      </c>
      <c r="L140" s="4">
        <f t="shared" si="6"/>
        <v>100</v>
      </c>
      <c r="M140" s="67">
        <v>100000</v>
      </c>
      <c r="N140" s="3">
        <f t="shared" si="7"/>
        <v>100</v>
      </c>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row>
    <row r="141" spans="1:145" s="34" customFormat="1" ht="20.25">
      <c r="A141" s="27" t="s">
        <v>69</v>
      </c>
      <c r="B141" s="27" t="s">
        <v>151</v>
      </c>
      <c r="C141" s="27" t="s">
        <v>135</v>
      </c>
      <c r="D141" s="35" t="s">
        <v>223</v>
      </c>
      <c r="E141" s="35"/>
      <c r="F141" s="35"/>
      <c r="G141" s="29">
        <f t="shared" si="4"/>
        <v>0</v>
      </c>
      <c r="H141" s="29"/>
      <c r="I141" s="35"/>
      <c r="J141" s="29">
        <f t="shared" si="5"/>
        <v>0</v>
      </c>
      <c r="K141" s="36">
        <v>50000</v>
      </c>
      <c r="L141" s="4">
        <f t="shared" si="6"/>
        <v>50</v>
      </c>
      <c r="M141" s="36">
        <v>19000</v>
      </c>
      <c r="N141" s="3">
        <f t="shared" si="7"/>
        <v>19</v>
      </c>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row>
    <row r="142" spans="1:145" s="73" customFormat="1" ht="23.25" customHeight="1">
      <c r="A142" s="76">
        <v>4610000</v>
      </c>
      <c r="B142" s="76"/>
      <c r="C142" s="76"/>
      <c r="D142" s="54" t="s">
        <v>93</v>
      </c>
      <c r="E142" s="54"/>
      <c r="F142" s="54"/>
      <c r="G142" s="29">
        <f t="shared" si="4"/>
        <v>0</v>
      </c>
      <c r="H142" s="30"/>
      <c r="I142" s="54"/>
      <c r="J142" s="29">
        <f t="shared" si="5"/>
        <v>0</v>
      </c>
      <c r="K142" s="31">
        <f>K143</f>
        <v>51000</v>
      </c>
      <c r="L142" s="32">
        <f>L143</f>
        <v>51</v>
      </c>
      <c r="M142" s="31">
        <f>M143</f>
        <v>50670</v>
      </c>
      <c r="N142" s="32">
        <f>N143</f>
        <v>50.7</v>
      </c>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c r="BD142" s="72"/>
      <c r="BE142" s="72"/>
      <c r="BF142" s="72"/>
      <c r="BG142" s="72"/>
      <c r="BH142" s="72"/>
      <c r="BI142" s="72"/>
      <c r="BJ142" s="72"/>
      <c r="BK142" s="72"/>
      <c r="BL142" s="72"/>
      <c r="BM142" s="72"/>
      <c r="BN142" s="72"/>
      <c r="BO142" s="72"/>
      <c r="BP142" s="72"/>
      <c r="BQ142" s="72"/>
      <c r="BR142" s="72"/>
      <c r="BS142" s="72"/>
      <c r="BT142" s="72"/>
      <c r="BU142" s="72"/>
      <c r="BV142" s="72"/>
      <c r="BW142" s="72"/>
      <c r="BX142" s="72"/>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c r="DO142" s="72"/>
      <c r="DP142" s="72"/>
      <c r="DQ142" s="72"/>
      <c r="DR142" s="72"/>
      <c r="DS142" s="72"/>
      <c r="DT142" s="72"/>
      <c r="DU142" s="72"/>
      <c r="DV142" s="72"/>
      <c r="DW142" s="72"/>
      <c r="DX142" s="72"/>
      <c r="DY142" s="72"/>
      <c r="DZ142" s="72"/>
      <c r="EA142" s="72"/>
      <c r="EB142" s="72"/>
      <c r="EC142" s="72"/>
      <c r="ED142" s="72"/>
      <c r="EE142" s="72"/>
      <c r="EF142" s="72"/>
      <c r="EG142" s="72"/>
      <c r="EH142" s="72"/>
      <c r="EI142" s="72"/>
      <c r="EJ142" s="72"/>
      <c r="EK142" s="72"/>
      <c r="EL142" s="72"/>
      <c r="EM142" s="72"/>
      <c r="EN142" s="72"/>
      <c r="EO142" s="72"/>
    </row>
    <row r="143" spans="1:145" s="45" customFormat="1" ht="20.25">
      <c r="A143" s="27" t="s">
        <v>92</v>
      </c>
      <c r="B143" s="27" t="s">
        <v>94</v>
      </c>
      <c r="C143" s="27" t="s">
        <v>95</v>
      </c>
      <c r="D143" s="35" t="s">
        <v>237</v>
      </c>
      <c r="E143" s="35"/>
      <c r="F143" s="35"/>
      <c r="G143" s="29">
        <f t="shared" si="4"/>
        <v>0</v>
      </c>
      <c r="H143" s="29"/>
      <c r="I143" s="35"/>
      <c r="J143" s="29">
        <f t="shared" si="5"/>
        <v>0</v>
      </c>
      <c r="K143" s="36">
        <v>51000</v>
      </c>
      <c r="L143" s="4">
        <f t="shared" si="6"/>
        <v>51</v>
      </c>
      <c r="M143" s="36">
        <v>50670</v>
      </c>
      <c r="N143" s="3">
        <f t="shared" si="7"/>
        <v>50.7</v>
      </c>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44"/>
      <c r="BJ143" s="44"/>
      <c r="BK143" s="44"/>
      <c r="BL143" s="44"/>
      <c r="BM143" s="44"/>
      <c r="BN143" s="44"/>
      <c r="BO143" s="44"/>
      <c r="BP143" s="44"/>
      <c r="BQ143" s="44"/>
      <c r="BR143" s="44"/>
      <c r="BS143" s="44"/>
      <c r="BT143" s="44"/>
      <c r="BU143" s="44"/>
      <c r="BV143" s="44"/>
      <c r="BW143" s="44"/>
      <c r="BX143" s="44"/>
      <c r="BY143" s="44"/>
      <c r="BZ143" s="44"/>
      <c r="CA143" s="44"/>
      <c r="CB143" s="44"/>
      <c r="CC143" s="44"/>
      <c r="CD143" s="44"/>
      <c r="CE143" s="44"/>
      <c r="CF143" s="44"/>
      <c r="CG143" s="44"/>
      <c r="CH143" s="44"/>
      <c r="CI143" s="44"/>
      <c r="CJ143" s="44"/>
      <c r="CK143" s="44"/>
      <c r="CL143" s="44"/>
      <c r="CM143" s="44"/>
      <c r="CN143" s="44"/>
      <c r="CO143" s="44"/>
      <c r="CP143" s="44"/>
      <c r="CQ143" s="44"/>
      <c r="CR143" s="44"/>
      <c r="CS143" s="44"/>
      <c r="CT143" s="44"/>
      <c r="CU143" s="44"/>
      <c r="CV143" s="44"/>
      <c r="CW143" s="44"/>
      <c r="CX143" s="44"/>
      <c r="CY143" s="44"/>
      <c r="CZ143" s="44"/>
      <c r="DA143" s="44"/>
      <c r="DB143" s="44"/>
      <c r="DC143" s="44"/>
      <c r="DD143" s="44"/>
      <c r="DE143" s="44"/>
      <c r="DF143" s="44"/>
      <c r="DG143" s="44"/>
      <c r="DH143" s="44"/>
      <c r="DI143" s="44"/>
      <c r="DJ143" s="44"/>
      <c r="DK143" s="44"/>
      <c r="DL143" s="44"/>
      <c r="DM143" s="44"/>
      <c r="DN143" s="44"/>
      <c r="DO143" s="44"/>
      <c r="DP143" s="44"/>
      <c r="DQ143" s="44"/>
      <c r="DR143" s="44"/>
      <c r="DS143" s="44"/>
      <c r="DT143" s="44"/>
      <c r="DU143" s="44"/>
      <c r="DV143" s="44"/>
      <c r="DW143" s="44"/>
      <c r="DX143" s="44"/>
      <c r="DY143" s="44"/>
      <c r="DZ143" s="44"/>
      <c r="EA143" s="44"/>
      <c r="EB143" s="44"/>
      <c r="EC143" s="44"/>
      <c r="ED143" s="44"/>
      <c r="EE143" s="44"/>
      <c r="EF143" s="44"/>
      <c r="EG143" s="44"/>
      <c r="EH143" s="44"/>
      <c r="EI143" s="44"/>
      <c r="EJ143" s="44"/>
      <c r="EK143" s="44"/>
      <c r="EL143" s="44"/>
      <c r="EM143" s="44"/>
      <c r="EN143" s="44"/>
      <c r="EO143" s="44"/>
    </row>
    <row r="144" spans="1:145" s="34" customFormat="1" ht="39" customHeight="1">
      <c r="A144" s="26" t="s">
        <v>71</v>
      </c>
      <c r="B144" s="27"/>
      <c r="C144" s="27"/>
      <c r="D144" s="54" t="s">
        <v>70</v>
      </c>
      <c r="E144" s="54"/>
      <c r="F144" s="54"/>
      <c r="G144" s="29">
        <f t="shared" si="4"/>
        <v>0</v>
      </c>
      <c r="H144" s="30"/>
      <c r="I144" s="54"/>
      <c r="J144" s="29">
        <f t="shared" si="5"/>
        <v>0</v>
      </c>
      <c r="K144" s="31">
        <f>K147+K148+K354+K350+K353</f>
        <v>285845601</v>
      </c>
      <c r="L144" s="32">
        <f>L147+L148+L354+L350+L353</f>
        <v>286345.6</v>
      </c>
      <c r="M144" s="31">
        <f>M147+M148+M354+M350+M353</f>
        <v>272963423</v>
      </c>
      <c r="N144" s="32">
        <f>N147+N148+N354+N350+N353</f>
        <v>273428.60000000003</v>
      </c>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row>
    <row r="145" spans="1:145" s="62" customFormat="1" ht="20.25">
      <c r="A145" s="55"/>
      <c r="B145" s="55"/>
      <c r="C145" s="55"/>
      <c r="D145" s="56" t="s">
        <v>434</v>
      </c>
      <c r="E145" s="56"/>
      <c r="F145" s="56"/>
      <c r="G145" s="29">
        <f aca="true" t="shared" si="8" ref="G145:G208">ROUND(F145/1000,1)</f>
        <v>0</v>
      </c>
      <c r="H145" s="57"/>
      <c r="I145" s="56"/>
      <c r="J145" s="29">
        <f aca="true" t="shared" si="9" ref="J145:J208">ROUND(I145/1000,1)</f>
        <v>0</v>
      </c>
      <c r="K145" s="58">
        <f aca="true" t="shared" si="10" ref="K145:N146">K149</f>
        <v>3017602</v>
      </c>
      <c r="L145" s="59">
        <f t="shared" si="10"/>
        <v>3517.6</v>
      </c>
      <c r="M145" s="58">
        <f t="shared" si="10"/>
        <v>3017511</v>
      </c>
      <c r="N145" s="60">
        <f t="shared" si="10"/>
        <v>3482.7</v>
      </c>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1"/>
      <c r="CD145" s="61"/>
      <c r="CE145" s="61"/>
      <c r="CF145" s="61"/>
      <c r="CG145" s="61"/>
      <c r="CH145" s="61"/>
      <c r="CI145" s="61"/>
      <c r="CJ145" s="61"/>
      <c r="CK145" s="61"/>
      <c r="CL145" s="61"/>
      <c r="CM145" s="61"/>
      <c r="CN145" s="61"/>
      <c r="CO145" s="61"/>
      <c r="CP145" s="61"/>
      <c r="CQ145" s="61"/>
      <c r="CR145" s="61"/>
      <c r="CS145" s="61"/>
      <c r="CT145" s="61"/>
      <c r="CU145" s="61"/>
      <c r="CV145" s="61"/>
      <c r="CW145" s="61"/>
      <c r="CX145" s="61"/>
      <c r="CY145" s="61"/>
      <c r="CZ145" s="61"/>
      <c r="DA145" s="61"/>
      <c r="DB145" s="61"/>
      <c r="DC145" s="61"/>
      <c r="DD145" s="61"/>
      <c r="DE145" s="61"/>
      <c r="DF145" s="61"/>
      <c r="DG145" s="61"/>
      <c r="DH145" s="61"/>
      <c r="DI145" s="61"/>
      <c r="DJ145" s="61"/>
      <c r="DK145" s="61"/>
      <c r="DL145" s="61"/>
      <c r="DM145" s="61"/>
      <c r="DN145" s="61"/>
      <c r="DO145" s="61"/>
      <c r="DP145" s="61"/>
      <c r="DQ145" s="61"/>
      <c r="DR145" s="61"/>
      <c r="DS145" s="61"/>
      <c r="DT145" s="61"/>
      <c r="DU145" s="61"/>
      <c r="DV145" s="61"/>
      <c r="DW145" s="61"/>
      <c r="DX145" s="61"/>
      <c r="DY145" s="61"/>
      <c r="DZ145" s="61"/>
      <c r="EA145" s="61"/>
      <c r="EB145" s="61"/>
      <c r="EC145" s="61"/>
      <c r="ED145" s="61"/>
      <c r="EE145" s="61"/>
      <c r="EF145" s="61"/>
      <c r="EG145" s="61"/>
      <c r="EH145" s="61"/>
      <c r="EI145" s="61"/>
      <c r="EJ145" s="61"/>
      <c r="EK145" s="61"/>
      <c r="EL145" s="61"/>
      <c r="EM145" s="61"/>
      <c r="EN145" s="61"/>
      <c r="EO145" s="61"/>
    </row>
    <row r="146" spans="1:145" s="62" customFormat="1" ht="20.25">
      <c r="A146" s="55"/>
      <c r="B146" s="55"/>
      <c r="C146" s="55"/>
      <c r="D146" s="56" t="s">
        <v>435</v>
      </c>
      <c r="E146" s="56"/>
      <c r="F146" s="56"/>
      <c r="G146" s="29">
        <f t="shared" si="8"/>
        <v>0</v>
      </c>
      <c r="H146" s="57"/>
      <c r="I146" s="56"/>
      <c r="J146" s="29">
        <f t="shared" si="9"/>
        <v>0</v>
      </c>
      <c r="K146" s="58">
        <f t="shared" si="10"/>
        <v>100000</v>
      </c>
      <c r="L146" s="59">
        <f t="shared" si="10"/>
        <v>100</v>
      </c>
      <c r="M146" s="58">
        <f t="shared" si="10"/>
        <v>98775</v>
      </c>
      <c r="N146" s="60">
        <f t="shared" si="10"/>
        <v>98.8</v>
      </c>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1"/>
      <c r="CD146" s="61"/>
      <c r="CE146" s="61"/>
      <c r="CF146" s="61"/>
      <c r="CG146" s="61"/>
      <c r="CH146" s="61"/>
      <c r="CI146" s="61"/>
      <c r="CJ146" s="61"/>
      <c r="CK146" s="61"/>
      <c r="CL146" s="61"/>
      <c r="CM146" s="61"/>
      <c r="CN146" s="61"/>
      <c r="CO146" s="61"/>
      <c r="CP146" s="61"/>
      <c r="CQ146" s="61"/>
      <c r="CR146" s="61"/>
      <c r="CS146" s="61"/>
      <c r="CT146" s="61"/>
      <c r="CU146" s="61"/>
      <c r="CV146" s="61"/>
      <c r="CW146" s="61"/>
      <c r="CX146" s="61"/>
      <c r="CY146" s="61"/>
      <c r="CZ146" s="61"/>
      <c r="DA146" s="61"/>
      <c r="DB146" s="61"/>
      <c r="DC146" s="61"/>
      <c r="DD146" s="61"/>
      <c r="DE146" s="61"/>
      <c r="DF146" s="61"/>
      <c r="DG146" s="61"/>
      <c r="DH146" s="61"/>
      <c r="DI146" s="61"/>
      <c r="DJ146" s="61"/>
      <c r="DK146" s="61"/>
      <c r="DL146" s="61"/>
      <c r="DM146" s="61"/>
      <c r="DN146" s="61"/>
      <c r="DO146" s="61"/>
      <c r="DP146" s="61"/>
      <c r="DQ146" s="61"/>
      <c r="DR146" s="61"/>
      <c r="DS146" s="61"/>
      <c r="DT146" s="61"/>
      <c r="DU146" s="61"/>
      <c r="DV146" s="61"/>
      <c r="DW146" s="61"/>
      <c r="DX146" s="61"/>
      <c r="DY146" s="61"/>
      <c r="DZ146" s="61"/>
      <c r="EA146" s="61"/>
      <c r="EB146" s="61"/>
      <c r="EC146" s="61"/>
      <c r="ED146" s="61"/>
      <c r="EE146" s="61"/>
      <c r="EF146" s="61"/>
      <c r="EG146" s="61"/>
      <c r="EH146" s="61"/>
      <c r="EI146" s="61"/>
      <c r="EJ146" s="61"/>
      <c r="EK146" s="61"/>
      <c r="EL146" s="61"/>
      <c r="EM146" s="61"/>
      <c r="EN146" s="61"/>
      <c r="EO146" s="61"/>
    </row>
    <row r="147" spans="1:145" s="34" customFormat="1" ht="20.25">
      <c r="A147" s="27" t="s">
        <v>72</v>
      </c>
      <c r="B147" s="27" t="s">
        <v>122</v>
      </c>
      <c r="C147" s="27" t="s">
        <v>121</v>
      </c>
      <c r="D147" s="35" t="s">
        <v>0</v>
      </c>
      <c r="E147" s="35"/>
      <c r="F147" s="35"/>
      <c r="G147" s="29">
        <f t="shared" si="8"/>
        <v>0</v>
      </c>
      <c r="H147" s="29"/>
      <c r="I147" s="35"/>
      <c r="J147" s="29">
        <f t="shared" si="9"/>
        <v>0</v>
      </c>
      <c r="K147" s="36">
        <v>124346598</v>
      </c>
      <c r="L147" s="4">
        <f>ROUND(K147/1000,1)</f>
        <v>124346.6</v>
      </c>
      <c r="M147" s="36">
        <v>120671318</v>
      </c>
      <c r="N147" s="3">
        <f aca="true" t="shared" si="11" ref="N147:N208">ROUND(M147/1000,1)</f>
        <v>120671.3</v>
      </c>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row>
    <row r="148" spans="1:145" s="73" customFormat="1" ht="20.25">
      <c r="A148" s="26" t="s">
        <v>73</v>
      </c>
      <c r="B148" s="26" t="s">
        <v>131</v>
      </c>
      <c r="C148" s="26" t="s">
        <v>132</v>
      </c>
      <c r="D148" s="54" t="s">
        <v>68</v>
      </c>
      <c r="E148" s="54"/>
      <c r="F148" s="54"/>
      <c r="G148" s="29">
        <f t="shared" si="8"/>
        <v>0</v>
      </c>
      <c r="H148" s="30"/>
      <c r="I148" s="54"/>
      <c r="J148" s="29">
        <f t="shared" si="9"/>
        <v>0</v>
      </c>
      <c r="K148" s="31">
        <f>K151+K287+K293</f>
        <v>114716903</v>
      </c>
      <c r="L148" s="32">
        <f>L151+L287+L293</f>
        <v>115216.89999999998</v>
      </c>
      <c r="M148" s="31">
        <f>M151+M287+M293</f>
        <v>106741429</v>
      </c>
      <c r="N148" s="32">
        <f>N151+N287+N293</f>
        <v>107206.60000000002</v>
      </c>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c r="BD148" s="72"/>
      <c r="BE148" s="72"/>
      <c r="BF148" s="72"/>
      <c r="BG148" s="72"/>
      <c r="BH148" s="72"/>
      <c r="BI148" s="72"/>
      <c r="BJ148" s="72"/>
      <c r="BK148" s="72"/>
      <c r="BL148" s="72"/>
      <c r="BM148" s="72"/>
      <c r="BN148" s="72"/>
      <c r="BO148" s="72"/>
      <c r="BP148" s="72"/>
      <c r="BQ148" s="72"/>
      <c r="BR148" s="72"/>
      <c r="BS148" s="72"/>
      <c r="BT148" s="72"/>
      <c r="BU148" s="72"/>
      <c r="BV148" s="72"/>
      <c r="BW148" s="72"/>
      <c r="BX148" s="72"/>
      <c r="BY148" s="72"/>
      <c r="BZ148" s="72"/>
      <c r="CA148" s="72"/>
      <c r="CB148" s="72"/>
      <c r="CC148" s="72"/>
      <c r="CD148" s="72"/>
      <c r="CE148" s="72"/>
      <c r="CF148" s="72"/>
      <c r="CG148" s="72"/>
      <c r="CH148" s="72"/>
      <c r="CI148" s="72"/>
      <c r="CJ148" s="72"/>
      <c r="CK148" s="72"/>
      <c r="CL148" s="72"/>
      <c r="CM148" s="72"/>
      <c r="CN148" s="72"/>
      <c r="CO148" s="72"/>
      <c r="CP148" s="72"/>
      <c r="CQ148" s="72"/>
      <c r="CR148" s="72"/>
      <c r="CS148" s="72"/>
      <c r="CT148" s="72"/>
      <c r="CU148" s="72"/>
      <c r="CV148" s="72"/>
      <c r="CW148" s="72"/>
      <c r="CX148" s="72"/>
      <c r="CY148" s="72"/>
      <c r="CZ148" s="72"/>
      <c r="DA148" s="72"/>
      <c r="DB148" s="72"/>
      <c r="DC148" s="72"/>
      <c r="DD148" s="72"/>
      <c r="DE148" s="72"/>
      <c r="DF148" s="72"/>
      <c r="DG148" s="72"/>
      <c r="DH148" s="72"/>
      <c r="DI148" s="72"/>
      <c r="DJ148" s="72"/>
      <c r="DK148" s="72"/>
      <c r="DL148" s="72"/>
      <c r="DM148" s="72"/>
      <c r="DN148" s="72"/>
      <c r="DO148" s="72"/>
      <c r="DP148" s="72"/>
      <c r="DQ148" s="72"/>
      <c r="DR148" s="72"/>
      <c r="DS148" s="72"/>
      <c r="DT148" s="72"/>
      <c r="DU148" s="72"/>
      <c r="DV148" s="72"/>
      <c r="DW148" s="72"/>
      <c r="DX148" s="72"/>
      <c r="DY148" s="72"/>
      <c r="DZ148" s="72"/>
      <c r="EA148" s="72"/>
      <c r="EB148" s="72"/>
      <c r="EC148" s="72"/>
      <c r="ED148" s="72"/>
      <c r="EE148" s="72"/>
      <c r="EF148" s="72"/>
      <c r="EG148" s="72"/>
      <c r="EH148" s="72"/>
      <c r="EI148" s="72"/>
      <c r="EJ148" s="72"/>
      <c r="EK148" s="72"/>
      <c r="EL148" s="72"/>
      <c r="EM148" s="72"/>
      <c r="EN148" s="72"/>
      <c r="EO148" s="72"/>
    </row>
    <row r="149" spans="1:145" s="45" customFormat="1" ht="20.25">
      <c r="A149" s="38"/>
      <c r="B149" s="38"/>
      <c r="C149" s="38"/>
      <c r="D149" s="2" t="s">
        <v>434</v>
      </c>
      <c r="E149" s="2"/>
      <c r="F149" s="2"/>
      <c r="G149" s="29">
        <f t="shared" si="8"/>
        <v>0</v>
      </c>
      <c r="H149" s="63"/>
      <c r="I149" s="2"/>
      <c r="J149" s="29">
        <f t="shared" si="9"/>
        <v>0</v>
      </c>
      <c r="K149" s="64">
        <v>3017602</v>
      </c>
      <c r="L149" s="42">
        <f>ROUND(K149/1000,1)+500</f>
        <v>3517.6</v>
      </c>
      <c r="M149" s="64">
        <v>3017511</v>
      </c>
      <c r="N149" s="43">
        <f>ROUND(M149/1000,1)+465.2</f>
        <v>3482.7</v>
      </c>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F149" s="44"/>
      <c r="CG149" s="44"/>
      <c r="CH149" s="44"/>
      <c r="CI149" s="44"/>
      <c r="CJ149" s="44"/>
      <c r="CK149" s="44"/>
      <c r="CL149" s="44"/>
      <c r="CM149" s="44"/>
      <c r="CN149" s="44"/>
      <c r="CO149" s="44"/>
      <c r="CP149" s="44"/>
      <c r="CQ149" s="44"/>
      <c r="CR149" s="44"/>
      <c r="CS149" s="44"/>
      <c r="CT149" s="44"/>
      <c r="CU149" s="44"/>
      <c r="CV149" s="44"/>
      <c r="CW149" s="44"/>
      <c r="CX149" s="44"/>
      <c r="CY149" s="44"/>
      <c r="CZ149" s="44"/>
      <c r="DA149" s="44"/>
      <c r="DB149" s="44"/>
      <c r="DC149" s="44"/>
      <c r="DD149" s="44"/>
      <c r="DE149" s="44"/>
      <c r="DF149" s="44"/>
      <c r="DG149" s="44"/>
      <c r="DH149" s="44"/>
      <c r="DI149" s="44"/>
      <c r="DJ149" s="44"/>
      <c r="DK149" s="44"/>
      <c r="DL149" s="44"/>
      <c r="DM149" s="44"/>
      <c r="DN149" s="44"/>
      <c r="DO149" s="44"/>
      <c r="DP149" s="44"/>
      <c r="DQ149" s="44"/>
      <c r="DR149" s="44"/>
      <c r="DS149" s="44"/>
      <c r="DT149" s="44"/>
      <c r="DU149" s="44"/>
      <c r="DV149" s="44"/>
      <c r="DW149" s="44"/>
      <c r="DX149" s="44"/>
      <c r="DY149" s="44"/>
      <c r="DZ149" s="44"/>
      <c r="EA149" s="44"/>
      <c r="EB149" s="44"/>
      <c r="EC149" s="44"/>
      <c r="ED149" s="44"/>
      <c r="EE149" s="44"/>
      <c r="EF149" s="44"/>
      <c r="EG149" s="44"/>
      <c r="EH149" s="44"/>
      <c r="EI149" s="44"/>
      <c r="EJ149" s="44"/>
      <c r="EK149" s="44"/>
      <c r="EL149" s="44"/>
      <c r="EM149" s="44"/>
      <c r="EN149" s="44"/>
      <c r="EO149" s="44"/>
    </row>
    <row r="150" spans="1:145" s="45" customFormat="1" ht="20.25">
      <c r="A150" s="38"/>
      <c r="B150" s="38"/>
      <c r="C150" s="38"/>
      <c r="D150" s="2" t="s">
        <v>435</v>
      </c>
      <c r="E150" s="2"/>
      <c r="F150" s="2"/>
      <c r="G150" s="29">
        <f t="shared" si="8"/>
        <v>0</v>
      </c>
      <c r="H150" s="63"/>
      <c r="I150" s="2"/>
      <c r="J150" s="29">
        <f t="shared" si="9"/>
        <v>0</v>
      </c>
      <c r="K150" s="64">
        <v>100000</v>
      </c>
      <c r="L150" s="42">
        <f aca="true" t="shared" si="12" ref="L150:L208">ROUND(K150/1000,1)</f>
        <v>100</v>
      </c>
      <c r="M150" s="64">
        <v>98775</v>
      </c>
      <c r="N150" s="43">
        <f t="shared" si="11"/>
        <v>98.8</v>
      </c>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F150" s="44"/>
      <c r="CG150" s="44"/>
      <c r="CH150" s="44"/>
      <c r="CI150" s="44"/>
      <c r="CJ150" s="44"/>
      <c r="CK150" s="44"/>
      <c r="CL150" s="44"/>
      <c r="CM150" s="44"/>
      <c r="CN150" s="44"/>
      <c r="CO150" s="44"/>
      <c r="CP150" s="44"/>
      <c r="CQ150" s="44"/>
      <c r="CR150" s="44"/>
      <c r="CS150" s="44"/>
      <c r="CT150" s="44"/>
      <c r="CU150" s="44"/>
      <c r="CV150" s="44"/>
      <c r="CW150" s="44"/>
      <c r="CX150" s="44"/>
      <c r="CY150" s="44"/>
      <c r="CZ150" s="44"/>
      <c r="DA150" s="44"/>
      <c r="DB150" s="44"/>
      <c r="DC150" s="44"/>
      <c r="DD150" s="44"/>
      <c r="DE150" s="44"/>
      <c r="DF150" s="44"/>
      <c r="DG150" s="44"/>
      <c r="DH150" s="44"/>
      <c r="DI150" s="44"/>
      <c r="DJ150" s="44"/>
      <c r="DK150" s="44"/>
      <c r="DL150" s="44"/>
      <c r="DM150" s="44"/>
      <c r="DN150" s="44"/>
      <c r="DO150" s="44"/>
      <c r="DP150" s="44"/>
      <c r="DQ150" s="44"/>
      <c r="DR150" s="44"/>
      <c r="DS150" s="44"/>
      <c r="DT150" s="44"/>
      <c r="DU150" s="44"/>
      <c r="DV150" s="44"/>
      <c r="DW150" s="44"/>
      <c r="DX150" s="44"/>
      <c r="DY150" s="44"/>
      <c r="DZ150" s="44"/>
      <c r="EA150" s="44"/>
      <c r="EB150" s="44"/>
      <c r="EC150" s="44"/>
      <c r="ED150" s="44"/>
      <c r="EE150" s="44"/>
      <c r="EF150" s="44"/>
      <c r="EG150" s="44"/>
      <c r="EH150" s="44"/>
      <c r="EI150" s="44"/>
      <c r="EJ150" s="44"/>
      <c r="EK150" s="44"/>
      <c r="EL150" s="44"/>
      <c r="EM150" s="44"/>
      <c r="EN150" s="44"/>
      <c r="EO150" s="44"/>
    </row>
    <row r="151" spans="1:145" s="73" customFormat="1" ht="20.25">
      <c r="A151" s="26"/>
      <c r="B151" s="26"/>
      <c r="C151" s="26"/>
      <c r="D151" s="54" t="s">
        <v>168</v>
      </c>
      <c r="E151" s="54" t="s">
        <v>168</v>
      </c>
      <c r="F151" s="77"/>
      <c r="G151" s="29">
        <f t="shared" si="8"/>
        <v>0</v>
      </c>
      <c r="H151" s="30"/>
      <c r="I151" s="77"/>
      <c r="J151" s="29">
        <f t="shared" si="9"/>
        <v>0</v>
      </c>
      <c r="K151" s="78">
        <f>SUM(K152:K286)</f>
        <v>22703938.4</v>
      </c>
      <c r="L151" s="79">
        <f>SUM(L152:L286)</f>
        <v>22703.899999999998</v>
      </c>
      <c r="M151" s="78">
        <f>SUM(M152:M286)</f>
        <v>21448463</v>
      </c>
      <c r="N151" s="79">
        <f>SUM(N152:N286)</f>
        <v>21448.399999999994</v>
      </c>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c r="BD151" s="72"/>
      <c r="BE151" s="72"/>
      <c r="BF151" s="72"/>
      <c r="BG151" s="72"/>
      <c r="BH151" s="72"/>
      <c r="BI151" s="72"/>
      <c r="BJ151" s="72"/>
      <c r="BK151" s="72"/>
      <c r="BL151" s="72"/>
      <c r="BM151" s="72"/>
      <c r="BN151" s="72"/>
      <c r="BO151" s="72"/>
      <c r="BP151" s="72"/>
      <c r="BQ151" s="72"/>
      <c r="BR151" s="72"/>
      <c r="BS151" s="72"/>
      <c r="BT151" s="72"/>
      <c r="BU151" s="72"/>
      <c r="BV151" s="72"/>
      <c r="BW151" s="72"/>
      <c r="BX151" s="72"/>
      <c r="BY151" s="72"/>
      <c r="BZ151" s="72"/>
      <c r="CA151" s="72"/>
      <c r="CB151" s="72"/>
      <c r="CC151" s="72"/>
      <c r="CD151" s="72"/>
      <c r="CE151" s="72"/>
      <c r="CF151" s="72"/>
      <c r="CG151" s="72"/>
      <c r="CH151" s="72"/>
      <c r="CI151" s="72"/>
      <c r="CJ151" s="72"/>
      <c r="CK151" s="72"/>
      <c r="CL151" s="72"/>
      <c r="CM151" s="72"/>
      <c r="CN151" s="72"/>
      <c r="CO151" s="72"/>
      <c r="CP151" s="72"/>
      <c r="CQ151" s="72"/>
      <c r="CR151" s="72"/>
      <c r="CS151" s="72"/>
      <c r="CT151" s="72"/>
      <c r="CU151" s="72"/>
      <c r="CV151" s="72"/>
      <c r="CW151" s="72"/>
      <c r="CX151" s="72"/>
      <c r="CY151" s="72"/>
      <c r="CZ151" s="72"/>
      <c r="DA151" s="72"/>
      <c r="DB151" s="72"/>
      <c r="DC151" s="72"/>
      <c r="DD151" s="72"/>
      <c r="DE151" s="72"/>
      <c r="DF151" s="72"/>
      <c r="DG151" s="72"/>
      <c r="DH151" s="72"/>
      <c r="DI151" s="72"/>
      <c r="DJ151" s="72"/>
      <c r="DK151" s="72"/>
      <c r="DL151" s="72"/>
      <c r="DM151" s="72"/>
      <c r="DN151" s="72"/>
      <c r="DO151" s="72"/>
      <c r="DP151" s="72"/>
      <c r="DQ151" s="72"/>
      <c r="DR151" s="72"/>
      <c r="DS151" s="72"/>
      <c r="DT151" s="72"/>
      <c r="DU151" s="72"/>
      <c r="DV151" s="72"/>
      <c r="DW151" s="72"/>
      <c r="DX151" s="72"/>
      <c r="DY151" s="72"/>
      <c r="DZ151" s="72"/>
      <c r="EA151" s="72"/>
      <c r="EB151" s="72"/>
      <c r="EC151" s="72"/>
      <c r="ED151" s="72"/>
      <c r="EE151" s="72"/>
      <c r="EF151" s="72"/>
      <c r="EG151" s="72"/>
      <c r="EH151" s="72"/>
      <c r="EI151" s="72"/>
      <c r="EJ151" s="72"/>
      <c r="EK151" s="72"/>
      <c r="EL151" s="72"/>
      <c r="EM151" s="72"/>
      <c r="EN151" s="72"/>
      <c r="EO151" s="72"/>
    </row>
    <row r="152" spans="1:145" s="34" customFormat="1" ht="24" customHeight="1">
      <c r="A152" s="27"/>
      <c r="B152" s="27"/>
      <c r="C152" s="27"/>
      <c r="D152" s="35" t="s">
        <v>169</v>
      </c>
      <c r="E152" s="35" t="s">
        <v>169</v>
      </c>
      <c r="F152" s="69">
        <v>28556946</v>
      </c>
      <c r="G152" s="29">
        <f t="shared" si="8"/>
        <v>28556.9</v>
      </c>
      <c r="H152" s="70">
        <v>84.5</v>
      </c>
      <c r="I152" s="69">
        <v>24123406</v>
      </c>
      <c r="J152" s="29">
        <f t="shared" si="9"/>
        <v>24123.4</v>
      </c>
      <c r="K152" s="36">
        <v>3000000</v>
      </c>
      <c r="L152" s="4">
        <f t="shared" si="12"/>
        <v>3000</v>
      </c>
      <c r="M152" s="66">
        <v>2981299</v>
      </c>
      <c r="N152" s="3">
        <f t="shared" si="11"/>
        <v>2981.3</v>
      </c>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row>
    <row r="153" spans="1:145" s="34" customFormat="1" ht="46.5" customHeight="1">
      <c r="A153" s="27"/>
      <c r="B153" s="27"/>
      <c r="C153" s="27"/>
      <c r="D153" s="35" t="s">
        <v>170</v>
      </c>
      <c r="E153" s="35" t="s">
        <v>170</v>
      </c>
      <c r="F153" s="69"/>
      <c r="G153" s="29">
        <f t="shared" si="8"/>
        <v>0</v>
      </c>
      <c r="H153" s="70"/>
      <c r="I153" s="69"/>
      <c r="J153" s="29">
        <f t="shared" si="9"/>
        <v>0</v>
      </c>
      <c r="K153" s="36">
        <v>39830</v>
      </c>
      <c r="L153" s="4">
        <f t="shared" si="12"/>
        <v>39.8</v>
      </c>
      <c r="M153" s="66">
        <v>22363</v>
      </c>
      <c r="N153" s="4">
        <f t="shared" si="11"/>
        <v>22.4</v>
      </c>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row>
    <row r="154" spans="1:145" s="34" customFormat="1" ht="43.5" customHeight="1">
      <c r="A154" s="27"/>
      <c r="B154" s="27"/>
      <c r="C154" s="27"/>
      <c r="D154" s="35" t="s">
        <v>455</v>
      </c>
      <c r="E154" s="35" t="s">
        <v>171</v>
      </c>
      <c r="F154" s="69">
        <v>55700800</v>
      </c>
      <c r="G154" s="29">
        <f t="shared" si="8"/>
        <v>55700.8</v>
      </c>
      <c r="H154" s="70">
        <v>65.4</v>
      </c>
      <c r="I154" s="69">
        <v>36425600</v>
      </c>
      <c r="J154" s="29">
        <f t="shared" si="9"/>
        <v>36425.6</v>
      </c>
      <c r="K154" s="36">
        <v>338382.4</v>
      </c>
      <c r="L154" s="4">
        <f t="shared" si="12"/>
        <v>338.4</v>
      </c>
      <c r="M154" s="66">
        <v>337729</v>
      </c>
      <c r="N154" s="3">
        <f t="shared" si="11"/>
        <v>337.7</v>
      </c>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row>
    <row r="155" spans="1:145" s="34" customFormat="1" ht="24" customHeight="1">
      <c r="A155" s="27"/>
      <c r="B155" s="27"/>
      <c r="C155" s="27"/>
      <c r="D155" s="35" t="s">
        <v>172</v>
      </c>
      <c r="E155" s="35" t="s">
        <v>172</v>
      </c>
      <c r="F155" s="69">
        <v>12997832</v>
      </c>
      <c r="G155" s="29">
        <f t="shared" si="8"/>
        <v>12997.8</v>
      </c>
      <c r="H155" s="70">
        <v>29</v>
      </c>
      <c r="I155" s="69">
        <v>3769686</v>
      </c>
      <c r="J155" s="29">
        <f t="shared" si="9"/>
        <v>3769.7</v>
      </c>
      <c r="K155" s="36">
        <v>360000</v>
      </c>
      <c r="L155" s="4">
        <f t="shared" si="12"/>
        <v>360</v>
      </c>
      <c r="M155" s="66">
        <v>358884</v>
      </c>
      <c r="N155" s="4">
        <f t="shared" si="11"/>
        <v>358.9</v>
      </c>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row>
    <row r="156" spans="1:145" s="34" customFormat="1" ht="21.75" customHeight="1">
      <c r="A156" s="27"/>
      <c r="B156" s="27"/>
      <c r="C156" s="27"/>
      <c r="D156" s="35" t="s">
        <v>173</v>
      </c>
      <c r="E156" s="35" t="s">
        <v>173</v>
      </c>
      <c r="F156" s="69">
        <v>9888427</v>
      </c>
      <c r="G156" s="29">
        <f t="shared" si="8"/>
        <v>9888.4</v>
      </c>
      <c r="H156" s="70">
        <v>97.9</v>
      </c>
      <c r="I156" s="69">
        <v>9684425</v>
      </c>
      <c r="J156" s="29">
        <f t="shared" si="9"/>
        <v>9684.4</v>
      </c>
      <c r="K156" s="36">
        <v>100000</v>
      </c>
      <c r="L156" s="4">
        <f t="shared" si="12"/>
        <v>100</v>
      </c>
      <c r="M156" s="66">
        <v>0</v>
      </c>
      <c r="N156" s="3">
        <f t="shared" si="11"/>
        <v>0</v>
      </c>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row>
    <row r="157" spans="1:145" s="34" customFormat="1" ht="27.75" customHeight="1">
      <c r="A157" s="27"/>
      <c r="B157" s="27"/>
      <c r="C157" s="27"/>
      <c r="D157" s="80" t="s">
        <v>174</v>
      </c>
      <c r="E157" s="80" t="s">
        <v>174</v>
      </c>
      <c r="F157" s="69"/>
      <c r="G157" s="29">
        <f t="shared" si="8"/>
        <v>0</v>
      </c>
      <c r="H157" s="70"/>
      <c r="I157" s="69"/>
      <c r="J157" s="29">
        <f t="shared" si="9"/>
        <v>0</v>
      </c>
      <c r="K157" s="36">
        <v>1105000</v>
      </c>
      <c r="L157" s="4">
        <f t="shared" si="12"/>
        <v>1105</v>
      </c>
      <c r="M157" s="66">
        <v>1096111</v>
      </c>
      <c r="N157" s="3">
        <f t="shared" si="11"/>
        <v>1096.1</v>
      </c>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row>
    <row r="158" spans="1:145" s="34" customFormat="1" ht="27" customHeight="1">
      <c r="A158" s="27"/>
      <c r="B158" s="27"/>
      <c r="C158" s="27"/>
      <c r="D158" s="35" t="s">
        <v>423</v>
      </c>
      <c r="E158" s="35" t="s">
        <v>423</v>
      </c>
      <c r="F158" s="69">
        <v>2186292</v>
      </c>
      <c r="G158" s="29">
        <f t="shared" si="8"/>
        <v>2186.3</v>
      </c>
      <c r="H158" s="70">
        <v>30.7</v>
      </c>
      <c r="I158" s="69">
        <v>670994</v>
      </c>
      <c r="J158" s="29">
        <f t="shared" si="9"/>
        <v>671</v>
      </c>
      <c r="K158" s="36">
        <v>400000</v>
      </c>
      <c r="L158" s="4">
        <f t="shared" si="12"/>
        <v>400</v>
      </c>
      <c r="M158" s="66">
        <v>228723</v>
      </c>
      <c r="N158" s="3">
        <f t="shared" si="11"/>
        <v>228.7</v>
      </c>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row>
    <row r="159" spans="1:145" s="34" customFormat="1" ht="23.25" customHeight="1">
      <c r="A159" s="27"/>
      <c r="B159" s="27"/>
      <c r="C159" s="27"/>
      <c r="D159" s="80" t="s">
        <v>241</v>
      </c>
      <c r="E159" s="80" t="s">
        <v>241</v>
      </c>
      <c r="F159" s="69"/>
      <c r="G159" s="29">
        <f t="shared" si="8"/>
        <v>0</v>
      </c>
      <c r="H159" s="70"/>
      <c r="I159" s="69"/>
      <c r="J159" s="29">
        <f t="shared" si="9"/>
        <v>0</v>
      </c>
      <c r="K159" s="36">
        <v>1500000</v>
      </c>
      <c r="L159" s="4">
        <f t="shared" si="12"/>
        <v>1500</v>
      </c>
      <c r="M159" s="66">
        <v>1486658</v>
      </c>
      <c r="N159" s="3">
        <f t="shared" si="11"/>
        <v>1486.7</v>
      </c>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row>
    <row r="160" spans="1:145" s="34" customFormat="1" ht="27" customHeight="1">
      <c r="A160" s="27"/>
      <c r="B160" s="27"/>
      <c r="C160" s="27"/>
      <c r="D160" s="35" t="s">
        <v>175</v>
      </c>
      <c r="E160" s="35" t="s">
        <v>175</v>
      </c>
      <c r="F160" s="69">
        <v>41125371</v>
      </c>
      <c r="G160" s="29">
        <f t="shared" si="8"/>
        <v>41125.4</v>
      </c>
      <c r="H160" s="70">
        <v>54.2</v>
      </c>
      <c r="I160" s="69">
        <v>22273896</v>
      </c>
      <c r="J160" s="29">
        <f t="shared" si="9"/>
        <v>22273.9</v>
      </c>
      <c r="K160" s="36">
        <v>800000</v>
      </c>
      <c r="L160" s="4">
        <f t="shared" si="12"/>
        <v>800</v>
      </c>
      <c r="M160" s="66">
        <v>731289</v>
      </c>
      <c r="N160" s="3">
        <f t="shared" si="11"/>
        <v>731.3</v>
      </c>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row>
    <row r="161" spans="1:145" s="34" customFormat="1" ht="23.25" customHeight="1">
      <c r="A161" s="27"/>
      <c r="B161" s="27"/>
      <c r="C161" s="27"/>
      <c r="D161" s="35" t="s">
        <v>448</v>
      </c>
      <c r="E161" s="35" t="s">
        <v>240</v>
      </c>
      <c r="F161" s="69"/>
      <c r="G161" s="29">
        <f t="shared" si="8"/>
        <v>0</v>
      </c>
      <c r="H161" s="70"/>
      <c r="I161" s="69"/>
      <c r="J161" s="29">
        <f t="shared" si="9"/>
        <v>0</v>
      </c>
      <c r="K161" s="36">
        <v>850000</v>
      </c>
      <c r="L161" s="4">
        <f t="shared" si="12"/>
        <v>850</v>
      </c>
      <c r="M161" s="66">
        <v>780151</v>
      </c>
      <c r="N161" s="3">
        <f t="shared" si="11"/>
        <v>780.2</v>
      </c>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row>
    <row r="162" spans="1:145" s="34" customFormat="1" ht="23.25" customHeight="1">
      <c r="A162" s="27"/>
      <c r="B162" s="27"/>
      <c r="C162" s="27"/>
      <c r="D162" s="35" t="s">
        <v>267</v>
      </c>
      <c r="E162" s="35" t="s">
        <v>267</v>
      </c>
      <c r="F162" s="69"/>
      <c r="G162" s="29">
        <f t="shared" si="8"/>
        <v>0</v>
      </c>
      <c r="H162" s="70"/>
      <c r="I162" s="69"/>
      <c r="J162" s="29">
        <f t="shared" si="9"/>
        <v>0</v>
      </c>
      <c r="K162" s="36">
        <v>100000</v>
      </c>
      <c r="L162" s="4">
        <f t="shared" si="12"/>
        <v>100</v>
      </c>
      <c r="M162" s="66">
        <v>69353</v>
      </c>
      <c r="N162" s="3">
        <f t="shared" si="11"/>
        <v>69.4</v>
      </c>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row>
    <row r="163" spans="1:145" s="34" customFormat="1" ht="24" customHeight="1">
      <c r="A163" s="27"/>
      <c r="B163" s="27"/>
      <c r="C163" s="27"/>
      <c r="D163" s="35" t="s">
        <v>227</v>
      </c>
      <c r="E163" s="35" t="s">
        <v>227</v>
      </c>
      <c r="F163" s="69"/>
      <c r="G163" s="29">
        <f t="shared" si="8"/>
        <v>0</v>
      </c>
      <c r="H163" s="70"/>
      <c r="I163" s="69"/>
      <c r="J163" s="29">
        <f t="shared" si="9"/>
        <v>0</v>
      </c>
      <c r="K163" s="36">
        <v>100000</v>
      </c>
      <c r="L163" s="4">
        <f t="shared" si="12"/>
        <v>100</v>
      </c>
      <c r="M163" s="66">
        <v>28510</v>
      </c>
      <c r="N163" s="3">
        <f t="shared" si="11"/>
        <v>28.5</v>
      </c>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row>
    <row r="164" spans="1:145" s="34" customFormat="1" ht="24" customHeight="1">
      <c r="A164" s="27"/>
      <c r="B164" s="27"/>
      <c r="C164" s="27"/>
      <c r="D164" s="35" t="s">
        <v>410</v>
      </c>
      <c r="E164" s="35" t="s">
        <v>410</v>
      </c>
      <c r="F164" s="69"/>
      <c r="G164" s="29">
        <f t="shared" si="8"/>
        <v>0</v>
      </c>
      <c r="H164" s="70"/>
      <c r="I164" s="69"/>
      <c r="J164" s="29">
        <f t="shared" si="9"/>
        <v>0</v>
      </c>
      <c r="K164" s="36">
        <v>100000</v>
      </c>
      <c r="L164" s="4">
        <f t="shared" si="12"/>
        <v>100</v>
      </c>
      <c r="M164" s="66">
        <v>100000</v>
      </c>
      <c r="N164" s="3">
        <f t="shared" si="11"/>
        <v>100</v>
      </c>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row>
    <row r="165" spans="1:145" s="34" customFormat="1" ht="23.25" customHeight="1">
      <c r="A165" s="27"/>
      <c r="B165" s="27"/>
      <c r="C165" s="27"/>
      <c r="D165" s="35" t="s">
        <v>402</v>
      </c>
      <c r="E165" s="35" t="s">
        <v>402</v>
      </c>
      <c r="F165" s="69"/>
      <c r="G165" s="29">
        <f t="shared" si="8"/>
        <v>0</v>
      </c>
      <c r="H165" s="70"/>
      <c r="I165" s="69"/>
      <c r="J165" s="29">
        <f t="shared" si="9"/>
        <v>0</v>
      </c>
      <c r="K165" s="36">
        <v>50000</v>
      </c>
      <c r="L165" s="4">
        <f t="shared" si="12"/>
        <v>50</v>
      </c>
      <c r="M165" s="66">
        <v>40483</v>
      </c>
      <c r="N165" s="3">
        <f t="shared" si="11"/>
        <v>40.5</v>
      </c>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row>
    <row r="166" spans="1:145" s="34" customFormat="1" ht="47.25" customHeight="1">
      <c r="A166" s="27"/>
      <c r="B166" s="27"/>
      <c r="C166" s="27"/>
      <c r="D166" s="35" t="s">
        <v>369</v>
      </c>
      <c r="E166" s="35" t="s">
        <v>369</v>
      </c>
      <c r="F166" s="69"/>
      <c r="G166" s="29">
        <f t="shared" si="8"/>
        <v>0</v>
      </c>
      <c r="H166" s="70"/>
      <c r="I166" s="69"/>
      <c r="J166" s="29">
        <f t="shared" si="9"/>
        <v>0</v>
      </c>
      <c r="K166" s="36">
        <v>100000</v>
      </c>
      <c r="L166" s="4">
        <f t="shared" si="12"/>
        <v>100</v>
      </c>
      <c r="M166" s="66">
        <v>98775</v>
      </c>
      <c r="N166" s="3">
        <f t="shared" si="11"/>
        <v>98.8</v>
      </c>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row>
    <row r="167" spans="1:145" s="34" customFormat="1" ht="24.75" customHeight="1">
      <c r="A167" s="27"/>
      <c r="B167" s="27"/>
      <c r="C167" s="27"/>
      <c r="D167" s="35" t="s">
        <v>176</v>
      </c>
      <c r="E167" s="35" t="s">
        <v>176</v>
      </c>
      <c r="F167" s="69"/>
      <c r="G167" s="29">
        <f t="shared" si="8"/>
        <v>0</v>
      </c>
      <c r="H167" s="70"/>
      <c r="I167" s="69"/>
      <c r="J167" s="29">
        <f t="shared" si="9"/>
        <v>0</v>
      </c>
      <c r="K167" s="36">
        <v>13019</v>
      </c>
      <c r="L167" s="4">
        <f t="shared" si="12"/>
        <v>13</v>
      </c>
      <c r="M167" s="66">
        <v>0</v>
      </c>
      <c r="N167" s="3">
        <f t="shared" si="11"/>
        <v>0</v>
      </c>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row>
    <row r="168" spans="1:145" s="34" customFormat="1" ht="27" customHeight="1">
      <c r="A168" s="27"/>
      <c r="B168" s="27"/>
      <c r="C168" s="27"/>
      <c r="D168" s="35" t="s">
        <v>367</v>
      </c>
      <c r="E168" s="35" t="s">
        <v>367</v>
      </c>
      <c r="F168" s="69"/>
      <c r="G168" s="29">
        <f t="shared" si="8"/>
        <v>0</v>
      </c>
      <c r="H168" s="70"/>
      <c r="I168" s="69"/>
      <c r="J168" s="29">
        <f t="shared" si="9"/>
        <v>0</v>
      </c>
      <c r="K168" s="36">
        <v>225000</v>
      </c>
      <c r="L168" s="4">
        <f t="shared" si="12"/>
        <v>225</v>
      </c>
      <c r="M168" s="66">
        <v>223571</v>
      </c>
      <c r="N168" s="3">
        <f t="shared" si="11"/>
        <v>223.6</v>
      </c>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row>
    <row r="169" spans="1:145" s="34" customFormat="1" ht="27" customHeight="1">
      <c r="A169" s="27"/>
      <c r="B169" s="27"/>
      <c r="C169" s="27"/>
      <c r="D169" s="35" t="s">
        <v>418</v>
      </c>
      <c r="E169" s="35" t="s">
        <v>418</v>
      </c>
      <c r="F169" s="69"/>
      <c r="G169" s="29">
        <f t="shared" si="8"/>
        <v>0</v>
      </c>
      <c r="H169" s="70"/>
      <c r="I169" s="69"/>
      <c r="J169" s="29">
        <f t="shared" si="9"/>
        <v>0</v>
      </c>
      <c r="K169" s="36">
        <v>48000</v>
      </c>
      <c r="L169" s="4">
        <f t="shared" si="12"/>
        <v>48</v>
      </c>
      <c r="M169" s="66">
        <v>47923</v>
      </c>
      <c r="N169" s="3">
        <f>ROUND(M169/1000,1)+0.1</f>
        <v>48</v>
      </c>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row>
    <row r="170" spans="1:145" s="34" customFormat="1" ht="27" customHeight="1">
      <c r="A170" s="27"/>
      <c r="B170" s="27"/>
      <c r="C170" s="27"/>
      <c r="D170" s="35" t="s">
        <v>396</v>
      </c>
      <c r="E170" s="35" t="s">
        <v>396</v>
      </c>
      <c r="F170" s="69"/>
      <c r="G170" s="29">
        <f t="shared" si="8"/>
        <v>0</v>
      </c>
      <c r="H170" s="70"/>
      <c r="I170" s="69"/>
      <c r="J170" s="29">
        <f t="shared" si="9"/>
        <v>0</v>
      </c>
      <c r="K170" s="36">
        <v>48300</v>
      </c>
      <c r="L170" s="4">
        <f t="shared" si="12"/>
        <v>48.3</v>
      </c>
      <c r="M170" s="66">
        <v>48223</v>
      </c>
      <c r="N170" s="3">
        <f t="shared" si="11"/>
        <v>48.2</v>
      </c>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row>
    <row r="171" spans="1:145" s="34" customFormat="1" ht="27" customHeight="1">
      <c r="A171" s="27"/>
      <c r="B171" s="27"/>
      <c r="C171" s="27"/>
      <c r="D171" s="35" t="s">
        <v>387</v>
      </c>
      <c r="E171" s="35" t="s">
        <v>387</v>
      </c>
      <c r="F171" s="69"/>
      <c r="G171" s="29">
        <f t="shared" si="8"/>
        <v>0</v>
      </c>
      <c r="H171" s="70"/>
      <c r="I171" s="69"/>
      <c r="J171" s="29">
        <f t="shared" si="9"/>
        <v>0</v>
      </c>
      <c r="K171" s="36">
        <v>50000</v>
      </c>
      <c r="L171" s="4">
        <f t="shared" si="12"/>
        <v>50</v>
      </c>
      <c r="M171" s="66">
        <v>48223</v>
      </c>
      <c r="N171" s="3">
        <f t="shared" si="11"/>
        <v>48.2</v>
      </c>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row>
    <row r="172" spans="1:145" s="34" customFormat="1" ht="27" customHeight="1">
      <c r="A172" s="27"/>
      <c r="B172" s="27"/>
      <c r="C172" s="27"/>
      <c r="D172" s="35" t="s">
        <v>388</v>
      </c>
      <c r="E172" s="35" t="s">
        <v>388</v>
      </c>
      <c r="F172" s="69"/>
      <c r="G172" s="29">
        <f t="shared" si="8"/>
        <v>0</v>
      </c>
      <c r="H172" s="70"/>
      <c r="I172" s="69"/>
      <c r="J172" s="29">
        <f t="shared" si="9"/>
        <v>0</v>
      </c>
      <c r="K172" s="36">
        <v>50000</v>
      </c>
      <c r="L172" s="4">
        <f t="shared" si="12"/>
        <v>50</v>
      </c>
      <c r="M172" s="66">
        <v>48235</v>
      </c>
      <c r="N172" s="3">
        <f t="shared" si="11"/>
        <v>48.2</v>
      </c>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row>
    <row r="173" spans="1:145" s="34" customFormat="1" ht="48" customHeight="1">
      <c r="A173" s="27"/>
      <c r="B173" s="27"/>
      <c r="C173" s="27"/>
      <c r="D173" s="35" t="s">
        <v>300</v>
      </c>
      <c r="E173" s="35" t="s">
        <v>300</v>
      </c>
      <c r="F173" s="69"/>
      <c r="G173" s="29">
        <f t="shared" si="8"/>
        <v>0</v>
      </c>
      <c r="H173" s="70"/>
      <c r="I173" s="69"/>
      <c r="J173" s="29">
        <f t="shared" si="9"/>
        <v>0</v>
      </c>
      <c r="K173" s="36">
        <v>49154</v>
      </c>
      <c r="L173" s="4">
        <f>ROUND(K173/1000,1)-0.1</f>
        <v>49.1</v>
      </c>
      <c r="M173" s="66">
        <v>49154</v>
      </c>
      <c r="N173" s="3">
        <f>ROUND(M173/1000,1)-0.1</f>
        <v>49.1</v>
      </c>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row>
    <row r="174" spans="1:145" s="34" customFormat="1" ht="27" customHeight="1">
      <c r="A174" s="27"/>
      <c r="B174" s="27"/>
      <c r="C174" s="27"/>
      <c r="D174" s="35" t="s">
        <v>284</v>
      </c>
      <c r="E174" s="35" t="s">
        <v>284</v>
      </c>
      <c r="F174" s="69"/>
      <c r="G174" s="29">
        <f t="shared" si="8"/>
        <v>0</v>
      </c>
      <c r="H174" s="70"/>
      <c r="I174" s="69"/>
      <c r="J174" s="29">
        <f t="shared" si="9"/>
        <v>0</v>
      </c>
      <c r="K174" s="36">
        <v>49154</v>
      </c>
      <c r="L174" s="4">
        <f>ROUND(K174/1000,1)-0.1</f>
        <v>49.1</v>
      </c>
      <c r="M174" s="66">
        <v>49154</v>
      </c>
      <c r="N174" s="3">
        <f>ROUND(M174/1000,1)-0.1</f>
        <v>49.1</v>
      </c>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row>
    <row r="175" spans="1:145" s="34" customFormat="1" ht="27" customHeight="1">
      <c r="A175" s="27"/>
      <c r="B175" s="27"/>
      <c r="C175" s="27"/>
      <c r="D175" s="35" t="s">
        <v>285</v>
      </c>
      <c r="E175" s="35" t="s">
        <v>285</v>
      </c>
      <c r="F175" s="69"/>
      <c r="G175" s="29">
        <f t="shared" si="8"/>
        <v>0</v>
      </c>
      <c r="H175" s="70"/>
      <c r="I175" s="69"/>
      <c r="J175" s="29">
        <f t="shared" si="9"/>
        <v>0</v>
      </c>
      <c r="K175" s="36">
        <v>49154</v>
      </c>
      <c r="L175" s="4">
        <f>ROUND(K175/1000,1)-0.1</f>
        <v>49.1</v>
      </c>
      <c r="M175" s="66">
        <v>49154</v>
      </c>
      <c r="N175" s="3">
        <f>ROUND(M175/1000,1)-0.1</f>
        <v>49.1</v>
      </c>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row>
    <row r="176" spans="1:145" s="34" customFormat="1" ht="27" customHeight="1">
      <c r="A176" s="27"/>
      <c r="B176" s="27"/>
      <c r="C176" s="27"/>
      <c r="D176" s="35" t="s">
        <v>286</v>
      </c>
      <c r="E176" s="35" t="s">
        <v>286</v>
      </c>
      <c r="F176" s="69"/>
      <c r="G176" s="29">
        <f t="shared" si="8"/>
        <v>0</v>
      </c>
      <c r="H176" s="70"/>
      <c r="I176" s="69"/>
      <c r="J176" s="29">
        <f t="shared" si="9"/>
        <v>0</v>
      </c>
      <c r="K176" s="36">
        <v>63432</v>
      </c>
      <c r="L176" s="4">
        <f t="shared" si="12"/>
        <v>63.4</v>
      </c>
      <c r="M176" s="66">
        <v>63432</v>
      </c>
      <c r="N176" s="3">
        <f t="shared" si="11"/>
        <v>63.4</v>
      </c>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row>
    <row r="177" spans="1:145" s="34" customFormat="1" ht="42" customHeight="1">
      <c r="A177" s="27"/>
      <c r="B177" s="27"/>
      <c r="C177" s="27"/>
      <c r="D177" s="35" t="s">
        <v>287</v>
      </c>
      <c r="E177" s="35" t="s">
        <v>287</v>
      </c>
      <c r="F177" s="69"/>
      <c r="G177" s="29">
        <f t="shared" si="8"/>
        <v>0</v>
      </c>
      <c r="H177" s="70"/>
      <c r="I177" s="69"/>
      <c r="J177" s="29">
        <f t="shared" si="9"/>
        <v>0</v>
      </c>
      <c r="K177" s="36">
        <v>60300</v>
      </c>
      <c r="L177" s="4">
        <f t="shared" si="12"/>
        <v>60.3</v>
      </c>
      <c r="M177" s="66">
        <v>58714</v>
      </c>
      <c r="N177" s="3">
        <f t="shared" si="11"/>
        <v>58.7</v>
      </c>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row>
    <row r="178" spans="1:145" s="34" customFormat="1" ht="27" customHeight="1">
      <c r="A178" s="27"/>
      <c r="B178" s="27"/>
      <c r="C178" s="27"/>
      <c r="D178" s="35" t="s">
        <v>373</v>
      </c>
      <c r="E178" s="35" t="s">
        <v>373</v>
      </c>
      <c r="F178" s="69"/>
      <c r="G178" s="29">
        <f t="shared" si="8"/>
        <v>0</v>
      </c>
      <c r="H178" s="70"/>
      <c r="I178" s="69"/>
      <c r="J178" s="29">
        <f t="shared" si="9"/>
        <v>0</v>
      </c>
      <c r="K178" s="36">
        <v>47500</v>
      </c>
      <c r="L178" s="4">
        <f t="shared" si="12"/>
        <v>47.5</v>
      </c>
      <c r="M178" s="66">
        <v>47427</v>
      </c>
      <c r="N178" s="3">
        <f>ROUND(M178/1000,1)</f>
        <v>47.4</v>
      </c>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row>
    <row r="179" spans="1:145" s="34" customFormat="1" ht="27" customHeight="1">
      <c r="A179" s="27"/>
      <c r="B179" s="27"/>
      <c r="C179" s="27"/>
      <c r="D179" s="35" t="s">
        <v>296</v>
      </c>
      <c r="E179" s="35" t="s">
        <v>296</v>
      </c>
      <c r="F179" s="69"/>
      <c r="G179" s="29">
        <f t="shared" si="8"/>
        <v>0</v>
      </c>
      <c r="H179" s="70"/>
      <c r="I179" s="69"/>
      <c r="J179" s="29">
        <f t="shared" si="9"/>
        <v>0</v>
      </c>
      <c r="K179" s="36">
        <v>80740</v>
      </c>
      <c r="L179" s="4">
        <f>ROUND(K179/1000,1)+0.1</f>
        <v>80.8</v>
      </c>
      <c r="M179" s="66">
        <v>78704</v>
      </c>
      <c r="N179" s="3">
        <f t="shared" si="11"/>
        <v>78.7</v>
      </c>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row>
    <row r="180" spans="1:145" s="34" customFormat="1" ht="25.5" customHeight="1">
      <c r="A180" s="27"/>
      <c r="B180" s="27"/>
      <c r="C180" s="27"/>
      <c r="D180" s="35" t="s">
        <v>359</v>
      </c>
      <c r="E180" s="35" t="s">
        <v>359</v>
      </c>
      <c r="F180" s="69"/>
      <c r="G180" s="29">
        <f t="shared" si="8"/>
        <v>0</v>
      </c>
      <c r="H180" s="70"/>
      <c r="I180" s="69"/>
      <c r="J180" s="29">
        <f t="shared" si="9"/>
        <v>0</v>
      </c>
      <c r="K180" s="36">
        <v>183830</v>
      </c>
      <c r="L180" s="4">
        <f t="shared" si="12"/>
        <v>183.8</v>
      </c>
      <c r="M180" s="66">
        <v>163314</v>
      </c>
      <c r="N180" s="3">
        <f t="shared" si="11"/>
        <v>163.3</v>
      </c>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row>
    <row r="181" spans="1:145" s="34" customFormat="1" ht="25.5" customHeight="1">
      <c r="A181" s="27"/>
      <c r="B181" s="27"/>
      <c r="C181" s="27"/>
      <c r="D181" s="35" t="s">
        <v>288</v>
      </c>
      <c r="E181" s="35" t="s">
        <v>288</v>
      </c>
      <c r="F181" s="69"/>
      <c r="G181" s="29">
        <f t="shared" si="8"/>
        <v>0</v>
      </c>
      <c r="H181" s="70"/>
      <c r="I181" s="69"/>
      <c r="J181" s="29">
        <f t="shared" si="9"/>
        <v>0</v>
      </c>
      <c r="K181" s="36">
        <v>49154</v>
      </c>
      <c r="L181" s="4">
        <f>ROUND(K181/1000,1)-0.1</f>
        <v>49.1</v>
      </c>
      <c r="M181" s="66">
        <v>49154</v>
      </c>
      <c r="N181" s="3">
        <f>ROUND(M181/1000,1)-0.1</f>
        <v>49.1</v>
      </c>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row>
    <row r="182" spans="1:145" s="34" customFormat="1" ht="25.5" customHeight="1">
      <c r="A182" s="27"/>
      <c r="B182" s="27"/>
      <c r="C182" s="27"/>
      <c r="D182" s="35" t="s">
        <v>289</v>
      </c>
      <c r="E182" s="35" t="s">
        <v>289</v>
      </c>
      <c r="F182" s="69"/>
      <c r="G182" s="29">
        <f t="shared" si="8"/>
        <v>0</v>
      </c>
      <c r="H182" s="70"/>
      <c r="I182" s="69"/>
      <c r="J182" s="29">
        <f t="shared" si="9"/>
        <v>0</v>
      </c>
      <c r="K182" s="36">
        <v>49154</v>
      </c>
      <c r="L182" s="4">
        <f>ROUND(K182/1000,1)-0.1</f>
        <v>49.1</v>
      </c>
      <c r="M182" s="66">
        <v>49154</v>
      </c>
      <c r="N182" s="3">
        <f>ROUND(M182/1000,1)-0.1</f>
        <v>49.1</v>
      </c>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row>
    <row r="183" spans="1:145" s="34" customFormat="1" ht="25.5" customHeight="1">
      <c r="A183" s="27"/>
      <c r="B183" s="27"/>
      <c r="C183" s="27"/>
      <c r="D183" s="35" t="s">
        <v>411</v>
      </c>
      <c r="E183" s="35" t="s">
        <v>411</v>
      </c>
      <c r="F183" s="69"/>
      <c r="G183" s="29">
        <f t="shared" si="8"/>
        <v>0</v>
      </c>
      <c r="H183" s="70"/>
      <c r="I183" s="69"/>
      <c r="J183" s="29">
        <f t="shared" si="9"/>
        <v>0</v>
      </c>
      <c r="K183" s="36">
        <v>62900</v>
      </c>
      <c r="L183" s="4">
        <f t="shared" si="12"/>
        <v>62.9</v>
      </c>
      <c r="M183" s="66">
        <v>47917</v>
      </c>
      <c r="N183" s="3">
        <f t="shared" si="11"/>
        <v>47.9</v>
      </c>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row>
    <row r="184" spans="1:145" s="34" customFormat="1" ht="25.5" customHeight="1">
      <c r="A184" s="27"/>
      <c r="B184" s="27"/>
      <c r="C184" s="27"/>
      <c r="D184" s="35" t="s">
        <v>398</v>
      </c>
      <c r="E184" s="35" t="s">
        <v>398</v>
      </c>
      <c r="F184" s="69"/>
      <c r="G184" s="29">
        <f t="shared" si="8"/>
        <v>0</v>
      </c>
      <c r="H184" s="70"/>
      <c r="I184" s="69"/>
      <c r="J184" s="29">
        <f t="shared" si="9"/>
        <v>0</v>
      </c>
      <c r="K184" s="36">
        <v>43300</v>
      </c>
      <c r="L184" s="4">
        <f t="shared" si="12"/>
        <v>43.3</v>
      </c>
      <c r="M184" s="66">
        <v>43266</v>
      </c>
      <c r="N184" s="3">
        <f t="shared" si="11"/>
        <v>43.3</v>
      </c>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row>
    <row r="185" spans="1:145" s="34" customFormat="1" ht="25.5" customHeight="1">
      <c r="A185" s="27"/>
      <c r="B185" s="27"/>
      <c r="C185" s="27"/>
      <c r="D185" s="35" t="s">
        <v>399</v>
      </c>
      <c r="E185" s="35" t="s">
        <v>399</v>
      </c>
      <c r="F185" s="69"/>
      <c r="G185" s="29">
        <f t="shared" si="8"/>
        <v>0</v>
      </c>
      <c r="H185" s="70"/>
      <c r="I185" s="69"/>
      <c r="J185" s="29">
        <f t="shared" si="9"/>
        <v>0</v>
      </c>
      <c r="K185" s="36">
        <v>45000</v>
      </c>
      <c r="L185" s="4">
        <f t="shared" si="12"/>
        <v>45</v>
      </c>
      <c r="M185" s="66">
        <v>43266</v>
      </c>
      <c r="N185" s="3">
        <f t="shared" si="11"/>
        <v>43.3</v>
      </c>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row>
    <row r="186" spans="1:145" s="34" customFormat="1" ht="31.5" customHeight="1">
      <c r="A186" s="27"/>
      <c r="B186" s="27"/>
      <c r="C186" s="27"/>
      <c r="D186" s="35" t="s">
        <v>316</v>
      </c>
      <c r="E186" s="35" t="s">
        <v>316</v>
      </c>
      <c r="F186" s="69"/>
      <c r="G186" s="29">
        <f t="shared" si="8"/>
        <v>0</v>
      </c>
      <c r="H186" s="70"/>
      <c r="I186" s="69"/>
      <c r="J186" s="29">
        <f t="shared" si="9"/>
        <v>0</v>
      </c>
      <c r="K186" s="36">
        <v>100000</v>
      </c>
      <c r="L186" s="4">
        <f t="shared" si="12"/>
        <v>100</v>
      </c>
      <c r="M186" s="66">
        <v>98533</v>
      </c>
      <c r="N186" s="4">
        <f>ROUND(M186/1000,1)</f>
        <v>98.5</v>
      </c>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row>
    <row r="187" spans="1:145" s="34" customFormat="1" ht="31.5" customHeight="1">
      <c r="A187" s="27"/>
      <c r="B187" s="27"/>
      <c r="C187" s="27"/>
      <c r="D187" s="35" t="s">
        <v>334</v>
      </c>
      <c r="E187" s="35" t="s">
        <v>334</v>
      </c>
      <c r="F187" s="69"/>
      <c r="G187" s="29">
        <f t="shared" si="8"/>
        <v>0</v>
      </c>
      <c r="H187" s="70"/>
      <c r="I187" s="69"/>
      <c r="J187" s="29">
        <f t="shared" si="9"/>
        <v>0</v>
      </c>
      <c r="K187" s="36">
        <v>47923</v>
      </c>
      <c r="L187" s="4">
        <f t="shared" si="12"/>
        <v>47.9</v>
      </c>
      <c r="M187" s="66">
        <v>47923</v>
      </c>
      <c r="N187" s="4">
        <f t="shared" si="11"/>
        <v>47.9</v>
      </c>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row>
    <row r="188" spans="1:145" s="34" customFormat="1" ht="31.5" customHeight="1">
      <c r="A188" s="27"/>
      <c r="B188" s="27"/>
      <c r="C188" s="27"/>
      <c r="D188" s="35" t="s">
        <v>424</v>
      </c>
      <c r="E188" s="35" t="s">
        <v>424</v>
      </c>
      <c r="F188" s="69"/>
      <c r="G188" s="29">
        <f t="shared" si="8"/>
        <v>0</v>
      </c>
      <c r="H188" s="70"/>
      <c r="I188" s="69"/>
      <c r="J188" s="29">
        <f t="shared" si="9"/>
        <v>0</v>
      </c>
      <c r="K188" s="36">
        <v>62900</v>
      </c>
      <c r="L188" s="4">
        <f t="shared" si="12"/>
        <v>62.9</v>
      </c>
      <c r="M188" s="66">
        <v>47917</v>
      </c>
      <c r="N188" s="3">
        <f t="shared" si="11"/>
        <v>47.9</v>
      </c>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row>
    <row r="189" spans="1:145" s="34" customFormat="1" ht="31.5" customHeight="1">
      <c r="A189" s="27"/>
      <c r="B189" s="27"/>
      <c r="C189" s="27"/>
      <c r="D189" s="35" t="s">
        <v>412</v>
      </c>
      <c r="E189" s="35" t="s">
        <v>412</v>
      </c>
      <c r="F189" s="69"/>
      <c r="G189" s="29">
        <f t="shared" si="8"/>
        <v>0</v>
      </c>
      <c r="H189" s="70"/>
      <c r="I189" s="69"/>
      <c r="J189" s="29">
        <f t="shared" si="9"/>
        <v>0</v>
      </c>
      <c r="K189" s="36">
        <v>47900</v>
      </c>
      <c r="L189" s="4">
        <f t="shared" si="12"/>
        <v>47.9</v>
      </c>
      <c r="M189" s="66">
        <v>47900</v>
      </c>
      <c r="N189" s="3">
        <f t="shared" si="11"/>
        <v>47.9</v>
      </c>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row>
    <row r="190" spans="1:145" s="34" customFormat="1" ht="31.5" customHeight="1">
      <c r="A190" s="27"/>
      <c r="B190" s="27"/>
      <c r="C190" s="27"/>
      <c r="D190" s="35" t="s">
        <v>413</v>
      </c>
      <c r="E190" s="35" t="s">
        <v>413</v>
      </c>
      <c r="F190" s="69"/>
      <c r="G190" s="29">
        <f t="shared" si="8"/>
        <v>0</v>
      </c>
      <c r="H190" s="70"/>
      <c r="I190" s="69"/>
      <c r="J190" s="29">
        <f t="shared" si="9"/>
        <v>0</v>
      </c>
      <c r="K190" s="36">
        <v>47900</v>
      </c>
      <c r="L190" s="4">
        <f t="shared" si="12"/>
        <v>47.9</v>
      </c>
      <c r="M190" s="66">
        <v>47900</v>
      </c>
      <c r="N190" s="3">
        <f t="shared" si="11"/>
        <v>47.9</v>
      </c>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row>
    <row r="191" spans="1:145" s="34" customFormat="1" ht="51" customHeight="1">
      <c r="A191" s="27"/>
      <c r="B191" s="27"/>
      <c r="C191" s="27"/>
      <c r="D191" s="35" t="s">
        <v>414</v>
      </c>
      <c r="E191" s="35" t="s">
        <v>414</v>
      </c>
      <c r="F191" s="69"/>
      <c r="G191" s="29">
        <f t="shared" si="8"/>
        <v>0</v>
      </c>
      <c r="H191" s="70"/>
      <c r="I191" s="69"/>
      <c r="J191" s="29">
        <f t="shared" si="9"/>
        <v>0</v>
      </c>
      <c r="K191" s="36">
        <v>47900</v>
      </c>
      <c r="L191" s="4">
        <f t="shared" si="12"/>
        <v>47.9</v>
      </c>
      <c r="M191" s="66">
        <v>47900</v>
      </c>
      <c r="N191" s="3">
        <f t="shared" si="11"/>
        <v>47.9</v>
      </c>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row>
    <row r="192" spans="1:145" s="34" customFormat="1" ht="31.5" customHeight="1">
      <c r="A192" s="27"/>
      <c r="B192" s="27"/>
      <c r="C192" s="27"/>
      <c r="D192" s="35" t="s">
        <v>425</v>
      </c>
      <c r="E192" s="35" t="s">
        <v>425</v>
      </c>
      <c r="F192" s="69"/>
      <c r="G192" s="29">
        <f t="shared" si="8"/>
        <v>0</v>
      </c>
      <c r="H192" s="70"/>
      <c r="I192" s="69"/>
      <c r="J192" s="29">
        <f t="shared" si="9"/>
        <v>0</v>
      </c>
      <c r="K192" s="36">
        <v>50000</v>
      </c>
      <c r="L192" s="4">
        <f t="shared" si="12"/>
        <v>50</v>
      </c>
      <c r="M192" s="66">
        <v>48223</v>
      </c>
      <c r="N192" s="3">
        <f t="shared" si="11"/>
        <v>48.2</v>
      </c>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row>
    <row r="193" spans="1:145" s="34" customFormat="1" ht="27.75" customHeight="1">
      <c r="A193" s="27"/>
      <c r="B193" s="27"/>
      <c r="C193" s="27"/>
      <c r="D193" s="35" t="s">
        <v>426</v>
      </c>
      <c r="E193" s="35" t="s">
        <v>426</v>
      </c>
      <c r="F193" s="69"/>
      <c r="G193" s="29">
        <f t="shared" si="8"/>
        <v>0</v>
      </c>
      <c r="H193" s="70"/>
      <c r="I193" s="69"/>
      <c r="J193" s="29">
        <f t="shared" si="9"/>
        <v>0</v>
      </c>
      <c r="K193" s="36">
        <v>50000</v>
      </c>
      <c r="L193" s="4">
        <f t="shared" si="12"/>
        <v>50</v>
      </c>
      <c r="M193" s="66">
        <v>48223</v>
      </c>
      <c r="N193" s="3">
        <f t="shared" si="11"/>
        <v>48.2</v>
      </c>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row>
    <row r="194" spans="1:145" s="34" customFormat="1" ht="27.75" customHeight="1">
      <c r="A194" s="27"/>
      <c r="B194" s="27"/>
      <c r="C194" s="27"/>
      <c r="D194" s="35" t="s">
        <v>290</v>
      </c>
      <c r="E194" s="35" t="s">
        <v>290</v>
      </c>
      <c r="F194" s="69"/>
      <c r="G194" s="29">
        <f t="shared" si="8"/>
        <v>0</v>
      </c>
      <c r="H194" s="70"/>
      <c r="I194" s="69"/>
      <c r="J194" s="29">
        <f t="shared" si="9"/>
        <v>0</v>
      </c>
      <c r="K194" s="36">
        <v>49154</v>
      </c>
      <c r="L194" s="4">
        <f>ROUND(K194/1000,1)-0.1</f>
        <v>49.1</v>
      </c>
      <c r="M194" s="66">
        <v>49154</v>
      </c>
      <c r="N194" s="3">
        <f>ROUND(M194/1000,1)-0.1</f>
        <v>49.1</v>
      </c>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row>
    <row r="195" spans="1:145" s="34" customFormat="1" ht="39.75" customHeight="1">
      <c r="A195" s="27"/>
      <c r="B195" s="27"/>
      <c r="C195" s="27"/>
      <c r="D195" s="35" t="s">
        <v>417</v>
      </c>
      <c r="E195" s="35" t="s">
        <v>417</v>
      </c>
      <c r="F195" s="69"/>
      <c r="G195" s="29">
        <f t="shared" si="8"/>
        <v>0</v>
      </c>
      <c r="H195" s="70"/>
      <c r="I195" s="69"/>
      <c r="J195" s="29">
        <f t="shared" si="9"/>
        <v>0</v>
      </c>
      <c r="K195" s="36">
        <v>48000</v>
      </c>
      <c r="L195" s="4">
        <f t="shared" si="12"/>
        <v>48</v>
      </c>
      <c r="M195" s="66">
        <v>47923</v>
      </c>
      <c r="N195" s="3">
        <f>ROUND(M195/1000,1)+0.1</f>
        <v>48</v>
      </c>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row>
    <row r="196" spans="1:145" s="34" customFormat="1" ht="38.25" customHeight="1">
      <c r="A196" s="27"/>
      <c r="B196" s="27"/>
      <c r="C196" s="27"/>
      <c r="D196" s="35" t="s">
        <v>291</v>
      </c>
      <c r="E196" s="35" t="s">
        <v>291</v>
      </c>
      <c r="F196" s="69"/>
      <c r="G196" s="29">
        <f t="shared" si="8"/>
        <v>0</v>
      </c>
      <c r="H196" s="70"/>
      <c r="I196" s="69"/>
      <c r="J196" s="29">
        <f t="shared" si="9"/>
        <v>0</v>
      </c>
      <c r="K196" s="36">
        <v>49154</v>
      </c>
      <c r="L196" s="4">
        <f t="shared" si="12"/>
        <v>49.2</v>
      </c>
      <c r="M196" s="66">
        <v>49154</v>
      </c>
      <c r="N196" s="3">
        <f t="shared" si="11"/>
        <v>49.2</v>
      </c>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row>
    <row r="197" spans="1:145" s="34" customFormat="1" ht="38.25" customHeight="1">
      <c r="A197" s="27"/>
      <c r="B197" s="27"/>
      <c r="C197" s="27"/>
      <c r="D197" s="35" t="s">
        <v>292</v>
      </c>
      <c r="E197" s="35" t="s">
        <v>292</v>
      </c>
      <c r="F197" s="69"/>
      <c r="G197" s="29">
        <f t="shared" si="8"/>
        <v>0</v>
      </c>
      <c r="H197" s="70"/>
      <c r="I197" s="69"/>
      <c r="J197" s="29">
        <f t="shared" si="9"/>
        <v>0</v>
      </c>
      <c r="K197" s="36">
        <v>49154</v>
      </c>
      <c r="L197" s="4">
        <f t="shared" si="12"/>
        <v>49.2</v>
      </c>
      <c r="M197" s="66">
        <v>49154</v>
      </c>
      <c r="N197" s="3">
        <f t="shared" si="11"/>
        <v>49.2</v>
      </c>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row>
    <row r="198" spans="1:145" s="34" customFormat="1" ht="27.75" customHeight="1">
      <c r="A198" s="27"/>
      <c r="B198" s="27"/>
      <c r="C198" s="27"/>
      <c r="D198" s="35" t="s">
        <v>293</v>
      </c>
      <c r="E198" s="35" t="s">
        <v>293</v>
      </c>
      <c r="F198" s="69"/>
      <c r="G198" s="29">
        <f t="shared" si="8"/>
        <v>0</v>
      </c>
      <c r="H198" s="70"/>
      <c r="I198" s="69"/>
      <c r="J198" s="29">
        <f t="shared" si="9"/>
        <v>0</v>
      </c>
      <c r="K198" s="36">
        <v>49154</v>
      </c>
      <c r="L198" s="4">
        <f t="shared" si="12"/>
        <v>49.2</v>
      </c>
      <c r="M198" s="66">
        <v>49154</v>
      </c>
      <c r="N198" s="3">
        <f t="shared" si="11"/>
        <v>49.2</v>
      </c>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row>
    <row r="199" spans="1:145" s="34" customFormat="1" ht="39" customHeight="1">
      <c r="A199" s="27"/>
      <c r="B199" s="27"/>
      <c r="C199" s="27"/>
      <c r="D199" s="35" t="s">
        <v>392</v>
      </c>
      <c r="E199" s="35" t="s">
        <v>392</v>
      </c>
      <c r="F199" s="69"/>
      <c r="G199" s="29">
        <f t="shared" si="8"/>
        <v>0</v>
      </c>
      <c r="H199" s="70"/>
      <c r="I199" s="69"/>
      <c r="J199" s="29">
        <f t="shared" si="9"/>
        <v>0</v>
      </c>
      <c r="K199" s="36">
        <v>50000</v>
      </c>
      <c r="L199" s="4">
        <f t="shared" si="12"/>
        <v>50</v>
      </c>
      <c r="M199" s="66">
        <v>48223</v>
      </c>
      <c r="N199" s="3">
        <f t="shared" si="11"/>
        <v>48.2</v>
      </c>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row>
    <row r="200" spans="1:145" s="34" customFormat="1" ht="28.5" customHeight="1">
      <c r="A200" s="27"/>
      <c r="B200" s="27"/>
      <c r="C200" s="27"/>
      <c r="D200" s="35" t="s">
        <v>294</v>
      </c>
      <c r="E200" s="35" t="s">
        <v>294</v>
      </c>
      <c r="F200" s="69"/>
      <c r="G200" s="29">
        <f t="shared" si="8"/>
        <v>0</v>
      </c>
      <c r="H200" s="70"/>
      <c r="I200" s="69"/>
      <c r="J200" s="29">
        <f t="shared" si="9"/>
        <v>0</v>
      </c>
      <c r="K200" s="36">
        <v>49154</v>
      </c>
      <c r="L200" s="4">
        <f t="shared" si="12"/>
        <v>49.2</v>
      </c>
      <c r="M200" s="66">
        <v>49154</v>
      </c>
      <c r="N200" s="3">
        <f t="shared" si="11"/>
        <v>49.2</v>
      </c>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row>
    <row r="201" spans="1:145" s="34" customFormat="1" ht="28.5" customHeight="1">
      <c r="A201" s="27"/>
      <c r="B201" s="27"/>
      <c r="C201" s="27"/>
      <c r="D201" s="35" t="s">
        <v>295</v>
      </c>
      <c r="E201" s="35" t="s">
        <v>295</v>
      </c>
      <c r="F201" s="69"/>
      <c r="G201" s="29">
        <f t="shared" si="8"/>
        <v>0</v>
      </c>
      <c r="H201" s="70"/>
      <c r="I201" s="69"/>
      <c r="J201" s="29">
        <f t="shared" si="9"/>
        <v>0</v>
      </c>
      <c r="K201" s="36">
        <v>49154</v>
      </c>
      <c r="L201" s="4">
        <f t="shared" si="12"/>
        <v>49.2</v>
      </c>
      <c r="M201" s="66">
        <v>49154</v>
      </c>
      <c r="N201" s="3">
        <f t="shared" si="11"/>
        <v>49.2</v>
      </c>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row>
    <row r="202" spans="1:145" s="34" customFormat="1" ht="40.5" customHeight="1">
      <c r="A202" s="27"/>
      <c r="B202" s="27"/>
      <c r="C202" s="27"/>
      <c r="D202" s="35" t="s">
        <v>375</v>
      </c>
      <c r="E202" s="35" t="s">
        <v>375</v>
      </c>
      <c r="F202" s="69"/>
      <c r="G202" s="29">
        <f t="shared" si="8"/>
        <v>0</v>
      </c>
      <c r="H202" s="70"/>
      <c r="I202" s="69"/>
      <c r="J202" s="29">
        <f t="shared" si="9"/>
        <v>0</v>
      </c>
      <c r="K202" s="36">
        <v>50000</v>
      </c>
      <c r="L202" s="4">
        <f t="shared" si="12"/>
        <v>50</v>
      </c>
      <c r="M202" s="66">
        <v>48223</v>
      </c>
      <c r="N202" s="3">
        <f t="shared" si="11"/>
        <v>48.2</v>
      </c>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row>
    <row r="203" spans="1:145" s="34" customFormat="1" ht="28.5" customHeight="1">
      <c r="A203" s="27"/>
      <c r="B203" s="27"/>
      <c r="C203" s="27"/>
      <c r="D203" s="80" t="s">
        <v>177</v>
      </c>
      <c r="E203" s="80" t="s">
        <v>177</v>
      </c>
      <c r="F203" s="69"/>
      <c r="G203" s="29">
        <f t="shared" si="8"/>
        <v>0</v>
      </c>
      <c r="H203" s="70"/>
      <c r="I203" s="69"/>
      <c r="J203" s="29">
        <f t="shared" si="9"/>
        <v>0</v>
      </c>
      <c r="K203" s="36">
        <v>69827</v>
      </c>
      <c r="L203" s="4">
        <f t="shared" si="12"/>
        <v>69.8</v>
      </c>
      <c r="M203" s="66">
        <v>69827</v>
      </c>
      <c r="N203" s="3">
        <f t="shared" si="11"/>
        <v>69.8</v>
      </c>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row>
    <row r="204" spans="1:145" s="34" customFormat="1" ht="28.5" customHeight="1">
      <c r="A204" s="27"/>
      <c r="B204" s="27"/>
      <c r="C204" s="27"/>
      <c r="D204" s="80" t="s">
        <v>353</v>
      </c>
      <c r="E204" s="80" t="s">
        <v>353</v>
      </c>
      <c r="F204" s="69"/>
      <c r="G204" s="29">
        <f t="shared" si="8"/>
        <v>0</v>
      </c>
      <c r="H204" s="70"/>
      <c r="I204" s="69"/>
      <c r="J204" s="29">
        <f t="shared" si="9"/>
        <v>0</v>
      </c>
      <c r="K204" s="36">
        <v>35000</v>
      </c>
      <c r="L204" s="4">
        <f t="shared" si="12"/>
        <v>35</v>
      </c>
      <c r="M204" s="66">
        <v>0</v>
      </c>
      <c r="N204" s="3">
        <f t="shared" si="11"/>
        <v>0</v>
      </c>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row>
    <row r="205" spans="1:145" s="34" customFormat="1" ht="28.5" customHeight="1">
      <c r="A205" s="27"/>
      <c r="B205" s="27"/>
      <c r="C205" s="27"/>
      <c r="D205" s="80" t="s">
        <v>352</v>
      </c>
      <c r="E205" s="80" t="s">
        <v>352</v>
      </c>
      <c r="F205" s="69"/>
      <c r="G205" s="29">
        <f t="shared" si="8"/>
        <v>0</v>
      </c>
      <c r="H205" s="70"/>
      <c r="I205" s="69"/>
      <c r="J205" s="29">
        <f t="shared" si="9"/>
        <v>0</v>
      </c>
      <c r="K205" s="36">
        <v>34100</v>
      </c>
      <c r="L205" s="4">
        <f t="shared" si="12"/>
        <v>34.1</v>
      </c>
      <c r="M205" s="66">
        <v>34021</v>
      </c>
      <c r="N205" s="3">
        <f t="shared" si="11"/>
        <v>34</v>
      </c>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row>
    <row r="206" spans="1:145" s="34" customFormat="1" ht="28.5" customHeight="1">
      <c r="A206" s="27"/>
      <c r="B206" s="27"/>
      <c r="C206" s="27"/>
      <c r="D206" s="80" t="s">
        <v>389</v>
      </c>
      <c r="E206" s="80" t="s">
        <v>389</v>
      </c>
      <c r="F206" s="69"/>
      <c r="G206" s="29">
        <f t="shared" si="8"/>
        <v>0</v>
      </c>
      <c r="H206" s="70"/>
      <c r="I206" s="69"/>
      <c r="J206" s="29">
        <f t="shared" si="9"/>
        <v>0</v>
      </c>
      <c r="K206" s="36">
        <v>50000</v>
      </c>
      <c r="L206" s="4">
        <f t="shared" si="12"/>
        <v>50</v>
      </c>
      <c r="M206" s="66">
        <v>48223</v>
      </c>
      <c r="N206" s="3">
        <f t="shared" si="11"/>
        <v>48.2</v>
      </c>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row>
    <row r="207" spans="1:145" s="34" customFormat="1" ht="42" customHeight="1">
      <c r="A207" s="27"/>
      <c r="B207" s="27"/>
      <c r="C207" s="27"/>
      <c r="D207" s="80" t="s">
        <v>390</v>
      </c>
      <c r="E207" s="80" t="s">
        <v>390</v>
      </c>
      <c r="F207" s="69"/>
      <c r="G207" s="29">
        <f t="shared" si="8"/>
        <v>0</v>
      </c>
      <c r="H207" s="70"/>
      <c r="I207" s="69"/>
      <c r="J207" s="29">
        <f t="shared" si="9"/>
        <v>0</v>
      </c>
      <c r="K207" s="36">
        <v>50000</v>
      </c>
      <c r="L207" s="4">
        <f t="shared" si="12"/>
        <v>50</v>
      </c>
      <c r="M207" s="66">
        <v>48223</v>
      </c>
      <c r="N207" s="3">
        <f t="shared" si="11"/>
        <v>48.2</v>
      </c>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row>
    <row r="208" spans="1:145" s="34" customFormat="1" ht="28.5" customHeight="1">
      <c r="A208" s="27"/>
      <c r="B208" s="27"/>
      <c r="C208" s="27"/>
      <c r="D208" s="80" t="s">
        <v>347</v>
      </c>
      <c r="E208" s="80" t="s">
        <v>347</v>
      </c>
      <c r="F208" s="69"/>
      <c r="G208" s="29">
        <f t="shared" si="8"/>
        <v>0</v>
      </c>
      <c r="H208" s="70"/>
      <c r="I208" s="69"/>
      <c r="J208" s="29">
        <f t="shared" si="9"/>
        <v>0</v>
      </c>
      <c r="K208" s="36">
        <v>48066</v>
      </c>
      <c r="L208" s="4">
        <f t="shared" si="12"/>
        <v>48.1</v>
      </c>
      <c r="M208" s="66">
        <v>48066</v>
      </c>
      <c r="N208" s="3">
        <f t="shared" si="11"/>
        <v>48.1</v>
      </c>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row>
    <row r="209" spans="1:145" s="34" customFormat="1" ht="28.5" customHeight="1">
      <c r="A209" s="27"/>
      <c r="B209" s="27"/>
      <c r="C209" s="27"/>
      <c r="D209" s="80" t="s">
        <v>178</v>
      </c>
      <c r="E209" s="80" t="s">
        <v>178</v>
      </c>
      <c r="F209" s="69"/>
      <c r="G209" s="29">
        <f aca="true" t="shared" si="13" ref="G209:G272">ROUND(F209/1000,1)</f>
        <v>0</v>
      </c>
      <c r="H209" s="70"/>
      <c r="I209" s="69"/>
      <c r="J209" s="29">
        <f aca="true" t="shared" si="14" ref="J209:J272">ROUND(I209/1000,1)</f>
        <v>0</v>
      </c>
      <c r="K209" s="36">
        <v>36911</v>
      </c>
      <c r="L209" s="4">
        <f>ROUND(K209/1000,1)+0.1</f>
        <v>37</v>
      </c>
      <c r="M209" s="66">
        <v>36911</v>
      </c>
      <c r="N209" s="3">
        <f>ROUND(M209/1000,1)+0.1</f>
        <v>37</v>
      </c>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row>
    <row r="210" spans="1:145" s="34" customFormat="1" ht="28.5" customHeight="1">
      <c r="A210" s="27"/>
      <c r="B210" s="27"/>
      <c r="C210" s="27"/>
      <c r="D210" s="80" t="s">
        <v>268</v>
      </c>
      <c r="E210" s="80" t="s">
        <v>268</v>
      </c>
      <c r="F210" s="69"/>
      <c r="G210" s="29">
        <f t="shared" si="13"/>
        <v>0</v>
      </c>
      <c r="H210" s="70"/>
      <c r="I210" s="69"/>
      <c r="J210" s="29">
        <f t="shared" si="14"/>
        <v>0</v>
      </c>
      <c r="K210" s="36">
        <v>52356</v>
      </c>
      <c r="L210" s="4">
        <f>ROUND(K210/1000,1)-0.1</f>
        <v>52.3</v>
      </c>
      <c r="M210" s="66">
        <v>51356</v>
      </c>
      <c r="N210" s="3">
        <f aca="true" t="shared" si="15" ref="N210:N273">ROUND(M210/1000,1)</f>
        <v>51.4</v>
      </c>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row>
    <row r="211" spans="1:145" s="34" customFormat="1" ht="28.5" customHeight="1">
      <c r="A211" s="27"/>
      <c r="B211" s="27"/>
      <c r="C211" s="27"/>
      <c r="D211" s="80" t="s">
        <v>304</v>
      </c>
      <c r="E211" s="80" t="s">
        <v>304</v>
      </c>
      <c r="F211" s="69"/>
      <c r="G211" s="29">
        <f t="shared" si="13"/>
        <v>0</v>
      </c>
      <c r="H211" s="70"/>
      <c r="I211" s="69"/>
      <c r="J211" s="29">
        <f t="shared" si="14"/>
        <v>0</v>
      </c>
      <c r="K211" s="36">
        <v>50000</v>
      </c>
      <c r="L211" s="4">
        <f aca="true" t="shared" si="16" ref="L211:L274">ROUND(K211/1000,1)</f>
        <v>50</v>
      </c>
      <c r="M211" s="66">
        <v>47923</v>
      </c>
      <c r="N211" s="3">
        <f t="shared" si="15"/>
        <v>47.9</v>
      </c>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row>
    <row r="212" spans="1:145" s="34" customFormat="1" ht="28.5" customHeight="1">
      <c r="A212" s="27"/>
      <c r="B212" s="27"/>
      <c r="C212" s="27"/>
      <c r="D212" s="80" t="s">
        <v>303</v>
      </c>
      <c r="E212" s="80" t="s">
        <v>303</v>
      </c>
      <c r="F212" s="69"/>
      <c r="G212" s="29">
        <f t="shared" si="13"/>
        <v>0</v>
      </c>
      <c r="H212" s="70"/>
      <c r="I212" s="69"/>
      <c r="J212" s="29">
        <f t="shared" si="14"/>
        <v>0</v>
      </c>
      <c r="K212" s="36">
        <v>47923</v>
      </c>
      <c r="L212" s="4">
        <f t="shared" si="16"/>
        <v>47.9</v>
      </c>
      <c r="M212" s="66">
        <v>47923</v>
      </c>
      <c r="N212" s="3">
        <f t="shared" si="15"/>
        <v>47.9</v>
      </c>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row>
    <row r="213" spans="1:145" s="34" customFormat="1" ht="28.5" customHeight="1">
      <c r="A213" s="27"/>
      <c r="B213" s="27"/>
      <c r="C213" s="27"/>
      <c r="D213" s="80" t="s">
        <v>397</v>
      </c>
      <c r="E213" s="80" t="s">
        <v>397</v>
      </c>
      <c r="F213" s="69"/>
      <c r="G213" s="29">
        <f t="shared" si="13"/>
        <v>0</v>
      </c>
      <c r="H213" s="70"/>
      <c r="I213" s="69"/>
      <c r="J213" s="29">
        <f t="shared" si="14"/>
        <v>0</v>
      </c>
      <c r="K213" s="36">
        <v>48300</v>
      </c>
      <c r="L213" s="4">
        <f t="shared" si="16"/>
        <v>48.3</v>
      </c>
      <c r="M213" s="66">
        <v>48223</v>
      </c>
      <c r="N213" s="3">
        <f t="shared" si="15"/>
        <v>48.2</v>
      </c>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row>
    <row r="214" spans="1:145" s="34" customFormat="1" ht="28.5" customHeight="1">
      <c r="A214" s="27"/>
      <c r="B214" s="27"/>
      <c r="C214" s="27"/>
      <c r="D214" s="80" t="s">
        <v>305</v>
      </c>
      <c r="E214" s="80" t="s">
        <v>305</v>
      </c>
      <c r="F214" s="69"/>
      <c r="G214" s="29">
        <f t="shared" si="13"/>
        <v>0</v>
      </c>
      <c r="H214" s="70"/>
      <c r="I214" s="69"/>
      <c r="J214" s="29">
        <f t="shared" si="14"/>
        <v>0</v>
      </c>
      <c r="K214" s="36">
        <v>50000</v>
      </c>
      <c r="L214" s="4">
        <f t="shared" si="16"/>
        <v>50</v>
      </c>
      <c r="M214" s="66">
        <v>47923</v>
      </c>
      <c r="N214" s="3">
        <f t="shared" si="15"/>
        <v>47.9</v>
      </c>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row>
    <row r="215" spans="1:145" s="34" customFormat="1" ht="28.5" customHeight="1">
      <c r="A215" s="27"/>
      <c r="B215" s="27"/>
      <c r="C215" s="27"/>
      <c r="D215" s="80" t="s">
        <v>306</v>
      </c>
      <c r="E215" s="80" t="s">
        <v>306</v>
      </c>
      <c r="F215" s="69"/>
      <c r="G215" s="29">
        <f t="shared" si="13"/>
        <v>0</v>
      </c>
      <c r="H215" s="70"/>
      <c r="I215" s="69"/>
      <c r="J215" s="29">
        <f t="shared" si="14"/>
        <v>0</v>
      </c>
      <c r="K215" s="36">
        <v>50000</v>
      </c>
      <c r="L215" s="4">
        <f t="shared" si="16"/>
        <v>50</v>
      </c>
      <c r="M215" s="66">
        <v>47923</v>
      </c>
      <c r="N215" s="3">
        <f t="shared" si="15"/>
        <v>47.9</v>
      </c>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row>
    <row r="216" spans="1:145" s="34" customFormat="1" ht="28.5" customHeight="1">
      <c r="A216" s="27"/>
      <c r="B216" s="27"/>
      <c r="C216" s="27"/>
      <c r="D216" s="80" t="s">
        <v>313</v>
      </c>
      <c r="E216" s="80" t="s">
        <v>313</v>
      </c>
      <c r="F216" s="69"/>
      <c r="G216" s="29">
        <f t="shared" si="13"/>
        <v>0</v>
      </c>
      <c r="H216" s="70"/>
      <c r="I216" s="69"/>
      <c r="J216" s="29">
        <f t="shared" si="14"/>
        <v>0</v>
      </c>
      <c r="K216" s="36">
        <v>50000</v>
      </c>
      <c r="L216" s="4">
        <f t="shared" si="16"/>
        <v>50</v>
      </c>
      <c r="M216" s="66">
        <v>47923</v>
      </c>
      <c r="N216" s="3">
        <f t="shared" si="15"/>
        <v>47.9</v>
      </c>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row>
    <row r="217" spans="1:145" s="34" customFormat="1" ht="27.75" customHeight="1">
      <c r="A217" s="27"/>
      <c r="B217" s="27"/>
      <c r="C217" s="27"/>
      <c r="D217" s="80" t="s">
        <v>314</v>
      </c>
      <c r="E217" s="80" t="s">
        <v>314</v>
      </c>
      <c r="F217" s="69"/>
      <c r="G217" s="29">
        <f t="shared" si="13"/>
        <v>0</v>
      </c>
      <c r="H217" s="70"/>
      <c r="I217" s="69"/>
      <c r="J217" s="29">
        <f t="shared" si="14"/>
        <v>0</v>
      </c>
      <c r="K217" s="36">
        <v>50000</v>
      </c>
      <c r="L217" s="4">
        <f t="shared" si="16"/>
        <v>50</v>
      </c>
      <c r="M217" s="66">
        <v>47923</v>
      </c>
      <c r="N217" s="3">
        <f t="shared" si="15"/>
        <v>47.9</v>
      </c>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row>
    <row r="218" spans="1:145" s="34" customFormat="1" ht="27.75" customHeight="1">
      <c r="A218" s="27"/>
      <c r="B218" s="27"/>
      <c r="C218" s="27"/>
      <c r="D218" s="80" t="s">
        <v>376</v>
      </c>
      <c r="E218" s="80" t="s">
        <v>376</v>
      </c>
      <c r="F218" s="69"/>
      <c r="G218" s="29">
        <f t="shared" si="13"/>
        <v>0</v>
      </c>
      <c r="H218" s="70"/>
      <c r="I218" s="69"/>
      <c r="J218" s="29">
        <f t="shared" si="14"/>
        <v>0</v>
      </c>
      <c r="K218" s="36">
        <v>50000</v>
      </c>
      <c r="L218" s="4">
        <f t="shared" si="16"/>
        <v>50</v>
      </c>
      <c r="M218" s="66">
        <v>48223</v>
      </c>
      <c r="N218" s="3">
        <f t="shared" si="15"/>
        <v>48.2</v>
      </c>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row>
    <row r="219" spans="1:145" s="34" customFormat="1" ht="27.75" customHeight="1">
      <c r="A219" s="27"/>
      <c r="B219" s="27"/>
      <c r="C219" s="27"/>
      <c r="D219" s="80" t="s">
        <v>307</v>
      </c>
      <c r="E219" s="80" t="s">
        <v>307</v>
      </c>
      <c r="F219" s="69"/>
      <c r="G219" s="29">
        <f t="shared" si="13"/>
        <v>0</v>
      </c>
      <c r="H219" s="70"/>
      <c r="I219" s="69"/>
      <c r="J219" s="29">
        <f t="shared" si="14"/>
        <v>0</v>
      </c>
      <c r="K219" s="36">
        <v>50000</v>
      </c>
      <c r="L219" s="4">
        <f t="shared" si="16"/>
        <v>50</v>
      </c>
      <c r="M219" s="66">
        <v>47923</v>
      </c>
      <c r="N219" s="3">
        <f t="shared" si="15"/>
        <v>47.9</v>
      </c>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row>
    <row r="220" spans="1:145" s="34" customFormat="1" ht="27.75" customHeight="1">
      <c r="A220" s="27"/>
      <c r="B220" s="27"/>
      <c r="C220" s="27"/>
      <c r="D220" s="80" t="s">
        <v>357</v>
      </c>
      <c r="E220" s="80" t="s">
        <v>357</v>
      </c>
      <c r="F220" s="69"/>
      <c r="G220" s="29">
        <f t="shared" si="13"/>
        <v>0</v>
      </c>
      <c r="H220" s="70"/>
      <c r="I220" s="69"/>
      <c r="J220" s="29">
        <f t="shared" si="14"/>
        <v>0</v>
      </c>
      <c r="K220" s="36">
        <v>47923</v>
      </c>
      <c r="L220" s="4">
        <f t="shared" si="16"/>
        <v>47.9</v>
      </c>
      <c r="M220" s="66">
        <v>47923</v>
      </c>
      <c r="N220" s="3">
        <f t="shared" si="15"/>
        <v>47.9</v>
      </c>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row>
    <row r="221" spans="1:145" s="34" customFormat="1" ht="27.75" customHeight="1">
      <c r="A221" s="27"/>
      <c r="B221" s="27"/>
      <c r="C221" s="27"/>
      <c r="D221" s="80" t="s">
        <v>308</v>
      </c>
      <c r="E221" s="80" t="s">
        <v>308</v>
      </c>
      <c r="F221" s="69"/>
      <c r="G221" s="29">
        <f t="shared" si="13"/>
        <v>0</v>
      </c>
      <c r="H221" s="70"/>
      <c r="I221" s="69"/>
      <c r="J221" s="29">
        <f t="shared" si="14"/>
        <v>0</v>
      </c>
      <c r="K221" s="36">
        <v>47923</v>
      </c>
      <c r="L221" s="4">
        <f t="shared" si="16"/>
        <v>47.9</v>
      </c>
      <c r="M221" s="66">
        <v>47923</v>
      </c>
      <c r="N221" s="3">
        <f t="shared" si="15"/>
        <v>47.9</v>
      </c>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row>
    <row r="222" spans="1:145" s="34" customFormat="1" ht="27.75" customHeight="1">
      <c r="A222" s="27"/>
      <c r="B222" s="27"/>
      <c r="C222" s="27"/>
      <c r="D222" s="80" t="s">
        <v>309</v>
      </c>
      <c r="E222" s="80" t="s">
        <v>309</v>
      </c>
      <c r="F222" s="69"/>
      <c r="G222" s="29">
        <f t="shared" si="13"/>
        <v>0</v>
      </c>
      <c r="H222" s="70"/>
      <c r="I222" s="69"/>
      <c r="J222" s="29">
        <f t="shared" si="14"/>
        <v>0</v>
      </c>
      <c r="K222" s="36">
        <v>47923</v>
      </c>
      <c r="L222" s="4">
        <f t="shared" si="16"/>
        <v>47.9</v>
      </c>
      <c r="M222" s="66">
        <v>47923</v>
      </c>
      <c r="N222" s="3">
        <f t="shared" si="15"/>
        <v>47.9</v>
      </c>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row>
    <row r="223" spans="1:145" s="34" customFormat="1" ht="27.75" customHeight="1">
      <c r="A223" s="27"/>
      <c r="B223" s="27"/>
      <c r="C223" s="27"/>
      <c r="D223" s="80" t="s">
        <v>310</v>
      </c>
      <c r="E223" s="80" t="s">
        <v>310</v>
      </c>
      <c r="F223" s="69"/>
      <c r="G223" s="29">
        <f t="shared" si="13"/>
        <v>0</v>
      </c>
      <c r="H223" s="70"/>
      <c r="I223" s="69"/>
      <c r="J223" s="29">
        <f t="shared" si="14"/>
        <v>0</v>
      </c>
      <c r="K223" s="36">
        <v>47923</v>
      </c>
      <c r="L223" s="4">
        <f>ROUND(K223/1000,1)+0.1</f>
        <v>48</v>
      </c>
      <c r="M223" s="66">
        <v>47923</v>
      </c>
      <c r="N223" s="3">
        <f>ROUND(M223/1000,1)+0.1</f>
        <v>48</v>
      </c>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row>
    <row r="224" spans="1:145" s="34" customFormat="1" ht="27.75" customHeight="1">
      <c r="A224" s="27"/>
      <c r="B224" s="27"/>
      <c r="C224" s="27"/>
      <c r="D224" s="80" t="s">
        <v>311</v>
      </c>
      <c r="E224" s="80" t="s">
        <v>311</v>
      </c>
      <c r="F224" s="69"/>
      <c r="G224" s="29">
        <f t="shared" si="13"/>
        <v>0</v>
      </c>
      <c r="H224" s="70"/>
      <c r="I224" s="69"/>
      <c r="J224" s="29">
        <f t="shared" si="14"/>
        <v>0</v>
      </c>
      <c r="K224" s="36">
        <v>50000</v>
      </c>
      <c r="L224" s="4">
        <f t="shared" si="16"/>
        <v>50</v>
      </c>
      <c r="M224" s="66">
        <v>47923</v>
      </c>
      <c r="N224" s="3">
        <f t="shared" si="15"/>
        <v>47.9</v>
      </c>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row>
    <row r="225" spans="1:145" s="34" customFormat="1" ht="34.5" customHeight="1">
      <c r="A225" s="27"/>
      <c r="B225" s="27"/>
      <c r="C225" s="27"/>
      <c r="D225" s="80" t="s">
        <v>312</v>
      </c>
      <c r="E225" s="80" t="s">
        <v>312</v>
      </c>
      <c r="F225" s="69"/>
      <c r="G225" s="29">
        <f t="shared" si="13"/>
        <v>0</v>
      </c>
      <c r="H225" s="70"/>
      <c r="I225" s="69"/>
      <c r="J225" s="29">
        <f t="shared" si="14"/>
        <v>0</v>
      </c>
      <c r="K225" s="36">
        <v>50000</v>
      </c>
      <c r="L225" s="4">
        <f t="shared" si="16"/>
        <v>50</v>
      </c>
      <c r="M225" s="66">
        <v>47923</v>
      </c>
      <c r="N225" s="3">
        <f t="shared" si="15"/>
        <v>47.9</v>
      </c>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row>
    <row r="226" spans="1:145" s="34" customFormat="1" ht="34.5" customHeight="1">
      <c r="A226" s="27"/>
      <c r="B226" s="27"/>
      <c r="C226" s="27"/>
      <c r="D226" s="80" t="s">
        <v>406</v>
      </c>
      <c r="E226" s="80" t="s">
        <v>406</v>
      </c>
      <c r="F226" s="69"/>
      <c r="G226" s="29">
        <f t="shared" si="13"/>
        <v>0</v>
      </c>
      <c r="H226" s="70"/>
      <c r="I226" s="69"/>
      <c r="J226" s="29">
        <f t="shared" si="14"/>
        <v>0</v>
      </c>
      <c r="K226" s="36">
        <v>62000</v>
      </c>
      <c r="L226" s="4">
        <f t="shared" si="16"/>
        <v>62</v>
      </c>
      <c r="M226" s="66">
        <v>0</v>
      </c>
      <c r="N226" s="3">
        <f t="shared" si="15"/>
        <v>0</v>
      </c>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row>
    <row r="227" spans="1:145" s="34" customFormat="1" ht="45" customHeight="1">
      <c r="A227" s="27"/>
      <c r="B227" s="27"/>
      <c r="C227" s="27"/>
      <c r="D227" s="80" t="s">
        <v>409</v>
      </c>
      <c r="E227" s="80" t="s">
        <v>409</v>
      </c>
      <c r="F227" s="69"/>
      <c r="G227" s="29">
        <f t="shared" si="13"/>
        <v>0</v>
      </c>
      <c r="H227" s="70"/>
      <c r="I227" s="69"/>
      <c r="J227" s="29">
        <f t="shared" si="14"/>
        <v>0</v>
      </c>
      <c r="K227" s="36">
        <v>58000</v>
      </c>
      <c r="L227" s="4">
        <f t="shared" si="16"/>
        <v>58</v>
      </c>
      <c r="M227" s="66">
        <v>53768</v>
      </c>
      <c r="N227" s="3">
        <f t="shared" si="15"/>
        <v>53.8</v>
      </c>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row>
    <row r="228" spans="1:145" s="34" customFormat="1" ht="34.5" customHeight="1">
      <c r="A228" s="27"/>
      <c r="B228" s="27"/>
      <c r="C228" s="27"/>
      <c r="D228" s="80" t="s">
        <v>407</v>
      </c>
      <c r="E228" s="80" t="s">
        <v>407</v>
      </c>
      <c r="F228" s="69"/>
      <c r="G228" s="29">
        <f t="shared" si="13"/>
        <v>0</v>
      </c>
      <c r="H228" s="70"/>
      <c r="I228" s="69"/>
      <c r="J228" s="29">
        <f t="shared" si="14"/>
        <v>0</v>
      </c>
      <c r="K228" s="36">
        <v>47900</v>
      </c>
      <c r="L228" s="4">
        <f t="shared" si="16"/>
        <v>47.9</v>
      </c>
      <c r="M228" s="66">
        <v>47900</v>
      </c>
      <c r="N228" s="3">
        <f t="shared" si="15"/>
        <v>47.9</v>
      </c>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row>
    <row r="229" spans="1:145" s="34" customFormat="1" ht="42.75" customHeight="1">
      <c r="A229" s="27"/>
      <c r="B229" s="27"/>
      <c r="C229" s="27"/>
      <c r="D229" s="80" t="s">
        <v>408</v>
      </c>
      <c r="E229" s="80" t="s">
        <v>408</v>
      </c>
      <c r="F229" s="69"/>
      <c r="G229" s="29">
        <f t="shared" si="13"/>
        <v>0</v>
      </c>
      <c r="H229" s="70"/>
      <c r="I229" s="69"/>
      <c r="J229" s="29">
        <f t="shared" si="14"/>
        <v>0</v>
      </c>
      <c r="K229" s="36">
        <v>47900</v>
      </c>
      <c r="L229" s="4">
        <f t="shared" si="16"/>
        <v>47.9</v>
      </c>
      <c r="M229" s="66">
        <v>47900</v>
      </c>
      <c r="N229" s="3">
        <f t="shared" si="15"/>
        <v>47.9</v>
      </c>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row>
    <row r="230" spans="1:145" s="34" customFormat="1" ht="28.5" customHeight="1">
      <c r="A230" s="27"/>
      <c r="B230" s="27"/>
      <c r="C230" s="27"/>
      <c r="D230" s="80" t="s">
        <v>391</v>
      </c>
      <c r="E230" s="80" t="s">
        <v>391</v>
      </c>
      <c r="F230" s="69"/>
      <c r="G230" s="29">
        <f t="shared" si="13"/>
        <v>0</v>
      </c>
      <c r="H230" s="70"/>
      <c r="I230" s="69"/>
      <c r="J230" s="29">
        <f t="shared" si="14"/>
        <v>0</v>
      </c>
      <c r="K230" s="36">
        <v>50000</v>
      </c>
      <c r="L230" s="4">
        <f t="shared" si="16"/>
        <v>50</v>
      </c>
      <c r="M230" s="66">
        <v>48223</v>
      </c>
      <c r="N230" s="3">
        <f t="shared" si="15"/>
        <v>48.2</v>
      </c>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row>
    <row r="231" spans="1:145" s="34" customFormat="1" ht="28.5" customHeight="1">
      <c r="A231" s="27"/>
      <c r="B231" s="27"/>
      <c r="C231" s="27"/>
      <c r="D231" s="80" t="s">
        <v>315</v>
      </c>
      <c r="E231" s="80" t="s">
        <v>315</v>
      </c>
      <c r="F231" s="69"/>
      <c r="G231" s="29">
        <f t="shared" si="13"/>
        <v>0</v>
      </c>
      <c r="H231" s="70"/>
      <c r="I231" s="69"/>
      <c r="J231" s="29">
        <f t="shared" si="14"/>
        <v>0</v>
      </c>
      <c r="K231" s="36">
        <v>96900</v>
      </c>
      <c r="L231" s="4">
        <f t="shared" si="16"/>
        <v>96.9</v>
      </c>
      <c r="M231" s="66">
        <v>96803</v>
      </c>
      <c r="N231" s="3">
        <f t="shared" si="15"/>
        <v>96.8</v>
      </c>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row>
    <row r="232" spans="1:145" s="34" customFormat="1" ht="28.5" customHeight="1">
      <c r="A232" s="27"/>
      <c r="B232" s="27"/>
      <c r="C232" s="27"/>
      <c r="D232" s="80" t="s">
        <v>318</v>
      </c>
      <c r="E232" s="80" t="s">
        <v>318</v>
      </c>
      <c r="F232" s="69"/>
      <c r="G232" s="29">
        <f t="shared" si="13"/>
        <v>0</v>
      </c>
      <c r="H232" s="70"/>
      <c r="I232" s="69"/>
      <c r="J232" s="29">
        <f t="shared" si="14"/>
        <v>0</v>
      </c>
      <c r="K232" s="36">
        <v>47923</v>
      </c>
      <c r="L232" s="4">
        <f>ROUND(K232/1000,1)+0.1</f>
        <v>48</v>
      </c>
      <c r="M232" s="66">
        <v>47923</v>
      </c>
      <c r="N232" s="3">
        <f>ROUND(M232/1000,1)+0.1</f>
        <v>48</v>
      </c>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row>
    <row r="233" spans="1:145" s="34" customFormat="1" ht="28.5" customHeight="1">
      <c r="A233" s="27"/>
      <c r="B233" s="27"/>
      <c r="C233" s="27"/>
      <c r="D233" s="80" t="s">
        <v>319</v>
      </c>
      <c r="E233" s="80" t="s">
        <v>319</v>
      </c>
      <c r="F233" s="69"/>
      <c r="G233" s="29">
        <f t="shared" si="13"/>
        <v>0</v>
      </c>
      <c r="H233" s="70"/>
      <c r="I233" s="69"/>
      <c r="J233" s="29">
        <f t="shared" si="14"/>
        <v>0</v>
      </c>
      <c r="K233" s="36">
        <v>50000</v>
      </c>
      <c r="L233" s="4">
        <f t="shared" si="16"/>
        <v>50</v>
      </c>
      <c r="M233" s="66">
        <v>47923</v>
      </c>
      <c r="N233" s="3">
        <f t="shared" si="15"/>
        <v>47.9</v>
      </c>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row>
    <row r="234" spans="1:145" s="34" customFormat="1" ht="28.5" customHeight="1">
      <c r="A234" s="27"/>
      <c r="B234" s="27"/>
      <c r="C234" s="27"/>
      <c r="D234" s="80" t="s">
        <v>320</v>
      </c>
      <c r="E234" s="80" t="s">
        <v>320</v>
      </c>
      <c r="F234" s="69"/>
      <c r="G234" s="29">
        <f t="shared" si="13"/>
        <v>0</v>
      </c>
      <c r="H234" s="70"/>
      <c r="I234" s="69"/>
      <c r="J234" s="29">
        <f t="shared" si="14"/>
        <v>0</v>
      </c>
      <c r="K234" s="36">
        <v>50000</v>
      </c>
      <c r="L234" s="4">
        <f t="shared" si="16"/>
        <v>50</v>
      </c>
      <c r="M234" s="66">
        <v>47923</v>
      </c>
      <c r="N234" s="3">
        <f t="shared" si="15"/>
        <v>47.9</v>
      </c>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row>
    <row r="235" spans="1:145" s="34" customFormat="1" ht="28.5" customHeight="1">
      <c r="A235" s="27"/>
      <c r="B235" s="27"/>
      <c r="C235" s="27"/>
      <c r="D235" s="80" t="s">
        <v>355</v>
      </c>
      <c r="E235" s="80" t="s">
        <v>355</v>
      </c>
      <c r="F235" s="69"/>
      <c r="G235" s="29">
        <f t="shared" si="13"/>
        <v>0</v>
      </c>
      <c r="H235" s="70"/>
      <c r="I235" s="69"/>
      <c r="J235" s="29">
        <f t="shared" si="14"/>
        <v>0</v>
      </c>
      <c r="K235" s="36">
        <v>50000</v>
      </c>
      <c r="L235" s="4">
        <f t="shared" si="16"/>
        <v>50</v>
      </c>
      <c r="M235" s="66">
        <v>47923</v>
      </c>
      <c r="N235" s="3">
        <f t="shared" si="15"/>
        <v>47.9</v>
      </c>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row>
    <row r="236" spans="1:145" s="34" customFormat="1" ht="28.5" customHeight="1">
      <c r="A236" s="27"/>
      <c r="B236" s="27"/>
      <c r="C236" s="27"/>
      <c r="D236" s="80" t="s">
        <v>321</v>
      </c>
      <c r="E236" s="80" t="s">
        <v>321</v>
      </c>
      <c r="F236" s="69"/>
      <c r="G236" s="29">
        <f t="shared" si="13"/>
        <v>0</v>
      </c>
      <c r="H236" s="70"/>
      <c r="I236" s="69"/>
      <c r="J236" s="29">
        <f t="shared" si="14"/>
        <v>0</v>
      </c>
      <c r="K236" s="36">
        <v>47923</v>
      </c>
      <c r="L236" s="4">
        <f t="shared" si="16"/>
        <v>47.9</v>
      </c>
      <c r="M236" s="66">
        <v>47923</v>
      </c>
      <c r="N236" s="3">
        <f t="shared" si="15"/>
        <v>47.9</v>
      </c>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row>
    <row r="237" spans="1:145" s="34" customFormat="1" ht="28.5" customHeight="1">
      <c r="A237" s="27"/>
      <c r="B237" s="27"/>
      <c r="C237" s="27"/>
      <c r="D237" s="80" t="s">
        <v>322</v>
      </c>
      <c r="E237" s="80" t="s">
        <v>322</v>
      </c>
      <c r="F237" s="69"/>
      <c r="G237" s="29">
        <f t="shared" si="13"/>
        <v>0</v>
      </c>
      <c r="H237" s="70"/>
      <c r="I237" s="69"/>
      <c r="J237" s="29">
        <f t="shared" si="14"/>
        <v>0</v>
      </c>
      <c r="K237" s="36">
        <v>47923</v>
      </c>
      <c r="L237" s="4">
        <f t="shared" si="16"/>
        <v>47.9</v>
      </c>
      <c r="M237" s="66">
        <v>47923</v>
      </c>
      <c r="N237" s="3">
        <f t="shared" si="15"/>
        <v>47.9</v>
      </c>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row>
    <row r="238" spans="1:145" s="34" customFormat="1" ht="31.5" customHeight="1">
      <c r="A238" s="27"/>
      <c r="B238" s="27"/>
      <c r="C238" s="27"/>
      <c r="D238" s="80" t="s">
        <v>323</v>
      </c>
      <c r="E238" s="80" t="s">
        <v>323</v>
      </c>
      <c r="F238" s="69"/>
      <c r="G238" s="29">
        <f t="shared" si="13"/>
        <v>0</v>
      </c>
      <c r="H238" s="70"/>
      <c r="I238" s="69"/>
      <c r="J238" s="29">
        <f t="shared" si="14"/>
        <v>0</v>
      </c>
      <c r="K238" s="36">
        <v>50000</v>
      </c>
      <c r="L238" s="4">
        <f t="shared" si="16"/>
        <v>50</v>
      </c>
      <c r="M238" s="66">
        <v>47923</v>
      </c>
      <c r="N238" s="3">
        <f t="shared" si="15"/>
        <v>47.9</v>
      </c>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row>
    <row r="239" spans="1:145" s="34" customFormat="1" ht="31.5" customHeight="1">
      <c r="A239" s="27"/>
      <c r="B239" s="27"/>
      <c r="C239" s="27"/>
      <c r="D239" s="80" t="s">
        <v>324</v>
      </c>
      <c r="E239" s="80" t="s">
        <v>324</v>
      </c>
      <c r="F239" s="69"/>
      <c r="G239" s="29">
        <f t="shared" si="13"/>
        <v>0</v>
      </c>
      <c r="H239" s="70"/>
      <c r="I239" s="69"/>
      <c r="J239" s="29">
        <f t="shared" si="14"/>
        <v>0</v>
      </c>
      <c r="K239" s="36">
        <v>47923</v>
      </c>
      <c r="L239" s="4">
        <f>ROUND(K239/1000,1)+0.1</f>
        <v>48</v>
      </c>
      <c r="M239" s="66">
        <v>47923</v>
      </c>
      <c r="N239" s="3">
        <f>ROUND(M239/1000,1)+0.1</f>
        <v>48</v>
      </c>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row>
    <row r="240" spans="1:145" s="34" customFormat="1" ht="31.5" customHeight="1">
      <c r="A240" s="27"/>
      <c r="B240" s="27"/>
      <c r="C240" s="27"/>
      <c r="D240" s="80" t="s">
        <v>354</v>
      </c>
      <c r="E240" s="80" t="s">
        <v>354</v>
      </c>
      <c r="F240" s="69"/>
      <c r="G240" s="29">
        <f t="shared" si="13"/>
        <v>0</v>
      </c>
      <c r="H240" s="70"/>
      <c r="I240" s="69"/>
      <c r="J240" s="29">
        <f t="shared" si="14"/>
        <v>0</v>
      </c>
      <c r="K240" s="36">
        <v>47923</v>
      </c>
      <c r="L240" s="4">
        <f>ROUND(K240/1000,1)+0.1</f>
        <v>48</v>
      </c>
      <c r="M240" s="66">
        <v>47923</v>
      </c>
      <c r="N240" s="3">
        <f>ROUND(M240/1000,1)+0.1</f>
        <v>48</v>
      </c>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row>
    <row r="241" spans="1:145" s="34" customFormat="1" ht="31.5" customHeight="1">
      <c r="A241" s="27"/>
      <c r="B241" s="27"/>
      <c r="C241" s="27"/>
      <c r="D241" s="80" t="s">
        <v>325</v>
      </c>
      <c r="E241" s="80" t="s">
        <v>325</v>
      </c>
      <c r="F241" s="69"/>
      <c r="G241" s="29">
        <f t="shared" si="13"/>
        <v>0</v>
      </c>
      <c r="H241" s="70"/>
      <c r="I241" s="69"/>
      <c r="J241" s="29">
        <f t="shared" si="14"/>
        <v>0</v>
      </c>
      <c r="K241" s="36">
        <v>48000</v>
      </c>
      <c r="L241" s="4">
        <f t="shared" si="16"/>
        <v>48</v>
      </c>
      <c r="M241" s="66">
        <v>47923</v>
      </c>
      <c r="N241" s="3">
        <f>ROUND(M241/1000,1)+0.1</f>
        <v>48</v>
      </c>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row>
    <row r="242" spans="1:145" s="34" customFormat="1" ht="31.5" customHeight="1">
      <c r="A242" s="27"/>
      <c r="B242" s="27"/>
      <c r="C242" s="27"/>
      <c r="D242" s="80" t="s">
        <v>356</v>
      </c>
      <c r="E242" s="80" t="s">
        <v>356</v>
      </c>
      <c r="F242" s="69"/>
      <c r="G242" s="29">
        <f t="shared" si="13"/>
        <v>0</v>
      </c>
      <c r="H242" s="70"/>
      <c r="I242" s="69"/>
      <c r="J242" s="29">
        <f t="shared" si="14"/>
        <v>0</v>
      </c>
      <c r="K242" s="36">
        <v>48300</v>
      </c>
      <c r="L242" s="4">
        <f t="shared" si="16"/>
        <v>48.3</v>
      </c>
      <c r="M242" s="66">
        <v>48223</v>
      </c>
      <c r="N242" s="3">
        <f t="shared" si="15"/>
        <v>48.2</v>
      </c>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row>
    <row r="243" spans="1:145" s="34" customFormat="1" ht="31.5" customHeight="1">
      <c r="A243" s="27"/>
      <c r="B243" s="27"/>
      <c r="C243" s="27"/>
      <c r="D243" s="80" t="s">
        <v>395</v>
      </c>
      <c r="E243" s="80" t="s">
        <v>395</v>
      </c>
      <c r="F243" s="69"/>
      <c r="G243" s="29">
        <f t="shared" si="13"/>
        <v>0</v>
      </c>
      <c r="H243" s="70"/>
      <c r="I243" s="69"/>
      <c r="J243" s="29">
        <f t="shared" si="14"/>
        <v>0</v>
      </c>
      <c r="K243" s="36">
        <v>48300</v>
      </c>
      <c r="L243" s="4">
        <f t="shared" si="16"/>
        <v>48.3</v>
      </c>
      <c r="M243" s="66">
        <v>48223</v>
      </c>
      <c r="N243" s="3">
        <f t="shared" si="15"/>
        <v>48.2</v>
      </c>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row>
    <row r="244" spans="1:145" s="34" customFormat="1" ht="31.5" customHeight="1">
      <c r="A244" s="27"/>
      <c r="B244" s="27"/>
      <c r="C244" s="27"/>
      <c r="D244" s="80" t="s">
        <v>326</v>
      </c>
      <c r="E244" s="80" t="s">
        <v>326</v>
      </c>
      <c r="F244" s="69"/>
      <c r="G244" s="29">
        <f t="shared" si="13"/>
        <v>0</v>
      </c>
      <c r="H244" s="70"/>
      <c r="I244" s="69"/>
      <c r="J244" s="29">
        <f t="shared" si="14"/>
        <v>0</v>
      </c>
      <c r="K244" s="36">
        <v>50000</v>
      </c>
      <c r="L244" s="4">
        <f t="shared" si="16"/>
        <v>50</v>
      </c>
      <c r="M244" s="66">
        <v>47923</v>
      </c>
      <c r="N244" s="3">
        <f t="shared" si="15"/>
        <v>47.9</v>
      </c>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row>
    <row r="245" spans="1:145" s="34" customFormat="1" ht="31.5" customHeight="1">
      <c r="A245" s="27"/>
      <c r="B245" s="27"/>
      <c r="C245" s="27"/>
      <c r="D245" s="80" t="s">
        <v>327</v>
      </c>
      <c r="E245" s="80" t="s">
        <v>327</v>
      </c>
      <c r="F245" s="69"/>
      <c r="G245" s="29">
        <f t="shared" si="13"/>
        <v>0</v>
      </c>
      <c r="H245" s="70"/>
      <c r="I245" s="69"/>
      <c r="J245" s="29">
        <f t="shared" si="14"/>
        <v>0</v>
      </c>
      <c r="K245" s="36">
        <v>47923</v>
      </c>
      <c r="L245" s="4">
        <f t="shared" si="16"/>
        <v>47.9</v>
      </c>
      <c r="M245" s="66">
        <v>47923</v>
      </c>
      <c r="N245" s="3">
        <f t="shared" si="15"/>
        <v>47.9</v>
      </c>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row>
    <row r="246" spans="1:145" s="34" customFormat="1" ht="30.75" customHeight="1">
      <c r="A246" s="27"/>
      <c r="B246" s="27"/>
      <c r="C246" s="27"/>
      <c r="D246" s="80" t="s">
        <v>328</v>
      </c>
      <c r="E246" s="80" t="s">
        <v>328</v>
      </c>
      <c r="F246" s="69"/>
      <c r="G246" s="29">
        <f t="shared" si="13"/>
        <v>0</v>
      </c>
      <c r="H246" s="70"/>
      <c r="I246" s="69"/>
      <c r="J246" s="29">
        <f t="shared" si="14"/>
        <v>0</v>
      </c>
      <c r="K246" s="36">
        <v>47923</v>
      </c>
      <c r="L246" s="4">
        <f t="shared" si="16"/>
        <v>47.9</v>
      </c>
      <c r="M246" s="66">
        <v>47923</v>
      </c>
      <c r="N246" s="3">
        <f t="shared" si="15"/>
        <v>47.9</v>
      </c>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row>
    <row r="247" spans="1:145" s="34" customFormat="1" ht="30.75" customHeight="1">
      <c r="A247" s="27"/>
      <c r="B247" s="27"/>
      <c r="C247" s="27"/>
      <c r="D247" s="80" t="s">
        <v>330</v>
      </c>
      <c r="E247" s="80" t="s">
        <v>330</v>
      </c>
      <c r="F247" s="69"/>
      <c r="G247" s="29">
        <f t="shared" si="13"/>
        <v>0</v>
      </c>
      <c r="H247" s="70"/>
      <c r="I247" s="69"/>
      <c r="J247" s="29">
        <f t="shared" si="14"/>
        <v>0</v>
      </c>
      <c r="K247" s="36">
        <v>50000</v>
      </c>
      <c r="L247" s="4">
        <f t="shared" si="16"/>
        <v>50</v>
      </c>
      <c r="M247" s="66">
        <v>47923</v>
      </c>
      <c r="N247" s="3">
        <f t="shared" si="15"/>
        <v>47.9</v>
      </c>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row>
    <row r="248" spans="1:145" s="34" customFormat="1" ht="30.75" customHeight="1">
      <c r="A248" s="27"/>
      <c r="B248" s="27"/>
      <c r="C248" s="27"/>
      <c r="D248" s="80" t="s">
        <v>331</v>
      </c>
      <c r="E248" s="80" t="s">
        <v>331</v>
      </c>
      <c r="F248" s="69"/>
      <c r="G248" s="29">
        <f t="shared" si="13"/>
        <v>0</v>
      </c>
      <c r="H248" s="70"/>
      <c r="I248" s="69"/>
      <c r="J248" s="29">
        <f t="shared" si="14"/>
        <v>0</v>
      </c>
      <c r="K248" s="36">
        <v>50000</v>
      </c>
      <c r="L248" s="4">
        <f t="shared" si="16"/>
        <v>50</v>
      </c>
      <c r="M248" s="66">
        <v>47923</v>
      </c>
      <c r="N248" s="3">
        <f t="shared" si="15"/>
        <v>47.9</v>
      </c>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row>
    <row r="249" spans="1:145" s="34" customFormat="1" ht="30.75" customHeight="1">
      <c r="A249" s="27"/>
      <c r="B249" s="27"/>
      <c r="C249" s="27"/>
      <c r="D249" s="80" t="s">
        <v>332</v>
      </c>
      <c r="E249" s="80" t="s">
        <v>332</v>
      </c>
      <c r="F249" s="69"/>
      <c r="G249" s="29">
        <f t="shared" si="13"/>
        <v>0</v>
      </c>
      <c r="H249" s="70"/>
      <c r="I249" s="69"/>
      <c r="J249" s="29">
        <f t="shared" si="14"/>
        <v>0</v>
      </c>
      <c r="K249" s="36">
        <v>50000</v>
      </c>
      <c r="L249" s="4">
        <f t="shared" si="16"/>
        <v>50</v>
      </c>
      <c r="M249" s="66">
        <v>47923</v>
      </c>
      <c r="N249" s="3">
        <f t="shared" si="15"/>
        <v>47.9</v>
      </c>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row>
    <row r="250" spans="1:145" s="34" customFormat="1" ht="30.75" customHeight="1">
      <c r="A250" s="27"/>
      <c r="B250" s="27"/>
      <c r="C250" s="27"/>
      <c r="D250" s="80" t="s">
        <v>335</v>
      </c>
      <c r="E250" s="80" t="s">
        <v>335</v>
      </c>
      <c r="F250" s="69"/>
      <c r="G250" s="29">
        <f t="shared" si="13"/>
        <v>0</v>
      </c>
      <c r="H250" s="70"/>
      <c r="I250" s="69"/>
      <c r="J250" s="29">
        <f t="shared" si="14"/>
        <v>0</v>
      </c>
      <c r="K250" s="36">
        <v>2100</v>
      </c>
      <c r="L250" s="4">
        <f t="shared" si="16"/>
        <v>2.1</v>
      </c>
      <c r="M250" s="66">
        <v>2100</v>
      </c>
      <c r="N250" s="3">
        <f t="shared" si="15"/>
        <v>2.1</v>
      </c>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row>
    <row r="251" spans="1:145" s="34" customFormat="1" ht="30.75" customHeight="1">
      <c r="A251" s="27"/>
      <c r="B251" s="27"/>
      <c r="C251" s="27"/>
      <c r="D251" s="80" t="s">
        <v>416</v>
      </c>
      <c r="E251" s="80" t="s">
        <v>416</v>
      </c>
      <c r="F251" s="69"/>
      <c r="G251" s="29">
        <f t="shared" si="13"/>
        <v>0</v>
      </c>
      <c r="H251" s="70"/>
      <c r="I251" s="69"/>
      <c r="J251" s="29">
        <f t="shared" si="14"/>
        <v>0</v>
      </c>
      <c r="K251" s="36">
        <v>50000</v>
      </c>
      <c r="L251" s="4">
        <f t="shared" si="16"/>
        <v>50</v>
      </c>
      <c r="M251" s="66">
        <v>47923</v>
      </c>
      <c r="N251" s="3">
        <f t="shared" si="15"/>
        <v>47.9</v>
      </c>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row>
    <row r="252" spans="1:145" s="34" customFormat="1" ht="30.75" customHeight="1">
      <c r="A252" s="27"/>
      <c r="B252" s="27"/>
      <c r="C252" s="27"/>
      <c r="D252" s="80" t="s">
        <v>333</v>
      </c>
      <c r="E252" s="80" t="s">
        <v>333</v>
      </c>
      <c r="F252" s="69"/>
      <c r="G252" s="29">
        <f t="shared" si="13"/>
        <v>0</v>
      </c>
      <c r="H252" s="70"/>
      <c r="I252" s="69"/>
      <c r="J252" s="29">
        <f t="shared" si="14"/>
        <v>0</v>
      </c>
      <c r="K252" s="36">
        <v>50000</v>
      </c>
      <c r="L252" s="4">
        <f t="shared" si="16"/>
        <v>50</v>
      </c>
      <c r="M252" s="66">
        <v>47923</v>
      </c>
      <c r="N252" s="3">
        <f t="shared" si="15"/>
        <v>47.9</v>
      </c>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row>
    <row r="253" spans="1:145" s="34" customFormat="1" ht="30.75" customHeight="1">
      <c r="A253" s="27"/>
      <c r="B253" s="27"/>
      <c r="C253" s="27"/>
      <c r="D253" s="80" t="s">
        <v>336</v>
      </c>
      <c r="E253" s="80" t="s">
        <v>336</v>
      </c>
      <c r="F253" s="69"/>
      <c r="G253" s="29">
        <f t="shared" si="13"/>
        <v>0</v>
      </c>
      <c r="H253" s="70"/>
      <c r="I253" s="69"/>
      <c r="J253" s="29">
        <f t="shared" si="14"/>
        <v>0</v>
      </c>
      <c r="K253" s="36">
        <v>50000</v>
      </c>
      <c r="L253" s="4">
        <f t="shared" si="16"/>
        <v>50</v>
      </c>
      <c r="M253" s="66">
        <v>2100</v>
      </c>
      <c r="N253" s="3">
        <f t="shared" si="15"/>
        <v>2.1</v>
      </c>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row>
    <row r="254" spans="1:145" s="34" customFormat="1" ht="39.75" customHeight="1">
      <c r="A254" s="27"/>
      <c r="B254" s="27"/>
      <c r="C254" s="27"/>
      <c r="D254" s="80" t="s">
        <v>337</v>
      </c>
      <c r="E254" s="80" t="s">
        <v>337</v>
      </c>
      <c r="F254" s="69"/>
      <c r="G254" s="29">
        <f t="shared" si="13"/>
        <v>0</v>
      </c>
      <c r="H254" s="70"/>
      <c r="I254" s="69"/>
      <c r="J254" s="29">
        <f t="shared" si="14"/>
        <v>0</v>
      </c>
      <c r="K254" s="36">
        <v>47923</v>
      </c>
      <c r="L254" s="4">
        <f t="shared" si="16"/>
        <v>47.9</v>
      </c>
      <c r="M254" s="66">
        <v>47923</v>
      </c>
      <c r="N254" s="3">
        <f t="shared" si="15"/>
        <v>47.9</v>
      </c>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row>
    <row r="255" spans="1:145" s="34" customFormat="1" ht="27" customHeight="1">
      <c r="A255" s="27"/>
      <c r="B255" s="27"/>
      <c r="C255" s="27"/>
      <c r="D255" s="80" t="s">
        <v>384</v>
      </c>
      <c r="E255" s="80" t="s">
        <v>384</v>
      </c>
      <c r="F255" s="69"/>
      <c r="G255" s="29">
        <f t="shared" si="13"/>
        <v>0</v>
      </c>
      <c r="H255" s="70"/>
      <c r="I255" s="69"/>
      <c r="J255" s="29">
        <f t="shared" si="14"/>
        <v>0</v>
      </c>
      <c r="K255" s="36">
        <v>26100</v>
      </c>
      <c r="L255" s="4">
        <f t="shared" si="16"/>
        <v>26.1</v>
      </c>
      <c r="M255" s="66">
        <v>24779</v>
      </c>
      <c r="N255" s="3">
        <f t="shared" si="15"/>
        <v>24.8</v>
      </c>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row>
    <row r="256" spans="1:145" s="34" customFormat="1" ht="27" customHeight="1">
      <c r="A256" s="27"/>
      <c r="B256" s="27"/>
      <c r="C256" s="27"/>
      <c r="D256" s="80" t="s">
        <v>338</v>
      </c>
      <c r="E256" s="80" t="s">
        <v>338</v>
      </c>
      <c r="F256" s="69"/>
      <c r="G256" s="29">
        <f t="shared" si="13"/>
        <v>0</v>
      </c>
      <c r="H256" s="70"/>
      <c r="I256" s="69"/>
      <c r="J256" s="29">
        <f t="shared" si="14"/>
        <v>0</v>
      </c>
      <c r="K256" s="36">
        <v>50000</v>
      </c>
      <c r="L256" s="4">
        <f t="shared" si="16"/>
        <v>50</v>
      </c>
      <c r="M256" s="66">
        <v>47923</v>
      </c>
      <c r="N256" s="3">
        <f t="shared" si="15"/>
        <v>47.9</v>
      </c>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row>
    <row r="257" spans="1:145" s="34" customFormat="1" ht="27" customHeight="1">
      <c r="A257" s="27"/>
      <c r="B257" s="27"/>
      <c r="C257" s="27"/>
      <c r="D257" s="80" t="s">
        <v>339</v>
      </c>
      <c r="E257" s="80" t="s">
        <v>339</v>
      </c>
      <c r="F257" s="69"/>
      <c r="G257" s="29">
        <f t="shared" si="13"/>
        <v>0</v>
      </c>
      <c r="H257" s="70"/>
      <c r="I257" s="69"/>
      <c r="J257" s="29">
        <f t="shared" si="14"/>
        <v>0</v>
      </c>
      <c r="K257" s="36">
        <v>2100</v>
      </c>
      <c r="L257" s="4">
        <f t="shared" si="16"/>
        <v>2.1</v>
      </c>
      <c r="M257" s="66">
        <v>2100</v>
      </c>
      <c r="N257" s="3">
        <f t="shared" si="15"/>
        <v>2.1</v>
      </c>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row>
    <row r="258" spans="1:145" s="34" customFormat="1" ht="27" customHeight="1">
      <c r="A258" s="27"/>
      <c r="B258" s="27"/>
      <c r="C258" s="27"/>
      <c r="D258" s="80" t="s">
        <v>329</v>
      </c>
      <c r="E258" s="80" t="s">
        <v>329</v>
      </c>
      <c r="F258" s="69"/>
      <c r="G258" s="29">
        <f t="shared" si="13"/>
        <v>0</v>
      </c>
      <c r="H258" s="70"/>
      <c r="I258" s="69"/>
      <c r="J258" s="29">
        <f t="shared" si="14"/>
        <v>0</v>
      </c>
      <c r="K258" s="36">
        <v>50000</v>
      </c>
      <c r="L258" s="4">
        <f t="shared" si="16"/>
        <v>50</v>
      </c>
      <c r="M258" s="66">
        <v>0</v>
      </c>
      <c r="N258" s="3">
        <f t="shared" si="15"/>
        <v>0</v>
      </c>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row>
    <row r="259" spans="1:145" s="34" customFormat="1" ht="27" customHeight="1">
      <c r="A259" s="27"/>
      <c r="B259" s="27"/>
      <c r="C259" s="27"/>
      <c r="D259" s="80" t="s">
        <v>377</v>
      </c>
      <c r="E259" s="80" t="s">
        <v>377</v>
      </c>
      <c r="F259" s="69"/>
      <c r="G259" s="29">
        <f t="shared" si="13"/>
        <v>0</v>
      </c>
      <c r="H259" s="70"/>
      <c r="I259" s="69"/>
      <c r="J259" s="29">
        <f t="shared" si="14"/>
        <v>0</v>
      </c>
      <c r="K259" s="36">
        <v>96900</v>
      </c>
      <c r="L259" s="4">
        <f t="shared" si="16"/>
        <v>96.9</v>
      </c>
      <c r="M259" s="66">
        <v>96803</v>
      </c>
      <c r="N259" s="3">
        <f t="shared" si="15"/>
        <v>96.8</v>
      </c>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row>
    <row r="260" spans="1:145" s="34" customFormat="1" ht="27" customHeight="1">
      <c r="A260" s="27"/>
      <c r="B260" s="27"/>
      <c r="C260" s="27"/>
      <c r="D260" s="35" t="s">
        <v>374</v>
      </c>
      <c r="E260" s="35" t="s">
        <v>374</v>
      </c>
      <c r="F260" s="69"/>
      <c r="G260" s="29">
        <f t="shared" si="13"/>
        <v>0</v>
      </c>
      <c r="H260" s="70"/>
      <c r="I260" s="69"/>
      <c r="J260" s="29">
        <f t="shared" si="14"/>
        <v>0</v>
      </c>
      <c r="K260" s="36">
        <v>48500</v>
      </c>
      <c r="L260" s="4">
        <f t="shared" si="16"/>
        <v>48.5</v>
      </c>
      <c r="M260" s="66">
        <v>48338</v>
      </c>
      <c r="N260" s="3">
        <f>ROUND(M260/1000,1)+0.1</f>
        <v>48.4</v>
      </c>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row>
    <row r="261" spans="1:145" s="34" customFormat="1" ht="27" customHeight="1">
      <c r="A261" s="27"/>
      <c r="B261" s="27"/>
      <c r="C261" s="27"/>
      <c r="D261" s="35" t="s">
        <v>383</v>
      </c>
      <c r="E261" s="35" t="s">
        <v>383</v>
      </c>
      <c r="F261" s="69"/>
      <c r="G261" s="29">
        <f t="shared" si="13"/>
        <v>0</v>
      </c>
      <c r="H261" s="70"/>
      <c r="I261" s="69"/>
      <c r="J261" s="29">
        <f t="shared" si="14"/>
        <v>0</v>
      </c>
      <c r="K261" s="36">
        <v>88582</v>
      </c>
      <c r="L261" s="4">
        <f t="shared" si="16"/>
        <v>88.6</v>
      </c>
      <c r="M261" s="66">
        <v>85740</v>
      </c>
      <c r="N261" s="3">
        <f>ROUND(M261/1000,1)+0.1</f>
        <v>85.8</v>
      </c>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row>
    <row r="262" spans="1:145" s="34" customFormat="1" ht="27" customHeight="1">
      <c r="A262" s="27"/>
      <c r="B262" s="27"/>
      <c r="C262" s="27"/>
      <c r="D262" s="80" t="s">
        <v>317</v>
      </c>
      <c r="E262" s="80" t="s">
        <v>317</v>
      </c>
      <c r="F262" s="69"/>
      <c r="G262" s="29">
        <f t="shared" si="13"/>
        <v>0</v>
      </c>
      <c r="H262" s="70"/>
      <c r="I262" s="69"/>
      <c r="J262" s="29">
        <f t="shared" si="14"/>
        <v>0</v>
      </c>
      <c r="K262" s="36">
        <v>47923</v>
      </c>
      <c r="L262" s="4">
        <f t="shared" si="16"/>
        <v>47.9</v>
      </c>
      <c r="M262" s="66">
        <v>47923</v>
      </c>
      <c r="N262" s="3">
        <f t="shared" si="15"/>
        <v>47.9</v>
      </c>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row>
    <row r="263" spans="1:145" s="34" customFormat="1" ht="27.75" customHeight="1">
      <c r="A263" s="27"/>
      <c r="B263" s="27"/>
      <c r="C263" s="27"/>
      <c r="D263" s="80" t="s">
        <v>179</v>
      </c>
      <c r="E263" s="80" t="s">
        <v>179</v>
      </c>
      <c r="F263" s="69"/>
      <c r="G263" s="29">
        <f t="shared" si="13"/>
        <v>0</v>
      </c>
      <c r="H263" s="70"/>
      <c r="I263" s="69"/>
      <c r="J263" s="29">
        <f t="shared" si="14"/>
        <v>0</v>
      </c>
      <c r="K263" s="36">
        <v>84904</v>
      </c>
      <c r="L263" s="4">
        <f t="shared" si="16"/>
        <v>84.9</v>
      </c>
      <c r="M263" s="66">
        <v>84904</v>
      </c>
      <c r="N263" s="3">
        <f t="shared" si="15"/>
        <v>84.9</v>
      </c>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row>
    <row r="264" spans="1:145" s="34" customFormat="1" ht="38.25" customHeight="1">
      <c r="A264" s="27"/>
      <c r="B264" s="27"/>
      <c r="C264" s="27"/>
      <c r="D264" s="80" t="s">
        <v>180</v>
      </c>
      <c r="E264" s="80" t="s">
        <v>180</v>
      </c>
      <c r="F264" s="69"/>
      <c r="G264" s="29">
        <f t="shared" si="13"/>
        <v>0</v>
      </c>
      <c r="H264" s="70"/>
      <c r="I264" s="69"/>
      <c r="J264" s="29">
        <f t="shared" si="14"/>
        <v>0</v>
      </c>
      <c r="K264" s="36">
        <v>112293</v>
      </c>
      <c r="L264" s="4">
        <f t="shared" si="16"/>
        <v>112.3</v>
      </c>
      <c r="M264" s="66">
        <v>112293</v>
      </c>
      <c r="N264" s="3">
        <f t="shared" si="15"/>
        <v>112.3</v>
      </c>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row>
    <row r="265" spans="1:145" s="34" customFormat="1" ht="23.25" customHeight="1">
      <c r="A265" s="27"/>
      <c r="B265" s="27"/>
      <c r="C265" s="27"/>
      <c r="D265" s="80" t="s">
        <v>228</v>
      </c>
      <c r="E265" s="80" t="s">
        <v>228</v>
      </c>
      <c r="F265" s="69"/>
      <c r="G265" s="29">
        <f t="shared" si="13"/>
        <v>0</v>
      </c>
      <c r="H265" s="70"/>
      <c r="I265" s="69"/>
      <c r="J265" s="29">
        <f t="shared" si="14"/>
        <v>0</v>
      </c>
      <c r="K265" s="36">
        <v>100000</v>
      </c>
      <c r="L265" s="4">
        <f t="shared" si="16"/>
        <v>100</v>
      </c>
      <c r="M265" s="66">
        <v>46243</v>
      </c>
      <c r="N265" s="3">
        <f>ROUND(M265/1000,1)+0.1</f>
        <v>46.300000000000004</v>
      </c>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c r="DL265" s="33"/>
      <c r="DM265" s="33"/>
      <c r="DN265" s="33"/>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row>
    <row r="266" spans="1:145" s="34" customFormat="1" ht="21.75" customHeight="1">
      <c r="A266" s="27"/>
      <c r="B266" s="27"/>
      <c r="C266" s="27"/>
      <c r="D266" s="35" t="s">
        <v>181</v>
      </c>
      <c r="E266" s="35" t="s">
        <v>181</v>
      </c>
      <c r="F266" s="69"/>
      <c r="G266" s="29">
        <f t="shared" si="13"/>
        <v>0</v>
      </c>
      <c r="H266" s="70"/>
      <c r="I266" s="69"/>
      <c r="J266" s="29">
        <f t="shared" si="14"/>
        <v>0</v>
      </c>
      <c r="K266" s="36">
        <v>550963</v>
      </c>
      <c r="L266" s="4">
        <f t="shared" si="16"/>
        <v>551</v>
      </c>
      <c r="M266" s="66">
        <v>522317</v>
      </c>
      <c r="N266" s="3">
        <f t="shared" si="15"/>
        <v>522.3</v>
      </c>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row>
    <row r="267" spans="1:145" s="34" customFormat="1" ht="23.25" customHeight="1">
      <c r="A267" s="27"/>
      <c r="B267" s="27"/>
      <c r="C267" s="27"/>
      <c r="D267" s="35" t="s">
        <v>182</v>
      </c>
      <c r="E267" s="35" t="s">
        <v>182</v>
      </c>
      <c r="F267" s="69"/>
      <c r="G267" s="29">
        <f t="shared" si="13"/>
        <v>0</v>
      </c>
      <c r="H267" s="70"/>
      <c r="I267" s="69"/>
      <c r="J267" s="29">
        <f t="shared" si="14"/>
        <v>0</v>
      </c>
      <c r="K267" s="36">
        <v>1575988</v>
      </c>
      <c r="L267" s="4">
        <f t="shared" si="16"/>
        <v>1576</v>
      </c>
      <c r="M267" s="66">
        <v>1562604</v>
      </c>
      <c r="N267" s="3">
        <f t="shared" si="15"/>
        <v>1562.6</v>
      </c>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row>
    <row r="268" spans="1:145" s="34" customFormat="1" ht="23.25" customHeight="1">
      <c r="A268" s="27"/>
      <c r="B268" s="27"/>
      <c r="C268" s="27"/>
      <c r="D268" s="35" t="s">
        <v>208</v>
      </c>
      <c r="E268" s="35" t="s">
        <v>208</v>
      </c>
      <c r="F268" s="69"/>
      <c r="G268" s="29">
        <f t="shared" si="13"/>
        <v>0</v>
      </c>
      <c r="H268" s="70"/>
      <c r="I268" s="69"/>
      <c r="J268" s="29">
        <f t="shared" si="14"/>
        <v>0</v>
      </c>
      <c r="K268" s="36">
        <v>1044000</v>
      </c>
      <c r="L268" s="4">
        <f t="shared" si="16"/>
        <v>1044</v>
      </c>
      <c r="M268" s="66">
        <v>1034902</v>
      </c>
      <c r="N268" s="3">
        <f t="shared" si="15"/>
        <v>1034.9</v>
      </c>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row>
    <row r="269" spans="1:145" s="34" customFormat="1" ht="23.25" customHeight="1">
      <c r="A269" s="27"/>
      <c r="B269" s="27"/>
      <c r="C269" s="27"/>
      <c r="D269" s="35" t="s">
        <v>184</v>
      </c>
      <c r="E269" s="35" t="s">
        <v>184</v>
      </c>
      <c r="F269" s="69"/>
      <c r="G269" s="29">
        <f t="shared" si="13"/>
        <v>0</v>
      </c>
      <c r="H269" s="70"/>
      <c r="I269" s="69"/>
      <c r="J269" s="29">
        <f t="shared" si="14"/>
        <v>0</v>
      </c>
      <c r="K269" s="36">
        <v>1528000</v>
      </c>
      <c r="L269" s="4">
        <f t="shared" si="16"/>
        <v>1528</v>
      </c>
      <c r="M269" s="66">
        <v>1516323</v>
      </c>
      <c r="N269" s="3">
        <f t="shared" si="15"/>
        <v>1516.3</v>
      </c>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row>
    <row r="270" spans="1:145" s="34" customFormat="1" ht="44.25" customHeight="1">
      <c r="A270" s="27"/>
      <c r="B270" s="27"/>
      <c r="C270" s="27"/>
      <c r="D270" s="35" t="s">
        <v>183</v>
      </c>
      <c r="E270" s="35" t="s">
        <v>183</v>
      </c>
      <c r="F270" s="69"/>
      <c r="G270" s="29">
        <f t="shared" si="13"/>
        <v>0</v>
      </c>
      <c r="H270" s="70"/>
      <c r="I270" s="69"/>
      <c r="J270" s="29">
        <f t="shared" si="14"/>
        <v>0</v>
      </c>
      <c r="K270" s="36">
        <v>904000</v>
      </c>
      <c r="L270" s="4">
        <f t="shared" si="16"/>
        <v>904</v>
      </c>
      <c r="M270" s="66">
        <v>882270</v>
      </c>
      <c r="N270" s="3">
        <f t="shared" si="15"/>
        <v>882.3</v>
      </c>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row>
    <row r="271" spans="1:145" s="34" customFormat="1" ht="24" customHeight="1">
      <c r="A271" s="27"/>
      <c r="B271" s="27"/>
      <c r="C271" s="27"/>
      <c r="D271" s="80" t="s">
        <v>209</v>
      </c>
      <c r="E271" s="80" t="s">
        <v>209</v>
      </c>
      <c r="F271" s="69"/>
      <c r="G271" s="29">
        <f t="shared" si="13"/>
        <v>0</v>
      </c>
      <c r="H271" s="70"/>
      <c r="I271" s="69"/>
      <c r="J271" s="29">
        <f t="shared" si="14"/>
        <v>0</v>
      </c>
      <c r="K271" s="36">
        <v>51110</v>
      </c>
      <c r="L271" s="4">
        <f t="shared" si="16"/>
        <v>51.1</v>
      </c>
      <c r="M271" s="66">
        <v>27060</v>
      </c>
      <c r="N271" s="3">
        <f t="shared" si="15"/>
        <v>27.1</v>
      </c>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row>
    <row r="272" spans="1:145" s="34" customFormat="1" ht="30.75" customHeight="1">
      <c r="A272" s="27"/>
      <c r="B272" s="27"/>
      <c r="C272" s="27"/>
      <c r="D272" s="80" t="s">
        <v>419</v>
      </c>
      <c r="E272" s="80" t="s">
        <v>419</v>
      </c>
      <c r="F272" s="69"/>
      <c r="G272" s="29">
        <f t="shared" si="13"/>
        <v>0</v>
      </c>
      <c r="H272" s="70"/>
      <c r="I272" s="69"/>
      <c r="J272" s="29">
        <f t="shared" si="14"/>
        <v>0</v>
      </c>
      <c r="K272" s="36">
        <v>100000</v>
      </c>
      <c r="L272" s="4">
        <f t="shared" si="16"/>
        <v>100</v>
      </c>
      <c r="M272" s="66">
        <v>0</v>
      </c>
      <c r="N272" s="3">
        <f t="shared" si="15"/>
        <v>0</v>
      </c>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row>
    <row r="273" spans="1:145" s="34" customFormat="1" ht="27.75" customHeight="1">
      <c r="A273" s="27"/>
      <c r="B273" s="27"/>
      <c r="C273" s="27"/>
      <c r="D273" s="80" t="s">
        <v>249</v>
      </c>
      <c r="E273" s="80" t="s">
        <v>249</v>
      </c>
      <c r="F273" s="69"/>
      <c r="G273" s="29">
        <f aca="true" t="shared" si="17" ref="G273:G336">ROUND(F273/1000,1)</f>
        <v>0</v>
      </c>
      <c r="H273" s="70"/>
      <c r="I273" s="69"/>
      <c r="J273" s="29">
        <f aca="true" t="shared" si="18" ref="J273:J336">ROUND(I273/1000,1)</f>
        <v>0</v>
      </c>
      <c r="K273" s="36">
        <v>2015000</v>
      </c>
      <c r="L273" s="4">
        <f t="shared" si="16"/>
        <v>2015</v>
      </c>
      <c r="M273" s="66">
        <v>2003455</v>
      </c>
      <c r="N273" s="3">
        <f t="shared" si="15"/>
        <v>2003.5</v>
      </c>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row>
    <row r="274" spans="1:145" s="34" customFormat="1" ht="24.75" customHeight="1">
      <c r="A274" s="27"/>
      <c r="B274" s="27"/>
      <c r="C274" s="27"/>
      <c r="D274" s="80" t="s">
        <v>279</v>
      </c>
      <c r="E274" s="80" t="s">
        <v>279</v>
      </c>
      <c r="F274" s="69"/>
      <c r="G274" s="29">
        <f t="shared" si="17"/>
        <v>0</v>
      </c>
      <c r="H274" s="70"/>
      <c r="I274" s="69"/>
      <c r="J274" s="29">
        <f t="shared" si="18"/>
        <v>0</v>
      </c>
      <c r="K274" s="36">
        <v>49154</v>
      </c>
      <c r="L274" s="4">
        <f t="shared" si="16"/>
        <v>49.2</v>
      </c>
      <c r="M274" s="66">
        <v>49154</v>
      </c>
      <c r="N274" s="3">
        <f aca="true" t="shared" si="19" ref="N274:N337">ROUND(M274/1000,1)</f>
        <v>49.2</v>
      </c>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33"/>
      <c r="DL274" s="33"/>
      <c r="DM274" s="33"/>
      <c r="DN274" s="33"/>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row>
    <row r="275" spans="1:145" s="34" customFormat="1" ht="50.25" customHeight="1">
      <c r="A275" s="27"/>
      <c r="B275" s="27"/>
      <c r="C275" s="27"/>
      <c r="D275" s="80" t="s">
        <v>302</v>
      </c>
      <c r="E275" s="80" t="s">
        <v>302</v>
      </c>
      <c r="F275" s="69"/>
      <c r="G275" s="29">
        <f t="shared" si="17"/>
        <v>0</v>
      </c>
      <c r="H275" s="70"/>
      <c r="I275" s="69"/>
      <c r="J275" s="29">
        <f t="shared" si="18"/>
        <v>0</v>
      </c>
      <c r="K275" s="36">
        <v>50000</v>
      </c>
      <c r="L275" s="4">
        <f aca="true" t="shared" si="20" ref="L275:L338">ROUND(K275/1000,1)</f>
        <v>50</v>
      </c>
      <c r="M275" s="66">
        <v>47923</v>
      </c>
      <c r="N275" s="3">
        <f t="shared" si="19"/>
        <v>47.9</v>
      </c>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row>
    <row r="276" spans="1:145" s="34" customFormat="1" ht="46.5" customHeight="1">
      <c r="A276" s="27"/>
      <c r="B276" s="27"/>
      <c r="C276" s="27"/>
      <c r="D276" s="80" t="s">
        <v>386</v>
      </c>
      <c r="E276" s="80" t="s">
        <v>386</v>
      </c>
      <c r="F276" s="69"/>
      <c r="G276" s="29">
        <f t="shared" si="17"/>
        <v>0</v>
      </c>
      <c r="H276" s="70"/>
      <c r="I276" s="69"/>
      <c r="J276" s="29">
        <f t="shared" si="18"/>
        <v>0</v>
      </c>
      <c r="K276" s="36">
        <v>29400</v>
      </c>
      <c r="L276" s="4">
        <f t="shared" si="20"/>
        <v>29.4</v>
      </c>
      <c r="M276" s="66">
        <v>29281</v>
      </c>
      <c r="N276" s="3">
        <f t="shared" si="19"/>
        <v>29.3</v>
      </c>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row>
    <row r="277" spans="1:145" s="34" customFormat="1" ht="21" customHeight="1">
      <c r="A277" s="27"/>
      <c r="B277" s="27"/>
      <c r="C277" s="27"/>
      <c r="D277" s="80" t="s">
        <v>280</v>
      </c>
      <c r="E277" s="80" t="s">
        <v>280</v>
      </c>
      <c r="F277" s="69"/>
      <c r="G277" s="29">
        <f t="shared" si="17"/>
        <v>0</v>
      </c>
      <c r="H277" s="70"/>
      <c r="I277" s="69"/>
      <c r="J277" s="29">
        <f t="shared" si="18"/>
        <v>0</v>
      </c>
      <c r="K277" s="36">
        <v>33548</v>
      </c>
      <c r="L277" s="4">
        <f t="shared" si="20"/>
        <v>33.5</v>
      </c>
      <c r="M277" s="66">
        <v>33548</v>
      </c>
      <c r="N277" s="3">
        <f>ROUND(M277/1000,1)</f>
        <v>33.5</v>
      </c>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row>
    <row r="278" spans="1:145" s="34" customFormat="1" ht="42.75" customHeight="1">
      <c r="A278" s="27"/>
      <c r="B278" s="27"/>
      <c r="C278" s="27"/>
      <c r="D278" s="80" t="s">
        <v>281</v>
      </c>
      <c r="E278" s="80" t="s">
        <v>281</v>
      </c>
      <c r="F278" s="69"/>
      <c r="G278" s="29">
        <f t="shared" si="17"/>
        <v>0</v>
      </c>
      <c r="H278" s="70"/>
      <c r="I278" s="69"/>
      <c r="J278" s="29">
        <f t="shared" si="18"/>
        <v>0</v>
      </c>
      <c r="K278" s="36">
        <v>138941</v>
      </c>
      <c r="L278" s="4">
        <f t="shared" si="20"/>
        <v>138.9</v>
      </c>
      <c r="M278" s="66">
        <v>138941</v>
      </c>
      <c r="N278" s="4">
        <f>ROUND(M278/1000,1)</f>
        <v>138.9</v>
      </c>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c r="DJ278" s="33"/>
      <c r="DK278" s="33"/>
      <c r="DL278" s="33"/>
      <c r="DM278" s="33"/>
      <c r="DN278" s="33"/>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row>
    <row r="279" spans="1:145" s="34" customFormat="1" ht="25.5" customHeight="1">
      <c r="A279" s="27"/>
      <c r="B279" s="27"/>
      <c r="C279" s="27"/>
      <c r="D279" s="80" t="s">
        <v>261</v>
      </c>
      <c r="E279" s="80" t="s">
        <v>261</v>
      </c>
      <c r="F279" s="69"/>
      <c r="G279" s="29">
        <f t="shared" si="17"/>
        <v>0</v>
      </c>
      <c r="H279" s="70"/>
      <c r="I279" s="69"/>
      <c r="J279" s="29">
        <f t="shared" si="18"/>
        <v>0</v>
      </c>
      <c r="K279" s="36">
        <v>57700</v>
      </c>
      <c r="L279" s="4">
        <f t="shared" si="20"/>
        <v>57.7</v>
      </c>
      <c r="M279" s="66">
        <v>57276</v>
      </c>
      <c r="N279" s="3">
        <f t="shared" si="19"/>
        <v>57.3</v>
      </c>
      <c r="O279" s="33"/>
      <c r="P279" s="33"/>
      <c r="Q279" s="33"/>
      <c r="R279" s="33"/>
      <c r="S279" s="33"/>
      <c r="T279" s="33"/>
      <c r="U279" s="33"/>
      <c r="V279" s="33"/>
      <c r="W279" s="33"/>
      <c r="X279" s="33"/>
      <c r="Y279" s="33"/>
      <c r="Z279" s="33"/>
      <c r="AA279" s="33"/>
      <c r="AB279" s="33"/>
      <c r="AC279" s="33"/>
      <c r="AD279" s="33"/>
      <c r="AE279" s="33"/>
      <c r="AF279" s="33"/>
      <c r="AG279" s="33"/>
      <c r="AH279" s="33"/>
      <c r="AI279" s="33"/>
      <c r="AJ279" s="33"/>
      <c r="AK279" s="33"/>
      <c r="AL279" s="33"/>
      <c r="AM279" s="33"/>
      <c r="AN279" s="33"/>
      <c r="AO279" s="33"/>
      <c r="AP279" s="33"/>
      <c r="AQ279" s="33"/>
      <c r="AR279" s="33"/>
      <c r="AS279" s="33"/>
      <c r="AT279" s="33"/>
      <c r="AU279" s="33"/>
      <c r="AV279" s="33"/>
      <c r="AW279" s="33"/>
      <c r="AX279" s="33"/>
      <c r="AY279" s="33"/>
      <c r="AZ279" s="33"/>
      <c r="BA279" s="33"/>
      <c r="BB279" s="33"/>
      <c r="BC279" s="33"/>
      <c r="BD279" s="33"/>
      <c r="BE279" s="33"/>
      <c r="BF279" s="33"/>
      <c r="BG279" s="33"/>
      <c r="BH279" s="33"/>
      <c r="BI279" s="33"/>
      <c r="BJ279" s="33"/>
      <c r="BK279" s="33"/>
      <c r="BL279" s="33"/>
      <c r="BM279" s="33"/>
      <c r="BN279" s="33"/>
      <c r="BO279" s="33"/>
      <c r="BP279" s="33"/>
      <c r="BQ279" s="33"/>
      <c r="BR279" s="33"/>
      <c r="BS279" s="33"/>
      <c r="BT279" s="33"/>
      <c r="BU279" s="33"/>
      <c r="BV279" s="33"/>
      <c r="BW279" s="33"/>
      <c r="BX279" s="33"/>
      <c r="BY279" s="33"/>
      <c r="BZ279" s="33"/>
      <c r="CA279" s="33"/>
      <c r="CB279" s="33"/>
      <c r="CC279" s="33"/>
      <c r="CD279" s="33"/>
      <c r="CE279" s="33"/>
      <c r="CF279" s="33"/>
      <c r="CG279" s="33"/>
      <c r="CH279" s="33"/>
      <c r="CI279" s="33"/>
      <c r="CJ279" s="33"/>
      <c r="CK279" s="33"/>
      <c r="CL279" s="33"/>
      <c r="CM279" s="33"/>
      <c r="CN279" s="33"/>
      <c r="CO279" s="33"/>
      <c r="CP279" s="33"/>
      <c r="CQ279" s="33"/>
      <c r="CR279" s="33"/>
      <c r="CS279" s="33"/>
      <c r="CT279" s="33"/>
      <c r="CU279" s="33"/>
      <c r="CV279" s="33"/>
      <c r="CW279" s="33"/>
      <c r="CX279" s="33"/>
      <c r="CY279" s="33"/>
      <c r="CZ279" s="33"/>
      <c r="DA279" s="33"/>
      <c r="DB279" s="33"/>
      <c r="DC279" s="33"/>
      <c r="DD279" s="33"/>
      <c r="DE279" s="33"/>
      <c r="DF279" s="33"/>
      <c r="DG279" s="33"/>
      <c r="DH279" s="33"/>
      <c r="DI279" s="33"/>
      <c r="DJ279" s="33"/>
      <c r="DK279" s="33"/>
      <c r="DL279" s="33"/>
      <c r="DM279" s="33"/>
      <c r="DN279" s="33"/>
      <c r="DO279" s="33"/>
      <c r="DP279" s="33"/>
      <c r="DQ279" s="33"/>
      <c r="DR279" s="33"/>
      <c r="DS279" s="33"/>
      <c r="DT279" s="33"/>
      <c r="DU279" s="33"/>
      <c r="DV279" s="33"/>
      <c r="DW279" s="33"/>
      <c r="DX279" s="33"/>
      <c r="DY279" s="33"/>
      <c r="DZ279" s="33"/>
      <c r="EA279" s="33"/>
      <c r="EB279" s="33"/>
      <c r="EC279" s="33"/>
      <c r="ED279" s="33"/>
      <c r="EE279" s="33"/>
      <c r="EF279" s="33"/>
      <c r="EG279" s="33"/>
      <c r="EH279" s="33"/>
      <c r="EI279" s="33"/>
      <c r="EJ279" s="33"/>
      <c r="EK279" s="33"/>
      <c r="EL279" s="33"/>
      <c r="EM279" s="33"/>
      <c r="EN279" s="33"/>
      <c r="EO279" s="33"/>
    </row>
    <row r="280" spans="1:145" s="34" customFormat="1" ht="25.5" customHeight="1">
      <c r="A280" s="27"/>
      <c r="B280" s="27"/>
      <c r="C280" s="27"/>
      <c r="D280" s="80" t="s">
        <v>262</v>
      </c>
      <c r="E280" s="80" t="s">
        <v>262</v>
      </c>
      <c r="F280" s="69"/>
      <c r="G280" s="29">
        <f t="shared" si="17"/>
        <v>0</v>
      </c>
      <c r="H280" s="70"/>
      <c r="I280" s="69"/>
      <c r="J280" s="29">
        <f t="shared" si="18"/>
        <v>0</v>
      </c>
      <c r="K280" s="36">
        <v>57700</v>
      </c>
      <c r="L280" s="4">
        <f t="shared" si="20"/>
        <v>57.7</v>
      </c>
      <c r="M280" s="66">
        <v>57276</v>
      </c>
      <c r="N280" s="3">
        <f t="shared" si="19"/>
        <v>57.3</v>
      </c>
      <c r="O280" s="33"/>
      <c r="P280" s="33"/>
      <c r="Q280" s="33"/>
      <c r="R280" s="33"/>
      <c r="S280" s="33"/>
      <c r="T280" s="33"/>
      <c r="U280" s="33"/>
      <c r="V280" s="33"/>
      <c r="W280" s="33"/>
      <c r="X280" s="33"/>
      <c r="Y280" s="33"/>
      <c r="Z280" s="33"/>
      <c r="AA280" s="33"/>
      <c r="AB280" s="33"/>
      <c r="AC280" s="33"/>
      <c r="AD280" s="33"/>
      <c r="AE280" s="33"/>
      <c r="AF280" s="33"/>
      <c r="AG280" s="33"/>
      <c r="AH280" s="33"/>
      <c r="AI280" s="33"/>
      <c r="AJ280" s="33"/>
      <c r="AK280" s="33"/>
      <c r="AL280" s="33"/>
      <c r="AM280" s="33"/>
      <c r="AN280" s="33"/>
      <c r="AO280" s="33"/>
      <c r="AP280" s="33"/>
      <c r="AQ280" s="33"/>
      <c r="AR280" s="33"/>
      <c r="AS280" s="33"/>
      <c r="AT280" s="33"/>
      <c r="AU280" s="33"/>
      <c r="AV280" s="33"/>
      <c r="AW280" s="33"/>
      <c r="AX280" s="33"/>
      <c r="AY280" s="33"/>
      <c r="AZ280" s="33"/>
      <c r="BA280" s="33"/>
      <c r="BB280" s="33"/>
      <c r="BC280" s="33"/>
      <c r="BD280" s="33"/>
      <c r="BE280" s="33"/>
      <c r="BF280" s="33"/>
      <c r="BG280" s="33"/>
      <c r="BH280" s="33"/>
      <c r="BI280" s="33"/>
      <c r="BJ280" s="33"/>
      <c r="BK280" s="33"/>
      <c r="BL280" s="33"/>
      <c r="BM280" s="33"/>
      <c r="BN280" s="33"/>
      <c r="BO280" s="33"/>
      <c r="BP280" s="33"/>
      <c r="BQ280" s="33"/>
      <c r="BR280" s="33"/>
      <c r="BS280" s="33"/>
      <c r="BT280" s="33"/>
      <c r="BU280" s="33"/>
      <c r="BV280" s="33"/>
      <c r="BW280" s="33"/>
      <c r="BX280" s="33"/>
      <c r="BY280" s="33"/>
      <c r="BZ280" s="33"/>
      <c r="CA280" s="33"/>
      <c r="CB280" s="33"/>
      <c r="CC280" s="33"/>
      <c r="CD280" s="33"/>
      <c r="CE280" s="33"/>
      <c r="CF280" s="33"/>
      <c r="CG280" s="33"/>
      <c r="CH280" s="33"/>
      <c r="CI280" s="33"/>
      <c r="CJ280" s="33"/>
      <c r="CK280" s="33"/>
      <c r="CL280" s="33"/>
      <c r="CM280" s="33"/>
      <c r="CN280" s="33"/>
      <c r="CO280" s="33"/>
      <c r="CP280" s="33"/>
      <c r="CQ280" s="33"/>
      <c r="CR280" s="33"/>
      <c r="CS280" s="33"/>
      <c r="CT280" s="33"/>
      <c r="CU280" s="33"/>
      <c r="CV280" s="33"/>
      <c r="CW280" s="33"/>
      <c r="CX280" s="33"/>
      <c r="CY280" s="33"/>
      <c r="CZ280" s="33"/>
      <c r="DA280" s="33"/>
      <c r="DB280" s="33"/>
      <c r="DC280" s="33"/>
      <c r="DD280" s="33"/>
      <c r="DE280" s="33"/>
      <c r="DF280" s="33"/>
      <c r="DG280" s="33"/>
      <c r="DH280" s="33"/>
      <c r="DI280" s="33"/>
      <c r="DJ280" s="33"/>
      <c r="DK280" s="33"/>
      <c r="DL280" s="33"/>
      <c r="DM280" s="33"/>
      <c r="DN280" s="33"/>
      <c r="DO280" s="33"/>
      <c r="DP280" s="33"/>
      <c r="DQ280" s="33"/>
      <c r="DR280" s="33"/>
      <c r="DS280" s="33"/>
      <c r="DT280" s="33"/>
      <c r="DU280" s="33"/>
      <c r="DV280" s="33"/>
      <c r="DW280" s="33"/>
      <c r="DX280" s="33"/>
      <c r="DY280" s="33"/>
      <c r="DZ280" s="33"/>
      <c r="EA280" s="33"/>
      <c r="EB280" s="33"/>
      <c r="EC280" s="33"/>
      <c r="ED280" s="33"/>
      <c r="EE280" s="33"/>
      <c r="EF280" s="33"/>
      <c r="EG280" s="33"/>
      <c r="EH280" s="33"/>
      <c r="EI280" s="33"/>
      <c r="EJ280" s="33"/>
      <c r="EK280" s="33"/>
      <c r="EL280" s="33"/>
      <c r="EM280" s="33"/>
      <c r="EN280" s="33"/>
      <c r="EO280" s="33"/>
    </row>
    <row r="281" spans="1:145" s="34" customFormat="1" ht="25.5" customHeight="1">
      <c r="A281" s="27"/>
      <c r="B281" s="27"/>
      <c r="C281" s="27"/>
      <c r="D281" s="80" t="s">
        <v>432</v>
      </c>
      <c r="E281" s="80" t="s">
        <v>432</v>
      </c>
      <c r="F281" s="69"/>
      <c r="G281" s="29">
        <f t="shared" si="17"/>
        <v>0</v>
      </c>
      <c r="H281" s="70"/>
      <c r="I281" s="69"/>
      <c r="J281" s="29">
        <f t="shared" si="18"/>
        <v>0</v>
      </c>
      <c r="K281" s="36">
        <v>10000</v>
      </c>
      <c r="L281" s="4">
        <f t="shared" si="20"/>
        <v>10</v>
      </c>
      <c r="M281" s="66">
        <v>0</v>
      </c>
      <c r="N281" s="3">
        <f t="shared" si="19"/>
        <v>0</v>
      </c>
      <c r="O281" s="33"/>
      <c r="P281" s="33"/>
      <c r="Q281" s="33"/>
      <c r="R281" s="33"/>
      <c r="S281" s="33"/>
      <c r="T281" s="33"/>
      <c r="U281" s="33"/>
      <c r="V281" s="33"/>
      <c r="W281" s="33"/>
      <c r="X281" s="33"/>
      <c r="Y281" s="33"/>
      <c r="Z281" s="33"/>
      <c r="AA281" s="33"/>
      <c r="AB281" s="33"/>
      <c r="AC281" s="33"/>
      <c r="AD281" s="33"/>
      <c r="AE281" s="33"/>
      <c r="AF281" s="33"/>
      <c r="AG281" s="33"/>
      <c r="AH281" s="33"/>
      <c r="AI281" s="33"/>
      <c r="AJ281" s="33"/>
      <c r="AK281" s="33"/>
      <c r="AL281" s="33"/>
      <c r="AM281" s="33"/>
      <c r="AN281" s="33"/>
      <c r="AO281" s="33"/>
      <c r="AP281" s="33"/>
      <c r="AQ281" s="33"/>
      <c r="AR281" s="33"/>
      <c r="AS281" s="33"/>
      <c r="AT281" s="33"/>
      <c r="AU281" s="33"/>
      <c r="AV281" s="33"/>
      <c r="AW281" s="33"/>
      <c r="AX281" s="33"/>
      <c r="AY281" s="33"/>
      <c r="AZ281" s="33"/>
      <c r="BA281" s="33"/>
      <c r="BB281" s="33"/>
      <c r="BC281" s="33"/>
      <c r="BD281" s="33"/>
      <c r="BE281" s="33"/>
      <c r="BF281" s="33"/>
      <c r="BG281" s="33"/>
      <c r="BH281" s="33"/>
      <c r="BI281" s="33"/>
      <c r="BJ281" s="33"/>
      <c r="BK281" s="33"/>
      <c r="BL281" s="33"/>
      <c r="BM281" s="33"/>
      <c r="BN281" s="33"/>
      <c r="BO281" s="33"/>
      <c r="BP281" s="33"/>
      <c r="BQ281" s="33"/>
      <c r="BR281" s="33"/>
      <c r="BS281" s="33"/>
      <c r="BT281" s="33"/>
      <c r="BU281" s="33"/>
      <c r="BV281" s="33"/>
      <c r="BW281" s="33"/>
      <c r="BX281" s="33"/>
      <c r="BY281" s="33"/>
      <c r="BZ281" s="33"/>
      <c r="CA281" s="33"/>
      <c r="CB281" s="33"/>
      <c r="CC281" s="33"/>
      <c r="CD281" s="33"/>
      <c r="CE281" s="33"/>
      <c r="CF281" s="33"/>
      <c r="CG281" s="33"/>
      <c r="CH281" s="33"/>
      <c r="CI281" s="33"/>
      <c r="CJ281" s="33"/>
      <c r="CK281" s="33"/>
      <c r="CL281" s="33"/>
      <c r="CM281" s="33"/>
      <c r="CN281" s="33"/>
      <c r="CO281" s="33"/>
      <c r="CP281" s="33"/>
      <c r="CQ281" s="33"/>
      <c r="CR281" s="33"/>
      <c r="CS281" s="33"/>
      <c r="CT281" s="33"/>
      <c r="CU281" s="33"/>
      <c r="CV281" s="33"/>
      <c r="CW281" s="33"/>
      <c r="CX281" s="33"/>
      <c r="CY281" s="33"/>
      <c r="CZ281" s="33"/>
      <c r="DA281" s="33"/>
      <c r="DB281" s="33"/>
      <c r="DC281" s="33"/>
      <c r="DD281" s="33"/>
      <c r="DE281" s="33"/>
      <c r="DF281" s="33"/>
      <c r="DG281" s="33"/>
      <c r="DH281" s="33"/>
      <c r="DI281" s="33"/>
      <c r="DJ281" s="33"/>
      <c r="DK281" s="33"/>
      <c r="DL281" s="33"/>
      <c r="DM281" s="33"/>
      <c r="DN281" s="33"/>
      <c r="DO281" s="33"/>
      <c r="DP281" s="33"/>
      <c r="DQ281" s="33"/>
      <c r="DR281" s="33"/>
      <c r="DS281" s="33"/>
      <c r="DT281" s="33"/>
      <c r="DU281" s="33"/>
      <c r="DV281" s="33"/>
      <c r="DW281" s="33"/>
      <c r="DX281" s="33"/>
      <c r="DY281" s="33"/>
      <c r="DZ281" s="33"/>
      <c r="EA281" s="33"/>
      <c r="EB281" s="33"/>
      <c r="EC281" s="33"/>
      <c r="ED281" s="33"/>
      <c r="EE281" s="33"/>
      <c r="EF281" s="33"/>
      <c r="EG281" s="33"/>
      <c r="EH281" s="33"/>
      <c r="EI281" s="33"/>
      <c r="EJ281" s="33"/>
      <c r="EK281" s="33"/>
      <c r="EL281" s="33"/>
      <c r="EM281" s="33"/>
      <c r="EN281" s="33"/>
      <c r="EO281" s="33"/>
    </row>
    <row r="282" spans="1:145" s="34" customFormat="1" ht="25.5" customHeight="1">
      <c r="A282" s="27"/>
      <c r="B282" s="27"/>
      <c r="C282" s="27"/>
      <c r="D282" s="80" t="s">
        <v>365</v>
      </c>
      <c r="E282" s="80" t="s">
        <v>365</v>
      </c>
      <c r="F282" s="69"/>
      <c r="G282" s="29">
        <f t="shared" si="17"/>
        <v>0</v>
      </c>
      <c r="H282" s="70"/>
      <c r="I282" s="69"/>
      <c r="J282" s="29">
        <f t="shared" si="18"/>
        <v>0</v>
      </c>
      <c r="K282" s="36">
        <v>17000</v>
      </c>
      <c r="L282" s="4">
        <f t="shared" si="20"/>
        <v>17</v>
      </c>
      <c r="M282" s="66">
        <v>0</v>
      </c>
      <c r="N282" s="3">
        <f t="shared" si="19"/>
        <v>0</v>
      </c>
      <c r="O282" s="33"/>
      <c r="P282" s="33"/>
      <c r="Q282" s="33"/>
      <c r="R282" s="33"/>
      <c r="S282" s="33"/>
      <c r="T282" s="33"/>
      <c r="U282" s="33"/>
      <c r="V282" s="33"/>
      <c r="W282" s="33"/>
      <c r="X282" s="33"/>
      <c r="Y282" s="33"/>
      <c r="Z282" s="33"/>
      <c r="AA282" s="33"/>
      <c r="AB282" s="33"/>
      <c r="AC282" s="33"/>
      <c r="AD282" s="33"/>
      <c r="AE282" s="33"/>
      <c r="AF282" s="33"/>
      <c r="AG282" s="33"/>
      <c r="AH282" s="33"/>
      <c r="AI282" s="33"/>
      <c r="AJ282" s="33"/>
      <c r="AK282" s="33"/>
      <c r="AL282" s="33"/>
      <c r="AM282" s="33"/>
      <c r="AN282" s="33"/>
      <c r="AO282" s="33"/>
      <c r="AP282" s="33"/>
      <c r="AQ282" s="33"/>
      <c r="AR282" s="33"/>
      <c r="AS282" s="33"/>
      <c r="AT282" s="33"/>
      <c r="AU282" s="33"/>
      <c r="AV282" s="33"/>
      <c r="AW282" s="33"/>
      <c r="AX282" s="33"/>
      <c r="AY282" s="33"/>
      <c r="AZ282" s="33"/>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33"/>
      <c r="CE282" s="33"/>
      <c r="CF282" s="33"/>
      <c r="CG282" s="33"/>
      <c r="CH282" s="33"/>
      <c r="CI282" s="33"/>
      <c r="CJ282" s="33"/>
      <c r="CK282" s="33"/>
      <c r="CL282" s="33"/>
      <c r="CM282" s="33"/>
      <c r="CN282" s="33"/>
      <c r="CO282" s="33"/>
      <c r="CP282" s="33"/>
      <c r="CQ282" s="33"/>
      <c r="CR282" s="33"/>
      <c r="CS282" s="33"/>
      <c r="CT282" s="33"/>
      <c r="CU282" s="33"/>
      <c r="CV282" s="33"/>
      <c r="CW282" s="33"/>
      <c r="CX282" s="33"/>
      <c r="CY282" s="33"/>
      <c r="CZ282" s="33"/>
      <c r="DA282" s="33"/>
      <c r="DB282" s="33"/>
      <c r="DC282" s="33"/>
      <c r="DD282" s="33"/>
      <c r="DE282" s="33"/>
      <c r="DF282" s="33"/>
      <c r="DG282" s="33"/>
      <c r="DH282" s="33"/>
      <c r="DI282" s="33"/>
      <c r="DJ282" s="33"/>
      <c r="DK282" s="33"/>
      <c r="DL282" s="33"/>
      <c r="DM282" s="33"/>
      <c r="DN282" s="33"/>
      <c r="DO282" s="33"/>
      <c r="DP282" s="33"/>
      <c r="DQ282" s="33"/>
      <c r="DR282" s="33"/>
      <c r="DS282" s="33"/>
      <c r="DT282" s="33"/>
      <c r="DU282" s="33"/>
      <c r="DV282" s="33"/>
      <c r="DW282" s="33"/>
      <c r="DX282" s="33"/>
      <c r="DY282" s="33"/>
      <c r="DZ282" s="33"/>
      <c r="EA282" s="33"/>
      <c r="EB282" s="33"/>
      <c r="EC282" s="33"/>
      <c r="ED282" s="33"/>
      <c r="EE282" s="33"/>
      <c r="EF282" s="33"/>
      <c r="EG282" s="33"/>
      <c r="EH282" s="33"/>
      <c r="EI282" s="33"/>
      <c r="EJ282" s="33"/>
      <c r="EK282" s="33"/>
      <c r="EL282" s="33"/>
      <c r="EM282" s="33"/>
      <c r="EN282" s="33"/>
      <c r="EO282" s="33"/>
    </row>
    <row r="283" spans="1:145" s="34" customFormat="1" ht="25.5" customHeight="1">
      <c r="A283" s="27"/>
      <c r="B283" s="27"/>
      <c r="C283" s="27"/>
      <c r="D283" s="80" t="s">
        <v>364</v>
      </c>
      <c r="E283" s="80" t="s">
        <v>364</v>
      </c>
      <c r="F283" s="69"/>
      <c r="G283" s="29">
        <f t="shared" si="17"/>
        <v>0</v>
      </c>
      <c r="H283" s="70"/>
      <c r="I283" s="69"/>
      <c r="J283" s="29">
        <f t="shared" si="18"/>
        <v>0</v>
      </c>
      <c r="K283" s="36">
        <v>10000</v>
      </c>
      <c r="L283" s="4">
        <f t="shared" si="20"/>
        <v>10</v>
      </c>
      <c r="M283" s="66">
        <v>0</v>
      </c>
      <c r="N283" s="3">
        <f t="shared" si="19"/>
        <v>0</v>
      </c>
      <c r="O283" s="33"/>
      <c r="P283" s="33"/>
      <c r="Q283" s="33"/>
      <c r="R283" s="33"/>
      <c r="S283" s="33"/>
      <c r="T283" s="33"/>
      <c r="U283" s="33"/>
      <c r="V283" s="33"/>
      <c r="W283" s="33"/>
      <c r="X283" s="33"/>
      <c r="Y283" s="33"/>
      <c r="Z283" s="33"/>
      <c r="AA283" s="33"/>
      <c r="AB283" s="33"/>
      <c r="AC283" s="33"/>
      <c r="AD283" s="33"/>
      <c r="AE283" s="33"/>
      <c r="AF283" s="33"/>
      <c r="AG283" s="33"/>
      <c r="AH283" s="33"/>
      <c r="AI283" s="33"/>
      <c r="AJ283" s="33"/>
      <c r="AK283" s="33"/>
      <c r="AL283" s="33"/>
      <c r="AM283" s="33"/>
      <c r="AN283" s="33"/>
      <c r="AO283" s="33"/>
      <c r="AP283" s="33"/>
      <c r="AQ283" s="33"/>
      <c r="AR283" s="33"/>
      <c r="AS283" s="33"/>
      <c r="AT283" s="33"/>
      <c r="AU283" s="33"/>
      <c r="AV283" s="33"/>
      <c r="AW283" s="33"/>
      <c r="AX283" s="33"/>
      <c r="AY283" s="33"/>
      <c r="AZ283" s="33"/>
      <c r="BA283" s="33"/>
      <c r="BB283" s="33"/>
      <c r="BC283" s="33"/>
      <c r="BD283" s="33"/>
      <c r="BE283" s="33"/>
      <c r="BF283" s="33"/>
      <c r="BG283" s="33"/>
      <c r="BH283" s="33"/>
      <c r="BI283" s="33"/>
      <c r="BJ283" s="33"/>
      <c r="BK283" s="33"/>
      <c r="BL283" s="33"/>
      <c r="BM283" s="33"/>
      <c r="BN283" s="33"/>
      <c r="BO283" s="33"/>
      <c r="BP283" s="33"/>
      <c r="BQ283" s="33"/>
      <c r="BR283" s="33"/>
      <c r="BS283" s="33"/>
      <c r="BT283" s="33"/>
      <c r="BU283" s="33"/>
      <c r="BV283" s="33"/>
      <c r="BW283" s="33"/>
      <c r="BX283" s="33"/>
      <c r="BY283" s="33"/>
      <c r="BZ283" s="33"/>
      <c r="CA283" s="33"/>
      <c r="CB283" s="33"/>
      <c r="CC283" s="33"/>
      <c r="CD283" s="33"/>
      <c r="CE283" s="33"/>
      <c r="CF283" s="33"/>
      <c r="CG283" s="33"/>
      <c r="CH283" s="33"/>
      <c r="CI283" s="33"/>
      <c r="CJ283" s="33"/>
      <c r="CK283" s="33"/>
      <c r="CL283" s="33"/>
      <c r="CM283" s="33"/>
      <c r="CN283" s="33"/>
      <c r="CO283" s="33"/>
      <c r="CP283" s="33"/>
      <c r="CQ283" s="33"/>
      <c r="CR283" s="33"/>
      <c r="CS283" s="33"/>
      <c r="CT283" s="33"/>
      <c r="CU283" s="33"/>
      <c r="CV283" s="33"/>
      <c r="CW283" s="33"/>
      <c r="CX283" s="33"/>
      <c r="CY283" s="33"/>
      <c r="CZ283" s="33"/>
      <c r="DA283" s="33"/>
      <c r="DB283" s="33"/>
      <c r="DC283" s="33"/>
      <c r="DD283" s="33"/>
      <c r="DE283" s="33"/>
      <c r="DF283" s="33"/>
      <c r="DG283" s="33"/>
      <c r="DH283" s="33"/>
      <c r="DI283" s="33"/>
      <c r="DJ283" s="33"/>
      <c r="DK283" s="33"/>
      <c r="DL283" s="33"/>
      <c r="DM283" s="33"/>
      <c r="DN283" s="33"/>
      <c r="DO283" s="33"/>
      <c r="DP283" s="33"/>
      <c r="DQ283" s="33"/>
      <c r="DR283" s="33"/>
      <c r="DS283" s="33"/>
      <c r="DT283" s="33"/>
      <c r="DU283" s="33"/>
      <c r="DV283" s="33"/>
      <c r="DW283" s="33"/>
      <c r="DX283" s="33"/>
      <c r="DY283" s="33"/>
      <c r="DZ283" s="33"/>
      <c r="EA283" s="33"/>
      <c r="EB283" s="33"/>
      <c r="EC283" s="33"/>
      <c r="ED283" s="33"/>
      <c r="EE283" s="33"/>
      <c r="EF283" s="33"/>
      <c r="EG283" s="33"/>
      <c r="EH283" s="33"/>
      <c r="EI283" s="33"/>
      <c r="EJ283" s="33"/>
      <c r="EK283" s="33"/>
      <c r="EL283" s="33"/>
      <c r="EM283" s="33"/>
      <c r="EN283" s="33"/>
      <c r="EO283" s="33"/>
    </row>
    <row r="284" spans="1:145" s="34" customFormat="1" ht="25.5" customHeight="1">
      <c r="A284" s="27"/>
      <c r="B284" s="27"/>
      <c r="C284" s="27"/>
      <c r="D284" s="80" t="s">
        <v>366</v>
      </c>
      <c r="E284" s="80" t="s">
        <v>366</v>
      </c>
      <c r="F284" s="69"/>
      <c r="G284" s="29">
        <f t="shared" si="17"/>
        <v>0</v>
      </c>
      <c r="H284" s="70"/>
      <c r="I284" s="69"/>
      <c r="J284" s="29">
        <f t="shared" si="18"/>
        <v>0</v>
      </c>
      <c r="K284" s="36">
        <v>24000</v>
      </c>
      <c r="L284" s="4">
        <f t="shared" si="20"/>
        <v>24</v>
      </c>
      <c r="M284" s="66">
        <v>0</v>
      </c>
      <c r="N284" s="3">
        <f t="shared" si="19"/>
        <v>0</v>
      </c>
      <c r="O284" s="33"/>
      <c r="P284" s="33"/>
      <c r="Q284" s="33"/>
      <c r="R284" s="33"/>
      <c r="S284" s="33"/>
      <c r="T284" s="33"/>
      <c r="U284" s="33"/>
      <c r="V284" s="33"/>
      <c r="W284" s="33"/>
      <c r="X284" s="33"/>
      <c r="Y284" s="33"/>
      <c r="Z284" s="33"/>
      <c r="AA284" s="33"/>
      <c r="AB284" s="33"/>
      <c r="AC284" s="33"/>
      <c r="AD284" s="33"/>
      <c r="AE284" s="33"/>
      <c r="AF284" s="33"/>
      <c r="AG284" s="33"/>
      <c r="AH284" s="33"/>
      <c r="AI284" s="33"/>
      <c r="AJ284" s="33"/>
      <c r="AK284" s="33"/>
      <c r="AL284" s="33"/>
      <c r="AM284" s="33"/>
      <c r="AN284" s="33"/>
      <c r="AO284" s="33"/>
      <c r="AP284" s="33"/>
      <c r="AQ284" s="33"/>
      <c r="AR284" s="33"/>
      <c r="AS284" s="33"/>
      <c r="AT284" s="33"/>
      <c r="AU284" s="33"/>
      <c r="AV284" s="33"/>
      <c r="AW284" s="33"/>
      <c r="AX284" s="33"/>
      <c r="AY284" s="33"/>
      <c r="AZ284" s="33"/>
      <c r="BA284" s="33"/>
      <c r="BB284" s="33"/>
      <c r="BC284" s="33"/>
      <c r="BD284" s="33"/>
      <c r="BE284" s="33"/>
      <c r="BF284" s="33"/>
      <c r="BG284" s="33"/>
      <c r="BH284" s="33"/>
      <c r="BI284" s="33"/>
      <c r="BJ284" s="33"/>
      <c r="BK284" s="33"/>
      <c r="BL284" s="33"/>
      <c r="BM284" s="33"/>
      <c r="BN284" s="33"/>
      <c r="BO284" s="33"/>
      <c r="BP284" s="33"/>
      <c r="BQ284" s="33"/>
      <c r="BR284" s="33"/>
      <c r="BS284" s="33"/>
      <c r="BT284" s="33"/>
      <c r="BU284" s="33"/>
      <c r="BV284" s="33"/>
      <c r="BW284" s="33"/>
      <c r="BX284" s="33"/>
      <c r="BY284" s="33"/>
      <c r="BZ284" s="33"/>
      <c r="CA284" s="33"/>
      <c r="CB284" s="33"/>
      <c r="CC284" s="33"/>
      <c r="CD284" s="33"/>
      <c r="CE284" s="33"/>
      <c r="CF284" s="33"/>
      <c r="CG284" s="33"/>
      <c r="CH284" s="33"/>
      <c r="CI284" s="33"/>
      <c r="CJ284" s="33"/>
      <c r="CK284" s="33"/>
      <c r="CL284" s="33"/>
      <c r="CM284" s="33"/>
      <c r="CN284" s="33"/>
      <c r="CO284" s="33"/>
      <c r="CP284" s="33"/>
      <c r="CQ284" s="33"/>
      <c r="CR284" s="33"/>
      <c r="CS284" s="33"/>
      <c r="CT284" s="33"/>
      <c r="CU284" s="33"/>
      <c r="CV284" s="33"/>
      <c r="CW284" s="33"/>
      <c r="CX284" s="33"/>
      <c r="CY284" s="33"/>
      <c r="CZ284" s="33"/>
      <c r="DA284" s="33"/>
      <c r="DB284" s="33"/>
      <c r="DC284" s="33"/>
      <c r="DD284" s="33"/>
      <c r="DE284" s="33"/>
      <c r="DF284" s="33"/>
      <c r="DG284" s="33"/>
      <c r="DH284" s="33"/>
      <c r="DI284" s="33"/>
      <c r="DJ284" s="33"/>
      <c r="DK284" s="33"/>
      <c r="DL284" s="33"/>
      <c r="DM284" s="33"/>
      <c r="DN284" s="33"/>
      <c r="DO284" s="33"/>
      <c r="DP284" s="33"/>
      <c r="DQ284" s="33"/>
      <c r="DR284" s="33"/>
      <c r="DS284" s="33"/>
      <c r="DT284" s="33"/>
      <c r="DU284" s="33"/>
      <c r="DV284" s="33"/>
      <c r="DW284" s="33"/>
      <c r="DX284" s="33"/>
      <c r="DY284" s="33"/>
      <c r="DZ284" s="33"/>
      <c r="EA284" s="33"/>
      <c r="EB284" s="33"/>
      <c r="EC284" s="33"/>
      <c r="ED284" s="33"/>
      <c r="EE284" s="33"/>
      <c r="EF284" s="33"/>
      <c r="EG284" s="33"/>
      <c r="EH284" s="33"/>
      <c r="EI284" s="33"/>
      <c r="EJ284" s="33"/>
      <c r="EK284" s="33"/>
      <c r="EL284" s="33"/>
      <c r="EM284" s="33"/>
      <c r="EN284" s="33"/>
      <c r="EO284" s="33"/>
    </row>
    <row r="285" spans="1:145" s="34" customFormat="1" ht="25.5" customHeight="1">
      <c r="A285" s="27"/>
      <c r="B285" s="27"/>
      <c r="C285" s="27"/>
      <c r="D285" s="35" t="s">
        <v>360</v>
      </c>
      <c r="E285" s="35" t="s">
        <v>360</v>
      </c>
      <c r="F285" s="69"/>
      <c r="G285" s="29">
        <f t="shared" si="17"/>
        <v>0</v>
      </c>
      <c r="H285" s="70"/>
      <c r="I285" s="69"/>
      <c r="J285" s="29">
        <f t="shared" si="18"/>
        <v>0</v>
      </c>
      <c r="K285" s="36">
        <v>37500</v>
      </c>
      <c r="L285" s="4">
        <f t="shared" si="20"/>
        <v>37.5</v>
      </c>
      <c r="M285" s="66">
        <v>37190</v>
      </c>
      <c r="N285" s="3">
        <f t="shared" si="19"/>
        <v>37.2</v>
      </c>
      <c r="O285" s="33"/>
      <c r="P285" s="33"/>
      <c r="Q285" s="33"/>
      <c r="R285" s="33"/>
      <c r="S285" s="33"/>
      <c r="T285" s="33"/>
      <c r="U285" s="33"/>
      <c r="V285" s="33"/>
      <c r="W285" s="33"/>
      <c r="X285" s="33"/>
      <c r="Y285" s="33"/>
      <c r="Z285" s="33"/>
      <c r="AA285" s="33"/>
      <c r="AB285" s="33"/>
      <c r="AC285" s="33"/>
      <c r="AD285" s="33"/>
      <c r="AE285" s="33"/>
      <c r="AF285" s="33"/>
      <c r="AG285" s="33"/>
      <c r="AH285" s="33"/>
      <c r="AI285" s="33"/>
      <c r="AJ285" s="33"/>
      <c r="AK285" s="33"/>
      <c r="AL285" s="33"/>
      <c r="AM285" s="33"/>
      <c r="AN285" s="33"/>
      <c r="AO285" s="33"/>
      <c r="AP285" s="33"/>
      <c r="AQ285" s="33"/>
      <c r="AR285" s="33"/>
      <c r="AS285" s="33"/>
      <c r="AT285" s="33"/>
      <c r="AU285" s="33"/>
      <c r="AV285" s="33"/>
      <c r="AW285" s="33"/>
      <c r="AX285" s="33"/>
      <c r="AY285" s="33"/>
      <c r="AZ285" s="33"/>
      <c r="BA285" s="33"/>
      <c r="BB285" s="33"/>
      <c r="BC285" s="33"/>
      <c r="BD285" s="33"/>
      <c r="BE285" s="33"/>
      <c r="BF285" s="33"/>
      <c r="BG285" s="33"/>
      <c r="BH285" s="33"/>
      <c r="BI285" s="33"/>
      <c r="BJ285" s="33"/>
      <c r="BK285" s="33"/>
      <c r="BL285" s="33"/>
      <c r="BM285" s="33"/>
      <c r="BN285" s="33"/>
      <c r="BO285" s="33"/>
      <c r="BP285" s="33"/>
      <c r="BQ285" s="33"/>
      <c r="BR285" s="33"/>
      <c r="BS285" s="33"/>
      <c r="BT285" s="33"/>
      <c r="BU285" s="33"/>
      <c r="BV285" s="33"/>
      <c r="BW285" s="33"/>
      <c r="BX285" s="33"/>
      <c r="BY285" s="33"/>
      <c r="BZ285" s="33"/>
      <c r="CA285" s="33"/>
      <c r="CB285" s="33"/>
      <c r="CC285" s="33"/>
      <c r="CD285" s="33"/>
      <c r="CE285" s="33"/>
      <c r="CF285" s="33"/>
      <c r="CG285" s="33"/>
      <c r="CH285" s="33"/>
      <c r="CI285" s="33"/>
      <c r="CJ285" s="33"/>
      <c r="CK285" s="33"/>
      <c r="CL285" s="33"/>
      <c r="CM285" s="33"/>
      <c r="CN285" s="33"/>
      <c r="CO285" s="33"/>
      <c r="CP285" s="33"/>
      <c r="CQ285" s="33"/>
      <c r="CR285" s="33"/>
      <c r="CS285" s="33"/>
      <c r="CT285" s="33"/>
      <c r="CU285" s="33"/>
      <c r="CV285" s="33"/>
      <c r="CW285" s="33"/>
      <c r="CX285" s="33"/>
      <c r="CY285" s="33"/>
      <c r="CZ285" s="33"/>
      <c r="DA285" s="33"/>
      <c r="DB285" s="33"/>
      <c r="DC285" s="33"/>
      <c r="DD285" s="33"/>
      <c r="DE285" s="33"/>
      <c r="DF285" s="33"/>
      <c r="DG285" s="33"/>
      <c r="DH285" s="33"/>
      <c r="DI285" s="33"/>
      <c r="DJ285" s="33"/>
      <c r="DK285" s="33"/>
      <c r="DL285" s="33"/>
      <c r="DM285" s="33"/>
      <c r="DN285" s="33"/>
      <c r="DO285" s="33"/>
      <c r="DP285" s="33"/>
      <c r="DQ285" s="33"/>
      <c r="DR285" s="33"/>
      <c r="DS285" s="33"/>
      <c r="DT285" s="33"/>
      <c r="DU285" s="33"/>
      <c r="DV285" s="33"/>
      <c r="DW285" s="33"/>
      <c r="DX285" s="33"/>
      <c r="DY285" s="33"/>
      <c r="DZ285" s="33"/>
      <c r="EA285" s="33"/>
      <c r="EB285" s="33"/>
      <c r="EC285" s="33"/>
      <c r="ED285" s="33"/>
      <c r="EE285" s="33"/>
      <c r="EF285" s="33"/>
      <c r="EG285" s="33"/>
      <c r="EH285" s="33"/>
      <c r="EI285" s="33"/>
      <c r="EJ285" s="33"/>
      <c r="EK285" s="33"/>
      <c r="EL285" s="33"/>
      <c r="EM285" s="33"/>
      <c r="EN285" s="33"/>
      <c r="EO285" s="33"/>
    </row>
    <row r="286" spans="1:145" s="34" customFormat="1" ht="25.5" customHeight="1">
      <c r="A286" s="27"/>
      <c r="B286" s="27"/>
      <c r="C286" s="27"/>
      <c r="D286" s="80" t="s">
        <v>301</v>
      </c>
      <c r="E286" s="80" t="s">
        <v>301</v>
      </c>
      <c r="F286" s="69"/>
      <c r="G286" s="29">
        <f t="shared" si="17"/>
        <v>0</v>
      </c>
      <c r="H286" s="70"/>
      <c r="I286" s="69"/>
      <c r="J286" s="29">
        <f t="shared" si="18"/>
        <v>0</v>
      </c>
      <c r="K286" s="36">
        <v>47923</v>
      </c>
      <c r="L286" s="4">
        <f t="shared" si="20"/>
        <v>47.9</v>
      </c>
      <c r="M286" s="66">
        <v>47923</v>
      </c>
      <c r="N286" s="3">
        <f t="shared" si="19"/>
        <v>47.9</v>
      </c>
      <c r="O286" s="33"/>
      <c r="P286" s="33"/>
      <c r="Q286" s="33"/>
      <c r="R286" s="33"/>
      <c r="S286" s="33"/>
      <c r="T286" s="33"/>
      <c r="U286" s="33"/>
      <c r="V286" s="33"/>
      <c r="W286" s="33"/>
      <c r="X286" s="33"/>
      <c r="Y286" s="33"/>
      <c r="Z286" s="33"/>
      <c r="AA286" s="33"/>
      <c r="AB286" s="33"/>
      <c r="AC286" s="33"/>
      <c r="AD286" s="33"/>
      <c r="AE286" s="33"/>
      <c r="AF286" s="33"/>
      <c r="AG286" s="33"/>
      <c r="AH286" s="33"/>
      <c r="AI286" s="33"/>
      <c r="AJ286" s="33"/>
      <c r="AK286" s="33"/>
      <c r="AL286" s="33"/>
      <c r="AM286" s="33"/>
      <c r="AN286" s="33"/>
      <c r="AO286" s="33"/>
      <c r="AP286" s="33"/>
      <c r="AQ286" s="33"/>
      <c r="AR286" s="33"/>
      <c r="AS286" s="33"/>
      <c r="AT286" s="33"/>
      <c r="AU286" s="33"/>
      <c r="AV286" s="33"/>
      <c r="AW286" s="33"/>
      <c r="AX286" s="33"/>
      <c r="AY286" s="33"/>
      <c r="AZ286" s="33"/>
      <c r="BA286" s="33"/>
      <c r="BB286" s="33"/>
      <c r="BC286" s="33"/>
      <c r="BD286" s="33"/>
      <c r="BE286" s="33"/>
      <c r="BF286" s="33"/>
      <c r="BG286" s="33"/>
      <c r="BH286" s="33"/>
      <c r="BI286" s="33"/>
      <c r="BJ286" s="33"/>
      <c r="BK286" s="33"/>
      <c r="BL286" s="33"/>
      <c r="BM286" s="33"/>
      <c r="BN286" s="33"/>
      <c r="BO286" s="33"/>
      <c r="BP286" s="33"/>
      <c r="BQ286" s="33"/>
      <c r="BR286" s="33"/>
      <c r="BS286" s="33"/>
      <c r="BT286" s="33"/>
      <c r="BU286" s="33"/>
      <c r="BV286" s="33"/>
      <c r="BW286" s="33"/>
      <c r="BX286" s="33"/>
      <c r="BY286" s="33"/>
      <c r="BZ286" s="33"/>
      <c r="CA286" s="33"/>
      <c r="CB286" s="33"/>
      <c r="CC286" s="33"/>
      <c r="CD286" s="33"/>
      <c r="CE286" s="33"/>
      <c r="CF286" s="33"/>
      <c r="CG286" s="33"/>
      <c r="CH286" s="33"/>
      <c r="CI286" s="33"/>
      <c r="CJ286" s="33"/>
      <c r="CK286" s="33"/>
      <c r="CL286" s="33"/>
      <c r="CM286" s="33"/>
      <c r="CN286" s="33"/>
      <c r="CO286" s="33"/>
      <c r="CP286" s="33"/>
      <c r="CQ286" s="33"/>
      <c r="CR286" s="33"/>
      <c r="CS286" s="33"/>
      <c r="CT286" s="33"/>
      <c r="CU286" s="33"/>
      <c r="CV286" s="33"/>
      <c r="CW286" s="33"/>
      <c r="CX286" s="33"/>
      <c r="CY286" s="33"/>
      <c r="CZ286" s="33"/>
      <c r="DA286" s="33"/>
      <c r="DB286" s="33"/>
      <c r="DC286" s="33"/>
      <c r="DD286" s="33"/>
      <c r="DE286" s="33"/>
      <c r="DF286" s="33"/>
      <c r="DG286" s="33"/>
      <c r="DH286" s="33"/>
      <c r="DI286" s="33"/>
      <c r="DJ286" s="33"/>
      <c r="DK286" s="33"/>
      <c r="DL286" s="33"/>
      <c r="DM286" s="33"/>
      <c r="DN286" s="33"/>
      <c r="DO286" s="33"/>
      <c r="DP286" s="33"/>
      <c r="DQ286" s="33"/>
      <c r="DR286" s="33"/>
      <c r="DS286" s="33"/>
      <c r="DT286" s="33"/>
      <c r="DU286" s="33"/>
      <c r="DV286" s="33"/>
      <c r="DW286" s="33"/>
      <c r="DX286" s="33"/>
      <c r="DY286" s="33"/>
      <c r="DZ286" s="33"/>
      <c r="EA286" s="33"/>
      <c r="EB286" s="33"/>
      <c r="EC286" s="33"/>
      <c r="ED286" s="33"/>
      <c r="EE286" s="33"/>
      <c r="EF286" s="33"/>
      <c r="EG286" s="33"/>
      <c r="EH286" s="33"/>
      <c r="EI286" s="33"/>
      <c r="EJ286" s="33"/>
      <c r="EK286" s="33"/>
      <c r="EL286" s="33"/>
      <c r="EM286" s="33"/>
      <c r="EN286" s="33"/>
      <c r="EO286" s="33"/>
    </row>
    <row r="287" spans="1:145" s="73" customFormat="1" ht="23.25" customHeight="1">
      <c r="A287" s="26"/>
      <c r="B287" s="26"/>
      <c r="C287" s="26"/>
      <c r="D287" s="54" t="s">
        <v>186</v>
      </c>
      <c r="E287" s="54" t="s">
        <v>186</v>
      </c>
      <c r="F287" s="81"/>
      <c r="G287" s="29">
        <f t="shared" si="17"/>
        <v>0</v>
      </c>
      <c r="H287" s="82"/>
      <c r="I287" s="81"/>
      <c r="J287" s="29">
        <f t="shared" si="18"/>
        <v>0</v>
      </c>
      <c r="K287" s="31">
        <f>SUM(K288:K292)</f>
        <v>370000</v>
      </c>
      <c r="L287" s="32">
        <f>SUM(L288:L292)</f>
        <v>370</v>
      </c>
      <c r="M287" s="31">
        <f>SUM(M288:M292)</f>
        <v>306490</v>
      </c>
      <c r="N287" s="32">
        <f>SUM(N288:N292)</f>
        <v>306.5</v>
      </c>
      <c r="O287" s="72"/>
      <c r="P287" s="72"/>
      <c r="Q287" s="72"/>
      <c r="R287" s="72"/>
      <c r="S287" s="72"/>
      <c r="T287" s="72"/>
      <c r="U287" s="72"/>
      <c r="V287" s="72"/>
      <c r="W287" s="72"/>
      <c r="X287" s="72"/>
      <c r="Y287" s="72"/>
      <c r="Z287" s="72"/>
      <c r="AA287" s="72"/>
      <c r="AB287" s="72"/>
      <c r="AC287" s="72"/>
      <c r="AD287" s="72"/>
      <c r="AE287" s="72"/>
      <c r="AF287" s="72"/>
      <c r="AG287" s="72"/>
      <c r="AH287" s="72"/>
      <c r="AI287" s="72"/>
      <c r="AJ287" s="72"/>
      <c r="AK287" s="72"/>
      <c r="AL287" s="72"/>
      <c r="AM287" s="72"/>
      <c r="AN287" s="72"/>
      <c r="AO287" s="72"/>
      <c r="AP287" s="72"/>
      <c r="AQ287" s="72"/>
      <c r="AR287" s="72"/>
      <c r="AS287" s="72"/>
      <c r="AT287" s="72"/>
      <c r="AU287" s="72"/>
      <c r="AV287" s="72"/>
      <c r="AW287" s="72"/>
      <c r="AX287" s="72"/>
      <c r="AY287" s="72"/>
      <c r="AZ287" s="72"/>
      <c r="BA287" s="72"/>
      <c r="BB287" s="72"/>
      <c r="BC287" s="72"/>
      <c r="BD287" s="72"/>
      <c r="BE287" s="72"/>
      <c r="BF287" s="72"/>
      <c r="BG287" s="72"/>
      <c r="BH287" s="72"/>
      <c r="BI287" s="72"/>
      <c r="BJ287" s="72"/>
      <c r="BK287" s="72"/>
      <c r="BL287" s="72"/>
      <c r="BM287" s="72"/>
      <c r="BN287" s="72"/>
      <c r="BO287" s="72"/>
      <c r="BP287" s="72"/>
      <c r="BQ287" s="72"/>
      <c r="BR287" s="72"/>
      <c r="BS287" s="72"/>
      <c r="BT287" s="72"/>
      <c r="BU287" s="72"/>
      <c r="BV287" s="72"/>
      <c r="BW287" s="72"/>
      <c r="BX287" s="72"/>
      <c r="BY287" s="72"/>
      <c r="BZ287" s="72"/>
      <c r="CA287" s="72"/>
      <c r="CB287" s="72"/>
      <c r="CC287" s="72"/>
      <c r="CD287" s="72"/>
      <c r="CE287" s="72"/>
      <c r="CF287" s="72"/>
      <c r="CG287" s="72"/>
      <c r="CH287" s="72"/>
      <c r="CI287" s="72"/>
      <c r="CJ287" s="72"/>
      <c r="CK287" s="72"/>
      <c r="CL287" s="72"/>
      <c r="CM287" s="72"/>
      <c r="CN287" s="72"/>
      <c r="CO287" s="72"/>
      <c r="CP287" s="72"/>
      <c r="CQ287" s="72"/>
      <c r="CR287" s="72"/>
      <c r="CS287" s="72"/>
      <c r="CT287" s="72"/>
      <c r="CU287" s="72"/>
      <c r="CV287" s="72"/>
      <c r="CW287" s="72"/>
      <c r="CX287" s="72"/>
      <c r="CY287" s="72"/>
      <c r="CZ287" s="72"/>
      <c r="DA287" s="72"/>
      <c r="DB287" s="72"/>
      <c r="DC287" s="72"/>
      <c r="DD287" s="72"/>
      <c r="DE287" s="72"/>
      <c r="DF287" s="72"/>
      <c r="DG287" s="72"/>
      <c r="DH287" s="72"/>
      <c r="DI287" s="72"/>
      <c r="DJ287" s="72"/>
      <c r="DK287" s="72"/>
      <c r="DL287" s="72"/>
      <c r="DM287" s="72"/>
      <c r="DN287" s="72"/>
      <c r="DO287" s="72"/>
      <c r="DP287" s="72"/>
      <c r="DQ287" s="72"/>
      <c r="DR287" s="72"/>
      <c r="DS287" s="72"/>
      <c r="DT287" s="72"/>
      <c r="DU287" s="72"/>
      <c r="DV287" s="72"/>
      <c r="DW287" s="72"/>
      <c r="DX287" s="72"/>
      <c r="DY287" s="72"/>
      <c r="DZ287" s="72"/>
      <c r="EA287" s="72"/>
      <c r="EB287" s="72"/>
      <c r="EC287" s="72"/>
      <c r="ED287" s="72"/>
      <c r="EE287" s="72"/>
      <c r="EF287" s="72"/>
      <c r="EG287" s="72"/>
      <c r="EH287" s="72"/>
      <c r="EI287" s="72"/>
      <c r="EJ287" s="72"/>
      <c r="EK287" s="72"/>
      <c r="EL287" s="72"/>
      <c r="EM287" s="72"/>
      <c r="EN287" s="72"/>
      <c r="EO287" s="72"/>
    </row>
    <row r="288" spans="1:145" s="34" customFormat="1" ht="27" customHeight="1">
      <c r="A288" s="27"/>
      <c r="B288" s="27"/>
      <c r="C288" s="27"/>
      <c r="D288" s="35" t="s">
        <v>430</v>
      </c>
      <c r="E288" s="35" t="s">
        <v>430</v>
      </c>
      <c r="F288" s="69"/>
      <c r="G288" s="29">
        <f t="shared" si="17"/>
        <v>0</v>
      </c>
      <c r="H288" s="70"/>
      <c r="I288" s="69"/>
      <c r="J288" s="29">
        <f t="shared" si="18"/>
        <v>0</v>
      </c>
      <c r="K288" s="36">
        <v>10000</v>
      </c>
      <c r="L288" s="4">
        <f t="shared" si="20"/>
        <v>10</v>
      </c>
      <c r="M288" s="66">
        <v>5386</v>
      </c>
      <c r="N288" s="3">
        <f t="shared" si="19"/>
        <v>5.4</v>
      </c>
      <c r="O288" s="33"/>
      <c r="P288" s="33"/>
      <c r="Q288" s="33"/>
      <c r="R288" s="33"/>
      <c r="S288" s="33"/>
      <c r="T288" s="33"/>
      <c r="U288" s="33"/>
      <c r="V288" s="33"/>
      <c r="W288" s="33"/>
      <c r="X288" s="33"/>
      <c r="Y288" s="33"/>
      <c r="Z288" s="33"/>
      <c r="AA288" s="33"/>
      <c r="AB288" s="33"/>
      <c r="AC288" s="33"/>
      <c r="AD288" s="33"/>
      <c r="AE288" s="33"/>
      <c r="AF288" s="33"/>
      <c r="AG288" s="33"/>
      <c r="AH288" s="33"/>
      <c r="AI288" s="33"/>
      <c r="AJ288" s="33"/>
      <c r="AK288" s="33"/>
      <c r="AL288" s="33"/>
      <c r="AM288" s="33"/>
      <c r="AN288" s="33"/>
      <c r="AO288" s="33"/>
      <c r="AP288" s="33"/>
      <c r="AQ288" s="33"/>
      <c r="AR288" s="33"/>
      <c r="AS288" s="33"/>
      <c r="AT288" s="33"/>
      <c r="AU288" s="33"/>
      <c r="AV288" s="33"/>
      <c r="AW288" s="33"/>
      <c r="AX288" s="33"/>
      <c r="AY288" s="33"/>
      <c r="AZ288" s="33"/>
      <c r="BA288" s="33"/>
      <c r="BB288" s="33"/>
      <c r="BC288" s="33"/>
      <c r="BD288" s="33"/>
      <c r="BE288" s="33"/>
      <c r="BF288" s="33"/>
      <c r="BG288" s="33"/>
      <c r="BH288" s="33"/>
      <c r="BI288" s="33"/>
      <c r="BJ288" s="33"/>
      <c r="BK288" s="33"/>
      <c r="BL288" s="33"/>
      <c r="BM288" s="33"/>
      <c r="BN288" s="33"/>
      <c r="BO288" s="33"/>
      <c r="BP288" s="33"/>
      <c r="BQ288" s="33"/>
      <c r="BR288" s="33"/>
      <c r="BS288" s="33"/>
      <c r="BT288" s="33"/>
      <c r="BU288" s="33"/>
      <c r="BV288" s="33"/>
      <c r="BW288" s="33"/>
      <c r="BX288" s="33"/>
      <c r="BY288" s="33"/>
      <c r="BZ288" s="33"/>
      <c r="CA288" s="33"/>
      <c r="CB288" s="33"/>
      <c r="CC288" s="33"/>
      <c r="CD288" s="33"/>
      <c r="CE288" s="33"/>
      <c r="CF288" s="33"/>
      <c r="CG288" s="33"/>
      <c r="CH288" s="33"/>
      <c r="CI288" s="33"/>
      <c r="CJ288" s="33"/>
      <c r="CK288" s="33"/>
      <c r="CL288" s="33"/>
      <c r="CM288" s="33"/>
      <c r="CN288" s="33"/>
      <c r="CO288" s="33"/>
      <c r="CP288" s="33"/>
      <c r="CQ288" s="33"/>
      <c r="CR288" s="33"/>
      <c r="CS288" s="33"/>
      <c r="CT288" s="33"/>
      <c r="CU288" s="33"/>
      <c r="CV288" s="33"/>
      <c r="CW288" s="33"/>
      <c r="CX288" s="33"/>
      <c r="CY288" s="33"/>
      <c r="CZ288" s="33"/>
      <c r="DA288" s="33"/>
      <c r="DB288" s="33"/>
      <c r="DC288" s="33"/>
      <c r="DD288" s="33"/>
      <c r="DE288" s="33"/>
      <c r="DF288" s="33"/>
      <c r="DG288" s="33"/>
      <c r="DH288" s="33"/>
      <c r="DI288" s="33"/>
      <c r="DJ288" s="33"/>
      <c r="DK288" s="33"/>
      <c r="DL288" s="33"/>
      <c r="DM288" s="33"/>
      <c r="DN288" s="33"/>
      <c r="DO288" s="33"/>
      <c r="DP288" s="33"/>
      <c r="DQ288" s="33"/>
      <c r="DR288" s="33"/>
      <c r="DS288" s="33"/>
      <c r="DT288" s="33"/>
      <c r="DU288" s="33"/>
      <c r="DV288" s="33"/>
      <c r="DW288" s="33"/>
      <c r="DX288" s="33"/>
      <c r="DY288" s="33"/>
      <c r="DZ288" s="33"/>
      <c r="EA288" s="33"/>
      <c r="EB288" s="33"/>
      <c r="EC288" s="33"/>
      <c r="ED288" s="33"/>
      <c r="EE288" s="33"/>
      <c r="EF288" s="33"/>
      <c r="EG288" s="33"/>
      <c r="EH288" s="33"/>
      <c r="EI288" s="33"/>
      <c r="EJ288" s="33"/>
      <c r="EK288" s="33"/>
      <c r="EL288" s="33"/>
      <c r="EM288" s="33"/>
      <c r="EN288" s="33"/>
      <c r="EO288" s="33"/>
    </row>
    <row r="289" spans="1:145" s="34" customFormat="1" ht="27" customHeight="1">
      <c r="A289" s="27"/>
      <c r="B289" s="27"/>
      <c r="C289" s="27"/>
      <c r="D289" s="35" t="s">
        <v>224</v>
      </c>
      <c r="E289" s="35" t="s">
        <v>224</v>
      </c>
      <c r="F289" s="69"/>
      <c r="G289" s="29">
        <f t="shared" si="17"/>
        <v>0</v>
      </c>
      <c r="H289" s="70"/>
      <c r="I289" s="69"/>
      <c r="J289" s="29">
        <f t="shared" si="18"/>
        <v>0</v>
      </c>
      <c r="K289" s="36">
        <v>90000</v>
      </c>
      <c r="L289" s="4">
        <f t="shared" si="20"/>
        <v>90</v>
      </c>
      <c r="M289" s="66">
        <v>85396</v>
      </c>
      <c r="N289" s="3">
        <f t="shared" si="19"/>
        <v>85.4</v>
      </c>
      <c r="O289" s="33"/>
      <c r="P289" s="33"/>
      <c r="Q289" s="33"/>
      <c r="R289" s="33"/>
      <c r="S289" s="33"/>
      <c r="T289" s="33"/>
      <c r="U289" s="33"/>
      <c r="V289" s="33"/>
      <c r="W289" s="33"/>
      <c r="X289" s="33"/>
      <c r="Y289" s="33"/>
      <c r="Z289" s="33"/>
      <c r="AA289" s="33"/>
      <c r="AB289" s="33"/>
      <c r="AC289" s="33"/>
      <c r="AD289" s="33"/>
      <c r="AE289" s="33"/>
      <c r="AF289" s="33"/>
      <c r="AG289" s="33"/>
      <c r="AH289" s="33"/>
      <c r="AI289" s="33"/>
      <c r="AJ289" s="33"/>
      <c r="AK289" s="33"/>
      <c r="AL289" s="33"/>
      <c r="AM289" s="33"/>
      <c r="AN289" s="33"/>
      <c r="AO289" s="33"/>
      <c r="AP289" s="33"/>
      <c r="AQ289" s="33"/>
      <c r="AR289" s="33"/>
      <c r="AS289" s="33"/>
      <c r="AT289" s="33"/>
      <c r="AU289" s="33"/>
      <c r="AV289" s="33"/>
      <c r="AW289" s="33"/>
      <c r="AX289" s="33"/>
      <c r="AY289" s="33"/>
      <c r="AZ289" s="33"/>
      <c r="BA289" s="33"/>
      <c r="BB289" s="33"/>
      <c r="BC289" s="33"/>
      <c r="BD289" s="33"/>
      <c r="BE289" s="33"/>
      <c r="BF289" s="33"/>
      <c r="BG289" s="33"/>
      <c r="BH289" s="33"/>
      <c r="BI289" s="33"/>
      <c r="BJ289" s="33"/>
      <c r="BK289" s="33"/>
      <c r="BL289" s="33"/>
      <c r="BM289" s="33"/>
      <c r="BN289" s="33"/>
      <c r="BO289" s="33"/>
      <c r="BP289" s="33"/>
      <c r="BQ289" s="33"/>
      <c r="BR289" s="33"/>
      <c r="BS289" s="33"/>
      <c r="BT289" s="33"/>
      <c r="BU289" s="33"/>
      <c r="BV289" s="33"/>
      <c r="BW289" s="33"/>
      <c r="BX289" s="33"/>
      <c r="BY289" s="33"/>
      <c r="BZ289" s="33"/>
      <c r="CA289" s="33"/>
      <c r="CB289" s="33"/>
      <c r="CC289" s="33"/>
      <c r="CD289" s="33"/>
      <c r="CE289" s="33"/>
      <c r="CF289" s="33"/>
      <c r="CG289" s="33"/>
      <c r="CH289" s="33"/>
      <c r="CI289" s="33"/>
      <c r="CJ289" s="33"/>
      <c r="CK289" s="33"/>
      <c r="CL289" s="33"/>
      <c r="CM289" s="33"/>
      <c r="CN289" s="33"/>
      <c r="CO289" s="33"/>
      <c r="CP289" s="33"/>
      <c r="CQ289" s="33"/>
      <c r="CR289" s="33"/>
      <c r="CS289" s="33"/>
      <c r="CT289" s="33"/>
      <c r="CU289" s="33"/>
      <c r="CV289" s="33"/>
      <c r="CW289" s="33"/>
      <c r="CX289" s="33"/>
      <c r="CY289" s="33"/>
      <c r="CZ289" s="33"/>
      <c r="DA289" s="33"/>
      <c r="DB289" s="33"/>
      <c r="DC289" s="33"/>
      <c r="DD289" s="33"/>
      <c r="DE289" s="33"/>
      <c r="DF289" s="33"/>
      <c r="DG289" s="33"/>
      <c r="DH289" s="33"/>
      <c r="DI289" s="33"/>
      <c r="DJ289" s="33"/>
      <c r="DK289" s="33"/>
      <c r="DL289" s="33"/>
      <c r="DM289" s="33"/>
      <c r="DN289" s="33"/>
      <c r="DO289" s="33"/>
      <c r="DP289" s="33"/>
      <c r="DQ289" s="33"/>
      <c r="DR289" s="33"/>
      <c r="DS289" s="33"/>
      <c r="DT289" s="33"/>
      <c r="DU289" s="33"/>
      <c r="DV289" s="33"/>
      <c r="DW289" s="33"/>
      <c r="DX289" s="33"/>
      <c r="DY289" s="33"/>
      <c r="DZ289" s="33"/>
      <c r="EA289" s="33"/>
      <c r="EB289" s="33"/>
      <c r="EC289" s="33"/>
      <c r="ED289" s="33"/>
      <c r="EE289" s="33"/>
      <c r="EF289" s="33"/>
      <c r="EG289" s="33"/>
      <c r="EH289" s="33"/>
      <c r="EI289" s="33"/>
      <c r="EJ289" s="33"/>
      <c r="EK289" s="33"/>
      <c r="EL289" s="33"/>
      <c r="EM289" s="33"/>
      <c r="EN289" s="33"/>
      <c r="EO289" s="33"/>
    </row>
    <row r="290" spans="1:145" s="34" customFormat="1" ht="27" customHeight="1">
      <c r="A290" s="27"/>
      <c r="B290" s="27"/>
      <c r="C290" s="27"/>
      <c r="D290" s="35" t="s">
        <v>206</v>
      </c>
      <c r="E290" s="35" t="s">
        <v>206</v>
      </c>
      <c r="F290" s="69"/>
      <c r="G290" s="29">
        <f t="shared" si="17"/>
        <v>0</v>
      </c>
      <c r="H290" s="70"/>
      <c r="I290" s="69"/>
      <c r="J290" s="29">
        <f t="shared" si="18"/>
        <v>0</v>
      </c>
      <c r="K290" s="36">
        <v>90000</v>
      </c>
      <c r="L290" s="4">
        <f t="shared" si="20"/>
        <v>90</v>
      </c>
      <c r="M290" s="66">
        <v>58022</v>
      </c>
      <c r="N290" s="3">
        <f t="shared" si="19"/>
        <v>58</v>
      </c>
      <c r="O290" s="33"/>
      <c r="P290" s="33"/>
      <c r="Q290" s="33"/>
      <c r="R290" s="33"/>
      <c r="S290" s="33"/>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33"/>
      <c r="BB290" s="33"/>
      <c r="BC290" s="33"/>
      <c r="BD290" s="33"/>
      <c r="BE290" s="33"/>
      <c r="BF290" s="33"/>
      <c r="BG290" s="33"/>
      <c r="BH290" s="33"/>
      <c r="BI290" s="33"/>
      <c r="BJ290" s="33"/>
      <c r="BK290" s="33"/>
      <c r="BL290" s="33"/>
      <c r="BM290" s="33"/>
      <c r="BN290" s="33"/>
      <c r="BO290" s="33"/>
      <c r="BP290" s="33"/>
      <c r="BQ290" s="33"/>
      <c r="BR290" s="33"/>
      <c r="BS290" s="33"/>
      <c r="BT290" s="33"/>
      <c r="BU290" s="33"/>
      <c r="BV290" s="33"/>
      <c r="BW290" s="33"/>
      <c r="BX290" s="33"/>
      <c r="BY290" s="33"/>
      <c r="BZ290" s="33"/>
      <c r="CA290" s="33"/>
      <c r="CB290" s="33"/>
      <c r="CC290" s="33"/>
      <c r="CD290" s="33"/>
      <c r="CE290" s="33"/>
      <c r="CF290" s="33"/>
      <c r="CG290" s="33"/>
      <c r="CH290" s="33"/>
      <c r="CI290" s="33"/>
      <c r="CJ290" s="33"/>
      <c r="CK290" s="33"/>
      <c r="CL290" s="33"/>
      <c r="CM290" s="33"/>
      <c r="CN290" s="33"/>
      <c r="CO290" s="33"/>
      <c r="CP290" s="33"/>
      <c r="CQ290" s="33"/>
      <c r="CR290" s="33"/>
      <c r="CS290" s="33"/>
      <c r="CT290" s="33"/>
      <c r="CU290" s="33"/>
      <c r="CV290" s="33"/>
      <c r="CW290" s="33"/>
      <c r="CX290" s="33"/>
      <c r="CY290" s="33"/>
      <c r="CZ290" s="33"/>
      <c r="DA290" s="33"/>
      <c r="DB290" s="33"/>
      <c r="DC290" s="33"/>
      <c r="DD290" s="33"/>
      <c r="DE290" s="33"/>
      <c r="DF290" s="33"/>
      <c r="DG290" s="33"/>
      <c r="DH290" s="33"/>
      <c r="DI290" s="33"/>
      <c r="DJ290" s="33"/>
      <c r="DK290" s="33"/>
      <c r="DL290" s="33"/>
      <c r="DM290" s="33"/>
      <c r="DN290" s="33"/>
      <c r="DO290" s="33"/>
      <c r="DP290" s="33"/>
      <c r="DQ290" s="33"/>
      <c r="DR290" s="33"/>
      <c r="DS290" s="33"/>
      <c r="DT290" s="33"/>
      <c r="DU290" s="33"/>
      <c r="DV290" s="33"/>
      <c r="DW290" s="33"/>
      <c r="DX290" s="33"/>
      <c r="DY290" s="33"/>
      <c r="DZ290" s="33"/>
      <c r="EA290" s="33"/>
      <c r="EB290" s="33"/>
      <c r="EC290" s="33"/>
      <c r="ED290" s="33"/>
      <c r="EE290" s="33"/>
      <c r="EF290" s="33"/>
      <c r="EG290" s="33"/>
      <c r="EH290" s="33"/>
      <c r="EI290" s="33"/>
      <c r="EJ290" s="33"/>
      <c r="EK290" s="33"/>
      <c r="EL290" s="33"/>
      <c r="EM290" s="33"/>
      <c r="EN290" s="33"/>
      <c r="EO290" s="33"/>
    </row>
    <row r="291" spans="1:145" s="34" customFormat="1" ht="27" customHeight="1">
      <c r="A291" s="27"/>
      <c r="B291" s="27"/>
      <c r="C291" s="27"/>
      <c r="D291" s="35" t="s">
        <v>207</v>
      </c>
      <c r="E291" s="35" t="s">
        <v>207</v>
      </c>
      <c r="F291" s="69"/>
      <c r="G291" s="29">
        <f t="shared" si="17"/>
        <v>0</v>
      </c>
      <c r="H291" s="70"/>
      <c r="I291" s="69"/>
      <c r="J291" s="29">
        <f t="shared" si="18"/>
        <v>0</v>
      </c>
      <c r="K291" s="36">
        <v>90000</v>
      </c>
      <c r="L291" s="4">
        <f t="shared" si="20"/>
        <v>90</v>
      </c>
      <c r="M291" s="66">
        <v>80673</v>
      </c>
      <c r="N291" s="3">
        <f t="shared" si="19"/>
        <v>80.7</v>
      </c>
      <c r="O291" s="33"/>
      <c r="P291" s="33"/>
      <c r="Q291" s="33"/>
      <c r="R291" s="33"/>
      <c r="S291" s="33"/>
      <c r="T291" s="33"/>
      <c r="U291" s="33"/>
      <c r="V291" s="33"/>
      <c r="W291" s="33"/>
      <c r="X291" s="33"/>
      <c r="Y291" s="33"/>
      <c r="Z291" s="33"/>
      <c r="AA291" s="33"/>
      <c r="AB291" s="33"/>
      <c r="AC291" s="33"/>
      <c r="AD291" s="33"/>
      <c r="AE291" s="33"/>
      <c r="AF291" s="33"/>
      <c r="AG291" s="33"/>
      <c r="AH291" s="33"/>
      <c r="AI291" s="33"/>
      <c r="AJ291" s="33"/>
      <c r="AK291" s="33"/>
      <c r="AL291" s="33"/>
      <c r="AM291" s="33"/>
      <c r="AN291" s="33"/>
      <c r="AO291" s="33"/>
      <c r="AP291" s="33"/>
      <c r="AQ291" s="33"/>
      <c r="AR291" s="33"/>
      <c r="AS291" s="33"/>
      <c r="AT291" s="33"/>
      <c r="AU291" s="33"/>
      <c r="AV291" s="33"/>
      <c r="AW291" s="33"/>
      <c r="AX291" s="33"/>
      <c r="AY291" s="33"/>
      <c r="AZ291" s="33"/>
      <c r="BA291" s="33"/>
      <c r="BB291" s="33"/>
      <c r="BC291" s="33"/>
      <c r="BD291" s="33"/>
      <c r="BE291" s="33"/>
      <c r="BF291" s="33"/>
      <c r="BG291" s="33"/>
      <c r="BH291" s="33"/>
      <c r="BI291" s="33"/>
      <c r="BJ291" s="33"/>
      <c r="BK291" s="33"/>
      <c r="BL291" s="33"/>
      <c r="BM291" s="33"/>
      <c r="BN291" s="33"/>
      <c r="BO291" s="33"/>
      <c r="BP291" s="33"/>
      <c r="BQ291" s="33"/>
      <c r="BR291" s="33"/>
      <c r="BS291" s="33"/>
      <c r="BT291" s="33"/>
      <c r="BU291" s="33"/>
      <c r="BV291" s="33"/>
      <c r="BW291" s="33"/>
      <c r="BX291" s="33"/>
      <c r="BY291" s="33"/>
      <c r="BZ291" s="33"/>
      <c r="CA291" s="33"/>
      <c r="CB291" s="33"/>
      <c r="CC291" s="33"/>
      <c r="CD291" s="33"/>
      <c r="CE291" s="33"/>
      <c r="CF291" s="33"/>
      <c r="CG291" s="33"/>
      <c r="CH291" s="33"/>
      <c r="CI291" s="33"/>
      <c r="CJ291" s="33"/>
      <c r="CK291" s="33"/>
      <c r="CL291" s="33"/>
      <c r="CM291" s="33"/>
      <c r="CN291" s="33"/>
      <c r="CO291" s="33"/>
      <c r="CP291" s="33"/>
      <c r="CQ291" s="33"/>
      <c r="CR291" s="33"/>
      <c r="CS291" s="33"/>
      <c r="CT291" s="33"/>
      <c r="CU291" s="33"/>
      <c r="CV291" s="33"/>
      <c r="CW291" s="33"/>
      <c r="CX291" s="33"/>
      <c r="CY291" s="33"/>
      <c r="CZ291" s="33"/>
      <c r="DA291" s="33"/>
      <c r="DB291" s="33"/>
      <c r="DC291" s="33"/>
      <c r="DD291" s="33"/>
      <c r="DE291" s="33"/>
      <c r="DF291" s="33"/>
      <c r="DG291" s="33"/>
      <c r="DH291" s="33"/>
      <c r="DI291" s="33"/>
      <c r="DJ291" s="33"/>
      <c r="DK291" s="33"/>
      <c r="DL291" s="33"/>
      <c r="DM291" s="33"/>
      <c r="DN291" s="33"/>
      <c r="DO291" s="33"/>
      <c r="DP291" s="33"/>
      <c r="DQ291" s="33"/>
      <c r="DR291" s="33"/>
      <c r="DS291" s="33"/>
      <c r="DT291" s="33"/>
      <c r="DU291" s="33"/>
      <c r="DV291" s="33"/>
      <c r="DW291" s="33"/>
      <c r="DX291" s="33"/>
      <c r="DY291" s="33"/>
      <c r="DZ291" s="33"/>
      <c r="EA291" s="33"/>
      <c r="EB291" s="33"/>
      <c r="EC291" s="33"/>
      <c r="ED291" s="33"/>
      <c r="EE291" s="33"/>
      <c r="EF291" s="33"/>
      <c r="EG291" s="33"/>
      <c r="EH291" s="33"/>
      <c r="EI291" s="33"/>
      <c r="EJ291" s="33"/>
      <c r="EK291" s="33"/>
      <c r="EL291" s="33"/>
      <c r="EM291" s="33"/>
      <c r="EN291" s="33"/>
      <c r="EO291" s="33"/>
    </row>
    <row r="292" spans="1:145" s="34" customFormat="1" ht="27" customHeight="1">
      <c r="A292" s="27"/>
      <c r="B292" s="27"/>
      <c r="C292" s="27"/>
      <c r="D292" s="35" t="s">
        <v>431</v>
      </c>
      <c r="E292" s="35" t="s">
        <v>431</v>
      </c>
      <c r="F292" s="69"/>
      <c r="G292" s="29">
        <f t="shared" si="17"/>
        <v>0</v>
      </c>
      <c r="H292" s="70"/>
      <c r="I292" s="69"/>
      <c r="J292" s="29">
        <f t="shared" si="18"/>
        <v>0</v>
      </c>
      <c r="K292" s="36">
        <v>90000</v>
      </c>
      <c r="L292" s="4">
        <f t="shared" si="20"/>
        <v>90</v>
      </c>
      <c r="M292" s="66">
        <v>77013</v>
      </c>
      <c r="N292" s="3">
        <f t="shared" si="19"/>
        <v>77</v>
      </c>
      <c r="O292" s="33"/>
      <c r="P292" s="33"/>
      <c r="Q292" s="33"/>
      <c r="R292" s="33"/>
      <c r="S292" s="33"/>
      <c r="T292" s="33"/>
      <c r="U292" s="33"/>
      <c r="V292" s="33"/>
      <c r="W292" s="33"/>
      <c r="X292" s="33"/>
      <c r="Y292" s="33"/>
      <c r="Z292" s="33"/>
      <c r="AA292" s="33"/>
      <c r="AB292" s="33"/>
      <c r="AC292" s="33"/>
      <c r="AD292" s="33"/>
      <c r="AE292" s="33"/>
      <c r="AF292" s="33"/>
      <c r="AG292" s="33"/>
      <c r="AH292" s="33"/>
      <c r="AI292" s="33"/>
      <c r="AJ292" s="33"/>
      <c r="AK292" s="33"/>
      <c r="AL292" s="33"/>
      <c r="AM292" s="33"/>
      <c r="AN292" s="33"/>
      <c r="AO292" s="33"/>
      <c r="AP292" s="33"/>
      <c r="AQ292" s="33"/>
      <c r="AR292" s="33"/>
      <c r="AS292" s="33"/>
      <c r="AT292" s="33"/>
      <c r="AU292" s="33"/>
      <c r="AV292" s="33"/>
      <c r="AW292" s="33"/>
      <c r="AX292" s="33"/>
      <c r="AY292" s="33"/>
      <c r="AZ292" s="33"/>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33"/>
      <c r="CE292" s="33"/>
      <c r="CF292" s="33"/>
      <c r="CG292" s="33"/>
      <c r="CH292" s="33"/>
      <c r="CI292" s="33"/>
      <c r="CJ292" s="33"/>
      <c r="CK292" s="33"/>
      <c r="CL292" s="33"/>
      <c r="CM292" s="33"/>
      <c r="CN292" s="33"/>
      <c r="CO292" s="33"/>
      <c r="CP292" s="33"/>
      <c r="CQ292" s="33"/>
      <c r="CR292" s="33"/>
      <c r="CS292" s="33"/>
      <c r="CT292" s="33"/>
      <c r="CU292" s="33"/>
      <c r="CV292" s="33"/>
      <c r="CW292" s="33"/>
      <c r="CX292" s="33"/>
      <c r="CY292" s="33"/>
      <c r="CZ292" s="33"/>
      <c r="DA292" s="33"/>
      <c r="DB292" s="33"/>
      <c r="DC292" s="33"/>
      <c r="DD292" s="33"/>
      <c r="DE292" s="33"/>
      <c r="DF292" s="33"/>
      <c r="DG292" s="33"/>
      <c r="DH292" s="33"/>
      <c r="DI292" s="33"/>
      <c r="DJ292" s="33"/>
      <c r="DK292" s="33"/>
      <c r="DL292" s="33"/>
      <c r="DM292" s="33"/>
      <c r="DN292" s="33"/>
      <c r="DO292" s="33"/>
      <c r="DP292" s="33"/>
      <c r="DQ292" s="33"/>
      <c r="DR292" s="33"/>
      <c r="DS292" s="33"/>
      <c r="DT292" s="33"/>
      <c r="DU292" s="33"/>
      <c r="DV292" s="33"/>
      <c r="DW292" s="33"/>
      <c r="DX292" s="33"/>
      <c r="DY292" s="33"/>
      <c r="DZ292" s="33"/>
      <c r="EA292" s="33"/>
      <c r="EB292" s="33"/>
      <c r="EC292" s="33"/>
      <c r="ED292" s="33"/>
      <c r="EE292" s="33"/>
      <c r="EF292" s="33"/>
      <c r="EG292" s="33"/>
      <c r="EH292" s="33"/>
      <c r="EI292" s="33"/>
      <c r="EJ292" s="33"/>
      <c r="EK292" s="33"/>
      <c r="EL292" s="33"/>
      <c r="EM292" s="33"/>
      <c r="EN292" s="33"/>
      <c r="EO292" s="33"/>
    </row>
    <row r="293" spans="1:145" s="73" customFormat="1" ht="27" customHeight="1">
      <c r="A293" s="26"/>
      <c r="B293" s="26"/>
      <c r="C293" s="26"/>
      <c r="D293" s="54" t="s">
        <v>185</v>
      </c>
      <c r="E293" s="54" t="s">
        <v>185</v>
      </c>
      <c r="F293" s="81"/>
      <c r="G293" s="29">
        <f t="shared" si="17"/>
        <v>0</v>
      </c>
      <c r="H293" s="82"/>
      <c r="I293" s="81"/>
      <c r="J293" s="29">
        <f t="shared" si="18"/>
        <v>0</v>
      </c>
      <c r="K293" s="31">
        <f>SUM(K294:K349)</f>
        <v>91642964.6</v>
      </c>
      <c r="L293" s="32">
        <f>SUM(L294:L349)</f>
        <v>92142.99999999999</v>
      </c>
      <c r="M293" s="31">
        <f>SUM(M294:M349)</f>
        <v>84986476</v>
      </c>
      <c r="N293" s="32">
        <f>SUM(N294:N349)</f>
        <v>85451.70000000003</v>
      </c>
      <c r="O293" s="72"/>
      <c r="P293" s="72"/>
      <c r="Q293" s="72"/>
      <c r="R293" s="72"/>
      <c r="S293" s="72"/>
      <c r="T293" s="72"/>
      <c r="U293" s="72"/>
      <c r="V293" s="72"/>
      <c r="W293" s="72"/>
      <c r="X293" s="72"/>
      <c r="Y293" s="72"/>
      <c r="Z293" s="72"/>
      <c r="AA293" s="72"/>
      <c r="AB293" s="72"/>
      <c r="AC293" s="72"/>
      <c r="AD293" s="72"/>
      <c r="AE293" s="72"/>
      <c r="AF293" s="72"/>
      <c r="AG293" s="72"/>
      <c r="AH293" s="72"/>
      <c r="AI293" s="72"/>
      <c r="AJ293" s="72"/>
      <c r="AK293" s="72"/>
      <c r="AL293" s="72"/>
      <c r="AM293" s="72"/>
      <c r="AN293" s="72"/>
      <c r="AO293" s="72"/>
      <c r="AP293" s="72"/>
      <c r="AQ293" s="72"/>
      <c r="AR293" s="72"/>
      <c r="AS293" s="72"/>
      <c r="AT293" s="72"/>
      <c r="AU293" s="72"/>
      <c r="AV293" s="72"/>
      <c r="AW293" s="72"/>
      <c r="AX293" s="72"/>
      <c r="AY293" s="72"/>
      <c r="AZ293" s="72"/>
      <c r="BA293" s="72"/>
      <c r="BB293" s="72"/>
      <c r="BC293" s="72"/>
      <c r="BD293" s="72"/>
      <c r="BE293" s="72"/>
      <c r="BF293" s="72"/>
      <c r="BG293" s="72"/>
      <c r="BH293" s="72"/>
      <c r="BI293" s="72"/>
      <c r="BJ293" s="72"/>
      <c r="BK293" s="72"/>
      <c r="BL293" s="72"/>
      <c r="BM293" s="72"/>
      <c r="BN293" s="72"/>
      <c r="BO293" s="72"/>
      <c r="BP293" s="72"/>
      <c r="BQ293" s="72"/>
      <c r="BR293" s="72"/>
      <c r="BS293" s="72"/>
      <c r="BT293" s="72"/>
      <c r="BU293" s="72"/>
      <c r="BV293" s="72"/>
      <c r="BW293" s="72"/>
      <c r="BX293" s="72"/>
      <c r="BY293" s="72"/>
      <c r="BZ293" s="72"/>
      <c r="CA293" s="72"/>
      <c r="CB293" s="72"/>
      <c r="CC293" s="72"/>
      <c r="CD293" s="72"/>
      <c r="CE293" s="72"/>
      <c r="CF293" s="72"/>
      <c r="CG293" s="72"/>
      <c r="CH293" s="72"/>
      <c r="CI293" s="72"/>
      <c r="CJ293" s="72"/>
      <c r="CK293" s="72"/>
      <c r="CL293" s="72"/>
      <c r="CM293" s="72"/>
      <c r="CN293" s="72"/>
      <c r="CO293" s="72"/>
      <c r="CP293" s="72"/>
      <c r="CQ293" s="72"/>
      <c r="CR293" s="72"/>
      <c r="CS293" s="72"/>
      <c r="CT293" s="72"/>
      <c r="CU293" s="72"/>
      <c r="CV293" s="72"/>
      <c r="CW293" s="72"/>
      <c r="CX293" s="72"/>
      <c r="CY293" s="72"/>
      <c r="CZ293" s="72"/>
      <c r="DA293" s="72"/>
      <c r="DB293" s="72"/>
      <c r="DC293" s="72"/>
      <c r="DD293" s="72"/>
      <c r="DE293" s="72"/>
      <c r="DF293" s="72"/>
      <c r="DG293" s="72"/>
      <c r="DH293" s="72"/>
      <c r="DI293" s="72"/>
      <c r="DJ293" s="72"/>
      <c r="DK293" s="72"/>
      <c r="DL293" s="72"/>
      <c r="DM293" s="72"/>
      <c r="DN293" s="72"/>
      <c r="DO293" s="72"/>
      <c r="DP293" s="72"/>
      <c r="DQ293" s="72"/>
      <c r="DR293" s="72"/>
      <c r="DS293" s="72"/>
      <c r="DT293" s="72"/>
      <c r="DU293" s="72"/>
      <c r="DV293" s="72"/>
      <c r="DW293" s="72"/>
      <c r="DX293" s="72"/>
      <c r="DY293" s="72"/>
      <c r="DZ293" s="72"/>
      <c r="EA293" s="72"/>
      <c r="EB293" s="72"/>
      <c r="EC293" s="72"/>
      <c r="ED293" s="72"/>
      <c r="EE293" s="72"/>
      <c r="EF293" s="72"/>
      <c r="EG293" s="72"/>
      <c r="EH293" s="72"/>
      <c r="EI293" s="72"/>
      <c r="EJ293" s="72"/>
      <c r="EK293" s="72"/>
      <c r="EL293" s="72"/>
      <c r="EM293" s="72"/>
      <c r="EN293" s="72"/>
      <c r="EO293" s="72"/>
    </row>
    <row r="294" spans="1:145" s="34" customFormat="1" ht="26.25" customHeight="1">
      <c r="A294" s="27"/>
      <c r="B294" s="27"/>
      <c r="C294" s="27"/>
      <c r="D294" s="35" t="s">
        <v>187</v>
      </c>
      <c r="E294" s="35" t="s">
        <v>187</v>
      </c>
      <c r="F294" s="69">
        <v>9995386</v>
      </c>
      <c r="G294" s="29">
        <f t="shared" si="17"/>
        <v>9995.4</v>
      </c>
      <c r="H294" s="70">
        <v>24</v>
      </c>
      <c r="I294" s="69">
        <v>2401568</v>
      </c>
      <c r="J294" s="29">
        <f t="shared" si="18"/>
        <v>2401.6</v>
      </c>
      <c r="K294" s="36">
        <v>484000</v>
      </c>
      <c r="L294" s="4">
        <f t="shared" si="20"/>
        <v>484</v>
      </c>
      <c r="M294" s="66">
        <v>273664</v>
      </c>
      <c r="N294" s="3">
        <f t="shared" si="19"/>
        <v>273.7</v>
      </c>
      <c r="O294" s="33"/>
      <c r="P294" s="33"/>
      <c r="Q294" s="33"/>
      <c r="R294" s="33"/>
      <c r="S294" s="33"/>
      <c r="T294" s="33"/>
      <c r="U294" s="33"/>
      <c r="V294" s="33"/>
      <c r="W294" s="33"/>
      <c r="X294" s="33"/>
      <c r="Y294" s="33"/>
      <c r="Z294" s="33"/>
      <c r="AA294" s="33"/>
      <c r="AB294" s="33"/>
      <c r="AC294" s="33"/>
      <c r="AD294" s="33"/>
      <c r="AE294" s="33"/>
      <c r="AF294" s="33"/>
      <c r="AG294" s="33"/>
      <c r="AH294" s="33"/>
      <c r="AI294" s="33"/>
      <c r="AJ294" s="33"/>
      <c r="AK294" s="33"/>
      <c r="AL294" s="33"/>
      <c r="AM294" s="33"/>
      <c r="AN294" s="33"/>
      <c r="AO294" s="33"/>
      <c r="AP294" s="33"/>
      <c r="AQ294" s="33"/>
      <c r="AR294" s="33"/>
      <c r="AS294" s="33"/>
      <c r="AT294" s="33"/>
      <c r="AU294" s="33"/>
      <c r="AV294" s="33"/>
      <c r="AW294" s="33"/>
      <c r="AX294" s="33"/>
      <c r="AY294" s="33"/>
      <c r="AZ294" s="33"/>
      <c r="BA294" s="33"/>
      <c r="BB294" s="33"/>
      <c r="BC294" s="33"/>
      <c r="BD294" s="33"/>
      <c r="BE294" s="33"/>
      <c r="BF294" s="33"/>
      <c r="BG294" s="33"/>
      <c r="BH294" s="33"/>
      <c r="BI294" s="33"/>
      <c r="BJ294" s="33"/>
      <c r="BK294" s="33"/>
      <c r="BL294" s="33"/>
      <c r="BM294" s="33"/>
      <c r="BN294" s="33"/>
      <c r="BO294" s="33"/>
      <c r="BP294" s="33"/>
      <c r="BQ294" s="33"/>
      <c r="BR294" s="33"/>
      <c r="BS294" s="33"/>
      <c r="BT294" s="33"/>
      <c r="BU294" s="33"/>
      <c r="BV294" s="33"/>
      <c r="BW294" s="33"/>
      <c r="BX294" s="33"/>
      <c r="BY294" s="33"/>
      <c r="BZ294" s="33"/>
      <c r="CA294" s="33"/>
      <c r="CB294" s="33"/>
      <c r="CC294" s="33"/>
      <c r="CD294" s="33"/>
      <c r="CE294" s="33"/>
      <c r="CF294" s="33"/>
      <c r="CG294" s="33"/>
      <c r="CH294" s="33"/>
      <c r="CI294" s="33"/>
      <c r="CJ294" s="33"/>
      <c r="CK294" s="33"/>
      <c r="CL294" s="33"/>
      <c r="CM294" s="33"/>
      <c r="CN294" s="33"/>
      <c r="CO294" s="33"/>
      <c r="CP294" s="33"/>
      <c r="CQ294" s="33"/>
      <c r="CR294" s="33"/>
      <c r="CS294" s="33"/>
      <c r="CT294" s="33"/>
      <c r="CU294" s="33"/>
      <c r="CV294" s="33"/>
      <c r="CW294" s="33"/>
      <c r="CX294" s="33"/>
      <c r="CY294" s="33"/>
      <c r="CZ294" s="33"/>
      <c r="DA294" s="33"/>
      <c r="DB294" s="33"/>
      <c r="DC294" s="33"/>
      <c r="DD294" s="33"/>
      <c r="DE294" s="33"/>
      <c r="DF294" s="33"/>
      <c r="DG294" s="33"/>
      <c r="DH294" s="33"/>
      <c r="DI294" s="33"/>
      <c r="DJ294" s="33"/>
      <c r="DK294" s="33"/>
      <c r="DL294" s="33"/>
      <c r="DM294" s="33"/>
      <c r="DN294" s="33"/>
      <c r="DO294" s="33"/>
      <c r="DP294" s="33"/>
      <c r="DQ294" s="33"/>
      <c r="DR294" s="33"/>
      <c r="DS294" s="33"/>
      <c r="DT294" s="33"/>
      <c r="DU294" s="33"/>
      <c r="DV294" s="33"/>
      <c r="DW294" s="33"/>
      <c r="DX294" s="33"/>
      <c r="DY294" s="33"/>
      <c r="DZ294" s="33"/>
      <c r="EA294" s="33"/>
      <c r="EB294" s="33"/>
      <c r="EC294" s="33"/>
      <c r="ED294" s="33"/>
      <c r="EE294" s="33"/>
      <c r="EF294" s="33"/>
      <c r="EG294" s="33"/>
      <c r="EH294" s="33"/>
      <c r="EI294" s="33"/>
      <c r="EJ294" s="33"/>
      <c r="EK294" s="33"/>
      <c r="EL294" s="33"/>
      <c r="EM294" s="33"/>
      <c r="EN294" s="33"/>
      <c r="EO294" s="33"/>
    </row>
    <row r="295" spans="1:145" s="34" customFormat="1" ht="26.25" customHeight="1">
      <c r="A295" s="27"/>
      <c r="B295" s="27"/>
      <c r="C295" s="27"/>
      <c r="D295" s="35" t="s">
        <v>188</v>
      </c>
      <c r="E295" s="35" t="s">
        <v>188</v>
      </c>
      <c r="F295" s="69">
        <v>11282117</v>
      </c>
      <c r="G295" s="29">
        <f t="shared" si="17"/>
        <v>11282.1</v>
      </c>
      <c r="H295" s="70">
        <v>61</v>
      </c>
      <c r="I295" s="69">
        <v>6879469</v>
      </c>
      <c r="J295" s="29">
        <f t="shared" si="18"/>
        <v>6879.5</v>
      </c>
      <c r="K295" s="36">
        <v>5000000</v>
      </c>
      <c r="L295" s="4">
        <f t="shared" si="20"/>
        <v>5000</v>
      </c>
      <c r="M295" s="66">
        <v>4962701</v>
      </c>
      <c r="N295" s="3">
        <f t="shared" si="19"/>
        <v>4962.7</v>
      </c>
      <c r="O295" s="33"/>
      <c r="P295" s="33"/>
      <c r="Q295" s="33"/>
      <c r="R295" s="33"/>
      <c r="S295" s="33"/>
      <c r="T295" s="33"/>
      <c r="U295" s="33"/>
      <c r="V295" s="33"/>
      <c r="W295" s="33"/>
      <c r="X295" s="33"/>
      <c r="Y295" s="33"/>
      <c r="Z295" s="33"/>
      <c r="AA295" s="33"/>
      <c r="AB295" s="33"/>
      <c r="AC295" s="33"/>
      <c r="AD295" s="33"/>
      <c r="AE295" s="33"/>
      <c r="AF295" s="33"/>
      <c r="AG295" s="33"/>
      <c r="AH295" s="33"/>
      <c r="AI295" s="33"/>
      <c r="AJ295" s="33"/>
      <c r="AK295" s="33"/>
      <c r="AL295" s="33"/>
      <c r="AM295" s="33"/>
      <c r="AN295" s="33"/>
      <c r="AO295" s="33"/>
      <c r="AP295" s="33"/>
      <c r="AQ295" s="33"/>
      <c r="AR295" s="33"/>
      <c r="AS295" s="33"/>
      <c r="AT295" s="33"/>
      <c r="AU295" s="33"/>
      <c r="AV295" s="33"/>
      <c r="AW295" s="33"/>
      <c r="AX295" s="33"/>
      <c r="AY295" s="33"/>
      <c r="AZ295" s="33"/>
      <c r="BA295" s="33"/>
      <c r="BB295" s="33"/>
      <c r="BC295" s="33"/>
      <c r="BD295" s="33"/>
      <c r="BE295" s="33"/>
      <c r="BF295" s="33"/>
      <c r="BG295" s="33"/>
      <c r="BH295" s="33"/>
      <c r="BI295" s="33"/>
      <c r="BJ295" s="33"/>
      <c r="BK295" s="33"/>
      <c r="BL295" s="33"/>
      <c r="BM295" s="33"/>
      <c r="BN295" s="33"/>
      <c r="BO295" s="33"/>
      <c r="BP295" s="33"/>
      <c r="BQ295" s="33"/>
      <c r="BR295" s="33"/>
      <c r="BS295" s="33"/>
      <c r="BT295" s="33"/>
      <c r="BU295" s="33"/>
      <c r="BV295" s="33"/>
      <c r="BW295" s="33"/>
      <c r="BX295" s="33"/>
      <c r="BY295" s="33"/>
      <c r="BZ295" s="33"/>
      <c r="CA295" s="33"/>
      <c r="CB295" s="33"/>
      <c r="CC295" s="33"/>
      <c r="CD295" s="33"/>
      <c r="CE295" s="33"/>
      <c r="CF295" s="33"/>
      <c r="CG295" s="33"/>
      <c r="CH295" s="33"/>
      <c r="CI295" s="33"/>
      <c r="CJ295" s="33"/>
      <c r="CK295" s="33"/>
      <c r="CL295" s="33"/>
      <c r="CM295" s="33"/>
      <c r="CN295" s="33"/>
      <c r="CO295" s="33"/>
      <c r="CP295" s="33"/>
      <c r="CQ295" s="33"/>
      <c r="CR295" s="33"/>
      <c r="CS295" s="33"/>
      <c r="CT295" s="33"/>
      <c r="CU295" s="33"/>
      <c r="CV295" s="33"/>
      <c r="CW295" s="33"/>
      <c r="CX295" s="33"/>
      <c r="CY295" s="33"/>
      <c r="CZ295" s="33"/>
      <c r="DA295" s="33"/>
      <c r="DB295" s="33"/>
      <c r="DC295" s="33"/>
      <c r="DD295" s="33"/>
      <c r="DE295" s="33"/>
      <c r="DF295" s="33"/>
      <c r="DG295" s="33"/>
      <c r="DH295" s="33"/>
      <c r="DI295" s="33"/>
      <c r="DJ295" s="33"/>
      <c r="DK295" s="33"/>
      <c r="DL295" s="33"/>
      <c r="DM295" s="33"/>
      <c r="DN295" s="33"/>
      <c r="DO295" s="33"/>
      <c r="DP295" s="33"/>
      <c r="DQ295" s="33"/>
      <c r="DR295" s="33"/>
      <c r="DS295" s="33"/>
      <c r="DT295" s="33"/>
      <c r="DU295" s="33"/>
      <c r="DV295" s="33"/>
      <c r="DW295" s="33"/>
      <c r="DX295" s="33"/>
      <c r="DY295" s="33"/>
      <c r="DZ295" s="33"/>
      <c r="EA295" s="33"/>
      <c r="EB295" s="33"/>
      <c r="EC295" s="33"/>
      <c r="ED295" s="33"/>
      <c r="EE295" s="33"/>
      <c r="EF295" s="33"/>
      <c r="EG295" s="33"/>
      <c r="EH295" s="33"/>
      <c r="EI295" s="33"/>
      <c r="EJ295" s="33"/>
      <c r="EK295" s="33"/>
      <c r="EL295" s="33"/>
      <c r="EM295" s="33"/>
      <c r="EN295" s="33"/>
      <c r="EO295" s="33"/>
    </row>
    <row r="296" spans="1:145" s="34" customFormat="1" ht="87.75" customHeight="1">
      <c r="A296" s="27"/>
      <c r="B296" s="27"/>
      <c r="C296" s="27"/>
      <c r="D296" s="80" t="s">
        <v>243</v>
      </c>
      <c r="E296" s="80" t="s">
        <v>243</v>
      </c>
      <c r="F296" s="69"/>
      <c r="G296" s="29">
        <f t="shared" si="17"/>
        <v>0</v>
      </c>
      <c r="H296" s="70"/>
      <c r="I296" s="69"/>
      <c r="J296" s="29">
        <f t="shared" si="18"/>
        <v>0</v>
      </c>
      <c r="K296" s="36">
        <v>50000</v>
      </c>
      <c r="L296" s="4">
        <f t="shared" si="20"/>
        <v>50</v>
      </c>
      <c r="M296" s="66">
        <v>0</v>
      </c>
      <c r="N296" s="3">
        <f t="shared" si="19"/>
        <v>0</v>
      </c>
      <c r="O296" s="33"/>
      <c r="P296" s="33"/>
      <c r="Q296" s="33"/>
      <c r="R296" s="33"/>
      <c r="S296" s="33"/>
      <c r="T296" s="33"/>
      <c r="U296" s="33"/>
      <c r="V296" s="33"/>
      <c r="W296" s="33"/>
      <c r="X296" s="33"/>
      <c r="Y296" s="33"/>
      <c r="Z296" s="33"/>
      <c r="AA296" s="33"/>
      <c r="AB296" s="33"/>
      <c r="AC296" s="33"/>
      <c r="AD296" s="33"/>
      <c r="AE296" s="33"/>
      <c r="AF296" s="33"/>
      <c r="AG296" s="33"/>
      <c r="AH296" s="33"/>
      <c r="AI296" s="33"/>
      <c r="AJ296" s="33"/>
      <c r="AK296" s="33"/>
      <c r="AL296" s="33"/>
      <c r="AM296" s="33"/>
      <c r="AN296" s="33"/>
      <c r="AO296" s="33"/>
      <c r="AP296" s="33"/>
      <c r="AQ296" s="33"/>
      <c r="AR296" s="33"/>
      <c r="AS296" s="33"/>
      <c r="AT296" s="33"/>
      <c r="AU296" s="33"/>
      <c r="AV296" s="33"/>
      <c r="AW296" s="33"/>
      <c r="AX296" s="33"/>
      <c r="AY296" s="33"/>
      <c r="AZ296" s="33"/>
      <c r="BA296" s="33"/>
      <c r="BB296" s="33"/>
      <c r="BC296" s="33"/>
      <c r="BD296" s="33"/>
      <c r="BE296" s="33"/>
      <c r="BF296" s="33"/>
      <c r="BG296" s="33"/>
      <c r="BH296" s="33"/>
      <c r="BI296" s="33"/>
      <c r="BJ296" s="33"/>
      <c r="BK296" s="33"/>
      <c r="BL296" s="33"/>
      <c r="BM296" s="33"/>
      <c r="BN296" s="33"/>
      <c r="BO296" s="33"/>
      <c r="BP296" s="33"/>
      <c r="BQ296" s="33"/>
      <c r="BR296" s="33"/>
      <c r="BS296" s="33"/>
      <c r="BT296" s="33"/>
      <c r="BU296" s="33"/>
      <c r="BV296" s="33"/>
      <c r="BW296" s="33"/>
      <c r="BX296" s="33"/>
      <c r="BY296" s="33"/>
      <c r="BZ296" s="33"/>
      <c r="CA296" s="33"/>
      <c r="CB296" s="33"/>
      <c r="CC296" s="33"/>
      <c r="CD296" s="33"/>
      <c r="CE296" s="33"/>
      <c r="CF296" s="33"/>
      <c r="CG296" s="33"/>
      <c r="CH296" s="33"/>
      <c r="CI296" s="33"/>
      <c r="CJ296" s="33"/>
      <c r="CK296" s="33"/>
      <c r="CL296" s="33"/>
      <c r="CM296" s="33"/>
      <c r="CN296" s="33"/>
      <c r="CO296" s="33"/>
      <c r="CP296" s="33"/>
      <c r="CQ296" s="33"/>
      <c r="CR296" s="33"/>
      <c r="CS296" s="33"/>
      <c r="CT296" s="33"/>
      <c r="CU296" s="33"/>
      <c r="CV296" s="33"/>
      <c r="CW296" s="33"/>
      <c r="CX296" s="33"/>
      <c r="CY296" s="33"/>
      <c r="CZ296" s="33"/>
      <c r="DA296" s="33"/>
      <c r="DB296" s="33"/>
      <c r="DC296" s="33"/>
      <c r="DD296" s="33"/>
      <c r="DE296" s="33"/>
      <c r="DF296" s="33"/>
      <c r="DG296" s="33"/>
      <c r="DH296" s="33"/>
      <c r="DI296" s="33"/>
      <c r="DJ296" s="33"/>
      <c r="DK296" s="33"/>
      <c r="DL296" s="33"/>
      <c r="DM296" s="33"/>
      <c r="DN296" s="33"/>
      <c r="DO296" s="33"/>
      <c r="DP296" s="33"/>
      <c r="DQ296" s="33"/>
      <c r="DR296" s="33"/>
      <c r="DS296" s="33"/>
      <c r="DT296" s="33"/>
      <c r="DU296" s="33"/>
      <c r="DV296" s="33"/>
      <c r="DW296" s="33"/>
      <c r="DX296" s="33"/>
      <c r="DY296" s="33"/>
      <c r="DZ296" s="33"/>
      <c r="EA296" s="33"/>
      <c r="EB296" s="33"/>
      <c r="EC296" s="33"/>
      <c r="ED296" s="33"/>
      <c r="EE296" s="33"/>
      <c r="EF296" s="33"/>
      <c r="EG296" s="33"/>
      <c r="EH296" s="33"/>
      <c r="EI296" s="33"/>
      <c r="EJ296" s="33"/>
      <c r="EK296" s="33"/>
      <c r="EL296" s="33"/>
      <c r="EM296" s="33"/>
      <c r="EN296" s="33"/>
      <c r="EO296" s="33"/>
    </row>
    <row r="297" spans="1:145" s="34" customFormat="1" ht="72.75" customHeight="1">
      <c r="A297" s="27"/>
      <c r="B297" s="27"/>
      <c r="C297" s="27"/>
      <c r="D297" s="80" t="s">
        <v>244</v>
      </c>
      <c r="E297" s="80" t="s">
        <v>244</v>
      </c>
      <c r="F297" s="69"/>
      <c r="G297" s="29">
        <f t="shared" si="17"/>
        <v>0</v>
      </c>
      <c r="H297" s="70"/>
      <c r="I297" s="69"/>
      <c r="J297" s="29">
        <f t="shared" si="18"/>
        <v>0</v>
      </c>
      <c r="K297" s="36">
        <v>50000</v>
      </c>
      <c r="L297" s="4">
        <f t="shared" si="20"/>
        <v>50</v>
      </c>
      <c r="M297" s="66">
        <v>0</v>
      </c>
      <c r="N297" s="3">
        <f t="shared" si="19"/>
        <v>0</v>
      </c>
      <c r="O297" s="33"/>
      <c r="P297" s="33"/>
      <c r="Q297" s="33"/>
      <c r="R297" s="33"/>
      <c r="S297" s="33"/>
      <c r="T297" s="33"/>
      <c r="U297" s="33"/>
      <c r="V297" s="33"/>
      <c r="W297" s="33"/>
      <c r="X297" s="33"/>
      <c r="Y297" s="33"/>
      <c r="Z297" s="33"/>
      <c r="AA297" s="33"/>
      <c r="AB297" s="33"/>
      <c r="AC297" s="33"/>
      <c r="AD297" s="33"/>
      <c r="AE297" s="33"/>
      <c r="AF297" s="33"/>
      <c r="AG297" s="33"/>
      <c r="AH297" s="33"/>
      <c r="AI297" s="33"/>
      <c r="AJ297" s="33"/>
      <c r="AK297" s="33"/>
      <c r="AL297" s="33"/>
      <c r="AM297" s="33"/>
      <c r="AN297" s="33"/>
      <c r="AO297" s="33"/>
      <c r="AP297" s="33"/>
      <c r="AQ297" s="33"/>
      <c r="AR297" s="33"/>
      <c r="AS297" s="33"/>
      <c r="AT297" s="33"/>
      <c r="AU297" s="33"/>
      <c r="AV297" s="33"/>
      <c r="AW297" s="33"/>
      <c r="AX297" s="33"/>
      <c r="AY297" s="33"/>
      <c r="AZ297" s="33"/>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33"/>
      <c r="CE297" s="33"/>
      <c r="CF297" s="33"/>
      <c r="CG297" s="33"/>
      <c r="CH297" s="33"/>
      <c r="CI297" s="33"/>
      <c r="CJ297" s="33"/>
      <c r="CK297" s="33"/>
      <c r="CL297" s="33"/>
      <c r="CM297" s="33"/>
      <c r="CN297" s="33"/>
      <c r="CO297" s="33"/>
      <c r="CP297" s="33"/>
      <c r="CQ297" s="33"/>
      <c r="CR297" s="33"/>
      <c r="CS297" s="33"/>
      <c r="CT297" s="33"/>
      <c r="CU297" s="33"/>
      <c r="CV297" s="33"/>
      <c r="CW297" s="33"/>
      <c r="CX297" s="33"/>
      <c r="CY297" s="33"/>
      <c r="CZ297" s="33"/>
      <c r="DA297" s="33"/>
      <c r="DB297" s="33"/>
      <c r="DC297" s="33"/>
      <c r="DD297" s="33"/>
      <c r="DE297" s="33"/>
      <c r="DF297" s="33"/>
      <c r="DG297" s="33"/>
      <c r="DH297" s="33"/>
      <c r="DI297" s="33"/>
      <c r="DJ297" s="33"/>
      <c r="DK297" s="33"/>
      <c r="DL297" s="33"/>
      <c r="DM297" s="33"/>
      <c r="DN297" s="33"/>
      <c r="DO297" s="33"/>
      <c r="DP297" s="33"/>
      <c r="DQ297" s="33"/>
      <c r="DR297" s="33"/>
      <c r="DS297" s="33"/>
      <c r="DT297" s="33"/>
      <c r="DU297" s="33"/>
      <c r="DV297" s="33"/>
      <c r="DW297" s="33"/>
      <c r="DX297" s="33"/>
      <c r="DY297" s="33"/>
      <c r="DZ297" s="33"/>
      <c r="EA297" s="33"/>
      <c r="EB297" s="33"/>
      <c r="EC297" s="33"/>
      <c r="ED297" s="33"/>
      <c r="EE297" s="33"/>
      <c r="EF297" s="33"/>
      <c r="EG297" s="33"/>
      <c r="EH297" s="33"/>
      <c r="EI297" s="33"/>
      <c r="EJ297" s="33"/>
      <c r="EK297" s="33"/>
      <c r="EL297" s="33"/>
      <c r="EM297" s="33"/>
      <c r="EN297" s="33"/>
      <c r="EO297" s="33"/>
    </row>
    <row r="298" spans="1:145" s="34" customFormat="1" ht="23.25" customHeight="1">
      <c r="A298" s="27"/>
      <c r="B298" s="27"/>
      <c r="C298" s="27"/>
      <c r="D298" s="80" t="s">
        <v>269</v>
      </c>
      <c r="E298" s="80" t="s">
        <v>269</v>
      </c>
      <c r="F298" s="69"/>
      <c r="G298" s="29">
        <f t="shared" si="17"/>
        <v>0</v>
      </c>
      <c r="H298" s="70"/>
      <c r="I298" s="69"/>
      <c r="J298" s="29">
        <f t="shared" si="18"/>
        <v>0</v>
      </c>
      <c r="K298" s="36">
        <v>30000</v>
      </c>
      <c r="L298" s="4">
        <f t="shared" si="20"/>
        <v>30</v>
      </c>
      <c r="M298" s="66">
        <v>20784</v>
      </c>
      <c r="N298" s="3">
        <f t="shared" si="19"/>
        <v>20.8</v>
      </c>
      <c r="O298" s="33"/>
      <c r="P298" s="33"/>
      <c r="Q298" s="33"/>
      <c r="R298" s="33"/>
      <c r="S298" s="33"/>
      <c r="T298" s="33"/>
      <c r="U298" s="33"/>
      <c r="V298" s="33"/>
      <c r="W298" s="33"/>
      <c r="X298" s="33"/>
      <c r="Y298" s="33"/>
      <c r="Z298" s="33"/>
      <c r="AA298" s="33"/>
      <c r="AB298" s="33"/>
      <c r="AC298" s="33"/>
      <c r="AD298" s="33"/>
      <c r="AE298" s="33"/>
      <c r="AF298" s="33"/>
      <c r="AG298" s="33"/>
      <c r="AH298" s="33"/>
      <c r="AI298" s="33"/>
      <c r="AJ298" s="33"/>
      <c r="AK298" s="33"/>
      <c r="AL298" s="33"/>
      <c r="AM298" s="33"/>
      <c r="AN298" s="33"/>
      <c r="AO298" s="33"/>
      <c r="AP298" s="33"/>
      <c r="AQ298" s="33"/>
      <c r="AR298" s="33"/>
      <c r="AS298" s="33"/>
      <c r="AT298" s="33"/>
      <c r="AU298" s="33"/>
      <c r="AV298" s="33"/>
      <c r="AW298" s="33"/>
      <c r="AX298" s="33"/>
      <c r="AY298" s="33"/>
      <c r="AZ298" s="33"/>
      <c r="BA298" s="33"/>
      <c r="BB298" s="33"/>
      <c r="BC298" s="33"/>
      <c r="BD298" s="33"/>
      <c r="BE298" s="33"/>
      <c r="BF298" s="33"/>
      <c r="BG298" s="33"/>
      <c r="BH298" s="33"/>
      <c r="BI298" s="33"/>
      <c r="BJ298" s="33"/>
      <c r="BK298" s="33"/>
      <c r="BL298" s="33"/>
      <c r="BM298" s="33"/>
      <c r="BN298" s="33"/>
      <c r="BO298" s="33"/>
      <c r="BP298" s="33"/>
      <c r="BQ298" s="33"/>
      <c r="BR298" s="33"/>
      <c r="BS298" s="33"/>
      <c r="BT298" s="33"/>
      <c r="BU298" s="33"/>
      <c r="BV298" s="33"/>
      <c r="BW298" s="33"/>
      <c r="BX298" s="33"/>
      <c r="BY298" s="33"/>
      <c r="BZ298" s="33"/>
      <c r="CA298" s="33"/>
      <c r="CB298" s="33"/>
      <c r="CC298" s="33"/>
      <c r="CD298" s="33"/>
      <c r="CE298" s="33"/>
      <c r="CF298" s="33"/>
      <c r="CG298" s="33"/>
      <c r="CH298" s="33"/>
      <c r="CI298" s="33"/>
      <c r="CJ298" s="33"/>
      <c r="CK298" s="33"/>
      <c r="CL298" s="33"/>
      <c r="CM298" s="33"/>
      <c r="CN298" s="33"/>
      <c r="CO298" s="33"/>
      <c r="CP298" s="33"/>
      <c r="CQ298" s="33"/>
      <c r="CR298" s="33"/>
      <c r="CS298" s="33"/>
      <c r="CT298" s="33"/>
      <c r="CU298" s="33"/>
      <c r="CV298" s="33"/>
      <c r="CW298" s="33"/>
      <c r="CX298" s="33"/>
      <c r="CY298" s="33"/>
      <c r="CZ298" s="33"/>
      <c r="DA298" s="33"/>
      <c r="DB298" s="33"/>
      <c r="DC298" s="33"/>
      <c r="DD298" s="33"/>
      <c r="DE298" s="33"/>
      <c r="DF298" s="33"/>
      <c r="DG298" s="33"/>
      <c r="DH298" s="33"/>
      <c r="DI298" s="33"/>
      <c r="DJ298" s="33"/>
      <c r="DK298" s="33"/>
      <c r="DL298" s="33"/>
      <c r="DM298" s="33"/>
      <c r="DN298" s="33"/>
      <c r="DO298" s="33"/>
      <c r="DP298" s="33"/>
      <c r="DQ298" s="33"/>
      <c r="DR298" s="33"/>
      <c r="DS298" s="33"/>
      <c r="DT298" s="33"/>
      <c r="DU298" s="33"/>
      <c r="DV298" s="33"/>
      <c r="DW298" s="33"/>
      <c r="DX298" s="33"/>
      <c r="DY298" s="33"/>
      <c r="DZ298" s="33"/>
      <c r="EA298" s="33"/>
      <c r="EB298" s="33"/>
      <c r="EC298" s="33"/>
      <c r="ED298" s="33"/>
      <c r="EE298" s="33"/>
      <c r="EF298" s="33"/>
      <c r="EG298" s="33"/>
      <c r="EH298" s="33"/>
      <c r="EI298" s="33"/>
      <c r="EJ298" s="33"/>
      <c r="EK298" s="33"/>
      <c r="EL298" s="33"/>
      <c r="EM298" s="33"/>
      <c r="EN298" s="33"/>
      <c r="EO298" s="33"/>
    </row>
    <row r="299" spans="1:145" s="34" customFormat="1" ht="31.5" customHeight="1">
      <c r="A299" s="27"/>
      <c r="B299" s="27"/>
      <c r="C299" s="27"/>
      <c r="D299" s="80" t="s">
        <v>351</v>
      </c>
      <c r="E299" s="80" t="s">
        <v>351</v>
      </c>
      <c r="F299" s="69"/>
      <c r="G299" s="29">
        <f t="shared" si="17"/>
        <v>0</v>
      </c>
      <c r="H299" s="70"/>
      <c r="I299" s="69"/>
      <c r="J299" s="29">
        <f t="shared" si="18"/>
        <v>0</v>
      </c>
      <c r="K299" s="36">
        <v>150000</v>
      </c>
      <c r="L299" s="4">
        <f t="shared" si="20"/>
        <v>150</v>
      </c>
      <c r="M299" s="66">
        <v>108787</v>
      </c>
      <c r="N299" s="3">
        <f t="shared" si="19"/>
        <v>108.8</v>
      </c>
      <c r="O299" s="33"/>
      <c r="P299" s="33"/>
      <c r="Q299" s="33"/>
      <c r="R299" s="33"/>
      <c r="S299" s="33"/>
      <c r="T299" s="33"/>
      <c r="U299" s="33"/>
      <c r="V299" s="33"/>
      <c r="W299" s="33"/>
      <c r="X299" s="33"/>
      <c r="Y299" s="33"/>
      <c r="Z299" s="33"/>
      <c r="AA299" s="33"/>
      <c r="AB299" s="33"/>
      <c r="AC299" s="33"/>
      <c r="AD299" s="33"/>
      <c r="AE299" s="33"/>
      <c r="AF299" s="33"/>
      <c r="AG299" s="33"/>
      <c r="AH299" s="33"/>
      <c r="AI299" s="33"/>
      <c r="AJ299" s="33"/>
      <c r="AK299" s="33"/>
      <c r="AL299" s="33"/>
      <c r="AM299" s="33"/>
      <c r="AN299" s="33"/>
      <c r="AO299" s="33"/>
      <c r="AP299" s="33"/>
      <c r="AQ299" s="33"/>
      <c r="AR299" s="33"/>
      <c r="AS299" s="33"/>
      <c r="AT299" s="33"/>
      <c r="AU299" s="33"/>
      <c r="AV299" s="33"/>
      <c r="AW299" s="33"/>
      <c r="AX299" s="33"/>
      <c r="AY299" s="33"/>
      <c r="AZ299" s="33"/>
      <c r="BA299" s="33"/>
      <c r="BB299" s="33"/>
      <c r="BC299" s="33"/>
      <c r="BD299" s="33"/>
      <c r="BE299" s="33"/>
      <c r="BF299" s="33"/>
      <c r="BG299" s="33"/>
      <c r="BH299" s="33"/>
      <c r="BI299" s="33"/>
      <c r="BJ299" s="33"/>
      <c r="BK299" s="33"/>
      <c r="BL299" s="33"/>
      <c r="BM299" s="33"/>
      <c r="BN299" s="33"/>
      <c r="BO299" s="33"/>
      <c r="BP299" s="33"/>
      <c r="BQ299" s="33"/>
      <c r="BR299" s="33"/>
      <c r="BS299" s="33"/>
      <c r="BT299" s="33"/>
      <c r="BU299" s="33"/>
      <c r="BV299" s="33"/>
      <c r="BW299" s="33"/>
      <c r="BX299" s="33"/>
      <c r="BY299" s="33"/>
      <c r="BZ299" s="33"/>
      <c r="CA299" s="33"/>
      <c r="CB299" s="33"/>
      <c r="CC299" s="33"/>
      <c r="CD299" s="33"/>
      <c r="CE299" s="33"/>
      <c r="CF299" s="33"/>
      <c r="CG299" s="33"/>
      <c r="CH299" s="33"/>
      <c r="CI299" s="33"/>
      <c r="CJ299" s="33"/>
      <c r="CK299" s="33"/>
      <c r="CL299" s="33"/>
      <c r="CM299" s="33"/>
      <c r="CN299" s="33"/>
      <c r="CO299" s="33"/>
      <c r="CP299" s="33"/>
      <c r="CQ299" s="33"/>
      <c r="CR299" s="33"/>
      <c r="CS299" s="33"/>
      <c r="CT299" s="33"/>
      <c r="CU299" s="33"/>
      <c r="CV299" s="33"/>
      <c r="CW299" s="33"/>
      <c r="CX299" s="33"/>
      <c r="CY299" s="33"/>
      <c r="CZ299" s="33"/>
      <c r="DA299" s="33"/>
      <c r="DB299" s="33"/>
      <c r="DC299" s="33"/>
      <c r="DD299" s="33"/>
      <c r="DE299" s="33"/>
      <c r="DF299" s="33"/>
      <c r="DG299" s="33"/>
      <c r="DH299" s="33"/>
      <c r="DI299" s="33"/>
      <c r="DJ299" s="33"/>
      <c r="DK299" s="33"/>
      <c r="DL299" s="33"/>
      <c r="DM299" s="33"/>
      <c r="DN299" s="33"/>
      <c r="DO299" s="33"/>
      <c r="DP299" s="33"/>
      <c r="DQ299" s="33"/>
      <c r="DR299" s="33"/>
      <c r="DS299" s="33"/>
      <c r="DT299" s="33"/>
      <c r="DU299" s="33"/>
      <c r="DV299" s="33"/>
      <c r="DW299" s="33"/>
      <c r="DX299" s="33"/>
      <c r="DY299" s="33"/>
      <c r="DZ299" s="33"/>
      <c r="EA299" s="33"/>
      <c r="EB299" s="33"/>
      <c r="EC299" s="33"/>
      <c r="ED299" s="33"/>
      <c r="EE299" s="33"/>
      <c r="EF299" s="33"/>
      <c r="EG299" s="33"/>
      <c r="EH299" s="33"/>
      <c r="EI299" s="33"/>
      <c r="EJ299" s="33"/>
      <c r="EK299" s="33"/>
      <c r="EL299" s="33"/>
      <c r="EM299" s="33"/>
      <c r="EN299" s="33"/>
      <c r="EO299" s="33"/>
    </row>
    <row r="300" spans="1:145" s="34" customFormat="1" ht="25.5" customHeight="1">
      <c r="A300" s="27"/>
      <c r="B300" s="27"/>
      <c r="C300" s="27"/>
      <c r="D300" s="80" t="s">
        <v>256</v>
      </c>
      <c r="E300" s="80" t="s">
        <v>256</v>
      </c>
      <c r="F300" s="69"/>
      <c r="G300" s="29">
        <f t="shared" si="17"/>
        <v>0</v>
      </c>
      <c r="H300" s="70"/>
      <c r="I300" s="69"/>
      <c r="J300" s="29">
        <f t="shared" si="18"/>
        <v>0</v>
      </c>
      <c r="K300" s="36">
        <v>3205000</v>
      </c>
      <c r="L300" s="4">
        <f t="shared" si="20"/>
        <v>3205</v>
      </c>
      <c r="M300" s="66">
        <v>3144479</v>
      </c>
      <c r="N300" s="3">
        <f t="shared" si="19"/>
        <v>3144.5</v>
      </c>
      <c r="O300" s="33"/>
      <c r="P300" s="33"/>
      <c r="Q300" s="33"/>
      <c r="R300" s="33"/>
      <c r="S300" s="33"/>
      <c r="T300" s="33"/>
      <c r="U300" s="33"/>
      <c r="V300" s="33"/>
      <c r="W300" s="33"/>
      <c r="X300" s="33"/>
      <c r="Y300" s="33"/>
      <c r="Z300" s="33"/>
      <c r="AA300" s="33"/>
      <c r="AB300" s="33"/>
      <c r="AC300" s="33"/>
      <c r="AD300" s="33"/>
      <c r="AE300" s="33"/>
      <c r="AF300" s="33"/>
      <c r="AG300" s="33"/>
      <c r="AH300" s="33"/>
      <c r="AI300" s="33"/>
      <c r="AJ300" s="33"/>
      <c r="AK300" s="33"/>
      <c r="AL300" s="33"/>
      <c r="AM300" s="33"/>
      <c r="AN300" s="33"/>
      <c r="AO300" s="33"/>
      <c r="AP300" s="33"/>
      <c r="AQ300" s="33"/>
      <c r="AR300" s="33"/>
      <c r="AS300" s="33"/>
      <c r="AT300" s="33"/>
      <c r="AU300" s="33"/>
      <c r="AV300" s="33"/>
      <c r="AW300" s="33"/>
      <c r="AX300" s="33"/>
      <c r="AY300" s="33"/>
      <c r="AZ300" s="33"/>
      <c r="BA300" s="33"/>
      <c r="BB300" s="33"/>
      <c r="BC300" s="33"/>
      <c r="BD300" s="33"/>
      <c r="BE300" s="33"/>
      <c r="BF300" s="33"/>
      <c r="BG300" s="33"/>
      <c r="BH300" s="33"/>
      <c r="BI300" s="33"/>
      <c r="BJ300" s="33"/>
      <c r="BK300" s="33"/>
      <c r="BL300" s="33"/>
      <c r="BM300" s="33"/>
      <c r="BN300" s="33"/>
      <c r="BO300" s="33"/>
      <c r="BP300" s="33"/>
      <c r="BQ300" s="33"/>
      <c r="BR300" s="33"/>
      <c r="BS300" s="33"/>
      <c r="BT300" s="33"/>
      <c r="BU300" s="33"/>
      <c r="BV300" s="33"/>
      <c r="BW300" s="33"/>
      <c r="BX300" s="33"/>
      <c r="BY300" s="33"/>
      <c r="BZ300" s="33"/>
      <c r="CA300" s="33"/>
      <c r="CB300" s="33"/>
      <c r="CC300" s="33"/>
      <c r="CD300" s="33"/>
      <c r="CE300" s="33"/>
      <c r="CF300" s="33"/>
      <c r="CG300" s="33"/>
      <c r="CH300" s="33"/>
      <c r="CI300" s="33"/>
      <c r="CJ300" s="33"/>
      <c r="CK300" s="33"/>
      <c r="CL300" s="33"/>
      <c r="CM300" s="33"/>
      <c r="CN300" s="33"/>
      <c r="CO300" s="33"/>
      <c r="CP300" s="33"/>
      <c r="CQ300" s="33"/>
      <c r="CR300" s="33"/>
      <c r="CS300" s="33"/>
      <c r="CT300" s="33"/>
      <c r="CU300" s="33"/>
      <c r="CV300" s="33"/>
      <c r="CW300" s="33"/>
      <c r="CX300" s="33"/>
      <c r="CY300" s="33"/>
      <c r="CZ300" s="33"/>
      <c r="DA300" s="33"/>
      <c r="DB300" s="33"/>
      <c r="DC300" s="33"/>
      <c r="DD300" s="33"/>
      <c r="DE300" s="33"/>
      <c r="DF300" s="33"/>
      <c r="DG300" s="33"/>
      <c r="DH300" s="33"/>
      <c r="DI300" s="33"/>
      <c r="DJ300" s="33"/>
      <c r="DK300" s="33"/>
      <c r="DL300" s="33"/>
      <c r="DM300" s="33"/>
      <c r="DN300" s="33"/>
      <c r="DO300" s="33"/>
      <c r="DP300" s="33"/>
      <c r="DQ300" s="33"/>
      <c r="DR300" s="33"/>
      <c r="DS300" s="33"/>
      <c r="DT300" s="33"/>
      <c r="DU300" s="33"/>
      <c r="DV300" s="33"/>
      <c r="DW300" s="33"/>
      <c r="DX300" s="33"/>
      <c r="DY300" s="33"/>
      <c r="DZ300" s="33"/>
      <c r="EA300" s="33"/>
      <c r="EB300" s="33"/>
      <c r="EC300" s="33"/>
      <c r="ED300" s="33"/>
      <c r="EE300" s="33"/>
      <c r="EF300" s="33"/>
      <c r="EG300" s="33"/>
      <c r="EH300" s="33"/>
      <c r="EI300" s="33"/>
      <c r="EJ300" s="33"/>
      <c r="EK300" s="33"/>
      <c r="EL300" s="33"/>
      <c r="EM300" s="33"/>
      <c r="EN300" s="33"/>
      <c r="EO300" s="33"/>
    </row>
    <row r="301" spans="1:145" s="34" customFormat="1" ht="31.5" customHeight="1">
      <c r="A301" s="27"/>
      <c r="B301" s="27"/>
      <c r="C301" s="27"/>
      <c r="D301" s="35" t="s">
        <v>189</v>
      </c>
      <c r="E301" s="35" t="s">
        <v>189</v>
      </c>
      <c r="F301" s="69">
        <v>5382485</v>
      </c>
      <c r="G301" s="29">
        <f t="shared" si="17"/>
        <v>5382.5</v>
      </c>
      <c r="H301" s="70">
        <v>88.6</v>
      </c>
      <c r="I301" s="69">
        <v>4766800</v>
      </c>
      <c r="J301" s="29">
        <f t="shared" si="18"/>
        <v>4766.8</v>
      </c>
      <c r="K301" s="36">
        <v>3244082</v>
      </c>
      <c r="L301" s="4">
        <f t="shared" si="20"/>
        <v>3244.1</v>
      </c>
      <c r="M301" s="66">
        <v>2310091</v>
      </c>
      <c r="N301" s="3">
        <f t="shared" si="19"/>
        <v>2310.1</v>
      </c>
      <c r="O301" s="33"/>
      <c r="P301" s="33"/>
      <c r="Q301" s="33"/>
      <c r="R301" s="33"/>
      <c r="S301" s="33"/>
      <c r="T301" s="33"/>
      <c r="U301" s="33"/>
      <c r="V301" s="33"/>
      <c r="W301" s="33"/>
      <c r="X301" s="33"/>
      <c r="Y301" s="33"/>
      <c r="Z301" s="33"/>
      <c r="AA301" s="33"/>
      <c r="AB301" s="33"/>
      <c r="AC301" s="33"/>
      <c r="AD301" s="33"/>
      <c r="AE301" s="33"/>
      <c r="AF301" s="33"/>
      <c r="AG301" s="33"/>
      <c r="AH301" s="33"/>
      <c r="AI301" s="33"/>
      <c r="AJ301" s="33"/>
      <c r="AK301" s="33"/>
      <c r="AL301" s="33"/>
      <c r="AM301" s="33"/>
      <c r="AN301" s="33"/>
      <c r="AO301" s="33"/>
      <c r="AP301" s="33"/>
      <c r="AQ301" s="33"/>
      <c r="AR301" s="33"/>
      <c r="AS301" s="33"/>
      <c r="AT301" s="33"/>
      <c r="AU301" s="33"/>
      <c r="AV301" s="33"/>
      <c r="AW301" s="33"/>
      <c r="AX301" s="33"/>
      <c r="AY301" s="33"/>
      <c r="AZ301" s="33"/>
      <c r="BA301" s="33"/>
      <c r="BB301" s="33"/>
      <c r="BC301" s="33"/>
      <c r="BD301" s="33"/>
      <c r="BE301" s="33"/>
      <c r="BF301" s="33"/>
      <c r="BG301" s="33"/>
      <c r="BH301" s="33"/>
      <c r="BI301" s="33"/>
      <c r="BJ301" s="33"/>
      <c r="BK301" s="33"/>
      <c r="BL301" s="33"/>
      <c r="BM301" s="33"/>
      <c r="BN301" s="33"/>
      <c r="BO301" s="33"/>
      <c r="BP301" s="33"/>
      <c r="BQ301" s="33"/>
      <c r="BR301" s="33"/>
      <c r="BS301" s="33"/>
      <c r="BT301" s="33"/>
      <c r="BU301" s="33"/>
      <c r="BV301" s="33"/>
      <c r="BW301" s="33"/>
      <c r="BX301" s="33"/>
      <c r="BY301" s="33"/>
      <c r="BZ301" s="33"/>
      <c r="CA301" s="33"/>
      <c r="CB301" s="33"/>
      <c r="CC301" s="33"/>
      <c r="CD301" s="33"/>
      <c r="CE301" s="33"/>
      <c r="CF301" s="33"/>
      <c r="CG301" s="33"/>
      <c r="CH301" s="33"/>
      <c r="CI301" s="33"/>
      <c r="CJ301" s="33"/>
      <c r="CK301" s="33"/>
      <c r="CL301" s="33"/>
      <c r="CM301" s="33"/>
      <c r="CN301" s="33"/>
      <c r="CO301" s="33"/>
      <c r="CP301" s="33"/>
      <c r="CQ301" s="33"/>
      <c r="CR301" s="33"/>
      <c r="CS301" s="33"/>
      <c r="CT301" s="33"/>
      <c r="CU301" s="33"/>
      <c r="CV301" s="33"/>
      <c r="CW301" s="33"/>
      <c r="CX301" s="33"/>
      <c r="CY301" s="33"/>
      <c r="CZ301" s="33"/>
      <c r="DA301" s="33"/>
      <c r="DB301" s="33"/>
      <c r="DC301" s="33"/>
      <c r="DD301" s="33"/>
      <c r="DE301" s="33"/>
      <c r="DF301" s="33"/>
      <c r="DG301" s="33"/>
      <c r="DH301" s="33"/>
      <c r="DI301" s="33"/>
      <c r="DJ301" s="33"/>
      <c r="DK301" s="33"/>
      <c r="DL301" s="33"/>
      <c r="DM301" s="33"/>
      <c r="DN301" s="33"/>
      <c r="DO301" s="33"/>
      <c r="DP301" s="33"/>
      <c r="DQ301" s="33"/>
      <c r="DR301" s="33"/>
      <c r="DS301" s="33"/>
      <c r="DT301" s="33"/>
      <c r="DU301" s="33"/>
      <c r="DV301" s="33"/>
      <c r="DW301" s="33"/>
      <c r="DX301" s="33"/>
      <c r="DY301" s="33"/>
      <c r="DZ301" s="33"/>
      <c r="EA301" s="33"/>
      <c r="EB301" s="33"/>
      <c r="EC301" s="33"/>
      <c r="ED301" s="33"/>
      <c r="EE301" s="33"/>
      <c r="EF301" s="33"/>
      <c r="EG301" s="33"/>
      <c r="EH301" s="33"/>
      <c r="EI301" s="33"/>
      <c r="EJ301" s="33"/>
      <c r="EK301" s="33"/>
      <c r="EL301" s="33"/>
      <c r="EM301" s="33"/>
      <c r="EN301" s="33"/>
      <c r="EO301" s="33"/>
    </row>
    <row r="302" spans="1:145" s="34" customFormat="1" ht="31.5" customHeight="1">
      <c r="A302" s="27"/>
      <c r="B302" s="27"/>
      <c r="C302" s="27"/>
      <c r="D302" s="35" t="s">
        <v>190</v>
      </c>
      <c r="E302" s="35" t="s">
        <v>190</v>
      </c>
      <c r="F302" s="69"/>
      <c r="G302" s="29">
        <f t="shared" si="17"/>
        <v>0</v>
      </c>
      <c r="H302" s="70"/>
      <c r="I302" s="69"/>
      <c r="J302" s="29">
        <f t="shared" si="18"/>
        <v>0</v>
      </c>
      <c r="K302" s="36">
        <v>4263766</v>
      </c>
      <c r="L302" s="4">
        <f t="shared" si="20"/>
        <v>4263.8</v>
      </c>
      <c r="M302" s="66">
        <v>4201217</v>
      </c>
      <c r="N302" s="3">
        <f t="shared" si="19"/>
        <v>4201.2</v>
      </c>
      <c r="O302" s="33"/>
      <c r="P302" s="33"/>
      <c r="Q302" s="33"/>
      <c r="R302" s="33"/>
      <c r="S302" s="33"/>
      <c r="T302" s="33"/>
      <c r="U302" s="33"/>
      <c r="V302" s="33"/>
      <c r="W302" s="33"/>
      <c r="X302" s="33"/>
      <c r="Y302" s="33"/>
      <c r="Z302" s="33"/>
      <c r="AA302" s="33"/>
      <c r="AB302" s="33"/>
      <c r="AC302" s="33"/>
      <c r="AD302" s="33"/>
      <c r="AE302" s="33"/>
      <c r="AF302" s="33"/>
      <c r="AG302" s="33"/>
      <c r="AH302" s="33"/>
      <c r="AI302" s="33"/>
      <c r="AJ302" s="33"/>
      <c r="AK302" s="33"/>
      <c r="AL302" s="33"/>
      <c r="AM302" s="33"/>
      <c r="AN302" s="33"/>
      <c r="AO302" s="33"/>
      <c r="AP302" s="33"/>
      <c r="AQ302" s="33"/>
      <c r="AR302" s="33"/>
      <c r="AS302" s="33"/>
      <c r="AT302" s="33"/>
      <c r="AU302" s="33"/>
      <c r="AV302" s="33"/>
      <c r="AW302" s="33"/>
      <c r="AX302" s="33"/>
      <c r="AY302" s="33"/>
      <c r="AZ302" s="33"/>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33"/>
      <c r="CE302" s="33"/>
      <c r="CF302" s="33"/>
      <c r="CG302" s="33"/>
      <c r="CH302" s="33"/>
      <c r="CI302" s="33"/>
      <c r="CJ302" s="33"/>
      <c r="CK302" s="33"/>
      <c r="CL302" s="33"/>
      <c r="CM302" s="33"/>
      <c r="CN302" s="33"/>
      <c r="CO302" s="33"/>
      <c r="CP302" s="33"/>
      <c r="CQ302" s="33"/>
      <c r="CR302" s="33"/>
      <c r="CS302" s="33"/>
      <c r="CT302" s="33"/>
      <c r="CU302" s="33"/>
      <c r="CV302" s="33"/>
      <c r="CW302" s="33"/>
      <c r="CX302" s="33"/>
      <c r="CY302" s="33"/>
      <c r="CZ302" s="33"/>
      <c r="DA302" s="33"/>
      <c r="DB302" s="33"/>
      <c r="DC302" s="33"/>
      <c r="DD302" s="33"/>
      <c r="DE302" s="33"/>
      <c r="DF302" s="33"/>
      <c r="DG302" s="33"/>
      <c r="DH302" s="33"/>
      <c r="DI302" s="33"/>
      <c r="DJ302" s="33"/>
      <c r="DK302" s="33"/>
      <c r="DL302" s="33"/>
      <c r="DM302" s="33"/>
      <c r="DN302" s="33"/>
      <c r="DO302" s="33"/>
      <c r="DP302" s="33"/>
      <c r="DQ302" s="33"/>
      <c r="DR302" s="33"/>
      <c r="DS302" s="33"/>
      <c r="DT302" s="33"/>
      <c r="DU302" s="33"/>
      <c r="DV302" s="33"/>
      <c r="DW302" s="33"/>
      <c r="DX302" s="33"/>
      <c r="DY302" s="33"/>
      <c r="DZ302" s="33"/>
      <c r="EA302" s="33"/>
      <c r="EB302" s="33"/>
      <c r="EC302" s="33"/>
      <c r="ED302" s="33"/>
      <c r="EE302" s="33"/>
      <c r="EF302" s="33"/>
      <c r="EG302" s="33"/>
      <c r="EH302" s="33"/>
      <c r="EI302" s="33"/>
      <c r="EJ302" s="33"/>
      <c r="EK302" s="33"/>
      <c r="EL302" s="33"/>
      <c r="EM302" s="33"/>
      <c r="EN302" s="33"/>
      <c r="EO302" s="33"/>
    </row>
    <row r="303" spans="1:145" s="34" customFormat="1" ht="31.5" customHeight="1">
      <c r="A303" s="27"/>
      <c r="B303" s="27"/>
      <c r="C303" s="27"/>
      <c r="D303" s="35" t="s">
        <v>394</v>
      </c>
      <c r="E303" s="35" t="s">
        <v>394</v>
      </c>
      <c r="F303" s="69"/>
      <c r="G303" s="29">
        <f t="shared" si="17"/>
        <v>0</v>
      </c>
      <c r="H303" s="70"/>
      <c r="I303" s="69"/>
      <c r="J303" s="29">
        <f t="shared" si="18"/>
        <v>0</v>
      </c>
      <c r="K303" s="36">
        <v>59000</v>
      </c>
      <c r="L303" s="4">
        <f t="shared" si="20"/>
        <v>59</v>
      </c>
      <c r="M303" s="66">
        <v>58479</v>
      </c>
      <c r="N303" s="3">
        <f t="shared" si="19"/>
        <v>58.5</v>
      </c>
      <c r="O303" s="33"/>
      <c r="P303" s="33"/>
      <c r="Q303" s="33"/>
      <c r="R303" s="33"/>
      <c r="S303" s="33"/>
      <c r="T303" s="33"/>
      <c r="U303" s="33"/>
      <c r="V303" s="33"/>
      <c r="W303" s="33"/>
      <c r="X303" s="33"/>
      <c r="Y303" s="33"/>
      <c r="Z303" s="33"/>
      <c r="AA303" s="33"/>
      <c r="AB303" s="33"/>
      <c r="AC303" s="33"/>
      <c r="AD303" s="33"/>
      <c r="AE303" s="33"/>
      <c r="AF303" s="33"/>
      <c r="AG303" s="33"/>
      <c r="AH303" s="33"/>
      <c r="AI303" s="33"/>
      <c r="AJ303" s="33"/>
      <c r="AK303" s="33"/>
      <c r="AL303" s="33"/>
      <c r="AM303" s="33"/>
      <c r="AN303" s="33"/>
      <c r="AO303" s="33"/>
      <c r="AP303" s="33"/>
      <c r="AQ303" s="33"/>
      <c r="AR303" s="33"/>
      <c r="AS303" s="33"/>
      <c r="AT303" s="33"/>
      <c r="AU303" s="33"/>
      <c r="AV303" s="33"/>
      <c r="AW303" s="33"/>
      <c r="AX303" s="33"/>
      <c r="AY303" s="33"/>
      <c r="AZ303" s="33"/>
      <c r="BA303" s="33"/>
      <c r="BB303" s="33"/>
      <c r="BC303" s="33"/>
      <c r="BD303" s="33"/>
      <c r="BE303" s="33"/>
      <c r="BF303" s="33"/>
      <c r="BG303" s="33"/>
      <c r="BH303" s="33"/>
      <c r="BI303" s="33"/>
      <c r="BJ303" s="33"/>
      <c r="BK303" s="33"/>
      <c r="BL303" s="33"/>
      <c r="BM303" s="33"/>
      <c r="BN303" s="33"/>
      <c r="BO303" s="33"/>
      <c r="BP303" s="33"/>
      <c r="BQ303" s="33"/>
      <c r="BR303" s="33"/>
      <c r="BS303" s="33"/>
      <c r="BT303" s="33"/>
      <c r="BU303" s="33"/>
      <c r="BV303" s="33"/>
      <c r="BW303" s="33"/>
      <c r="BX303" s="33"/>
      <c r="BY303" s="33"/>
      <c r="BZ303" s="33"/>
      <c r="CA303" s="33"/>
      <c r="CB303" s="33"/>
      <c r="CC303" s="33"/>
      <c r="CD303" s="33"/>
      <c r="CE303" s="33"/>
      <c r="CF303" s="33"/>
      <c r="CG303" s="33"/>
      <c r="CH303" s="33"/>
      <c r="CI303" s="33"/>
      <c r="CJ303" s="33"/>
      <c r="CK303" s="33"/>
      <c r="CL303" s="33"/>
      <c r="CM303" s="33"/>
      <c r="CN303" s="33"/>
      <c r="CO303" s="33"/>
      <c r="CP303" s="33"/>
      <c r="CQ303" s="33"/>
      <c r="CR303" s="33"/>
      <c r="CS303" s="33"/>
      <c r="CT303" s="33"/>
      <c r="CU303" s="33"/>
      <c r="CV303" s="33"/>
      <c r="CW303" s="33"/>
      <c r="CX303" s="33"/>
      <c r="CY303" s="33"/>
      <c r="CZ303" s="33"/>
      <c r="DA303" s="33"/>
      <c r="DB303" s="33"/>
      <c r="DC303" s="33"/>
      <c r="DD303" s="33"/>
      <c r="DE303" s="33"/>
      <c r="DF303" s="33"/>
      <c r="DG303" s="33"/>
      <c r="DH303" s="33"/>
      <c r="DI303" s="33"/>
      <c r="DJ303" s="33"/>
      <c r="DK303" s="33"/>
      <c r="DL303" s="33"/>
      <c r="DM303" s="33"/>
      <c r="DN303" s="33"/>
      <c r="DO303" s="33"/>
      <c r="DP303" s="33"/>
      <c r="DQ303" s="33"/>
      <c r="DR303" s="33"/>
      <c r="DS303" s="33"/>
      <c r="DT303" s="33"/>
      <c r="DU303" s="33"/>
      <c r="DV303" s="33"/>
      <c r="DW303" s="33"/>
      <c r="DX303" s="33"/>
      <c r="DY303" s="33"/>
      <c r="DZ303" s="33"/>
      <c r="EA303" s="33"/>
      <c r="EB303" s="33"/>
      <c r="EC303" s="33"/>
      <c r="ED303" s="33"/>
      <c r="EE303" s="33"/>
      <c r="EF303" s="33"/>
      <c r="EG303" s="33"/>
      <c r="EH303" s="33"/>
      <c r="EI303" s="33"/>
      <c r="EJ303" s="33"/>
      <c r="EK303" s="33"/>
      <c r="EL303" s="33"/>
      <c r="EM303" s="33"/>
      <c r="EN303" s="33"/>
      <c r="EO303" s="33"/>
    </row>
    <row r="304" spans="1:145" s="34" customFormat="1" ht="31.5" customHeight="1">
      <c r="A304" s="27"/>
      <c r="B304" s="27"/>
      <c r="C304" s="27"/>
      <c r="D304" s="35" t="s">
        <v>245</v>
      </c>
      <c r="E304" s="35" t="s">
        <v>245</v>
      </c>
      <c r="F304" s="69"/>
      <c r="G304" s="29">
        <f t="shared" si="17"/>
        <v>0</v>
      </c>
      <c r="H304" s="70"/>
      <c r="I304" s="69"/>
      <c r="J304" s="29">
        <f t="shared" si="18"/>
        <v>0</v>
      </c>
      <c r="K304" s="36">
        <v>1325000</v>
      </c>
      <c r="L304" s="4">
        <f t="shared" si="20"/>
        <v>1325</v>
      </c>
      <c r="M304" s="66">
        <v>1302089</v>
      </c>
      <c r="N304" s="3">
        <f t="shared" si="19"/>
        <v>1302.1</v>
      </c>
      <c r="O304" s="33"/>
      <c r="P304" s="33"/>
      <c r="Q304" s="33"/>
      <c r="R304" s="33"/>
      <c r="S304" s="33"/>
      <c r="T304" s="33"/>
      <c r="U304" s="33"/>
      <c r="V304" s="33"/>
      <c r="W304" s="33"/>
      <c r="X304" s="33"/>
      <c r="Y304" s="33"/>
      <c r="Z304" s="33"/>
      <c r="AA304" s="33"/>
      <c r="AB304" s="33"/>
      <c r="AC304" s="33"/>
      <c r="AD304" s="33"/>
      <c r="AE304" s="33"/>
      <c r="AF304" s="33"/>
      <c r="AG304" s="33"/>
      <c r="AH304" s="33"/>
      <c r="AI304" s="33"/>
      <c r="AJ304" s="33"/>
      <c r="AK304" s="33"/>
      <c r="AL304" s="33"/>
      <c r="AM304" s="33"/>
      <c r="AN304" s="33"/>
      <c r="AO304" s="33"/>
      <c r="AP304" s="33"/>
      <c r="AQ304" s="33"/>
      <c r="AR304" s="33"/>
      <c r="AS304" s="33"/>
      <c r="AT304" s="33"/>
      <c r="AU304" s="33"/>
      <c r="AV304" s="33"/>
      <c r="AW304" s="33"/>
      <c r="AX304" s="33"/>
      <c r="AY304" s="33"/>
      <c r="AZ304" s="33"/>
      <c r="BA304" s="33"/>
      <c r="BB304" s="33"/>
      <c r="BC304" s="33"/>
      <c r="BD304" s="33"/>
      <c r="BE304" s="33"/>
      <c r="BF304" s="33"/>
      <c r="BG304" s="33"/>
      <c r="BH304" s="33"/>
      <c r="BI304" s="33"/>
      <c r="BJ304" s="33"/>
      <c r="BK304" s="33"/>
      <c r="BL304" s="33"/>
      <c r="BM304" s="33"/>
      <c r="BN304" s="33"/>
      <c r="BO304" s="33"/>
      <c r="BP304" s="33"/>
      <c r="BQ304" s="33"/>
      <c r="BR304" s="33"/>
      <c r="BS304" s="33"/>
      <c r="BT304" s="33"/>
      <c r="BU304" s="33"/>
      <c r="BV304" s="33"/>
      <c r="BW304" s="33"/>
      <c r="BX304" s="33"/>
      <c r="BY304" s="33"/>
      <c r="BZ304" s="33"/>
      <c r="CA304" s="33"/>
      <c r="CB304" s="33"/>
      <c r="CC304" s="33"/>
      <c r="CD304" s="33"/>
      <c r="CE304" s="33"/>
      <c r="CF304" s="33"/>
      <c r="CG304" s="33"/>
      <c r="CH304" s="33"/>
      <c r="CI304" s="33"/>
      <c r="CJ304" s="33"/>
      <c r="CK304" s="33"/>
      <c r="CL304" s="33"/>
      <c r="CM304" s="33"/>
      <c r="CN304" s="33"/>
      <c r="CO304" s="33"/>
      <c r="CP304" s="33"/>
      <c r="CQ304" s="33"/>
      <c r="CR304" s="33"/>
      <c r="CS304" s="33"/>
      <c r="CT304" s="33"/>
      <c r="CU304" s="33"/>
      <c r="CV304" s="33"/>
      <c r="CW304" s="33"/>
      <c r="CX304" s="33"/>
      <c r="CY304" s="33"/>
      <c r="CZ304" s="33"/>
      <c r="DA304" s="33"/>
      <c r="DB304" s="33"/>
      <c r="DC304" s="33"/>
      <c r="DD304" s="33"/>
      <c r="DE304" s="33"/>
      <c r="DF304" s="33"/>
      <c r="DG304" s="33"/>
      <c r="DH304" s="33"/>
      <c r="DI304" s="33"/>
      <c r="DJ304" s="33"/>
      <c r="DK304" s="33"/>
      <c r="DL304" s="33"/>
      <c r="DM304" s="33"/>
      <c r="DN304" s="33"/>
      <c r="DO304" s="33"/>
      <c r="DP304" s="33"/>
      <c r="DQ304" s="33"/>
      <c r="DR304" s="33"/>
      <c r="DS304" s="33"/>
      <c r="DT304" s="33"/>
      <c r="DU304" s="33"/>
      <c r="DV304" s="33"/>
      <c r="DW304" s="33"/>
      <c r="DX304" s="33"/>
      <c r="DY304" s="33"/>
      <c r="DZ304" s="33"/>
      <c r="EA304" s="33"/>
      <c r="EB304" s="33"/>
      <c r="EC304" s="33"/>
      <c r="ED304" s="33"/>
      <c r="EE304" s="33"/>
      <c r="EF304" s="33"/>
      <c r="EG304" s="33"/>
      <c r="EH304" s="33"/>
      <c r="EI304" s="33"/>
      <c r="EJ304" s="33"/>
      <c r="EK304" s="33"/>
      <c r="EL304" s="33"/>
      <c r="EM304" s="33"/>
      <c r="EN304" s="33"/>
      <c r="EO304" s="33"/>
    </row>
    <row r="305" spans="1:145" s="34" customFormat="1" ht="46.5" customHeight="1">
      <c r="A305" s="27"/>
      <c r="B305" s="27"/>
      <c r="C305" s="27"/>
      <c r="D305" s="35" t="s">
        <v>257</v>
      </c>
      <c r="E305" s="35" t="s">
        <v>257</v>
      </c>
      <c r="F305" s="69"/>
      <c r="G305" s="29">
        <f t="shared" si="17"/>
        <v>0</v>
      </c>
      <c r="H305" s="70"/>
      <c r="I305" s="69"/>
      <c r="J305" s="29">
        <f t="shared" si="18"/>
        <v>0</v>
      </c>
      <c r="K305" s="36">
        <v>225102</v>
      </c>
      <c r="L305" s="4">
        <f t="shared" si="20"/>
        <v>225.1</v>
      </c>
      <c r="M305" s="66">
        <v>225102</v>
      </c>
      <c r="N305" s="3">
        <f t="shared" si="19"/>
        <v>225.1</v>
      </c>
      <c r="O305" s="33"/>
      <c r="P305" s="33"/>
      <c r="Q305" s="33"/>
      <c r="R305" s="33"/>
      <c r="S305" s="33"/>
      <c r="T305" s="33"/>
      <c r="U305" s="33"/>
      <c r="V305" s="33"/>
      <c r="W305" s="33"/>
      <c r="X305" s="33"/>
      <c r="Y305" s="33"/>
      <c r="Z305" s="33"/>
      <c r="AA305" s="33"/>
      <c r="AB305" s="33"/>
      <c r="AC305" s="33"/>
      <c r="AD305" s="33"/>
      <c r="AE305" s="33"/>
      <c r="AF305" s="33"/>
      <c r="AG305" s="33"/>
      <c r="AH305" s="33"/>
      <c r="AI305" s="33"/>
      <c r="AJ305" s="33"/>
      <c r="AK305" s="33"/>
      <c r="AL305" s="33"/>
      <c r="AM305" s="33"/>
      <c r="AN305" s="33"/>
      <c r="AO305" s="33"/>
      <c r="AP305" s="33"/>
      <c r="AQ305" s="33"/>
      <c r="AR305" s="33"/>
      <c r="AS305" s="33"/>
      <c r="AT305" s="33"/>
      <c r="AU305" s="33"/>
      <c r="AV305" s="33"/>
      <c r="AW305" s="33"/>
      <c r="AX305" s="33"/>
      <c r="AY305" s="33"/>
      <c r="AZ305" s="33"/>
      <c r="BA305" s="33"/>
      <c r="BB305" s="33"/>
      <c r="BC305" s="33"/>
      <c r="BD305" s="33"/>
      <c r="BE305" s="33"/>
      <c r="BF305" s="33"/>
      <c r="BG305" s="33"/>
      <c r="BH305" s="33"/>
      <c r="BI305" s="33"/>
      <c r="BJ305" s="33"/>
      <c r="BK305" s="33"/>
      <c r="BL305" s="33"/>
      <c r="BM305" s="33"/>
      <c r="BN305" s="33"/>
      <c r="BO305" s="33"/>
      <c r="BP305" s="33"/>
      <c r="BQ305" s="33"/>
      <c r="BR305" s="33"/>
      <c r="BS305" s="33"/>
      <c r="BT305" s="33"/>
      <c r="BU305" s="33"/>
      <c r="BV305" s="33"/>
      <c r="BW305" s="33"/>
      <c r="BX305" s="33"/>
      <c r="BY305" s="33"/>
      <c r="BZ305" s="33"/>
      <c r="CA305" s="33"/>
      <c r="CB305" s="33"/>
      <c r="CC305" s="33"/>
      <c r="CD305" s="33"/>
      <c r="CE305" s="33"/>
      <c r="CF305" s="33"/>
      <c r="CG305" s="33"/>
      <c r="CH305" s="33"/>
      <c r="CI305" s="33"/>
      <c r="CJ305" s="33"/>
      <c r="CK305" s="33"/>
      <c r="CL305" s="33"/>
      <c r="CM305" s="33"/>
      <c r="CN305" s="33"/>
      <c r="CO305" s="33"/>
      <c r="CP305" s="33"/>
      <c r="CQ305" s="33"/>
      <c r="CR305" s="33"/>
      <c r="CS305" s="33"/>
      <c r="CT305" s="33"/>
      <c r="CU305" s="33"/>
      <c r="CV305" s="33"/>
      <c r="CW305" s="33"/>
      <c r="CX305" s="33"/>
      <c r="CY305" s="33"/>
      <c r="CZ305" s="33"/>
      <c r="DA305" s="33"/>
      <c r="DB305" s="33"/>
      <c r="DC305" s="33"/>
      <c r="DD305" s="33"/>
      <c r="DE305" s="33"/>
      <c r="DF305" s="33"/>
      <c r="DG305" s="33"/>
      <c r="DH305" s="33"/>
      <c r="DI305" s="33"/>
      <c r="DJ305" s="33"/>
      <c r="DK305" s="33"/>
      <c r="DL305" s="33"/>
      <c r="DM305" s="33"/>
      <c r="DN305" s="33"/>
      <c r="DO305" s="33"/>
      <c r="DP305" s="33"/>
      <c r="DQ305" s="33"/>
      <c r="DR305" s="33"/>
      <c r="DS305" s="33"/>
      <c r="DT305" s="33"/>
      <c r="DU305" s="33"/>
      <c r="DV305" s="33"/>
      <c r="DW305" s="33"/>
      <c r="DX305" s="33"/>
      <c r="DY305" s="33"/>
      <c r="DZ305" s="33"/>
      <c r="EA305" s="33"/>
      <c r="EB305" s="33"/>
      <c r="EC305" s="33"/>
      <c r="ED305" s="33"/>
      <c r="EE305" s="33"/>
      <c r="EF305" s="33"/>
      <c r="EG305" s="33"/>
      <c r="EH305" s="33"/>
      <c r="EI305" s="33"/>
      <c r="EJ305" s="33"/>
      <c r="EK305" s="33"/>
      <c r="EL305" s="33"/>
      <c r="EM305" s="33"/>
      <c r="EN305" s="33"/>
      <c r="EO305" s="33"/>
    </row>
    <row r="306" spans="1:145" s="34" customFormat="1" ht="46.5" customHeight="1">
      <c r="A306" s="27"/>
      <c r="B306" s="27"/>
      <c r="C306" s="27"/>
      <c r="D306" s="35" t="s">
        <v>258</v>
      </c>
      <c r="E306" s="35" t="s">
        <v>258</v>
      </c>
      <c r="F306" s="69"/>
      <c r="G306" s="29">
        <f t="shared" si="17"/>
        <v>0</v>
      </c>
      <c r="H306" s="70"/>
      <c r="I306" s="69"/>
      <c r="J306" s="29">
        <f t="shared" si="18"/>
        <v>0</v>
      </c>
      <c r="K306" s="36">
        <v>230000</v>
      </c>
      <c r="L306" s="4">
        <f t="shared" si="20"/>
        <v>230</v>
      </c>
      <c r="M306" s="66">
        <v>2400</v>
      </c>
      <c r="N306" s="3">
        <f t="shared" si="19"/>
        <v>2.4</v>
      </c>
      <c r="O306" s="33"/>
      <c r="P306" s="33"/>
      <c r="Q306" s="33"/>
      <c r="R306" s="33"/>
      <c r="S306" s="33"/>
      <c r="T306" s="33"/>
      <c r="U306" s="33"/>
      <c r="V306" s="33"/>
      <c r="W306" s="33"/>
      <c r="X306" s="33"/>
      <c r="Y306" s="33"/>
      <c r="Z306" s="33"/>
      <c r="AA306" s="33"/>
      <c r="AB306" s="33"/>
      <c r="AC306" s="33"/>
      <c r="AD306" s="33"/>
      <c r="AE306" s="33"/>
      <c r="AF306" s="33"/>
      <c r="AG306" s="33"/>
      <c r="AH306" s="33"/>
      <c r="AI306" s="33"/>
      <c r="AJ306" s="33"/>
      <c r="AK306" s="33"/>
      <c r="AL306" s="33"/>
      <c r="AM306" s="33"/>
      <c r="AN306" s="33"/>
      <c r="AO306" s="33"/>
      <c r="AP306" s="33"/>
      <c r="AQ306" s="33"/>
      <c r="AR306" s="33"/>
      <c r="AS306" s="33"/>
      <c r="AT306" s="33"/>
      <c r="AU306" s="33"/>
      <c r="AV306" s="33"/>
      <c r="AW306" s="33"/>
      <c r="AX306" s="33"/>
      <c r="AY306" s="33"/>
      <c r="AZ306" s="33"/>
      <c r="BA306" s="33"/>
      <c r="BB306" s="33"/>
      <c r="BC306" s="33"/>
      <c r="BD306" s="33"/>
      <c r="BE306" s="33"/>
      <c r="BF306" s="33"/>
      <c r="BG306" s="33"/>
      <c r="BH306" s="33"/>
      <c r="BI306" s="33"/>
      <c r="BJ306" s="33"/>
      <c r="BK306" s="33"/>
      <c r="BL306" s="33"/>
      <c r="BM306" s="33"/>
      <c r="BN306" s="33"/>
      <c r="BO306" s="33"/>
      <c r="BP306" s="33"/>
      <c r="BQ306" s="33"/>
      <c r="BR306" s="33"/>
      <c r="BS306" s="33"/>
      <c r="BT306" s="33"/>
      <c r="BU306" s="33"/>
      <c r="BV306" s="33"/>
      <c r="BW306" s="33"/>
      <c r="BX306" s="33"/>
      <c r="BY306" s="33"/>
      <c r="BZ306" s="33"/>
      <c r="CA306" s="33"/>
      <c r="CB306" s="33"/>
      <c r="CC306" s="33"/>
      <c r="CD306" s="33"/>
      <c r="CE306" s="33"/>
      <c r="CF306" s="33"/>
      <c r="CG306" s="33"/>
      <c r="CH306" s="33"/>
      <c r="CI306" s="33"/>
      <c r="CJ306" s="33"/>
      <c r="CK306" s="33"/>
      <c r="CL306" s="33"/>
      <c r="CM306" s="33"/>
      <c r="CN306" s="33"/>
      <c r="CO306" s="33"/>
      <c r="CP306" s="33"/>
      <c r="CQ306" s="33"/>
      <c r="CR306" s="33"/>
      <c r="CS306" s="33"/>
      <c r="CT306" s="33"/>
      <c r="CU306" s="33"/>
      <c r="CV306" s="33"/>
      <c r="CW306" s="33"/>
      <c r="CX306" s="33"/>
      <c r="CY306" s="33"/>
      <c r="CZ306" s="33"/>
      <c r="DA306" s="33"/>
      <c r="DB306" s="33"/>
      <c r="DC306" s="33"/>
      <c r="DD306" s="33"/>
      <c r="DE306" s="33"/>
      <c r="DF306" s="33"/>
      <c r="DG306" s="33"/>
      <c r="DH306" s="33"/>
      <c r="DI306" s="33"/>
      <c r="DJ306" s="33"/>
      <c r="DK306" s="33"/>
      <c r="DL306" s="33"/>
      <c r="DM306" s="33"/>
      <c r="DN306" s="33"/>
      <c r="DO306" s="33"/>
      <c r="DP306" s="33"/>
      <c r="DQ306" s="33"/>
      <c r="DR306" s="33"/>
      <c r="DS306" s="33"/>
      <c r="DT306" s="33"/>
      <c r="DU306" s="33"/>
      <c r="DV306" s="33"/>
      <c r="DW306" s="33"/>
      <c r="DX306" s="33"/>
      <c r="DY306" s="33"/>
      <c r="DZ306" s="33"/>
      <c r="EA306" s="33"/>
      <c r="EB306" s="33"/>
      <c r="EC306" s="33"/>
      <c r="ED306" s="33"/>
      <c r="EE306" s="33"/>
      <c r="EF306" s="33"/>
      <c r="EG306" s="33"/>
      <c r="EH306" s="33"/>
      <c r="EI306" s="33"/>
      <c r="EJ306" s="33"/>
      <c r="EK306" s="33"/>
      <c r="EL306" s="33"/>
      <c r="EM306" s="33"/>
      <c r="EN306" s="33"/>
      <c r="EO306" s="33"/>
    </row>
    <row r="307" spans="1:145" s="34" customFormat="1" ht="46.5" customHeight="1">
      <c r="A307" s="27"/>
      <c r="B307" s="27"/>
      <c r="C307" s="27"/>
      <c r="D307" s="35" t="s">
        <v>255</v>
      </c>
      <c r="E307" s="35" t="s">
        <v>255</v>
      </c>
      <c r="F307" s="69"/>
      <c r="G307" s="29">
        <f t="shared" si="17"/>
        <v>0</v>
      </c>
      <c r="H307" s="70"/>
      <c r="I307" s="69"/>
      <c r="J307" s="29">
        <f t="shared" si="18"/>
        <v>0</v>
      </c>
      <c r="K307" s="36">
        <v>1144000</v>
      </c>
      <c r="L307" s="4">
        <f t="shared" si="20"/>
        <v>1144</v>
      </c>
      <c r="M307" s="66">
        <v>710097</v>
      </c>
      <c r="N307" s="3">
        <f t="shared" si="19"/>
        <v>710.1</v>
      </c>
      <c r="O307" s="33"/>
      <c r="P307" s="33"/>
      <c r="Q307" s="33"/>
      <c r="R307" s="33"/>
      <c r="S307" s="33"/>
      <c r="T307" s="33"/>
      <c r="U307" s="33"/>
      <c r="V307" s="33"/>
      <c r="W307" s="33"/>
      <c r="X307" s="33"/>
      <c r="Y307" s="33"/>
      <c r="Z307" s="33"/>
      <c r="AA307" s="33"/>
      <c r="AB307" s="33"/>
      <c r="AC307" s="33"/>
      <c r="AD307" s="33"/>
      <c r="AE307" s="33"/>
      <c r="AF307" s="33"/>
      <c r="AG307" s="33"/>
      <c r="AH307" s="33"/>
      <c r="AI307" s="33"/>
      <c r="AJ307" s="33"/>
      <c r="AK307" s="33"/>
      <c r="AL307" s="33"/>
      <c r="AM307" s="33"/>
      <c r="AN307" s="33"/>
      <c r="AO307" s="33"/>
      <c r="AP307" s="33"/>
      <c r="AQ307" s="33"/>
      <c r="AR307" s="33"/>
      <c r="AS307" s="33"/>
      <c r="AT307" s="33"/>
      <c r="AU307" s="33"/>
      <c r="AV307" s="33"/>
      <c r="AW307" s="33"/>
      <c r="AX307" s="33"/>
      <c r="AY307" s="33"/>
      <c r="AZ307" s="33"/>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33"/>
      <c r="CE307" s="33"/>
      <c r="CF307" s="33"/>
      <c r="CG307" s="33"/>
      <c r="CH307" s="33"/>
      <c r="CI307" s="33"/>
      <c r="CJ307" s="33"/>
      <c r="CK307" s="33"/>
      <c r="CL307" s="33"/>
      <c r="CM307" s="33"/>
      <c r="CN307" s="33"/>
      <c r="CO307" s="33"/>
      <c r="CP307" s="33"/>
      <c r="CQ307" s="33"/>
      <c r="CR307" s="33"/>
      <c r="CS307" s="33"/>
      <c r="CT307" s="33"/>
      <c r="CU307" s="33"/>
      <c r="CV307" s="33"/>
      <c r="CW307" s="33"/>
      <c r="CX307" s="33"/>
      <c r="CY307" s="33"/>
      <c r="CZ307" s="33"/>
      <c r="DA307" s="33"/>
      <c r="DB307" s="33"/>
      <c r="DC307" s="33"/>
      <c r="DD307" s="33"/>
      <c r="DE307" s="33"/>
      <c r="DF307" s="33"/>
      <c r="DG307" s="33"/>
      <c r="DH307" s="33"/>
      <c r="DI307" s="33"/>
      <c r="DJ307" s="33"/>
      <c r="DK307" s="33"/>
      <c r="DL307" s="33"/>
      <c r="DM307" s="33"/>
      <c r="DN307" s="33"/>
      <c r="DO307" s="33"/>
      <c r="DP307" s="33"/>
      <c r="DQ307" s="33"/>
      <c r="DR307" s="33"/>
      <c r="DS307" s="33"/>
      <c r="DT307" s="33"/>
      <c r="DU307" s="33"/>
      <c r="DV307" s="33"/>
      <c r="DW307" s="33"/>
      <c r="DX307" s="33"/>
      <c r="DY307" s="33"/>
      <c r="DZ307" s="33"/>
      <c r="EA307" s="33"/>
      <c r="EB307" s="33"/>
      <c r="EC307" s="33"/>
      <c r="ED307" s="33"/>
      <c r="EE307" s="33"/>
      <c r="EF307" s="33"/>
      <c r="EG307" s="33"/>
      <c r="EH307" s="33"/>
      <c r="EI307" s="33"/>
      <c r="EJ307" s="33"/>
      <c r="EK307" s="33"/>
      <c r="EL307" s="33"/>
      <c r="EM307" s="33"/>
      <c r="EN307" s="33"/>
      <c r="EO307" s="33"/>
    </row>
    <row r="308" spans="1:145" s="34" customFormat="1" ht="46.5" customHeight="1">
      <c r="A308" s="27"/>
      <c r="B308" s="27"/>
      <c r="C308" s="27"/>
      <c r="D308" s="35" t="s">
        <v>449</v>
      </c>
      <c r="E308" s="35" t="s">
        <v>250</v>
      </c>
      <c r="F308" s="69"/>
      <c r="G308" s="29">
        <f t="shared" si="17"/>
        <v>0</v>
      </c>
      <c r="H308" s="70"/>
      <c r="I308" s="69"/>
      <c r="J308" s="29">
        <f t="shared" si="18"/>
        <v>0</v>
      </c>
      <c r="K308" s="36">
        <v>1500000</v>
      </c>
      <c r="L308" s="4">
        <f t="shared" si="20"/>
        <v>1500</v>
      </c>
      <c r="M308" s="66">
        <v>1492052</v>
      </c>
      <c r="N308" s="3">
        <f t="shared" si="19"/>
        <v>1492.1</v>
      </c>
      <c r="O308" s="33"/>
      <c r="P308" s="33"/>
      <c r="Q308" s="33"/>
      <c r="R308" s="33"/>
      <c r="S308" s="33"/>
      <c r="T308" s="33"/>
      <c r="U308" s="33"/>
      <c r="V308" s="33"/>
      <c r="W308" s="33"/>
      <c r="X308" s="33"/>
      <c r="Y308" s="33"/>
      <c r="Z308" s="33"/>
      <c r="AA308" s="33"/>
      <c r="AB308" s="33"/>
      <c r="AC308" s="33"/>
      <c r="AD308" s="33"/>
      <c r="AE308" s="33"/>
      <c r="AF308" s="33"/>
      <c r="AG308" s="33"/>
      <c r="AH308" s="33"/>
      <c r="AI308" s="33"/>
      <c r="AJ308" s="33"/>
      <c r="AK308" s="33"/>
      <c r="AL308" s="33"/>
      <c r="AM308" s="33"/>
      <c r="AN308" s="33"/>
      <c r="AO308" s="33"/>
      <c r="AP308" s="33"/>
      <c r="AQ308" s="33"/>
      <c r="AR308" s="33"/>
      <c r="AS308" s="33"/>
      <c r="AT308" s="33"/>
      <c r="AU308" s="33"/>
      <c r="AV308" s="33"/>
      <c r="AW308" s="33"/>
      <c r="AX308" s="33"/>
      <c r="AY308" s="33"/>
      <c r="AZ308" s="33"/>
      <c r="BA308" s="33"/>
      <c r="BB308" s="33"/>
      <c r="BC308" s="33"/>
      <c r="BD308" s="33"/>
      <c r="BE308" s="33"/>
      <c r="BF308" s="33"/>
      <c r="BG308" s="33"/>
      <c r="BH308" s="33"/>
      <c r="BI308" s="33"/>
      <c r="BJ308" s="33"/>
      <c r="BK308" s="33"/>
      <c r="BL308" s="33"/>
      <c r="BM308" s="33"/>
      <c r="BN308" s="33"/>
      <c r="BO308" s="33"/>
      <c r="BP308" s="33"/>
      <c r="BQ308" s="33"/>
      <c r="BR308" s="33"/>
      <c r="BS308" s="33"/>
      <c r="BT308" s="33"/>
      <c r="BU308" s="33"/>
      <c r="BV308" s="33"/>
      <c r="BW308" s="33"/>
      <c r="BX308" s="33"/>
      <c r="BY308" s="33"/>
      <c r="BZ308" s="33"/>
      <c r="CA308" s="33"/>
      <c r="CB308" s="33"/>
      <c r="CC308" s="33"/>
      <c r="CD308" s="33"/>
      <c r="CE308" s="33"/>
      <c r="CF308" s="33"/>
      <c r="CG308" s="33"/>
      <c r="CH308" s="33"/>
      <c r="CI308" s="33"/>
      <c r="CJ308" s="33"/>
      <c r="CK308" s="33"/>
      <c r="CL308" s="33"/>
      <c r="CM308" s="33"/>
      <c r="CN308" s="33"/>
      <c r="CO308" s="33"/>
      <c r="CP308" s="33"/>
      <c r="CQ308" s="33"/>
      <c r="CR308" s="33"/>
      <c r="CS308" s="33"/>
      <c r="CT308" s="33"/>
      <c r="CU308" s="33"/>
      <c r="CV308" s="33"/>
      <c r="CW308" s="33"/>
      <c r="CX308" s="33"/>
      <c r="CY308" s="33"/>
      <c r="CZ308" s="33"/>
      <c r="DA308" s="33"/>
      <c r="DB308" s="33"/>
      <c r="DC308" s="33"/>
      <c r="DD308" s="33"/>
      <c r="DE308" s="33"/>
      <c r="DF308" s="33"/>
      <c r="DG308" s="33"/>
      <c r="DH308" s="33"/>
      <c r="DI308" s="33"/>
      <c r="DJ308" s="33"/>
      <c r="DK308" s="33"/>
      <c r="DL308" s="33"/>
      <c r="DM308" s="33"/>
      <c r="DN308" s="33"/>
      <c r="DO308" s="33"/>
      <c r="DP308" s="33"/>
      <c r="DQ308" s="33"/>
      <c r="DR308" s="33"/>
      <c r="DS308" s="33"/>
      <c r="DT308" s="33"/>
      <c r="DU308" s="33"/>
      <c r="DV308" s="33"/>
      <c r="DW308" s="33"/>
      <c r="DX308" s="33"/>
      <c r="DY308" s="33"/>
      <c r="DZ308" s="33"/>
      <c r="EA308" s="33"/>
      <c r="EB308" s="33"/>
      <c r="EC308" s="33"/>
      <c r="ED308" s="33"/>
      <c r="EE308" s="33"/>
      <c r="EF308" s="33"/>
      <c r="EG308" s="33"/>
      <c r="EH308" s="33"/>
      <c r="EI308" s="33"/>
      <c r="EJ308" s="33"/>
      <c r="EK308" s="33"/>
      <c r="EL308" s="33"/>
      <c r="EM308" s="33"/>
      <c r="EN308" s="33"/>
      <c r="EO308" s="33"/>
    </row>
    <row r="309" spans="1:145" s="34" customFormat="1" ht="52.5" customHeight="1">
      <c r="A309" s="27"/>
      <c r="B309" s="27"/>
      <c r="C309" s="27"/>
      <c r="D309" s="35" t="s">
        <v>378</v>
      </c>
      <c r="E309" s="35" t="s">
        <v>378</v>
      </c>
      <c r="F309" s="69"/>
      <c r="G309" s="29">
        <f t="shared" si="17"/>
        <v>0</v>
      </c>
      <c r="H309" s="70"/>
      <c r="I309" s="69"/>
      <c r="J309" s="29">
        <f t="shared" si="18"/>
        <v>0</v>
      </c>
      <c r="K309" s="36">
        <v>50000</v>
      </c>
      <c r="L309" s="4">
        <f t="shared" si="20"/>
        <v>50</v>
      </c>
      <c r="M309" s="66">
        <v>23779</v>
      </c>
      <c r="N309" s="3">
        <f t="shared" si="19"/>
        <v>23.8</v>
      </c>
      <c r="O309" s="33"/>
      <c r="P309" s="33"/>
      <c r="Q309" s="33"/>
      <c r="R309" s="33"/>
      <c r="S309" s="33"/>
      <c r="T309" s="33"/>
      <c r="U309" s="33"/>
      <c r="V309" s="33"/>
      <c r="W309" s="33"/>
      <c r="X309" s="33"/>
      <c r="Y309" s="33"/>
      <c r="Z309" s="33"/>
      <c r="AA309" s="33"/>
      <c r="AB309" s="33"/>
      <c r="AC309" s="33"/>
      <c r="AD309" s="33"/>
      <c r="AE309" s="33"/>
      <c r="AF309" s="33"/>
      <c r="AG309" s="33"/>
      <c r="AH309" s="33"/>
      <c r="AI309" s="33"/>
      <c r="AJ309" s="33"/>
      <c r="AK309" s="33"/>
      <c r="AL309" s="33"/>
      <c r="AM309" s="33"/>
      <c r="AN309" s="33"/>
      <c r="AO309" s="33"/>
      <c r="AP309" s="33"/>
      <c r="AQ309" s="33"/>
      <c r="AR309" s="33"/>
      <c r="AS309" s="33"/>
      <c r="AT309" s="33"/>
      <c r="AU309" s="33"/>
      <c r="AV309" s="33"/>
      <c r="AW309" s="33"/>
      <c r="AX309" s="33"/>
      <c r="AY309" s="33"/>
      <c r="AZ309" s="33"/>
      <c r="BA309" s="33"/>
      <c r="BB309" s="33"/>
      <c r="BC309" s="33"/>
      <c r="BD309" s="33"/>
      <c r="BE309" s="33"/>
      <c r="BF309" s="33"/>
      <c r="BG309" s="33"/>
      <c r="BH309" s="33"/>
      <c r="BI309" s="33"/>
      <c r="BJ309" s="33"/>
      <c r="BK309" s="33"/>
      <c r="BL309" s="33"/>
      <c r="BM309" s="33"/>
      <c r="BN309" s="33"/>
      <c r="BO309" s="33"/>
      <c r="BP309" s="33"/>
      <c r="BQ309" s="33"/>
      <c r="BR309" s="33"/>
      <c r="BS309" s="33"/>
      <c r="BT309" s="33"/>
      <c r="BU309" s="33"/>
      <c r="BV309" s="33"/>
      <c r="BW309" s="33"/>
      <c r="BX309" s="33"/>
      <c r="BY309" s="33"/>
      <c r="BZ309" s="33"/>
      <c r="CA309" s="33"/>
      <c r="CB309" s="33"/>
      <c r="CC309" s="33"/>
      <c r="CD309" s="33"/>
      <c r="CE309" s="33"/>
      <c r="CF309" s="33"/>
      <c r="CG309" s="33"/>
      <c r="CH309" s="33"/>
      <c r="CI309" s="33"/>
      <c r="CJ309" s="33"/>
      <c r="CK309" s="33"/>
      <c r="CL309" s="33"/>
      <c r="CM309" s="33"/>
      <c r="CN309" s="33"/>
      <c r="CO309" s="33"/>
      <c r="CP309" s="33"/>
      <c r="CQ309" s="33"/>
      <c r="CR309" s="33"/>
      <c r="CS309" s="33"/>
      <c r="CT309" s="33"/>
      <c r="CU309" s="33"/>
      <c r="CV309" s="33"/>
      <c r="CW309" s="33"/>
      <c r="CX309" s="33"/>
      <c r="CY309" s="33"/>
      <c r="CZ309" s="33"/>
      <c r="DA309" s="33"/>
      <c r="DB309" s="33"/>
      <c r="DC309" s="33"/>
      <c r="DD309" s="33"/>
      <c r="DE309" s="33"/>
      <c r="DF309" s="33"/>
      <c r="DG309" s="33"/>
      <c r="DH309" s="33"/>
      <c r="DI309" s="33"/>
      <c r="DJ309" s="33"/>
      <c r="DK309" s="33"/>
      <c r="DL309" s="33"/>
      <c r="DM309" s="33"/>
      <c r="DN309" s="33"/>
      <c r="DO309" s="33"/>
      <c r="DP309" s="33"/>
      <c r="DQ309" s="33"/>
      <c r="DR309" s="33"/>
      <c r="DS309" s="33"/>
      <c r="DT309" s="33"/>
      <c r="DU309" s="33"/>
      <c r="DV309" s="33"/>
      <c r="DW309" s="33"/>
      <c r="DX309" s="33"/>
      <c r="DY309" s="33"/>
      <c r="DZ309" s="33"/>
      <c r="EA309" s="33"/>
      <c r="EB309" s="33"/>
      <c r="EC309" s="33"/>
      <c r="ED309" s="33"/>
      <c r="EE309" s="33"/>
      <c r="EF309" s="33"/>
      <c r="EG309" s="33"/>
      <c r="EH309" s="33"/>
      <c r="EI309" s="33"/>
      <c r="EJ309" s="33"/>
      <c r="EK309" s="33"/>
      <c r="EL309" s="33"/>
      <c r="EM309" s="33"/>
      <c r="EN309" s="33"/>
      <c r="EO309" s="33"/>
    </row>
    <row r="310" spans="1:145" s="34" customFormat="1" ht="39" customHeight="1">
      <c r="A310" s="27"/>
      <c r="B310" s="27"/>
      <c r="C310" s="27"/>
      <c r="D310" s="35" t="s">
        <v>370</v>
      </c>
      <c r="E310" s="35" t="s">
        <v>370</v>
      </c>
      <c r="F310" s="69"/>
      <c r="G310" s="29">
        <f t="shared" si="17"/>
        <v>0</v>
      </c>
      <c r="H310" s="70"/>
      <c r="I310" s="69"/>
      <c r="J310" s="29">
        <f t="shared" si="18"/>
        <v>0</v>
      </c>
      <c r="K310" s="36">
        <v>1545588</v>
      </c>
      <c r="L310" s="4">
        <f t="shared" si="20"/>
        <v>1545.6</v>
      </c>
      <c r="M310" s="66">
        <f>1432602+56669</f>
        <v>1489271</v>
      </c>
      <c r="N310" s="3">
        <f t="shared" si="19"/>
        <v>1489.3</v>
      </c>
      <c r="O310" s="33"/>
      <c r="P310" s="33"/>
      <c r="Q310" s="33"/>
      <c r="R310" s="33"/>
      <c r="S310" s="33"/>
      <c r="T310" s="33"/>
      <c r="U310" s="33"/>
      <c r="V310" s="33"/>
      <c r="W310" s="33"/>
      <c r="X310" s="33"/>
      <c r="Y310" s="33"/>
      <c r="Z310" s="33"/>
      <c r="AA310" s="33"/>
      <c r="AB310" s="33"/>
      <c r="AC310" s="33"/>
      <c r="AD310" s="33"/>
      <c r="AE310" s="33"/>
      <c r="AF310" s="33"/>
      <c r="AG310" s="33"/>
      <c r="AH310" s="33"/>
      <c r="AI310" s="33"/>
      <c r="AJ310" s="33"/>
      <c r="AK310" s="33"/>
      <c r="AL310" s="33"/>
      <c r="AM310" s="33"/>
      <c r="AN310" s="33"/>
      <c r="AO310" s="33"/>
      <c r="AP310" s="33"/>
      <c r="AQ310" s="33"/>
      <c r="AR310" s="33"/>
      <c r="AS310" s="33"/>
      <c r="AT310" s="33"/>
      <c r="AU310" s="33"/>
      <c r="AV310" s="33"/>
      <c r="AW310" s="33"/>
      <c r="AX310" s="33"/>
      <c r="AY310" s="33"/>
      <c r="AZ310" s="33"/>
      <c r="BA310" s="33"/>
      <c r="BB310" s="33"/>
      <c r="BC310" s="33"/>
      <c r="BD310" s="33"/>
      <c r="BE310" s="33"/>
      <c r="BF310" s="33"/>
      <c r="BG310" s="33"/>
      <c r="BH310" s="33"/>
      <c r="BI310" s="33"/>
      <c r="BJ310" s="33"/>
      <c r="BK310" s="33"/>
      <c r="BL310" s="33"/>
      <c r="BM310" s="33"/>
      <c r="BN310" s="33"/>
      <c r="BO310" s="33"/>
      <c r="BP310" s="33"/>
      <c r="BQ310" s="33"/>
      <c r="BR310" s="33"/>
      <c r="BS310" s="33"/>
      <c r="BT310" s="33"/>
      <c r="BU310" s="33"/>
      <c r="BV310" s="33"/>
      <c r="BW310" s="33"/>
      <c r="BX310" s="33"/>
      <c r="BY310" s="33"/>
      <c r="BZ310" s="33"/>
      <c r="CA310" s="33"/>
      <c r="CB310" s="33"/>
      <c r="CC310" s="33"/>
      <c r="CD310" s="33"/>
      <c r="CE310" s="33"/>
      <c r="CF310" s="33"/>
      <c r="CG310" s="33"/>
      <c r="CH310" s="33"/>
      <c r="CI310" s="33"/>
      <c r="CJ310" s="33"/>
      <c r="CK310" s="33"/>
      <c r="CL310" s="33"/>
      <c r="CM310" s="33"/>
      <c r="CN310" s="33"/>
      <c r="CO310" s="33"/>
      <c r="CP310" s="33"/>
      <c r="CQ310" s="33"/>
      <c r="CR310" s="33"/>
      <c r="CS310" s="33"/>
      <c r="CT310" s="33"/>
      <c r="CU310" s="33"/>
      <c r="CV310" s="33"/>
      <c r="CW310" s="33"/>
      <c r="CX310" s="33"/>
      <c r="CY310" s="33"/>
      <c r="CZ310" s="33"/>
      <c r="DA310" s="33"/>
      <c r="DB310" s="33"/>
      <c r="DC310" s="33"/>
      <c r="DD310" s="33"/>
      <c r="DE310" s="33"/>
      <c r="DF310" s="33"/>
      <c r="DG310" s="33"/>
      <c r="DH310" s="33"/>
      <c r="DI310" s="33"/>
      <c r="DJ310" s="33"/>
      <c r="DK310" s="33"/>
      <c r="DL310" s="33"/>
      <c r="DM310" s="33"/>
      <c r="DN310" s="33"/>
      <c r="DO310" s="33"/>
      <c r="DP310" s="33"/>
      <c r="DQ310" s="33"/>
      <c r="DR310" s="33"/>
      <c r="DS310" s="33"/>
      <c r="DT310" s="33"/>
      <c r="DU310" s="33"/>
      <c r="DV310" s="33"/>
      <c r="DW310" s="33"/>
      <c r="DX310" s="33"/>
      <c r="DY310" s="33"/>
      <c r="DZ310" s="33"/>
      <c r="EA310" s="33"/>
      <c r="EB310" s="33"/>
      <c r="EC310" s="33"/>
      <c r="ED310" s="33"/>
      <c r="EE310" s="33"/>
      <c r="EF310" s="33"/>
      <c r="EG310" s="33"/>
      <c r="EH310" s="33"/>
      <c r="EI310" s="33"/>
      <c r="EJ310" s="33"/>
      <c r="EK310" s="33"/>
      <c r="EL310" s="33"/>
      <c r="EM310" s="33"/>
      <c r="EN310" s="33"/>
      <c r="EO310" s="33"/>
    </row>
    <row r="311" spans="1:145" s="34" customFormat="1" ht="45.75" customHeight="1">
      <c r="A311" s="27"/>
      <c r="B311" s="27"/>
      <c r="C311" s="27"/>
      <c r="D311" s="35" t="s">
        <v>363</v>
      </c>
      <c r="E311" s="35" t="s">
        <v>363</v>
      </c>
      <c r="F311" s="69"/>
      <c r="G311" s="29">
        <f t="shared" si="17"/>
        <v>0</v>
      </c>
      <c r="H311" s="70"/>
      <c r="I311" s="69"/>
      <c r="J311" s="29">
        <f t="shared" si="18"/>
        <v>0</v>
      </c>
      <c r="K311" s="36">
        <v>1478050</v>
      </c>
      <c r="L311" s="4">
        <f>ROUND(K311/1000,1)-0.1</f>
        <v>1478</v>
      </c>
      <c r="M311" s="66">
        <f>1435000+21496</f>
        <v>1456496</v>
      </c>
      <c r="N311" s="3">
        <f t="shared" si="19"/>
        <v>1456.5</v>
      </c>
      <c r="O311" s="33"/>
      <c r="P311" s="33"/>
      <c r="Q311" s="33"/>
      <c r="R311" s="33"/>
      <c r="S311" s="33"/>
      <c r="T311" s="33"/>
      <c r="U311" s="33"/>
      <c r="V311" s="33"/>
      <c r="W311" s="33"/>
      <c r="X311" s="33"/>
      <c r="Y311" s="33"/>
      <c r="Z311" s="33"/>
      <c r="AA311" s="33"/>
      <c r="AB311" s="33"/>
      <c r="AC311" s="33"/>
      <c r="AD311" s="33"/>
      <c r="AE311" s="33"/>
      <c r="AF311" s="33"/>
      <c r="AG311" s="33"/>
      <c r="AH311" s="33"/>
      <c r="AI311" s="33"/>
      <c r="AJ311" s="33"/>
      <c r="AK311" s="33"/>
      <c r="AL311" s="33"/>
      <c r="AM311" s="33"/>
      <c r="AN311" s="33"/>
      <c r="AO311" s="33"/>
      <c r="AP311" s="33"/>
      <c r="AQ311" s="33"/>
      <c r="AR311" s="33"/>
      <c r="AS311" s="33"/>
      <c r="AT311" s="33"/>
      <c r="AU311" s="33"/>
      <c r="AV311" s="33"/>
      <c r="AW311" s="33"/>
      <c r="AX311" s="33"/>
      <c r="AY311" s="33"/>
      <c r="AZ311" s="33"/>
      <c r="BA311" s="33"/>
      <c r="BB311" s="33"/>
      <c r="BC311" s="33"/>
      <c r="BD311" s="33"/>
      <c r="BE311" s="33"/>
      <c r="BF311" s="33"/>
      <c r="BG311" s="33"/>
      <c r="BH311" s="33"/>
      <c r="BI311" s="33"/>
      <c r="BJ311" s="33"/>
      <c r="BK311" s="33"/>
      <c r="BL311" s="33"/>
      <c r="BM311" s="33"/>
      <c r="BN311" s="33"/>
      <c r="BO311" s="33"/>
      <c r="BP311" s="33"/>
      <c r="BQ311" s="33"/>
      <c r="BR311" s="33"/>
      <c r="BS311" s="33"/>
      <c r="BT311" s="33"/>
      <c r="BU311" s="33"/>
      <c r="BV311" s="33"/>
      <c r="BW311" s="33"/>
      <c r="BX311" s="33"/>
      <c r="BY311" s="33"/>
      <c r="BZ311" s="33"/>
      <c r="CA311" s="33"/>
      <c r="CB311" s="33"/>
      <c r="CC311" s="33"/>
      <c r="CD311" s="33"/>
      <c r="CE311" s="33"/>
      <c r="CF311" s="33"/>
      <c r="CG311" s="33"/>
      <c r="CH311" s="33"/>
      <c r="CI311" s="33"/>
      <c r="CJ311" s="33"/>
      <c r="CK311" s="33"/>
      <c r="CL311" s="33"/>
      <c r="CM311" s="33"/>
      <c r="CN311" s="33"/>
      <c r="CO311" s="33"/>
      <c r="CP311" s="33"/>
      <c r="CQ311" s="33"/>
      <c r="CR311" s="33"/>
      <c r="CS311" s="33"/>
      <c r="CT311" s="33"/>
      <c r="CU311" s="33"/>
      <c r="CV311" s="33"/>
      <c r="CW311" s="33"/>
      <c r="CX311" s="33"/>
      <c r="CY311" s="33"/>
      <c r="CZ311" s="33"/>
      <c r="DA311" s="33"/>
      <c r="DB311" s="33"/>
      <c r="DC311" s="33"/>
      <c r="DD311" s="33"/>
      <c r="DE311" s="33"/>
      <c r="DF311" s="33"/>
      <c r="DG311" s="33"/>
      <c r="DH311" s="33"/>
      <c r="DI311" s="33"/>
      <c r="DJ311" s="33"/>
      <c r="DK311" s="33"/>
      <c r="DL311" s="33"/>
      <c r="DM311" s="33"/>
      <c r="DN311" s="33"/>
      <c r="DO311" s="33"/>
      <c r="DP311" s="33"/>
      <c r="DQ311" s="33"/>
      <c r="DR311" s="33"/>
      <c r="DS311" s="33"/>
      <c r="DT311" s="33"/>
      <c r="DU311" s="33"/>
      <c r="DV311" s="33"/>
      <c r="DW311" s="33"/>
      <c r="DX311" s="33"/>
      <c r="DY311" s="33"/>
      <c r="DZ311" s="33"/>
      <c r="EA311" s="33"/>
      <c r="EB311" s="33"/>
      <c r="EC311" s="33"/>
      <c r="ED311" s="33"/>
      <c r="EE311" s="33"/>
      <c r="EF311" s="33"/>
      <c r="EG311" s="33"/>
      <c r="EH311" s="33"/>
      <c r="EI311" s="33"/>
      <c r="EJ311" s="33"/>
      <c r="EK311" s="33"/>
      <c r="EL311" s="33"/>
      <c r="EM311" s="33"/>
      <c r="EN311" s="33"/>
      <c r="EO311" s="33"/>
    </row>
    <row r="312" spans="1:145" s="34" customFormat="1" ht="39" customHeight="1">
      <c r="A312" s="27"/>
      <c r="B312" s="27"/>
      <c r="C312" s="27"/>
      <c r="D312" s="35" t="s">
        <v>349</v>
      </c>
      <c r="E312" s="35" t="s">
        <v>349</v>
      </c>
      <c r="F312" s="69"/>
      <c r="G312" s="29">
        <f t="shared" si="17"/>
        <v>0</v>
      </c>
      <c r="H312" s="70"/>
      <c r="I312" s="69"/>
      <c r="J312" s="29">
        <f t="shared" si="18"/>
        <v>0</v>
      </c>
      <c r="K312" s="36">
        <v>666500</v>
      </c>
      <c r="L312" s="4">
        <f>ROUND(K312/1000,1)+500</f>
        <v>1166.5</v>
      </c>
      <c r="M312" s="66">
        <f>149909+227053</f>
        <v>376962</v>
      </c>
      <c r="N312" s="3">
        <f>ROUND(M312/1000,1)+465.2</f>
        <v>842.2</v>
      </c>
      <c r="O312" s="33"/>
      <c r="P312" s="33"/>
      <c r="Q312" s="33"/>
      <c r="R312" s="33"/>
      <c r="S312" s="33"/>
      <c r="T312" s="33"/>
      <c r="U312" s="33"/>
      <c r="V312" s="33"/>
      <c r="W312" s="33"/>
      <c r="X312" s="33"/>
      <c r="Y312" s="33"/>
      <c r="Z312" s="33"/>
      <c r="AA312" s="33"/>
      <c r="AB312" s="33"/>
      <c r="AC312" s="33"/>
      <c r="AD312" s="33"/>
      <c r="AE312" s="33"/>
      <c r="AF312" s="33"/>
      <c r="AG312" s="33"/>
      <c r="AH312" s="33"/>
      <c r="AI312" s="33"/>
      <c r="AJ312" s="33"/>
      <c r="AK312" s="33"/>
      <c r="AL312" s="33"/>
      <c r="AM312" s="33"/>
      <c r="AN312" s="33"/>
      <c r="AO312" s="33"/>
      <c r="AP312" s="33"/>
      <c r="AQ312" s="33"/>
      <c r="AR312" s="33"/>
      <c r="AS312" s="33"/>
      <c r="AT312" s="33"/>
      <c r="AU312" s="33"/>
      <c r="AV312" s="33"/>
      <c r="AW312" s="33"/>
      <c r="AX312" s="33"/>
      <c r="AY312" s="33"/>
      <c r="AZ312" s="33"/>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33"/>
      <c r="CE312" s="33"/>
      <c r="CF312" s="33"/>
      <c r="CG312" s="33"/>
      <c r="CH312" s="33"/>
      <c r="CI312" s="33"/>
      <c r="CJ312" s="33"/>
      <c r="CK312" s="33"/>
      <c r="CL312" s="33"/>
      <c r="CM312" s="33"/>
      <c r="CN312" s="33"/>
      <c r="CO312" s="33"/>
      <c r="CP312" s="33"/>
      <c r="CQ312" s="33"/>
      <c r="CR312" s="33"/>
      <c r="CS312" s="33"/>
      <c r="CT312" s="33"/>
      <c r="CU312" s="33"/>
      <c r="CV312" s="33"/>
      <c r="CW312" s="33"/>
      <c r="CX312" s="33"/>
      <c r="CY312" s="33"/>
      <c r="CZ312" s="33"/>
      <c r="DA312" s="33"/>
      <c r="DB312" s="33"/>
      <c r="DC312" s="33"/>
      <c r="DD312" s="33"/>
      <c r="DE312" s="33"/>
      <c r="DF312" s="33"/>
      <c r="DG312" s="33"/>
      <c r="DH312" s="33"/>
      <c r="DI312" s="33"/>
      <c r="DJ312" s="33"/>
      <c r="DK312" s="33"/>
      <c r="DL312" s="33"/>
      <c r="DM312" s="33"/>
      <c r="DN312" s="33"/>
      <c r="DO312" s="33"/>
      <c r="DP312" s="33"/>
      <c r="DQ312" s="33"/>
      <c r="DR312" s="33"/>
      <c r="DS312" s="33"/>
      <c r="DT312" s="33"/>
      <c r="DU312" s="33"/>
      <c r="DV312" s="33"/>
      <c r="DW312" s="33"/>
      <c r="DX312" s="33"/>
      <c r="DY312" s="33"/>
      <c r="DZ312" s="33"/>
      <c r="EA312" s="33"/>
      <c r="EB312" s="33"/>
      <c r="EC312" s="33"/>
      <c r="ED312" s="33"/>
      <c r="EE312" s="33"/>
      <c r="EF312" s="33"/>
      <c r="EG312" s="33"/>
      <c r="EH312" s="33"/>
      <c r="EI312" s="33"/>
      <c r="EJ312" s="33"/>
      <c r="EK312" s="33"/>
      <c r="EL312" s="33"/>
      <c r="EM312" s="33"/>
      <c r="EN312" s="33"/>
      <c r="EO312" s="33"/>
    </row>
    <row r="313" spans="1:145" s="34" customFormat="1" ht="23.25" customHeight="1">
      <c r="A313" s="27"/>
      <c r="B313" s="27"/>
      <c r="C313" s="27"/>
      <c r="D313" s="35" t="s">
        <v>191</v>
      </c>
      <c r="E313" s="35" t="s">
        <v>191</v>
      </c>
      <c r="F313" s="69"/>
      <c r="G313" s="29">
        <f t="shared" si="17"/>
        <v>0</v>
      </c>
      <c r="H313" s="70"/>
      <c r="I313" s="69"/>
      <c r="J313" s="29">
        <f t="shared" si="18"/>
        <v>0</v>
      </c>
      <c r="K313" s="36">
        <v>2200000</v>
      </c>
      <c r="L313" s="4">
        <f t="shared" si="20"/>
        <v>2200</v>
      </c>
      <c r="M313" s="66">
        <v>2142141</v>
      </c>
      <c r="N313" s="3">
        <f t="shared" si="19"/>
        <v>2142.1</v>
      </c>
      <c r="O313" s="33"/>
      <c r="P313" s="33"/>
      <c r="Q313" s="33"/>
      <c r="R313" s="33"/>
      <c r="S313" s="33"/>
      <c r="T313" s="33"/>
      <c r="U313" s="33"/>
      <c r="V313" s="33"/>
      <c r="W313" s="33"/>
      <c r="X313" s="33"/>
      <c r="Y313" s="33"/>
      <c r="Z313" s="33"/>
      <c r="AA313" s="33"/>
      <c r="AB313" s="33"/>
      <c r="AC313" s="33"/>
      <c r="AD313" s="33"/>
      <c r="AE313" s="33"/>
      <c r="AF313" s="33"/>
      <c r="AG313" s="33"/>
      <c r="AH313" s="33"/>
      <c r="AI313" s="33"/>
      <c r="AJ313" s="33"/>
      <c r="AK313" s="33"/>
      <c r="AL313" s="33"/>
      <c r="AM313" s="33"/>
      <c r="AN313" s="33"/>
      <c r="AO313" s="33"/>
      <c r="AP313" s="33"/>
      <c r="AQ313" s="33"/>
      <c r="AR313" s="33"/>
      <c r="AS313" s="33"/>
      <c r="AT313" s="33"/>
      <c r="AU313" s="33"/>
      <c r="AV313" s="33"/>
      <c r="AW313" s="33"/>
      <c r="AX313" s="33"/>
      <c r="AY313" s="33"/>
      <c r="AZ313" s="33"/>
      <c r="BA313" s="33"/>
      <c r="BB313" s="33"/>
      <c r="BC313" s="33"/>
      <c r="BD313" s="33"/>
      <c r="BE313" s="33"/>
      <c r="BF313" s="33"/>
      <c r="BG313" s="33"/>
      <c r="BH313" s="33"/>
      <c r="BI313" s="33"/>
      <c r="BJ313" s="33"/>
      <c r="BK313" s="33"/>
      <c r="BL313" s="33"/>
      <c r="BM313" s="33"/>
      <c r="BN313" s="33"/>
      <c r="BO313" s="33"/>
      <c r="BP313" s="33"/>
      <c r="BQ313" s="33"/>
      <c r="BR313" s="33"/>
      <c r="BS313" s="33"/>
      <c r="BT313" s="33"/>
      <c r="BU313" s="33"/>
      <c r="BV313" s="33"/>
      <c r="BW313" s="33"/>
      <c r="BX313" s="33"/>
      <c r="BY313" s="33"/>
      <c r="BZ313" s="33"/>
      <c r="CA313" s="33"/>
      <c r="CB313" s="33"/>
      <c r="CC313" s="33"/>
      <c r="CD313" s="33"/>
      <c r="CE313" s="33"/>
      <c r="CF313" s="33"/>
      <c r="CG313" s="33"/>
      <c r="CH313" s="33"/>
      <c r="CI313" s="33"/>
      <c r="CJ313" s="33"/>
      <c r="CK313" s="33"/>
      <c r="CL313" s="33"/>
      <c r="CM313" s="33"/>
      <c r="CN313" s="33"/>
      <c r="CO313" s="33"/>
      <c r="CP313" s="33"/>
      <c r="CQ313" s="33"/>
      <c r="CR313" s="33"/>
      <c r="CS313" s="33"/>
      <c r="CT313" s="33"/>
      <c r="CU313" s="33"/>
      <c r="CV313" s="33"/>
      <c r="CW313" s="33"/>
      <c r="CX313" s="33"/>
      <c r="CY313" s="33"/>
      <c r="CZ313" s="33"/>
      <c r="DA313" s="33"/>
      <c r="DB313" s="33"/>
      <c r="DC313" s="33"/>
      <c r="DD313" s="33"/>
      <c r="DE313" s="33"/>
      <c r="DF313" s="33"/>
      <c r="DG313" s="33"/>
      <c r="DH313" s="33"/>
      <c r="DI313" s="33"/>
      <c r="DJ313" s="33"/>
      <c r="DK313" s="33"/>
      <c r="DL313" s="33"/>
      <c r="DM313" s="33"/>
      <c r="DN313" s="33"/>
      <c r="DO313" s="33"/>
      <c r="DP313" s="33"/>
      <c r="DQ313" s="33"/>
      <c r="DR313" s="33"/>
      <c r="DS313" s="33"/>
      <c r="DT313" s="33"/>
      <c r="DU313" s="33"/>
      <c r="DV313" s="33"/>
      <c r="DW313" s="33"/>
      <c r="DX313" s="33"/>
      <c r="DY313" s="33"/>
      <c r="DZ313" s="33"/>
      <c r="EA313" s="33"/>
      <c r="EB313" s="33"/>
      <c r="EC313" s="33"/>
      <c r="ED313" s="33"/>
      <c r="EE313" s="33"/>
      <c r="EF313" s="33"/>
      <c r="EG313" s="33"/>
      <c r="EH313" s="33"/>
      <c r="EI313" s="33"/>
      <c r="EJ313" s="33"/>
      <c r="EK313" s="33"/>
      <c r="EL313" s="33"/>
      <c r="EM313" s="33"/>
      <c r="EN313" s="33"/>
      <c r="EO313" s="33"/>
    </row>
    <row r="314" spans="1:145" s="34" customFormat="1" ht="45" customHeight="1">
      <c r="A314" s="27"/>
      <c r="B314" s="27"/>
      <c r="C314" s="27"/>
      <c r="D314" s="35" t="s">
        <v>401</v>
      </c>
      <c r="E314" s="35" t="s">
        <v>401</v>
      </c>
      <c r="F314" s="69"/>
      <c r="G314" s="29">
        <f t="shared" si="17"/>
        <v>0</v>
      </c>
      <c r="H314" s="70"/>
      <c r="I314" s="69"/>
      <c r="J314" s="29">
        <f t="shared" si="18"/>
        <v>0</v>
      </c>
      <c r="K314" s="36">
        <v>50000</v>
      </c>
      <c r="L314" s="4">
        <f t="shared" si="20"/>
        <v>50</v>
      </c>
      <c r="M314" s="66">
        <v>0</v>
      </c>
      <c r="N314" s="3">
        <f t="shared" si="19"/>
        <v>0</v>
      </c>
      <c r="O314" s="33"/>
      <c r="P314" s="33"/>
      <c r="Q314" s="33"/>
      <c r="R314" s="33"/>
      <c r="S314" s="33"/>
      <c r="T314" s="33"/>
      <c r="U314" s="33"/>
      <c r="V314" s="33"/>
      <c r="W314" s="33"/>
      <c r="X314" s="33"/>
      <c r="Y314" s="33"/>
      <c r="Z314" s="33"/>
      <c r="AA314" s="33"/>
      <c r="AB314" s="33"/>
      <c r="AC314" s="33"/>
      <c r="AD314" s="33"/>
      <c r="AE314" s="33"/>
      <c r="AF314" s="33"/>
      <c r="AG314" s="33"/>
      <c r="AH314" s="33"/>
      <c r="AI314" s="33"/>
      <c r="AJ314" s="33"/>
      <c r="AK314" s="33"/>
      <c r="AL314" s="33"/>
      <c r="AM314" s="33"/>
      <c r="AN314" s="33"/>
      <c r="AO314" s="33"/>
      <c r="AP314" s="33"/>
      <c r="AQ314" s="33"/>
      <c r="AR314" s="33"/>
      <c r="AS314" s="33"/>
      <c r="AT314" s="33"/>
      <c r="AU314" s="33"/>
      <c r="AV314" s="33"/>
      <c r="AW314" s="33"/>
      <c r="AX314" s="33"/>
      <c r="AY314" s="33"/>
      <c r="AZ314" s="33"/>
      <c r="BA314" s="33"/>
      <c r="BB314" s="33"/>
      <c r="BC314" s="33"/>
      <c r="BD314" s="33"/>
      <c r="BE314" s="33"/>
      <c r="BF314" s="33"/>
      <c r="BG314" s="33"/>
      <c r="BH314" s="33"/>
      <c r="BI314" s="33"/>
      <c r="BJ314" s="33"/>
      <c r="BK314" s="33"/>
      <c r="BL314" s="33"/>
      <c r="BM314" s="33"/>
      <c r="BN314" s="33"/>
      <c r="BO314" s="33"/>
      <c r="BP314" s="33"/>
      <c r="BQ314" s="33"/>
      <c r="BR314" s="33"/>
      <c r="BS314" s="33"/>
      <c r="BT314" s="33"/>
      <c r="BU314" s="33"/>
      <c r="BV314" s="33"/>
      <c r="BW314" s="33"/>
      <c r="BX314" s="33"/>
      <c r="BY314" s="33"/>
      <c r="BZ314" s="33"/>
      <c r="CA314" s="33"/>
      <c r="CB314" s="33"/>
      <c r="CC314" s="33"/>
      <c r="CD314" s="33"/>
      <c r="CE314" s="33"/>
      <c r="CF314" s="33"/>
      <c r="CG314" s="33"/>
      <c r="CH314" s="33"/>
      <c r="CI314" s="33"/>
      <c r="CJ314" s="33"/>
      <c r="CK314" s="33"/>
      <c r="CL314" s="33"/>
      <c r="CM314" s="33"/>
      <c r="CN314" s="33"/>
      <c r="CO314" s="33"/>
      <c r="CP314" s="33"/>
      <c r="CQ314" s="33"/>
      <c r="CR314" s="33"/>
      <c r="CS314" s="33"/>
      <c r="CT314" s="33"/>
      <c r="CU314" s="33"/>
      <c r="CV314" s="33"/>
      <c r="CW314" s="33"/>
      <c r="CX314" s="33"/>
      <c r="CY314" s="33"/>
      <c r="CZ314" s="33"/>
      <c r="DA314" s="33"/>
      <c r="DB314" s="33"/>
      <c r="DC314" s="33"/>
      <c r="DD314" s="33"/>
      <c r="DE314" s="33"/>
      <c r="DF314" s="33"/>
      <c r="DG314" s="33"/>
      <c r="DH314" s="33"/>
      <c r="DI314" s="33"/>
      <c r="DJ314" s="33"/>
      <c r="DK314" s="33"/>
      <c r="DL314" s="33"/>
      <c r="DM314" s="33"/>
      <c r="DN314" s="33"/>
      <c r="DO314" s="33"/>
      <c r="DP314" s="33"/>
      <c r="DQ314" s="33"/>
      <c r="DR314" s="33"/>
      <c r="DS314" s="33"/>
      <c r="DT314" s="33"/>
      <c r="DU314" s="33"/>
      <c r="DV314" s="33"/>
      <c r="DW314" s="33"/>
      <c r="DX314" s="33"/>
      <c r="DY314" s="33"/>
      <c r="DZ314" s="33"/>
      <c r="EA314" s="33"/>
      <c r="EB314" s="33"/>
      <c r="EC314" s="33"/>
      <c r="ED314" s="33"/>
      <c r="EE314" s="33"/>
      <c r="EF314" s="33"/>
      <c r="EG314" s="33"/>
      <c r="EH314" s="33"/>
      <c r="EI314" s="33"/>
      <c r="EJ314" s="33"/>
      <c r="EK314" s="33"/>
      <c r="EL314" s="33"/>
      <c r="EM314" s="33"/>
      <c r="EN314" s="33"/>
      <c r="EO314" s="33"/>
    </row>
    <row r="315" spans="1:145" s="34" customFormat="1" ht="47.25" customHeight="1">
      <c r="A315" s="27"/>
      <c r="B315" s="27"/>
      <c r="C315" s="27"/>
      <c r="D315" s="35" t="s">
        <v>450</v>
      </c>
      <c r="E315" s="35" t="s">
        <v>283</v>
      </c>
      <c r="F315" s="69"/>
      <c r="G315" s="29">
        <f t="shared" si="17"/>
        <v>0</v>
      </c>
      <c r="H315" s="70"/>
      <c r="I315" s="69"/>
      <c r="J315" s="29">
        <f t="shared" si="18"/>
        <v>0</v>
      </c>
      <c r="K315" s="36">
        <v>100000</v>
      </c>
      <c r="L315" s="4">
        <f t="shared" si="20"/>
        <v>100</v>
      </c>
      <c r="M315" s="66">
        <v>15749</v>
      </c>
      <c r="N315" s="3">
        <f>ROUND(M315/1000,1)+0.1</f>
        <v>15.799999999999999</v>
      </c>
      <c r="O315" s="33"/>
      <c r="P315" s="33"/>
      <c r="Q315" s="33"/>
      <c r="R315" s="33"/>
      <c r="S315" s="33"/>
      <c r="T315" s="33"/>
      <c r="U315" s="33"/>
      <c r="V315" s="33"/>
      <c r="W315" s="33"/>
      <c r="X315" s="33"/>
      <c r="Y315" s="33"/>
      <c r="Z315" s="33"/>
      <c r="AA315" s="33"/>
      <c r="AB315" s="33"/>
      <c r="AC315" s="33"/>
      <c r="AD315" s="33"/>
      <c r="AE315" s="33"/>
      <c r="AF315" s="33"/>
      <c r="AG315" s="33"/>
      <c r="AH315" s="33"/>
      <c r="AI315" s="33"/>
      <c r="AJ315" s="33"/>
      <c r="AK315" s="33"/>
      <c r="AL315" s="33"/>
      <c r="AM315" s="33"/>
      <c r="AN315" s="33"/>
      <c r="AO315" s="33"/>
      <c r="AP315" s="33"/>
      <c r="AQ315" s="33"/>
      <c r="AR315" s="33"/>
      <c r="AS315" s="33"/>
      <c r="AT315" s="33"/>
      <c r="AU315" s="33"/>
      <c r="AV315" s="33"/>
      <c r="AW315" s="33"/>
      <c r="AX315" s="33"/>
      <c r="AY315" s="33"/>
      <c r="AZ315" s="33"/>
      <c r="BA315" s="33"/>
      <c r="BB315" s="33"/>
      <c r="BC315" s="33"/>
      <c r="BD315" s="33"/>
      <c r="BE315" s="33"/>
      <c r="BF315" s="33"/>
      <c r="BG315" s="33"/>
      <c r="BH315" s="33"/>
      <c r="BI315" s="33"/>
      <c r="BJ315" s="33"/>
      <c r="BK315" s="33"/>
      <c r="BL315" s="33"/>
      <c r="BM315" s="33"/>
      <c r="BN315" s="33"/>
      <c r="BO315" s="33"/>
      <c r="BP315" s="33"/>
      <c r="BQ315" s="33"/>
      <c r="BR315" s="33"/>
      <c r="BS315" s="33"/>
      <c r="BT315" s="33"/>
      <c r="BU315" s="33"/>
      <c r="BV315" s="33"/>
      <c r="BW315" s="33"/>
      <c r="BX315" s="33"/>
      <c r="BY315" s="33"/>
      <c r="BZ315" s="33"/>
      <c r="CA315" s="33"/>
      <c r="CB315" s="33"/>
      <c r="CC315" s="33"/>
      <c r="CD315" s="33"/>
      <c r="CE315" s="33"/>
      <c r="CF315" s="33"/>
      <c r="CG315" s="33"/>
      <c r="CH315" s="33"/>
      <c r="CI315" s="33"/>
      <c r="CJ315" s="33"/>
      <c r="CK315" s="33"/>
      <c r="CL315" s="33"/>
      <c r="CM315" s="33"/>
      <c r="CN315" s="33"/>
      <c r="CO315" s="33"/>
      <c r="CP315" s="33"/>
      <c r="CQ315" s="33"/>
      <c r="CR315" s="33"/>
      <c r="CS315" s="33"/>
      <c r="CT315" s="33"/>
      <c r="CU315" s="33"/>
      <c r="CV315" s="33"/>
      <c r="CW315" s="33"/>
      <c r="CX315" s="33"/>
      <c r="CY315" s="33"/>
      <c r="CZ315" s="33"/>
      <c r="DA315" s="33"/>
      <c r="DB315" s="33"/>
      <c r="DC315" s="33"/>
      <c r="DD315" s="33"/>
      <c r="DE315" s="33"/>
      <c r="DF315" s="33"/>
      <c r="DG315" s="33"/>
      <c r="DH315" s="33"/>
      <c r="DI315" s="33"/>
      <c r="DJ315" s="33"/>
      <c r="DK315" s="33"/>
      <c r="DL315" s="33"/>
      <c r="DM315" s="33"/>
      <c r="DN315" s="33"/>
      <c r="DO315" s="33"/>
      <c r="DP315" s="33"/>
      <c r="DQ315" s="33"/>
      <c r="DR315" s="33"/>
      <c r="DS315" s="33"/>
      <c r="DT315" s="33"/>
      <c r="DU315" s="33"/>
      <c r="DV315" s="33"/>
      <c r="DW315" s="33"/>
      <c r="DX315" s="33"/>
      <c r="DY315" s="33"/>
      <c r="DZ315" s="33"/>
      <c r="EA315" s="33"/>
      <c r="EB315" s="33"/>
      <c r="EC315" s="33"/>
      <c r="ED315" s="33"/>
      <c r="EE315" s="33"/>
      <c r="EF315" s="33"/>
      <c r="EG315" s="33"/>
      <c r="EH315" s="33"/>
      <c r="EI315" s="33"/>
      <c r="EJ315" s="33"/>
      <c r="EK315" s="33"/>
      <c r="EL315" s="33"/>
      <c r="EM315" s="33"/>
      <c r="EN315" s="33"/>
      <c r="EO315" s="33"/>
    </row>
    <row r="316" spans="1:145" s="34" customFormat="1" ht="26.25" customHeight="1">
      <c r="A316" s="27"/>
      <c r="B316" s="27"/>
      <c r="C316" s="27"/>
      <c r="D316" s="35" t="s">
        <v>229</v>
      </c>
      <c r="E316" s="35" t="s">
        <v>229</v>
      </c>
      <c r="F316" s="69"/>
      <c r="G316" s="29">
        <f t="shared" si="17"/>
        <v>0</v>
      </c>
      <c r="H316" s="70"/>
      <c r="I316" s="69"/>
      <c r="J316" s="29">
        <f t="shared" si="18"/>
        <v>0</v>
      </c>
      <c r="K316" s="36">
        <v>220000</v>
      </c>
      <c r="L316" s="4">
        <f t="shared" si="20"/>
        <v>220</v>
      </c>
      <c r="M316" s="66">
        <v>218241</v>
      </c>
      <c r="N316" s="3">
        <f t="shared" si="19"/>
        <v>218.2</v>
      </c>
      <c r="O316" s="33"/>
      <c r="P316" s="33"/>
      <c r="Q316" s="33"/>
      <c r="R316" s="33"/>
      <c r="S316" s="33"/>
      <c r="T316" s="33"/>
      <c r="U316" s="33"/>
      <c r="V316" s="33"/>
      <c r="W316" s="33"/>
      <c r="X316" s="33"/>
      <c r="Y316" s="33"/>
      <c r="Z316" s="33"/>
      <c r="AA316" s="33"/>
      <c r="AB316" s="33"/>
      <c r="AC316" s="33"/>
      <c r="AD316" s="33"/>
      <c r="AE316" s="33"/>
      <c r="AF316" s="33"/>
      <c r="AG316" s="33"/>
      <c r="AH316" s="33"/>
      <c r="AI316" s="33"/>
      <c r="AJ316" s="33"/>
      <c r="AK316" s="33"/>
      <c r="AL316" s="33"/>
      <c r="AM316" s="33"/>
      <c r="AN316" s="33"/>
      <c r="AO316" s="33"/>
      <c r="AP316" s="33"/>
      <c r="AQ316" s="33"/>
      <c r="AR316" s="33"/>
      <c r="AS316" s="33"/>
      <c r="AT316" s="33"/>
      <c r="AU316" s="33"/>
      <c r="AV316" s="33"/>
      <c r="AW316" s="33"/>
      <c r="AX316" s="33"/>
      <c r="AY316" s="33"/>
      <c r="AZ316" s="33"/>
      <c r="BA316" s="33"/>
      <c r="BB316" s="33"/>
      <c r="BC316" s="33"/>
      <c r="BD316" s="33"/>
      <c r="BE316" s="33"/>
      <c r="BF316" s="33"/>
      <c r="BG316" s="33"/>
      <c r="BH316" s="33"/>
      <c r="BI316" s="33"/>
      <c r="BJ316" s="33"/>
      <c r="BK316" s="33"/>
      <c r="BL316" s="33"/>
      <c r="BM316" s="33"/>
      <c r="BN316" s="33"/>
      <c r="BO316" s="33"/>
      <c r="BP316" s="33"/>
      <c r="BQ316" s="33"/>
      <c r="BR316" s="33"/>
      <c r="BS316" s="33"/>
      <c r="BT316" s="33"/>
      <c r="BU316" s="33"/>
      <c r="BV316" s="33"/>
      <c r="BW316" s="33"/>
      <c r="BX316" s="33"/>
      <c r="BY316" s="33"/>
      <c r="BZ316" s="33"/>
      <c r="CA316" s="33"/>
      <c r="CB316" s="33"/>
      <c r="CC316" s="33"/>
      <c r="CD316" s="33"/>
      <c r="CE316" s="33"/>
      <c r="CF316" s="33"/>
      <c r="CG316" s="33"/>
      <c r="CH316" s="33"/>
      <c r="CI316" s="33"/>
      <c r="CJ316" s="33"/>
      <c r="CK316" s="33"/>
      <c r="CL316" s="33"/>
      <c r="CM316" s="33"/>
      <c r="CN316" s="33"/>
      <c r="CO316" s="33"/>
      <c r="CP316" s="33"/>
      <c r="CQ316" s="33"/>
      <c r="CR316" s="33"/>
      <c r="CS316" s="33"/>
      <c r="CT316" s="33"/>
      <c r="CU316" s="33"/>
      <c r="CV316" s="33"/>
      <c r="CW316" s="33"/>
      <c r="CX316" s="33"/>
      <c r="CY316" s="33"/>
      <c r="CZ316" s="33"/>
      <c r="DA316" s="33"/>
      <c r="DB316" s="33"/>
      <c r="DC316" s="33"/>
      <c r="DD316" s="33"/>
      <c r="DE316" s="33"/>
      <c r="DF316" s="33"/>
      <c r="DG316" s="33"/>
      <c r="DH316" s="33"/>
      <c r="DI316" s="33"/>
      <c r="DJ316" s="33"/>
      <c r="DK316" s="33"/>
      <c r="DL316" s="33"/>
      <c r="DM316" s="33"/>
      <c r="DN316" s="33"/>
      <c r="DO316" s="33"/>
      <c r="DP316" s="33"/>
      <c r="DQ316" s="33"/>
      <c r="DR316" s="33"/>
      <c r="DS316" s="33"/>
      <c r="DT316" s="33"/>
      <c r="DU316" s="33"/>
      <c r="DV316" s="33"/>
      <c r="DW316" s="33"/>
      <c r="DX316" s="33"/>
      <c r="DY316" s="33"/>
      <c r="DZ316" s="33"/>
      <c r="EA316" s="33"/>
      <c r="EB316" s="33"/>
      <c r="EC316" s="33"/>
      <c r="ED316" s="33"/>
      <c r="EE316" s="33"/>
      <c r="EF316" s="33"/>
      <c r="EG316" s="33"/>
      <c r="EH316" s="33"/>
      <c r="EI316" s="33"/>
      <c r="EJ316" s="33"/>
      <c r="EK316" s="33"/>
      <c r="EL316" s="33"/>
      <c r="EM316" s="33"/>
      <c r="EN316" s="33"/>
      <c r="EO316" s="33"/>
    </row>
    <row r="317" spans="1:145" s="34" customFormat="1" ht="23.25" customHeight="1">
      <c r="A317" s="27"/>
      <c r="B317" s="27"/>
      <c r="C317" s="27"/>
      <c r="D317" s="35" t="s">
        <v>246</v>
      </c>
      <c r="E317" s="35" t="s">
        <v>246</v>
      </c>
      <c r="F317" s="69"/>
      <c r="G317" s="29">
        <f t="shared" si="17"/>
        <v>0</v>
      </c>
      <c r="H317" s="70"/>
      <c r="I317" s="69"/>
      <c r="J317" s="29">
        <f t="shared" si="18"/>
        <v>0</v>
      </c>
      <c r="K317" s="36">
        <v>950000</v>
      </c>
      <c r="L317" s="4">
        <f t="shared" si="20"/>
        <v>950</v>
      </c>
      <c r="M317" s="66">
        <v>787406</v>
      </c>
      <c r="N317" s="3">
        <f t="shared" si="19"/>
        <v>787.4</v>
      </c>
      <c r="O317" s="33"/>
      <c r="P317" s="33"/>
      <c r="Q317" s="33"/>
      <c r="R317" s="33"/>
      <c r="S317" s="33"/>
      <c r="T317" s="33"/>
      <c r="U317" s="33"/>
      <c r="V317" s="33"/>
      <c r="W317" s="33"/>
      <c r="X317" s="33"/>
      <c r="Y317" s="33"/>
      <c r="Z317" s="33"/>
      <c r="AA317" s="33"/>
      <c r="AB317" s="33"/>
      <c r="AC317" s="33"/>
      <c r="AD317" s="33"/>
      <c r="AE317" s="33"/>
      <c r="AF317" s="33"/>
      <c r="AG317" s="33"/>
      <c r="AH317" s="33"/>
      <c r="AI317" s="33"/>
      <c r="AJ317" s="33"/>
      <c r="AK317" s="33"/>
      <c r="AL317" s="33"/>
      <c r="AM317" s="33"/>
      <c r="AN317" s="33"/>
      <c r="AO317" s="33"/>
      <c r="AP317" s="33"/>
      <c r="AQ317" s="33"/>
      <c r="AR317" s="33"/>
      <c r="AS317" s="33"/>
      <c r="AT317" s="33"/>
      <c r="AU317" s="33"/>
      <c r="AV317" s="33"/>
      <c r="AW317" s="33"/>
      <c r="AX317" s="33"/>
      <c r="AY317" s="33"/>
      <c r="AZ317" s="33"/>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33"/>
      <c r="CE317" s="33"/>
      <c r="CF317" s="33"/>
      <c r="CG317" s="33"/>
      <c r="CH317" s="33"/>
      <c r="CI317" s="33"/>
      <c r="CJ317" s="33"/>
      <c r="CK317" s="33"/>
      <c r="CL317" s="33"/>
      <c r="CM317" s="33"/>
      <c r="CN317" s="33"/>
      <c r="CO317" s="33"/>
      <c r="CP317" s="33"/>
      <c r="CQ317" s="33"/>
      <c r="CR317" s="33"/>
      <c r="CS317" s="33"/>
      <c r="CT317" s="33"/>
      <c r="CU317" s="33"/>
      <c r="CV317" s="33"/>
      <c r="CW317" s="33"/>
      <c r="CX317" s="33"/>
      <c r="CY317" s="33"/>
      <c r="CZ317" s="33"/>
      <c r="DA317" s="33"/>
      <c r="DB317" s="33"/>
      <c r="DC317" s="33"/>
      <c r="DD317" s="33"/>
      <c r="DE317" s="33"/>
      <c r="DF317" s="33"/>
      <c r="DG317" s="33"/>
      <c r="DH317" s="33"/>
      <c r="DI317" s="33"/>
      <c r="DJ317" s="33"/>
      <c r="DK317" s="33"/>
      <c r="DL317" s="33"/>
      <c r="DM317" s="33"/>
      <c r="DN317" s="33"/>
      <c r="DO317" s="33"/>
      <c r="DP317" s="33"/>
      <c r="DQ317" s="33"/>
      <c r="DR317" s="33"/>
      <c r="DS317" s="33"/>
      <c r="DT317" s="33"/>
      <c r="DU317" s="33"/>
      <c r="DV317" s="33"/>
      <c r="DW317" s="33"/>
      <c r="DX317" s="33"/>
      <c r="DY317" s="33"/>
      <c r="DZ317" s="33"/>
      <c r="EA317" s="33"/>
      <c r="EB317" s="33"/>
      <c r="EC317" s="33"/>
      <c r="ED317" s="33"/>
      <c r="EE317" s="33"/>
      <c r="EF317" s="33"/>
      <c r="EG317" s="33"/>
      <c r="EH317" s="33"/>
      <c r="EI317" s="33"/>
      <c r="EJ317" s="33"/>
      <c r="EK317" s="33"/>
      <c r="EL317" s="33"/>
      <c r="EM317" s="33"/>
      <c r="EN317" s="33"/>
      <c r="EO317" s="33"/>
    </row>
    <row r="318" spans="1:145" s="34" customFormat="1" ht="84.75" customHeight="1">
      <c r="A318" s="27"/>
      <c r="B318" s="27"/>
      <c r="C318" s="27"/>
      <c r="D318" s="35" t="s">
        <v>346</v>
      </c>
      <c r="E318" s="35" t="s">
        <v>346</v>
      </c>
      <c r="F318" s="69"/>
      <c r="G318" s="29">
        <f t="shared" si="17"/>
        <v>0</v>
      </c>
      <c r="H318" s="70"/>
      <c r="I318" s="69"/>
      <c r="J318" s="29">
        <f t="shared" si="18"/>
        <v>0</v>
      </c>
      <c r="K318" s="36">
        <v>500</v>
      </c>
      <c r="L318" s="4">
        <f t="shared" si="20"/>
        <v>0.5</v>
      </c>
      <c r="M318" s="66">
        <v>0</v>
      </c>
      <c r="N318" s="3">
        <f t="shared" si="19"/>
        <v>0</v>
      </c>
      <c r="O318" s="33"/>
      <c r="P318" s="33"/>
      <c r="Q318" s="33"/>
      <c r="R318" s="33"/>
      <c r="S318" s="33"/>
      <c r="T318" s="33"/>
      <c r="U318" s="33"/>
      <c r="V318" s="33"/>
      <c r="W318" s="33"/>
      <c r="X318" s="33"/>
      <c r="Y318" s="33"/>
      <c r="Z318" s="33"/>
      <c r="AA318" s="33"/>
      <c r="AB318" s="33"/>
      <c r="AC318" s="33"/>
      <c r="AD318" s="33"/>
      <c r="AE318" s="33"/>
      <c r="AF318" s="33"/>
      <c r="AG318" s="33"/>
      <c r="AH318" s="33"/>
      <c r="AI318" s="33"/>
      <c r="AJ318" s="33"/>
      <c r="AK318" s="33"/>
      <c r="AL318" s="33"/>
      <c r="AM318" s="33"/>
      <c r="AN318" s="33"/>
      <c r="AO318" s="33"/>
      <c r="AP318" s="33"/>
      <c r="AQ318" s="33"/>
      <c r="AR318" s="33"/>
      <c r="AS318" s="33"/>
      <c r="AT318" s="33"/>
      <c r="AU318" s="33"/>
      <c r="AV318" s="33"/>
      <c r="AW318" s="33"/>
      <c r="AX318" s="33"/>
      <c r="AY318" s="33"/>
      <c r="AZ318" s="33"/>
      <c r="BA318" s="33"/>
      <c r="BB318" s="33"/>
      <c r="BC318" s="33"/>
      <c r="BD318" s="33"/>
      <c r="BE318" s="33"/>
      <c r="BF318" s="33"/>
      <c r="BG318" s="33"/>
      <c r="BH318" s="33"/>
      <c r="BI318" s="33"/>
      <c r="BJ318" s="33"/>
      <c r="BK318" s="33"/>
      <c r="BL318" s="33"/>
      <c r="BM318" s="33"/>
      <c r="BN318" s="33"/>
      <c r="BO318" s="33"/>
      <c r="BP318" s="33"/>
      <c r="BQ318" s="33"/>
      <c r="BR318" s="33"/>
      <c r="BS318" s="33"/>
      <c r="BT318" s="33"/>
      <c r="BU318" s="33"/>
      <c r="BV318" s="33"/>
      <c r="BW318" s="33"/>
      <c r="BX318" s="33"/>
      <c r="BY318" s="33"/>
      <c r="BZ318" s="33"/>
      <c r="CA318" s="33"/>
      <c r="CB318" s="33"/>
      <c r="CC318" s="33"/>
      <c r="CD318" s="33"/>
      <c r="CE318" s="33"/>
      <c r="CF318" s="33"/>
      <c r="CG318" s="33"/>
      <c r="CH318" s="33"/>
      <c r="CI318" s="33"/>
      <c r="CJ318" s="33"/>
      <c r="CK318" s="33"/>
      <c r="CL318" s="33"/>
      <c r="CM318" s="33"/>
      <c r="CN318" s="33"/>
      <c r="CO318" s="33"/>
      <c r="CP318" s="33"/>
      <c r="CQ318" s="33"/>
      <c r="CR318" s="33"/>
      <c r="CS318" s="33"/>
      <c r="CT318" s="33"/>
      <c r="CU318" s="33"/>
      <c r="CV318" s="33"/>
      <c r="CW318" s="33"/>
      <c r="CX318" s="33"/>
      <c r="CY318" s="33"/>
      <c r="CZ318" s="33"/>
      <c r="DA318" s="33"/>
      <c r="DB318" s="33"/>
      <c r="DC318" s="33"/>
      <c r="DD318" s="33"/>
      <c r="DE318" s="33"/>
      <c r="DF318" s="33"/>
      <c r="DG318" s="33"/>
      <c r="DH318" s="33"/>
      <c r="DI318" s="33"/>
      <c r="DJ318" s="33"/>
      <c r="DK318" s="33"/>
      <c r="DL318" s="33"/>
      <c r="DM318" s="33"/>
      <c r="DN318" s="33"/>
      <c r="DO318" s="33"/>
      <c r="DP318" s="33"/>
      <c r="DQ318" s="33"/>
      <c r="DR318" s="33"/>
      <c r="DS318" s="33"/>
      <c r="DT318" s="33"/>
      <c r="DU318" s="33"/>
      <c r="DV318" s="33"/>
      <c r="DW318" s="33"/>
      <c r="DX318" s="33"/>
      <c r="DY318" s="33"/>
      <c r="DZ318" s="33"/>
      <c r="EA318" s="33"/>
      <c r="EB318" s="33"/>
      <c r="EC318" s="33"/>
      <c r="ED318" s="33"/>
      <c r="EE318" s="33"/>
      <c r="EF318" s="33"/>
      <c r="EG318" s="33"/>
      <c r="EH318" s="33"/>
      <c r="EI318" s="33"/>
      <c r="EJ318" s="33"/>
      <c r="EK318" s="33"/>
      <c r="EL318" s="33"/>
      <c r="EM318" s="33"/>
      <c r="EN318" s="33"/>
      <c r="EO318" s="33"/>
    </row>
    <row r="319" spans="1:145" s="34" customFormat="1" ht="23.25" customHeight="1">
      <c r="A319" s="27"/>
      <c r="B319" s="27"/>
      <c r="C319" s="27"/>
      <c r="D319" s="35" t="s">
        <v>202</v>
      </c>
      <c r="E319" s="35" t="s">
        <v>202</v>
      </c>
      <c r="F319" s="69"/>
      <c r="G319" s="29">
        <f t="shared" si="17"/>
        <v>0</v>
      </c>
      <c r="H319" s="70"/>
      <c r="I319" s="69"/>
      <c r="J319" s="29">
        <f t="shared" si="18"/>
        <v>0</v>
      </c>
      <c r="K319" s="36">
        <v>100000</v>
      </c>
      <c r="L319" s="4">
        <f t="shared" si="20"/>
        <v>100</v>
      </c>
      <c r="M319" s="66">
        <v>0</v>
      </c>
      <c r="N319" s="3">
        <f t="shared" si="19"/>
        <v>0</v>
      </c>
      <c r="O319" s="33"/>
      <c r="P319" s="33"/>
      <c r="Q319" s="33"/>
      <c r="R319" s="33"/>
      <c r="S319" s="33"/>
      <c r="T319" s="33"/>
      <c r="U319" s="33"/>
      <c r="V319" s="33"/>
      <c r="W319" s="33"/>
      <c r="X319" s="33"/>
      <c r="Y319" s="33"/>
      <c r="Z319" s="33"/>
      <c r="AA319" s="33"/>
      <c r="AB319" s="33"/>
      <c r="AC319" s="33"/>
      <c r="AD319" s="33"/>
      <c r="AE319" s="33"/>
      <c r="AF319" s="33"/>
      <c r="AG319" s="33"/>
      <c r="AH319" s="33"/>
      <c r="AI319" s="33"/>
      <c r="AJ319" s="33"/>
      <c r="AK319" s="33"/>
      <c r="AL319" s="33"/>
      <c r="AM319" s="33"/>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33"/>
      <c r="BJ319" s="33"/>
      <c r="BK319" s="33"/>
      <c r="BL319" s="33"/>
      <c r="BM319" s="33"/>
      <c r="BN319" s="33"/>
      <c r="BO319" s="33"/>
      <c r="BP319" s="33"/>
      <c r="BQ319" s="33"/>
      <c r="BR319" s="33"/>
      <c r="BS319" s="33"/>
      <c r="BT319" s="33"/>
      <c r="BU319" s="33"/>
      <c r="BV319" s="33"/>
      <c r="BW319" s="33"/>
      <c r="BX319" s="33"/>
      <c r="BY319" s="33"/>
      <c r="BZ319" s="33"/>
      <c r="CA319" s="33"/>
      <c r="CB319" s="33"/>
      <c r="CC319" s="33"/>
      <c r="CD319" s="33"/>
      <c r="CE319" s="33"/>
      <c r="CF319" s="33"/>
      <c r="CG319" s="33"/>
      <c r="CH319" s="33"/>
      <c r="CI319" s="33"/>
      <c r="CJ319" s="33"/>
      <c r="CK319" s="33"/>
      <c r="CL319" s="33"/>
      <c r="CM319" s="33"/>
      <c r="CN319" s="33"/>
      <c r="CO319" s="33"/>
      <c r="CP319" s="33"/>
      <c r="CQ319" s="33"/>
      <c r="CR319" s="33"/>
      <c r="CS319" s="33"/>
      <c r="CT319" s="33"/>
      <c r="CU319" s="33"/>
      <c r="CV319" s="33"/>
      <c r="CW319" s="33"/>
      <c r="CX319" s="33"/>
      <c r="CY319" s="33"/>
      <c r="CZ319" s="33"/>
      <c r="DA319" s="33"/>
      <c r="DB319" s="33"/>
      <c r="DC319" s="33"/>
      <c r="DD319" s="33"/>
      <c r="DE319" s="33"/>
      <c r="DF319" s="33"/>
      <c r="DG319" s="33"/>
      <c r="DH319" s="33"/>
      <c r="DI319" s="33"/>
      <c r="DJ319" s="33"/>
      <c r="DK319" s="33"/>
      <c r="DL319" s="33"/>
      <c r="DM319" s="33"/>
      <c r="DN319" s="33"/>
      <c r="DO319" s="33"/>
      <c r="DP319" s="33"/>
      <c r="DQ319" s="33"/>
      <c r="DR319" s="33"/>
      <c r="DS319" s="33"/>
      <c r="DT319" s="33"/>
      <c r="DU319" s="33"/>
      <c r="DV319" s="33"/>
      <c r="DW319" s="33"/>
      <c r="DX319" s="33"/>
      <c r="DY319" s="33"/>
      <c r="DZ319" s="33"/>
      <c r="EA319" s="33"/>
      <c r="EB319" s="33"/>
      <c r="EC319" s="33"/>
      <c r="ED319" s="33"/>
      <c r="EE319" s="33"/>
      <c r="EF319" s="33"/>
      <c r="EG319" s="33"/>
      <c r="EH319" s="33"/>
      <c r="EI319" s="33"/>
      <c r="EJ319" s="33"/>
      <c r="EK319" s="33"/>
      <c r="EL319" s="33"/>
      <c r="EM319" s="33"/>
      <c r="EN319" s="33"/>
      <c r="EO319" s="33"/>
    </row>
    <row r="320" spans="1:145" s="34" customFormat="1" ht="66" customHeight="1">
      <c r="A320" s="27"/>
      <c r="B320" s="27"/>
      <c r="C320" s="27"/>
      <c r="D320" s="35" t="s">
        <v>201</v>
      </c>
      <c r="E320" s="35" t="s">
        <v>201</v>
      </c>
      <c r="F320" s="69">
        <v>10359229</v>
      </c>
      <c r="G320" s="29">
        <f t="shared" si="17"/>
        <v>10359.2</v>
      </c>
      <c r="H320" s="70">
        <v>40.9</v>
      </c>
      <c r="I320" s="69">
        <v>4240867</v>
      </c>
      <c r="J320" s="29">
        <f t="shared" si="18"/>
        <v>4240.9</v>
      </c>
      <c r="K320" s="36">
        <v>1890000</v>
      </c>
      <c r="L320" s="4">
        <f t="shared" si="20"/>
        <v>1890</v>
      </c>
      <c r="M320" s="66">
        <v>1886842</v>
      </c>
      <c r="N320" s="3">
        <f t="shared" si="19"/>
        <v>1886.8</v>
      </c>
      <c r="O320" s="33"/>
      <c r="P320" s="33"/>
      <c r="Q320" s="33"/>
      <c r="R320" s="33"/>
      <c r="S320" s="33"/>
      <c r="T320" s="33"/>
      <c r="U320" s="33"/>
      <c r="V320" s="33"/>
      <c r="W320" s="33"/>
      <c r="X320" s="33"/>
      <c r="Y320" s="33"/>
      <c r="Z320" s="33"/>
      <c r="AA320" s="33"/>
      <c r="AB320" s="33"/>
      <c r="AC320" s="33"/>
      <c r="AD320" s="33"/>
      <c r="AE320" s="33"/>
      <c r="AF320" s="33"/>
      <c r="AG320" s="33"/>
      <c r="AH320" s="33"/>
      <c r="AI320" s="33"/>
      <c r="AJ320" s="33"/>
      <c r="AK320" s="33"/>
      <c r="AL320" s="33"/>
      <c r="AM320" s="33"/>
      <c r="AN320" s="33"/>
      <c r="AO320" s="33"/>
      <c r="AP320" s="33"/>
      <c r="AQ320" s="33"/>
      <c r="AR320" s="33"/>
      <c r="AS320" s="33"/>
      <c r="AT320" s="33"/>
      <c r="AU320" s="33"/>
      <c r="AV320" s="33"/>
      <c r="AW320" s="33"/>
      <c r="AX320" s="33"/>
      <c r="AY320" s="33"/>
      <c r="AZ320" s="33"/>
      <c r="BA320" s="33"/>
      <c r="BB320" s="33"/>
      <c r="BC320" s="33"/>
      <c r="BD320" s="33"/>
      <c r="BE320" s="33"/>
      <c r="BF320" s="33"/>
      <c r="BG320" s="33"/>
      <c r="BH320" s="33"/>
      <c r="BI320" s="33"/>
      <c r="BJ320" s="33"/>
      <c r="BK320" s="33"/>
      <c r="BL320" s="33"/>
      <c r="BM320" s="33"/>
      <c r="BN320" s="33"/>
      <c r="BO320" s="33"/>
      <c r="BP320" s="33"/>
      <c r="BQ320" s="33"/>
      <c r="BR320" s="33"/>
      <c r="BS320" s="33"/>
      <c r="BT320" s="33"/>
      <c r="BU320" s="33"/>
      <c r="BV320" s="33"/>
      <c r="BW320" s="33"/>
      <c r="BX320" s="33"/>
      <c r="BY320" s="33"/>
      <c r="BZ320" s="33"/>
      <c r="CA320" s="33"/>
      <c r="CB320" s="33"/>
      <c r="CC320" s="33"/>
      <c r="CD320" s="33"/>
      <c r="CE320" s="33"/>
      <c r="CF320" s="33"/>
      <c r="CG320" s="33"/>
      <c r="CH320" s="33"/>
      <c r="CI320" s="33"/>
      <c r="CJ320" s="33"/>
      <c r="CK320" s="33"/>
      <c r="CL320" s="33"/>
      <c r="CM320" s="33"/>
      <c r="CN320" s="33"/>
      <c r="CO320" s="33"/>
      <c r="CP320" s="33"/>
      <c r="CQ320" s="33"/>
      <c r="CR320" s="33"/>
      <c r="CS320" s="33"/>
      <c r="CT320" s="33"/>
      <c r="CU320" s="33"/>
      <c r="CV320" s="33"/>
      <c r="CW320" s="33"/>
      <c r="CX320" s="33"/>
      <c r="CY320" s="33"/>
      <c r="CZ320" s="33"/>
      <c r="DA320" s="33"/>
      <c r="DB320" s="33"/>
      <c r="DC320" s="33"/>
      <c r="DD320" s="33"/>
      <c r="DE320" s="33"/>
      <c r="DF320" s="33"/>
      <c r="DG320" s="33"/>
      <c r="DH320" s="33"/>
      <c r="DI320" s="33"/>
      <c r="DJ320" s="33"/>
      <c r="DK320" s="33"/>
      <c r="DL320" s="33"/>
      <c r="DM320" s="33"/>
      <c r="DN320" s="33"/>
      <c r="DO320" s="33"/>
      <c r="DP320" s="33"/>
      <c r="DQ320" s="33"/>
      <c r="DR320" s="33"/>
      <c r="DS320" s="33"/>
      <c r="DT320" s="33"/>
      <c r="DU320" s="33"/>
      <c r="DV320" s="33"/>
      <c r="DW320" s="33"/>
      <c r="DX320" s="33"/>
      <c r="DY320" s="33"/>
      <c r="DZ320" s="33"/>
      <c r="EA320" s="33"/>
      <c r="EB320" s="33"/>
      <c r="EC320" s="33"/>
      <c r="ED320" s="33"/>
      <c r="EE320" s="33"/>
      <c r="EF320" s="33"/>
      <c r="EG320" s="33"/>
      <c r="EH320" s="33"/>
      <c r="EI320" s="33"/>
      <c r="EJ320" s="33"/>
      <c r="EK320" s="33"/>
      <c r="EL320" s="33"/>
      <c r="EM320" s="33"/>
      <c r="EN320" s="33"/>
      <c r="EO320" s="33"/>
    </row>
    <row r="321" spans="1:145" s="34" customFormat="1" ht="24" customHeight="1">
      <c r="A321" s="27"/>
      <c r="B321" s="27"/>
      <c r="C321" s="27"/>
      <c r="D321" s="35" t="s">
        <v>192</v>
      </c>
      <c r="E321" s="35" t="s">
        <v>192</v>
      </c>
      <c r="F321" s="69">
        <v>8134171</v>
      </c>
      <c r="G321" s="29">
        <f t="shared" si="17"/>
        <v>8134.2</v>
      </c>
      <c r="H321" s="70">
        <v>87.2</v>
      </c>
      <c r="I321" s="69">
        <v>7095619</v>
      </c>
      <c r="J321" s="29">
        <f t="shared" si="18"/>
        <v>7095.6</v>
      </c>
      <c r="K321" s="36">
        <v>4300000</v>
      </c>
      <c r="L321" s="4">
        <f t="shared" si="20"/>
        <v>4300</v>
      </c>
      <c r="M321" s="66">
        <v>4167930</v>
      </c>
      <c r="N321" s="3">
        <f t="shared" si="19"/>
        <v>4167.9</v>
      </c>
      <c r="O321" s="33"/>
      <c r="P321" s="33"/>
      <c r="Q321" s="33"/>
      <c r="R321" s="33"/>
      <c r="S321" s="33"/>
      <c r="T321" s="33"/>
      <c r="U321" s="33"/>
      <c r="V321" s="33"/>
      <c r="W321" s="33"/>
      <c r="X321" s="33"/>
      <c r="Y321" s="33"/>
      <c r="Z321" s="33"/>
      <c r="AA321" s="33"/>
      <c r="AB321" s="33"/>
      <c r="AC321" s="33"/>
      <c r="AD321" s="33"/>
      <c r="AE321" s="33"/>
      <c r="AF321" s="33"/>
      <c r="AG321" s="33"/>
      <c r="AH321" s="33"/>
      <c r="AI321" s="33"/>
      <c r="AJ321" s="33"/>
      <c r="AK321" s="33"/>
      <c r="AL321" s="33"/>
      <c r="AM321" s="33"/>
      <c r="AN321" s="33"/>
      <c r="AO321" s="33"/>
      <c r="AP321" s="33"/>
      <c r="AQ321" s="33"/>
      <c r="AR321" s="33"/>
      <c r="AS321" s="33"/>
      <c r="AT321" s="33"/>
      <c r="AU321" s="33"/>
      <c r="AV321" s="33"/>
      <c r="AW321" s="33"/>
      <c r="AX321" s="33"/>
      <c r="AY321" s="33"/>
      <c r="AZ321" s="33"/>
      <c r="BA321" s="33"/>
      <c r="BB321" s="33"/>
      <c r="BC321" s="33"/>
      <c r="BD321" s="33"/>
      <c r="BE321" s="33"/>
      <c r="BF321" s="33"/>
      <c r="BG321" s="33"/>
      <c r="BH321" s="33"/>
      <c r="BI321" s="33"/>
      <c r="BJ321" s="33"/>
      <c r="BK321" s="33"/>
      <c r="BL321" s="33"/>
      <c r="BM321" s="33"/>
      <c r="BN321" s="33"/>
      <c r="BO321" s="33"/>
      <c r="BP321" s="33"/>
      <c r="BQ321" s="33"/>
      <c r="BR321" s="33"/>
      <c r="BS321" s="33"/>
      <c r="BT321" s="33"/>
      <c r="BU321" s="33"/>
      <c r="BV321" s="33"/>
      <c r="BW321" s="33"/>
      <c r="BX321" s="33"/>
      <c r="BY321" s="33"/>
      <c r="BZ321" s="33"/>
      <c r="CA321" s="33"/>
      <c r="CB321" s="33"/>
      <c r="CC321" s="33"/>
      <c r="CD321" s="33"/>
      <c r="CE321" s="33"/>
      <c r="CF321" s="33"/>
      <c r="CG321" s="33"/>
      <c r="CH321" s="33"/>
      <c r="CI321" s="33"/>
      <c r="CJ321" s="33"/>
      <c r="CK321" s="33"/>
      <c r="CL321" s="33"/>
      <c r="CM321" s="33"/>
      <c r="CN321" s="33"/>
      <c r="CO321" s="33"/>
      <c r="CP321" s="33"/>
      <c r="CQ321" s="33"/>
      <c r="CR321" s="33"/>
      <c r="CS321" s="33"/>
      <c r="CT321" s="33"/>
      <c r="CU321" s="33"/>
      <c r="CV321" s="33"/>
      <c r="CW321" s="33"/>
      <c r="CX321" s="33"/>
      <c r="CY321" s="33"/>
      <c r="CZ321" s="33"/>
      <c r="DA321" s="33"/>
      <c r="DB321" s="33"/>
      <c r="DC321" s="33"/>
      <c r="DD321" s="33"/>
      <c r="DE321" s="33"/>
      <c r="DF321" s="33"/>
      <c r="DG321" s="33"/>
      <c r="DH321" s="33"/>
      <c r="DI321" s="33"/>
      <c r="DJ321" s="33"/>
      <c r="DK321" s="33"/>
      <c r="DL321" s="33"/>
      <c r="DM321" s="33"/>
      <c r="DN321" s="33"/>
      <c r="DO321" s="33"/>
      <c r="DP321" s="33"/>
      <c r="DQ321" s="33"/>
      <c r="DR321" s="33"/>
      <c r="DS321" s="33"/>
      <c r="DT321" s="33"/>
      <c r="DU321" s="33"/>
      <c r="DV321" s="33"/>
      <c r="DW321" s="33"/>
      <c r="DX321" s="33"/>
      <c r="DY321" s="33"/>
      <c r="DZ321" s="33"/>
      <c r="EA321" s="33"/>
      <c r="EB321" s="33"/>
      <c r="EC321" s="33"/>
      <c r="ED321" s="33"/>
      <c r="EE321" s="33"/>
      <c r="EF321" s="33"/>
      <c r="EG321" s="33"/>
      <c r="EH321" s="33"/>
      <c r="EI321" s="33"/>
      <c r="EJ321" s="33"/>
      <c r="EK321" s="33"/>
      <c r="EL321" s="33"/>
      <c r="EM321" s="33"/>
      <c r="EN321" s="33"/>
      <c r="EO321" s="33"/>
    </row>
    <row r="322" spans="1:145" s="34" customFormat="1" ht="23.25" customHeight="1">
      <c r="A322" s="27"/>
      <c r="B322" s="27"/>
      <c r="C322" s="27"/>
      <c r="D322" s="35" t="s">
        <v>193</v>
      </c>
      <c r="E322" s="35" t="s">
        <v>193</v>
      </c>
      <c r="F322" s="69">
        <v>33898627</v>
      </c>
      <c r="G322" s="29">
        <f t="shared" si="17"/>
        <v>33898.6</v>
      </c>
      <c r="H322" s="70">
        <v>98.1</v>
      </c>
      <c r="I322" s="69">
        <v>33247860</v>
      </c>
      <c r="J322" s="29">
        <f t="shared" si="18"/>
        <v>33247.9</v>
      </c>
      <c r="K322" s="36">
        <v>8150000</v>
      </c>
      <c r="L322" s="4">
        <f t="shared" si="20"/>
        <v>8150</v>
      </c>
      <c r="M322" s="66">
        <v>7288341</v>
      </c>
      <c r="N322" s="3">
        <f t="shared" si="19"/>
        <v>7288.3</v>
      </c>
      <c r="O322" s="33"/>
      <c r="P322" s="33"/>
      <c r="Q322" s="33"/>
      <c r="R322" s="33"/>
      <c r="S322" s="33"/>
      <c r="T322" s="33"/>
      <c r="U322" s="33"/>
      <c r="V322" s="33"/>
      <c r="W322" s="33"/>
      <c r="X322" s="33"/>
      <c r="Y322" s="33"/>
      <c r="Z322" s="33"/>
      <c r="AA322" s="33"/>
      <c r="AB322" s="33"/>
      <c r="AC322" s="33"/>
      <c r="AD322" s="33"/>
      <c r="AE322" s="33"/>
      <c r="AF322" s="33"/>
      <c r="AG322" s="33"/>
      <c r="AH322" s="33"/>
      <c r="AI322" s="33"/>
      <c r="AJ322" s="33"/>
      <c r="AK322" s="33"/>
      <c r="AL322" s="33"/>
      <c r="AM322" s="33"/>
      <c r="AN322" s="33"/>
      <c r="AO322" s="33"/>
      <c r="AP322" s="33"/>
      <c r="AQ322" s="33"/>
      <c r="AR322" s="33"/>
      <c r="AS322" s="33"/>
      <c r="AT322" s="33"/>
      <c r="AU322" s="33"/>
      <c r="AV322" s="33"/>
      <c r="AW322" s="33"/>
      <c r="AX322" s="33"/>
      <c r="AY322" s="33"/>
      <c r="AZ322" s="33"/>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33"/>
      <c r="CE322" s="33"/>
      <c r="CF322" s="33"/>
      <c r="CG322" s="33"/>
      <c r="CH322" s="33"/>
      <c r="CI322" s="33"/>
      <c r="CJ322" s="33"/>
      <c r="CK322" s="33"/>
      <c r="CL322" s="33"/>
      <c r="CM322" s="33"/>
      <c r="CN322" s="33"/>
      <c r="CO322" s="33"/>
      <c r="CP322" s="33"/>
      <c r="CQ322" s="33"/>
      <c r="CR322" s="33"/>
      <c r="CS322" s="33"/>
      <c r="CT322" s="33"/>
      <c r="CU322" s="33"/>
      <c r="CV322" s="33"/>
      <c r="CW322" s="33"/>
      <c r="CX322" s="33"/>
      <c r="CY322" s="33"/>
      <c r="CZ322" s="33"/>
      <c r="DA322" s="33"/>
      <c r="DB322" s="33"/>
      <c r="DC322" s="33"/>
      <c r="DD322" s="33"/>
      <c r="DE322" s="33"/>
      <c r="DF322" s="33"/>
      <c r="DG322" s="33"/>
      <c r="DH322" s="33"/>
      <c r="DI322" s="33"/>
      <c r="DJ322" s="33"/>
      <c r="DK322" s="33"/>
      <c r="DL322" s="33"/>
      <c r="DM322" s="33"/>
      <c r="DN322" s="33"/>
      <c r="DO322" s="33"/>
      <c r="DP322" s="33"/>
      <c r="DQ322" s="33"/>
      <c r="DR322" s="33"/>
      <c r="DS322" s="33"/>
      <c r="DT322" s="33"/>
      <c r="DU322" s="33"/>
      <c r="DV322" s="33"/>
      <c r="DW322" s="33"/>
      <c r="DX322" s="33"/>
      <c r="DY322" s="33"/>
      <c r="DZ322" s="33"/>
      <c r="EA322" s="33"/>
      <c r="EB322" s="33"/>
      <c r="EC322" s="33"/>
      <c r="ED322" s="33"/>
      <c r="EE322" s="33"/>
      <c r="EF322" s="33"/>
      <c r="EG322" s="33"/>
      <c r="EH322" s="33"/>
      <c r="EI322" s="33"/>
      <c r="EJ322" s="33"/>
      <c r="EK322" s="33"/>
      <c r="EL322" s="33"/>
      <c r="EM322" s="33"/>
      <c r="EN322" s="33"/>
      <c r="EO322" s="33"/>
    </row>
    <row r="323" spans="1:145" s="34" customFormat="1" ht="24.75" customHeight="1">
      <c r="A323" s="27"/>
      <c r="B323" s="27"/>
      <c r="C323" s="27"/>
      <c r="D323" s="35" t="s">
        <v>210</v>
      </c>
      <c r="E323" s="35" t="s">
        <v>210</v>
      </c>
      <c r="F323" s="69"/>
      <c r="G323" s="29">
        <f t="shared" si="17"/>
        <v>0</v>
      </c>
      <c r="H323" s="70"/>
      <c r="I323" s="69"/>
      <c r="J323" s="29">
        <f t="shared" si="18"/>
        <v>0</v>
      </c>
      <c r="K323" s="36">
        <v>2040000</v>
      </c>
      <c r="L323" s="4">
        <f t="shared" si="20"/>
        <v>2040</v>
      </c>
      <c r="M323" s="66">
        <v>1629899</v>
      </c>
      <c r="N323" s="3">
        <f t="shared" si="19"/>
        <v>1629.9</v>
      </c>
      <c r="O323" s="33"/>
      <c r="P323" s="33"/>
      <c r="Q323" s="33"/>
      <c r="R323" s="33"/>
      <c r="S323" s="33"/>
      <c r="T323" s="33"/>
      <c r="U323" s="33"/>
      <c r="V323" s="33"/>
      <c r="W323" s="33"/>
      <c r="X323" s="33"/>
      <c r="Y323" s="33"/>
      <c r="Z323" s="33"/>
      <c r="AA323" s="33"/>
      <c r="AB323" s="33"/>
      <c r="AC323" s="33"/>
      <c r="AD323" s="33"/>
      <c r="AE323" s="33"/>
      <c r="AF323" s="33"/>
      <c r="AG323" s="33"/>
      <c r="AH323" s="33"/>
      <c r="AI323" s="33"/>
      <c r="AJ323" s="33"/>
      <c r="AK323" s="33"/>
      <c r="AL323" s="33"/>
      <c r="AM323" s="33"/>
      <c r="AN323" s="33"/>
      <c r="AO323" s="33"/>
      <c r="AP323" s="33"/>
      <c r="AQ323" s="33"/>
      <c r="AR323" s="33"/>
      <c r="AS323" s="33"/>
      <c r="AT323" s="33"/>
      <c r="AU323" s="33"/>
      <c r="AV323" s="33"/>
      <c r="AW323" s="33"/>
      <c r="AX323" s="33"/>
      <c r="AY323" s="33"/>
      <c r="AZ323" s="33"/>
      <c r="BA323" s="33"/>
      <c r="BB323" s="33"/>
      <c r="BC323" s="33"/>
      <c r="BD323" s="33"/>
      <c r="BE323" s="33"/>
      <c r="BF323" s="33"/>
      <c r="BG323" s="33"/>
      <c r="BH323" s="33"/>
      <c r="BI323" s="33"/>
      <c r="BJ323" s="33"/>
      <c r="BK323" s="33"/>
      <c r="BL323" s="33"/>
      <c r="BM323" s="33"/>
      <c r="BN323" s="33"/>
      <c r="BO323" s="33"/>
      <c r="BP323" s="33"/>
      <c r="BQ323" s="33"/>
      <c r="BR323" s="33"/>
      <c r="BS323" s="33"/>
      <c r="BT323" s="33"/>
      <c r="BU323" s="33"/>
      <c r="BV323" s="33"/>
      <c r="BW323" s="33"/>
      <c r="BX323" s="33"/>
      <c r="BY323" s="33"/>
      <c r="BZ323" s="33"/>
      <c r="CA323" s="33"/>
      <c r="CB323" s="33"/>
      <c r="CC323" s="33"/>
      <c r="CD323" s="33"/>
      <c r="CE323" s="33"/>
      <c r="CF323" s="33"/>
      <c r="CG323" s="33"/>
      <c r="CH323" s="33"/>
      <c r="CI323" s="33"/>
      <c r="CJ323" s="33"/>
      <c r="CK323" s="33"/>
      <c r="CL323" s="33"/>
      <c r="CM323" s="33"/>
      <c r="CN323" s="33"/>
      <c r="CO323" s="33"/>
      <c r="CP323" s="33"/>
      <c r="CQ323" s="33"/>
      <c r="CR323" s="33"/>
      <c r="CS323" s="33"/>
      <c r="CT323" s="33"/>
      <c r="CU323" s="33"/>
      <c r="CV323" s="33"/>
      <c r="CW323" s="33"/>
      <c r="CX323" s="33"/>
      <c r="CY323" s="33"/>
      <c r="CZ323" s="33"/>
      <c r="DA323" s="33"/>
      <c r="DB323" s="33"/>
      <c r="DC323" s="33"/>
      <c r="DD323" s="33"/>
      <c r="DE323" s="33"/>
      <c r="DF323" s="33"/>
      <c r="DG323" s="33"/>
      <c r="DH323" s="33"/>
      <c r="DI323" s="33"/>
      <c r="DJ323" s="33"/>
      <c r="DK323" s="33"/>
      <c r="DL323" s="33"/>
      <c r="DM323" s="33"/>
      <c r="DN323" s="33"/>
      <c r="DO323" s="33"/>
      <c r="DP323" s="33"/>
      <c r="DQ323" s="33"/>
      <c r="DR323" s="33"/>
      <c r="DS323" s="33"/>
      <c r="DT323" s="33"/>
      <c r="DU323" s="33"/>
      <c r="DV323" s="33"/>
      <c r="DW323" s="33"/>
      <c r="DX323" s="33"/>
      <c r="DY323" s="33"/>
      <c r="DZ323" s="33"/>
      <c r="EA323" s="33"/>
      <c r="EB323" s="33"/>
      <c r="EC323" s="33"/>
      <c r="ED323" s="33"/>
      <c r="EE323" s="33"/>
      <c r="EF323" s="33"/>
      <c r="EG323" s="33"/>
      <c r="EH323" s="33"/>
      <c r="EI323" s="33"/>
      <c r="EJ323" s="33"/>
      <c r="EK323" s="33"/>
      <c r="EL323" s="33"/>
      <c r="EM323" s="33"/>
      <c r="EN323" s="33"/>
      <c r="EO323" s="33"/>
    </row>
    <row r="324" spans="1:145" s="34" customFormat="1" ht="21.75" customHeight="1">
      <c r="A324" s="27"/>
      <c r="B324" s="27"/>
      <c r="C324" s="27"/>
      <c r="D324" s="35" t="s">
        <v>204</v>
      </c>
      <c r="E324" s="35" t="s">
        <v>204</v>
      </c>
      <c r="F324" s="69">
        <v>14670250</v>
      </c>
      <c r="G324" s="29">
        <f t="shared" si="17"/>
        <v>14670.3</v>
      </c>
      <c r="H324" s="70">
        <v>98.5</v>
      </c>
      <c r="I324" s="69">
        <v>14443532</v>
      </c>
      <c r="J324" s="29">
        <f t="shared" si="18"/>
        <v>14443.5</v>
      </c>
      <c r="K324" s="36">
        <v>7399000</v>
      </c>
      <c r="L324" s="4">
        <f t="shared" si="20"/>
        <v>7399</v>
      </c>
      <c r="M324" s="66">
        <v>7297103</v>
      </c>
      <c r="N324" s="3">
        <f t="shared" si="19"/>
        <v>7297.1</v>
      </c>
      <c r="O324" s="33"/>
      <c r="P324" s="33"/>
      <c r="Q324" s="33"/>
      <c r="R324" s="33"/>
      <c r="S324" s="33"/>
      <c r="T324" s="33"/>
      <c r="U324" s="33"/>
      <c r="V324" s="33"/>
      <c r="W324" s="33"/>
      <c r="X324" s="33"/>
      <c r="Y324" s="33"/>
      <c r="Z324" s="33"/>
      <c r="AA324" s="33"/>
      <c r="AB324" s="33"/>
      <c r="AC324" s="33"/>
      <c r="AD324" s="33"/>
      <c r="AE324" s="33"/>
      <c r="AF324" s="33"/>
      <c r="AG324" s="33"/>
      <c r="AH324" s="33"/>
      <c r="AI324" s="33"/>
      <c r="AJ324" s="33"/>
      <c r="AK324" s="33"/>
      <c r="AL324" s="33"/>
      <c r="AM324" s="33"/>
      <c r="AN324" s="33"/>
      <c r="AO324" s="33"/>
      <c r="AP324" s="33"/>
      <c r="AQ324" s="33"/>
      <c r="AR324" s="33"/>
      <c r="AS324" s="33"/>
      <c r="AT324" s="33"/>
      <c r="AU324" s="33"/>
      <c r="AV324" s="33"/>
      <c r="AW324" s="33"/>
      <c r="AX324" s="33"/>
      <c r="AY324" s="33"/>
      <c r="AZ324" s="33"/>
      <c r="BA324" s="33"/>
      <c r="BB324" s="33"/>
      <c r="BC324" s="33"/>
      <c r="BD324" s="33"/>
      <c r="BE324" s="33"/>
      <c r="BF324" s="33"/>
      <c r="BG324" s="33"/>
      <c r="BH324" s="33"/>
      <c r="BI324" s="33"/>
      <c r="BJ324" s="33"/>
      <c r="BK324" s="33"/>
      <c r="BL324" s="33"/>
      <c r="BM324" s="33"/>
      <c r="BN324" s="33"/>
      <c r="BO324" s="33"/>
      <c r="BP324" s="33"/>
      <c r="BQ324" s="33"/>
      <c r="BR324" s="33"/>
      <c r="BS324" s="33"/>
      <c r="BT324" s="33"/>
      <c r="BU324" s="33"/>
      <c r="BV324" s="33"/>
      <c r="BW324" s="33"/>
      <c r="BX324" s="33"/>
      <c r="BY324" s="33"/>
      <c r="BZ324" s="33"/>
      <c r="CA324" s="33"/>
      <c r="CB324" s="33"/>
      <c r="CC324" s="33"/>
      <c r="CD324" s="33"/>
      <c r="CE324" s="33"/>
      <c r="CF324" s="33"/>
      <c r="CG324" s="33"/>
      <c r="CH324" s="33"/>
      <c r="CI324" s="33"/>
      <c r="CJ324" s="33"/>
      <c r="CK324" s="33"/>
      <c r="CL324" s="33"/>
      <c r="CM324" s="33"/>
      <c r="CN324" s="33"/>
      <c r="CO324" s="33"/>
      <c r="CP324" s="33"/>
      <c r="CQ324" s="33"/>
      <c r="CR324" s="33"/>
      <c r="CS324" s="33"/>
      <c r="CT324" s="33"/>
      <c r="CU324" s="33"/>
      <c r="CV324" s="33"/>
      <c r="CW324" s="33"/>
      <c r="CX324" s="33"/>
      <c r="CY324" s="33"/>
      <c r="CZ324" s="33"/>
      <c r="DA324" s="33"/>
      <c r="DB324" s="33"/>
      <c r="DC324" s="33"/>
      <c r="DD324" s="33"/>
      <c r="DE324" s="33"/>
      <c r="DF324" s="33"/>
      <c r="DG324" s="33"/>
      <c r="DH324" s="33"/>
      <c r="DI324" s="33"/>
      <c r="DJ324" s="33"/>
      <c r="DK324" s="33"/>
      <c r="DL324" s="33"/>
      <c r="DM324" s="33"/>
      <c r="DN324" s="33"/>
      <c r="DO324" s="33"/>
      <c r="DP324" s="33"/>
      <c r="DQ324" s="33"/>
      <c r="DR324" s="33"/>
      <c r="DS324" s="33"/>
      <c r="DT324" s="33"/>
      <c r="DU324" s="33"/>
      <c r="DV324" s="33"/>
      <c r="DW324" s="33"/>
      <c r="DX324" s="33"/>
      <c r="DY324" s="33"/>
      <c r="DZ324" s="33"/>
      <c r="EA324" s="33"/>
      <c r="EB324" s="33"/>
      <c r="EC324" s="33"/>
      <c r="ED324" s="33"/>
      <c r="EE324" s="33"/>
      <c r="EF324" s="33"/>
      <c r="EG324" s="33"/>
      <c r="EH324" s="33"/>
      <c r="EI324" s="33"/>
      <c r="EJ324" s="33"/>
      <c r="EK324" s="33"/>
      <c r="EL324" s="33"/>
      <c r="EM324" s="33"/>
      <c r="EN324" s="33"/>
      <c r="EO324" s="33"/>
    </row>
    <row r="325" spans="1:145" s="34" customFormat="1" ht="24" customHeight="1">
      <c r="A325" s="27"/>
      <c r="B325" s="27"/>
      <c r="C325" s="27"/>
      <c r="D325" s="35" t="s">
        <v>194</v>
      </c>
      <c r="E325" s="35" t="s">
        <v>194</v>
      </c>
      <c r="F325" s="69">
        <v>7365869</v>
      </c>
      <c r="G325" s="29">
        <f t="shared" si="17"/>
        <v>7365.9</v>
      </c>
      <c r="H325" s="70">
        <v>76.3</v>
      </c>
      <c r="I325" s="69">
        <v>5617385</v>
      </c>
      <c r="J325" s="29">
        <f t="shared" si="18"/>
        <v>5617.4</v>
      </c>
      <c r="K325" s="36">
        <v>3487159</v>
      </c>
      <c r="L325" s="4">
        <f t="shared" si="20"/>
        <v>3487.2</v>
      </c>
      <c r="M325" s="66">
        <v>3476933</v>
      </c>
      <c r="N325" s="3">
        <f t="shared" si="19"/>
        <v>3476.9</v>
      </c>
      <c r="O325" s="33"/>
      <c r="P325" s="33"/>
      <c r="Q325" s="33"/>
      <c r="R325" s="33"/>
      <c r="S325" s="33"/>
      <c r="T325" s="33"/>
      <c r="U325" s="33"/>
      <c r="V325" s="33"/>
      <c r="W325" s="33"/>
      <c r="X325" s="33"/>
      <c r="Y325" s="33"/>
      <c r="Z325" s="33"/>
      <c r="AA325" s="33"/>
      <c r="AB325" s="33"/>
      <c r="AC325" s="33"/>
      <c r="AD325" s="33"/>
      <c r="AE325" s="33"/>
      <c r="AF325" s="33"/>
      <c r="AG325" s="33"/>
      <c r="AH325" s="33"/>
      <c r="AI325" s="33"/>
      <c r="AJ325" s="33"/>
      <c r="AK325" s="33"/>
      <c r="AL325" s="33"/>
      <c r="AM325" s="33"/>
      <c r="AN325" s="33"/>
      <c r="AO325" s="33"/>
      <c r="AP325" s="33"/>
      <c r="AQ325" s="33"/>
      <c r="AR325" s="33"/>
      <c r="AS325" s="33"/>
      <c r="AT325" s="33"/>
      <c r="AU325" s="33"/>
      <c r="AV325" s="33"/>
      <c r="AW325" s="33"/>
      <c r="AX325" s="33"/>
      <c r="AY325" s="33"/>
      <c r="AZ325" s="33"/>
      <c r="BA325" s="33"/>
      <c r="BB325" s="33"/>
      <c r="BC325" s="33"/>
      <c r="BD325" s="33"/>
      <c r="BE325" s="33"/>
      <c r="BF325" s="33"/>
      <c r="BG325" s="33"/>
      <c r="BH325" s="33"/>
      <c r="BI325" s="33"/>
      <c r="BJ325" s="33"/>
      <c r="BK325" s="33"/>
      <c r="BL325" s="33"/>
      <c r="BM325" s="33"/>
      <c r="BN325" s="33"/>
      <c r="BO325" s="33"/>
      <c r="BP325" s="33"/>
      <c r="BQ325" s="33"/>
      <c r="BR325" s="33"/>
      <c r="BS325" s="33"/>
      <c r="BT325" s="33"/>
      <c r="BU325" s="33"/>
      <c r="BV325" s="33"/>
      <c r="BW325" s="33"/>
      <c r="BX325" s="33"/>
      <c r="BY325" s="33"/>
      <c r="BZ325" s="33"/>
      <c r="CA325" s="33"/>
      <c r="CB325" s="33"/>
      <c r="CC325" s="33"/>
      <c r="CD325" s="33"/>
      <c r="CE325" s="33"/>
      <c r="CF325" s="33"/>
      <c r="CG325" s="33"/>
      <c r="CH325" s="33"/>
      <c r="CI325" s="33"/>
      <c r="CJ325" s="33"/>
      <c r="CK325" s="33"/>
      <c r="CL325" s="33"/>
      <c r="CM325" s="33"/>
      <c r="CN325" s="33"/>
      <c r="CO325" s="33"/>
      <c r="CP325" s="33"/>
      <c r="CQ325" s="33"/>
      <c r="CR325" s="33"/>
      <c r="CS325" s="33"/>
      <c r="CT325" s="33"/>
      <c r="CU325" s="33"/>
      <c r="CV325" s="33"/>
      <c r="CW325" s="33"/>
      <c r="CX325" s="33"/>
      <c r="CY325" s="33"/>
      <c r="CZ325" s="33"/>
      <c r="DA325" s="33"/>
      <c r="DB325" s="33"/>
      <c r="DC325" s="33"/>
      <c r="DD325" s="33"/>
      <c r="DE325" s="33"/>
      <c r="DF325" s="33"/>
      <c r="DG325" s="33"/>
      <c r="DH325" s="33"/>
      <c r="DI325" s="33"/>
      <c r="DJ325" s="33"/>
      <c r="DK325" s="33"/>
      <c r="DL325" s="33"/>
      <c r="DM325" s="33"/>
      <c r="DN325" s="33"/>
      <c r="DO325" s="33"/>
      <c r="DP325" s="33"/>
      <c r="DQ325" s="33"/>
      <c r="DR325" s="33"/>
      <c r="DS325" s="33"/>
      <c r="DT325" s="33"/>
      <c r="DU325" s="33"/>
      <c r="DV325" s="33"/>
      <c r="DW325" s="33"/>
      <c r="DX325" s="33"/>
      <c r="DY325" s="33"/>
      <c r="DZ325" s="33"/>
      <c r="EA325" s="33"/>
      <c r="EB325" s="33"/>
      <c r="EC325" s="33"/>
      <c r="ED325" s="33"/>
      <c r="EE325" s="33"/>
      <c r="EF325" s="33"/>
      <c r="EG325" s="33"/>
      <c r="EH325" s="33"/>
      <c r="EI325" s="33"/>
      <c r="EJ325" s="33"/>
      <c r="EK325" s="33"/>
      <c r="EL325" s="33"/>
      <c r="EM325" s="33"/>
      <c r="EN325" s="33"/>
      <c r="EO325" s="33"/>
    </row>
    <row r="326" spans="1:145" s="34" customFormat="1" ht="30.75" customHeight="1">
      <c r="A326" s="27"/>
      <c r="B326" s="27"/>
      <c r="C326" s="27"/>
      <c r="D326" s="35" t="s">
        <v>195</v>
      </c>
      <c r="E326" s="35" t="s">
        <v>195</v>
      </c>
      <c r="F326" s="69">
        <v>2512375</v>
      </c>
      <c r="G326" s="29">
        <f t="shared" si="17"/>
        <v>2512.4</v>
      </c>
      <c r="H326" s="70">
        <v>100</v>
      </c>
      <c r="I326" s="69">
        <v>2512375</v>
      </c>
      <c r="J326" s="29">
        <f t="shared" si="18"/>
        <v>2512.4</v>
      </c>
      <c r="K326" s="36">
        <v>2400000</v>
      </c>
      <c r="L326" s="4">
        <f t="shared" si="20"/>
        <v>2400</v>
      </c>
      <c r="M326" s="66">
        <v>2325245</v>
      </c>
      <c r="N326" s="3">
        <f t="shared" si="19"/>
        <v>2325.2</v>
      </c>
      <c r="O326" s="33"/>
      <c r="P326" s="33"/>
      <c r="Q326" s="33"/>
      <c r="R326" s="33"/>
      <c r="S326" s="33"/>
      <c r="T326" s="33"/>
      <c r="U326" s="33"/>
      <c r="V326" s="33"/>
      <c r="W326" s="33"/>
      <c r="X326" s="33"/>
      <c r="Y326" s="33"/>
      <c r="Z326" s="33"/>
      <c r="AA326" s="33"/>
      <c r="AB326" s="33"/>
      <c r="AC326" s="33"/>
      <c r="AD326" s="33"/>
      <c r="AE326" s="33"/>
      <c r="AF326" s="33"/>
      <c r="AG326" s="33"/>
      <c r="AH326" s="33"/>
      <c r="AI326" s="33"/>
      <c r="AJ326" s="33"/>
      <c r="AK326" s="33"/>
      <c r="AL326" s="33"/>
      <c r="AM326" s="33"/>
      <c r="AN326" s="33"/>
      <c r="AO326" s="33"/>
      <c r="AP326" s="33"/>
      <c r="AQ326" s="33"/>
      <c r="AR326" s="33"/>
      <c r="AS326" s="33"/>
      <c r="AT326" s="33"/>
      <c r="AU326" s="33"/>
      <c r="AV326" s="33"/>
      <c r="AW326" s="33"/>
      <c r="AX326" s="33"/>
      <c r="AY326" s="33"/>
      <c r="AZ326" s="33"/>
      <c r="BA326" s="33"/>
      <c r="BB326" s="33"/>
      <c r="BC326" s="33"/>
      <c r="BD326" s="33"/>
      <c r="BE326" s="33"/>
      <c r="BF326" s="33"/>
      <c r="BG326" s="33"/>
      <c r="BH326" s="33"/>
      <c r="BI326" s="33"/>
      <c r="BJ326" s="33"/>
      <c r="BK326" s="33"/>
      <c r="BL326" s="33"/>
      <c r="BM326" s="33"/>
      <c r="BN326" s="33"/>
      <c r="BO326" s="33"/>
      <c r="BP326" s="33"/>
      <c r="BQ326" s="33"/>
      <c r="BR326" s="33"/>
      <c r="BS326" s="33"/>
      <c r="BT326" s="33"/>
      <c r="BU326" s="33"/>
      <c r="BV326" s="33"/>
      <c r="BW326" s="33"/>
      <c r="BX326" s="33"/>
      <c r="BY326" s="33"/>
      <c r="BZ326" s="33"/>
      <c r="CA326" s="33"/>
      <c r="CB326" s="33"/>
      <c r="CC326" s="33"/>
      <c r="CD326" s="33"/>
      <c r="CE326" s="33"/>
      <c r="CF326" s="33"/>
      <c r="CG326" s="33"/>
      <c r="CH326" s="33"/>
      <c r="CI326" s="33"/>
      <c r="CJ326" s="33"/>
      <c r="CK326" s="33"/>
      <c r="CL326" s="33"/>
      <c r="CM326" s="33"/>
      <c r="CN326" s="33"/>
      <c r="CO326" s="33"/>
      <c r="CP326" s="33"/>
      <c r="CQ326" s="33"/>
      <c r="CR326" s="33"/>
      <c r="CS326" s="33"/>
      <c r="CT326" s="33"/>
      <c r="CU326" s="33"/>
      <c r="CV326" s="33"/>
      <c r="CW326" s="33"/>
      <c r="CX326" s="33"/>
      <c r="CY326" s="33"/>
      <c r="CZ326" s="33"/>
      <c r="DA326" s="33"/>
      <c r="DB326" s="33"/>
      <c r="DC326" s="33"/>
      <c r="DD326" s="33"/>
      <c r="DE326" s="33"/>
      <c r="DF326" s="33"/>
      <c r="DG326" s="33"/>
      <c r="DH326" s="33"/>
      <c r="DI326" s="33"/>
      <c r="DJ326" s="33"/>
      <c r="DK326" s="33"/>
      <c r="DL326" s="33"/>
      <c r="DM326" s="33"/>
      <c r="DN326" s="33"/>
      <c r="DO326" s="33"/>
      <c r="DP326" s="33"/>
      <c r="DQ326" s="33"/>
      <c r="DR326" s="33"/>
      <c r="DS326" s="33"/>
      <c r="DT326" s="33"/>
      <c r="DU326" s="33"/>
      <c r="DV326" s="33"/>
      <c r="DW326" s="33"/>
      <c r="DX326" s="33"/>
      <c r="DY326" s="33"/>
      <c r="DZ326" s="33"/>
      <c r="EA326" s="33"/>
      <c r="EB326" s="33"/>
      <c r="EC326" s="33"/>
      <c r="ED326" s="33"/>
      <c r="EE326" s="33"/>
      <c r="EF326" s="33"/>
      <c r="EG326" s="33"/>
      <c r="EH326" s="33"/>
      <c r="EI326" s="33"/>
      <c r="EJ326" s="33"/>
      <c r="EK326" s="33"/>
      <c r="EL326" s="33"/>
      <c r="EM326" s="33"/>
      <c r="EN326" s="33"/>
      <c r="EO326" s="33"/>
    </row>
    <row r="327" spans="1:145" s="34" customFormat="1" ht="39.75" customHeight="1">
      <c r="A327" s="27"/>
      <c r="B327" s="27"/>
      <c r="C327" s="27"/>
      <c r="D327" s="35" t="s">
        <v>196</v>
      </c>
      <c r="E327" s="35" t="s">
        <v>196</v>
      </c>
      <c r="F327" s="69">
        <v>4782900</v>
      </c>
      <c r="G327" s="29">
        <f t="shared" si="17"/>
        <v>4782.9</v>
      </c>
      <c r="H327" s="70">
        <v>45.4</v>
      </c>
      <c r="I327" s="69">
        <v>2171239</v>
      </c>
      <c r="J327" s="29">
        <f t="shared" si="18"/>
        <v>2171.2</v>
      </c>
      <c r="K327" s="36">
        <v>2000000</v>
      </c>
      <c r="L327" s="4">
        <f t="shared" si="20"/>
        <v>2000</v>
      </c>
      <c r="M327" s="66">
        <v>1850815</v>
      </c>
      <c r="N327" s="3">
        <f t="shared" si="19"/>
        <v>1850.8</v>
      </c>
      <c r="O327" s="33"/>
      <c r="P327" s="33"/>
      <c r="Q327" s="33"/>
      <c r="R327" s="33"/>
      <c r="S327" s="33"/>
      <c r="T327" s="33"/>
      <c r="U327" s="33"/>
      <c r="V327" s="33"/>
      <c r="W327" s="33"/>
      <c r="X327" s="33"/>
      <c r="Y327" s="33"/>
      <c r="Z327" s="33"/>
      <c r="AA327" s="33"/>
      <c r="AB327" s="33"/>
      <c r="AC327" s="33"/>
      <c r="AD327" s="33"/>
      <c r="AE327" s="33"/>
      <c r="AF327" s="33"/>
      <c r="AG327" s="33"/>
      <c r="AH327" s="33"/>
      <c r="AI327" s="33"/>
      <c r="AJ327" s="33"/>
      <c r="AK327" s="33"/>
      <c r="AL327" s="33"/>
      <c r="AM327" s="33"/>
      <c r="AN327" s="33"/>
      <c r="AO327" s="33"/>
      <c r="AP327" s="33"/>
      <c r="AQ327" s="33"/>
      <c r="AR327" s="33"/>
      <c r="AS327" s="33"/>
      <c r="AT327" s="33"/>
      <c r="AU327" s="33"/>
      <c r="AV327" s="33"/>
      <c r="AW327" s="33"/>
      <c r="AX327" s="33"/>
      <c r="AY327" s="33"/>
      <c r="AZ327" s="33"/>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33"/>
      <c r="CE327" s="33"/>
      <c r="CF327" s="33"/>
      <c r="CG327" s="33"/>
      <c r="CH327" s="33"/>
      <c r="CI327" s="33"/>
      <c r="CJ327" s="33"/>
      <c r="CK327" s="33"/>
      <c r="CL327" s="33"/>
      <c r="CM327" s="33"/>
      <c r="CN327" s="33"/>
      <c r="CO327" s="33"/>
      <c r="CP327" s="33"/>
      <c r="CQ327" s="33"/>
      <c r="CR327" s="33"/>
      <c r="CS327" s="33"/>
      <c r="CT327" s="33"/>
      <c r="CU327" s="33"/>
      <c r="CV327" s="33"/>
      <c r="CW327" s="33"/>
      <c r="CX327" s="33"/>
      <c r="CY327" s="33"/>
      <c r="CZ327" s="33"/>
      <c r="DA327" s="33"/>
      <c r="DB327" s="33"/>
      <c r="DC327" s="33"/>
      <c r="DD327" s="33"/>
      <c r="DE327" s="33"/>
      <c r="DF327" s="33"/>
      <c r="DG327" s="33"/>
      <c r="DH327" s="33"/>
      <c r="DI327" s="33"/>
      <c r="DJ327" s="33"/>
      <c r="DK327" s="33"/>
      <c r="DL327" s="33"/>
      <c r="DM327" s="33"/>
      <c r="DN327" s="33"/>
      <c r="DO327" s="33"/>
      <c r="DP327" s="33"/>
      <c r="DQ327" s="33"/>
      <c r="DR327" s="33"/>
      <c r="DS327" s="33"/>
      <c r="DT327" s="33"/>
      <c r="DU327" s="33"/>
      <c r="DV327" s="33"/>
      <c r="DW327" s="33"/>
      <c r="DX327" s="33"/>
      <c r="DY327" s="33"/>
      <c r="DZ327" s="33"/>
      <c r="EA327" s="33"/>
      <c r="EB327" s="33"/>
      <c r="EC327" s="33"/>
      <c r="ED327" s="33"/>
      <c r="EE327" s="33"/>
      <c r="EF327" s="33"/>
      <c r="EG327" s="33"/>
      <c r="EH327" s="33"/>
      <c r="EI327" s="33"/>
      <c r="EJ327" s="33"/>
      <c r="EK327" s="33"/>
      <c r="EL327" s="33"/>
      <c r="EM327" s="33"/>
      <c r="EN327" s="33"/>
      <c r="EO327" s="33"/>
    </row>
    <row r="328" spans="1:145" s="34" customFormat="1" ht="26.25" customHeight="1">
      <c r="A328" s="27"/>
      <c r="B328" s="27"/>
      <c r="C328" s="27"/>
      <c r="D328" s="35" t="s">
        <v>197</v>
      </c>
      <c r="E328" s="35" t="s">
        <v>197</v>
      </c>
      <c r="F328" s="69"/>
      <c r="G328" s="29">
        <f t="shared" si="17"/>
        <v>0</v>
      </c>
      <c r="H328" s="70"/>
      <c r="I328" s="69"/>
      <c r="J328" s="29">
        <f t="shared" si="18"/>
        <v>0</v>
      </c>
      <c r="K328" s="36">
        <v>595000</v>
      </c>
      <c r="L328" s="4">
        <f t="shared" si="20"/>
        <v>595</v>
      </c>
      <c r="M328" s="66">
        <v>365331</v>
      </c>
      <c r="N328" s="3">
        <f t="shared" si="19"/>
        <v>365.3</v>
      </c>
      <c r="O328" s="33"/>
      <c r="P328" s="33"/>
      <c r="Q328" s="33"/>
      <c r="R328" s="33"/>
      <c r="S328" s="33"/>
      <c r="T328" s="33"/>
      <c r="U328" s="33"/>
      <c r="V328" s="33"/>
      <c r="W328" s="33"/>
      <c r="X328" s="33"/>
      <c r="Y328" s="33"/>
      <c r="Z328" s="33"/>
      <c r="AA328" s="33"/>
      <c r="AB328" s="33"/>
      <c r="AC328" s="33"/>
      <c r="AD328" s="33"/>
      <c r="AE328" s="33"/>
      <c r="AF328" s="33"/>
      <c r="AG328" s="33"/>
      <c r="AH328" s="33"/>
      <c r="AI328" s="33"/>
      <c r="AJ328" s="33"/>
      <c r="AK328" s="33"/>
      <c r="AL328" s="33"/>
      <c r="AM328" s="33"/>
      <c r="AN328" s="33"/>
      <c r="AO328" s="33"/>
      <c r="AP328" s="33"/>
      <c r="AQ328" s="33"/>
      <c r="AR328" s="33"/>
      <c r="AS328" s="33"/>
      <c r="AT328" s="33"/>
      <c r="AU328" s="33"/>
      <c r="AV328" s="33"/>
      <c r="AW328" s="33"/>
      <c r="AX328" s="33"/>
      <c r="AY328" s="33"/>
      <c r="AZ328" s="33"/>
      <c r="BA328" s="33"/>
      <c r="BB328" s="33"/>
      <c r="BC328" s="33"/>
      <c r="BD328" s="33"/>
      <c r="BE328" s="33"/>
      <c r="BF328" s="33"/>
      <c r="BG328" s="33"/>
      <c r="BH328" s="33"/>
      <c r="BI328" s="33"/>
      <c r="BJ328" s="33"/>
      <c r="BK328" s="33"/>
      <c r="BL328" s="33"/>
      <c r="BM328" s="33"/>
      <c r="BN328" s="33"/>
      <c r="BO328" s="33"/>
      <c r="BP328" s="33"/>
      <c r="BQ328" s="33"/>
      <c r="BR328" s="33"/>
      <c r="BS328" s="33"/>
      <c r="BT328" s="33"/>
      <c r="BU328" s="33"/>
      <c r="BV328" s="33"/>
      <c r="BW328" s="33"/>
      <c r="BX328" s="33"/>
      <c r="BY328" s="33"/>
      <c r="BZ328" s="33"/>
      <c r="CA328" s="33"/>
      <c r="CB328" s="33"/>
      <c r="CC328" s="33"/>
      <c r="CD328" s="33"/>
      <c r="CE328" s="33"/>
      <c r="CF328" s="33"/>
      <c r="CG328" s="33"/>
      <c r="CH328" s="33"/>
      <c r="CI328" s="33"/>
      <c r="CJ328" s="33"/>
      <c r="CK328" s="33"/>
      <c r="CL328" s="33"/>
      <c r="CM328" s="33"/>
      <c r="CN328" s="33"/>
      <c r="CO328" s="33"/>
      <c r="CP328" s="33"/>
      <c r="CQ328" s="33"/>
      <c r="CR328" s="33"/>
      <c r="CS328" s="33"/>
      <c r="CT328" s="33"/>
      <c r="CU328" s="33"/>
      <c r="CV328" s="33"/>
      <c r="CW328" s="33"/>
      <c r="CX328" s="33"/>
      <c r="CY328" s="33"/>
      <c r="CZ328" s="33"/>
      <c r="DA328" s="33"/>
      <c r="DB328" s="33"/>
      <c r="DC328" s="33"/>
      <c r="DD328" s="33"/>
      <c r="DE328" s="33"/>
      <c r="DF328" s="33"/>
      <c r="DG328" s="33"/>
      <c r="DH328" s="33"/>
      <c r="DI328" s="33"/>
      <c r="DJ328" s="33"/>
      <c r="DK328" s="33"/>
      <c r="DL328" s="33"/>
      <c r="DM328" s="33"/>
      <c r="DN328" s="33"/>
      <c r="DO328" s="33"/>
      <c r="DP328" s="33"/>
      <c r="DQ328" s="33"/>
      <c r="DR328" s="33"/>
      <c r="DS328" s="33"/>
      <c r="DT328" s="33"/>
      <c r="DU328" s="33"/>
      <c r="DV328" s="33"/>
      <c r="DW328" s="33"/>
      <c r="DX328" s="33"/>
      <c r="DY328" s="33"/>
      <c r="DZ328" s="33"/>
      <c r="EA328" s="33"/>
      <c r="EB328" s="33"/>
      <c r="EC328" s="33"/>
      <c r="ED328" s="33"/>
      <c r="EE328" s="33"/>
      <c r="EF328" s="33"/>
      <c r="EG328" s="33"/>
      <c r="EH328" s="33"/>
      <c r="EI328" s="33"/>
      <c r="EJ328" s="33"/>
      <c r="EK328" s="33"/>
      <c r="EL328" s="33"/>
      <c r="EM328" s="33"/>
      <c r="EN328" s="33"/>
      <c r="EO328" s="33"/>
    </row>
    <row r="329" spans="1:145" s="34" customFormat="1" ht="39.75" customHeight="1">
      <c r="A329" s="27"/>
      <c r="B329" s="27"/>
      <c r="C329" s="27"/>
      <c r="D329" s="35" t="s">
        <v>198</v>
      </c>
      <c r="E329" s="35" t="s">
        <v>198</v>
      </c>
      <c r="F329" s="69">
        <v>54104796</v>
      </c>
      <c r="G329" s="29">
        <f t="shared" si="17"/>
        <v>54104.8</v>
      </c>
      <c r="H329" s="70">
        <v>28.9</v>
      </c>
      <c r="I329" s="69">
        <v>15616691</v>
      </c>
      <c r="J329" s="29">
        <f t="shared" si="18"/>
        <v>15616.7</v>
      </c>
      <c r="K329" s="36">
        <v>9900000</v>
      </c>
      <c r="L329" s="4">
        <f t="shared" si="20"/>
        <v>9900</v>
      </c>
      <c r="M329" s="66">
        <v>8626250</v>
      </c>
      <c r="N329" s="3">
        <f t="shared" si="19"/>
        <v>8626.3</v>
      </c>
      <c r="O329" s="33"/>
      <c r="P329" s="33"/>
      <c r="Q329" s="33"/>
      <c r="R329" s="33"/>
      <c r="S329" s="33"/>
      <c r="T329" s="33"/>
      <c r="U329" s="33"/>
      <c r="V329" s="33"/>
      <c r="W329" s="33"/>
      <c r="X329" s="33"/>
      <c r="Y329" s="33"/>
      <c r="Z329" s="33"/>
      <c r="AA329" s="33"/>
      <c r="AB329" s="33"/>
      <c r="AC329" s="33"/>
      <c r="AD329" s="33"/>
      <c r="AE329" s="33"/>
      <c r="AF329" s="33"/>
      <c r="AG329" s="33"/>
      <c r="AH329" s="33"/>
      <c r="AI329" s="33"/>
      <c r="AJ329" s="33"/>
      <c r="AK329" s="33"/>
      <c r="AL329" s="33"/>
      <c r="AM329" s="33"/>
      <c r="AN329" s="33"/>
      <c r="AO329" s="33"/>
      <c r="AP329" s="33"/>
      <c r="AQ329" s="33"/>
      <c r="AR329" s="33"/>
      <c r="AS329" s="33"/>
      <c r="AT329" s="33"/>
      <c r="AU329" s="33"/>
      <c r="AV329" s="33"/>
      <c r="AW329" s="33"/>
      <c r="AX329" s="33"/>
      <c r="AY329" s="33"/>
      <c r="AZ329" s="33"/>
      <c r="BA329" s="33"/>
      <c r="BB329" s="33"/>
      <c r="BC329" s="33"/>
      <c r="BD329" s="33"/>
      <c r="BE329" s="33"/>
      <c r="BF329" s="33"/>
      <c r="BG329" s="33"/>
      <c r="BH329" s="33"/>
      <c r="BI329" s="33"/>
      <c r="BJ329" s="33"/>
      <c r="BK329" s="33"/>
      <c r="BL329" s="33"/>
      <c r="BM329" s="33"/>
      <c r="BN329" s="33"/>
      <c r="BO329" s="33"/>
      <c r="BP329" s="33"/>
      <c r="BQ329" s="33"/>
      <c r="BR329" s="33"/>
      <c r="BS329" s="33"/>
      <c r="BT329" s="33"/>
      <c r="BU329" s="33"/>
      <c r="BV329" s="33"/>
      <c r="BW329" s="33"/>
      <c r="BX329" s="33"/>
      <c r="BY329" s="33"/>
      <c r="BZ329" s="33"/>
      <c r="CA329" s="33"/>
      <c r="CB329" s="33"/>
      <c r="CC329" s="33"/>
      <c r="CD329" s="33"/>
      <c r="CE329" s="33"/>
      <c r="CF329" s="33"/>
      <c r="CG329" s="33"/>
      <c r="CH329" s="33"/>
      <c r="CI329" s="33"/>
      <c r="CJ329" s="33"/>
      <c r="CK329" s="33"/>
      <c r="CL329" s="33"/>
      <c r="CM329" s="33"/>
      <c r="CN329" s="33"/>
      <c r="CO329" s="33"/>
      <c r="CP329" s="33"/>
      <c r="CQ329" s="33"/>
      <c r="CR329" s="33"/>
      <c r="CS329" s="33"/>
      <c r="CT329" s="33"/>
      <c r="CU329" s="33"/>
      <c r="CV329" s="33"/>
      <c r="CW329" s="33"/>
      <c r="CX329" s="33"/>
      <c r="CY329" s="33"/>
      <c r="CZ329" s="33"/>
      <c r="DA329" s="33"/>
      <c r="DB329" s="33"/>
      <c r="DC329" s="33"/>
      <c r="DD329" s="33"/>
      <c r="DE329" s="33"/>
      <c r="DF329" s="33"/>
      <c r="DG329" s="33"/>
      <c r="DH329" s="33"/>
      <c r="DI329" s="33"/>
      <c r="DJ329" s="33"/>
      <c r="DK329" s="33"/>
      <c r="DL329" s="33"/>
      <c r="DM329" s="33"/>
      <c r="DN329" s="33"/>
      <c r="DO329" s="33"/>
      <c r="DP329" s="33"/>
      <c r="DQ329" s="33"/>
      <c r="DR329" s="33"/>
      <c r="DS329" s="33"/>
      <c r="DT329" s="33"/>
      <c r="DU329" s="33"/>
      <c r="DV329" s="33"/>
      <c r="DW329" s="33"/>
      <c r="DX329" s="33"/>
      <c r="DY329" s="33"/>
      <c r="DZ329" s="33"/>
      <c r="EA329" s="33"/>
      <c r="EB329" s="33"/>
      <c r="EC329" s="33"/>
      <c r="ED329" s="33"/>
      <c r="EE329" s="33"/>
      <c r="EF329" s="33"/>
      <c r="EG329" s="33"/>
      <c r="EH329" s="33"/>
      <c r="EI329" s="33"/>
      <c r="EJ329" s="33"/>
      <c r="EK329" s="33"/>
      <c r="EL329" s="33"/>
      <c r="EM329" s="33"/>
      <c r="EN329" s="33"/>
      <c r="EO329" s="33"/>
    </row>
    <row r="330" spans="1:145" s="34" customFormat="1" ht="38.25" customHeight="1">
      <c r="A330" s="27"/>
      <c r="B330" s="27"/>
      <c r="C330" s="27"/>
      <c r="D330" s="35" t="s">
        <v>199</v>
      </c>
      <c r="E330" s="35" t="s">
        <v>199</v>
      </c>
      <c r="F330" s="69"/>
      <c r="G330" s="29">
        <f t="shared" si="17"/>
        <v>0</v>
      </c>
      <c r="H330" s="70"/>
      <c r="I330" s="69"/>
      <c r="J330" s="29">
        <f t="shared" si="18"/>
        <v>0</v>
      </c>
      <c r="K330" s="36">
        <v>300000</v>
      </c>
      <c r="L330" s="4">
        <f t="shared" si="20"/>
        <v>300</v>
      </c>
      <c r="M330" s="66">
        <v>263436</v>
      </c>
      <c r="N330" s="3">
        <f t="shared" si="19"/>
        <v>263.4</v>
      </c>
      <c r="O330" s="33"/>
      <c r="P330" s="33"/>
      <c r="Q330" s="33"/>
      <c r="R330" s="33"/>
      <c r="S330" s="33"/>
      <c r="T330" s="33"/>
      <c r="U330" s="33"/>
      <c r="V330" s="33"/>
      <c r="W330" s="33"/>
      <c r="X330" s="33"/>
      <c r="Y330" s="33"/>
      <c r="Z330" s="33"/>
      <c r="AA330" s="33"/>
      <c r="AB330" s="33"/>
      <c r="AC330" s="33"/>
      <c r="AD330" s="33"/>
      <c r="AE330" s="33"/>
      <c r="AF330" s="33"/>
      <c r="AG330" s="33"/>
      <c r="AH330" s="33"/>
      <c r="AI330" s="33"/>
      <c r="AJ330" s="33"/>
      <c r="AK330" s="33"/>
      <c r="AL330" s="33"/>
      <c r="AM330" s="33"/>
      <c r="AN330" s="33"/>
      <c r="AO330" s="33"/>
      <c r="AP330" s="33"/>
      <c r="AQ330" s="33"/>
      <c r="AR330" s="33"/>
      <c r="AS330" s="33"/>
      <c r="AT330" s="33"/>
      <c r="AU330" s="33"/>
      <c r="AV330" s="33"/>
      <c r="AW330" s="33"/>
      <c r="AX330" s="33"/>
      <c r="AY330" s="33"/>
      <c r="AZ330" s="33"/>
      <c r="BA330" s="33"/>
      <c r="BB330" s="33"/>
      <c r="BC330" s="33"/>
      <c r="BD330" s="33"/>
      <c r="BE330" s="33"/>
      <c r="BF330" s="33"/>
      <c r="BG330" s="33"/>
      <c r="BH330" s="33"/>
      <c r="BI330" s="33"/>
      <c r="BJ330" s="33"/>
      <c r="BK330" s="33"/>
      <c r="BL330" s="33"/>
      <c r="BM330" s="33"/>
      <c r="BN330" s="33"/>
      <c r="BO330" s="33"/>
      <c r="BP330" s="33"/>
      <c r="BQ330" s="33"/>
      <c r="BR330" s="33"/>
      <c r="BS330" s="33"/>
      <c r="BT330" s="33"/>
      <c r="BU330" s="33"/>
      <c r="BV330" s="33"/>
      <c r="BW330" s="33"/>
      <c r="BX330" s="33"/>
      <c r="BY330" s="33"/>
      <c r="BZ330" s="33"/>
      <c r="CA330" s="33"/>
      <c r="CB330" s="33"/>
      <c r="CC330" s="33"/>
      <c r="CD330" s="33"/>
      <c r="CE330" s="33"/>
      <c r="CF330" s="33"/>
      <c r="CG330" s="33"/>
      <c r="CH330" s="33"/>
      <c r="CI330" s="33"/>
      <c r="CJ330" s="33"/>
      <c r="CK330" s="33"/>
      <c r="CL330" s="33"/>
      <c r="CM330" s="33"/>
      <c r="CN330" s="33"/>
      <c r="CO330" s="33"/>
      <c r="CP330" s="33"/>
      <c r="CQ330" s="33"/>
      <c r="CR330" s="33"/>
      <c r="CS330" s="33"/>
      <c r="CT330" s="33"/>
      <c r="CU330" s="33"/>
      <c r="CV330" s="33"/>
      <c r="CW330" s="33"/>
      <c r="CX330" s="33"/>
      <c r="CY330" s="33"/>
      <c r="CZ330" s="33"/>
      <c r="DA330" s="33"/>
      <c r="DB330" s="33"/>
      <c r="DC330" s="33"/>
      <c r="DD330" s="33"/>
      <c r="DE330" s="33"/>
      <c r="DF330" s="33"/>
      <c r="DG330" s="33"/>
      <c r="DH330" s="33"/>
      <c r="DI330" s="33"/>
      <c r="DJ330" s="33"/>
      <c r="DK330" s="33"/>
      <c r="DL330" s="33"/>
      <c r="DM330" s="33"/>
      <c r="DN330" s="33"/>
      <c r="DO330" s="33"/>
      <c r="DP330" s="33"/>
      <c r="DQ330" s="33"/>
      <c r="DR330" s="33"/>
      <c r="DS330" s="33"/>
      <c r="DT330" s="33"/>
      <c r="DU330" s="33"/>
      <c r="DV330" s="33"/>
      <c r="DW330" s="33"/>
      <c r="DX330" s="33"/>
      <c r="DY330" s="33"/>
      <c r="DZ330" s="33"/>
      <c r="EA330" s="33"/>
      <c r="EB330" s="33"/>
      <c r="EC330" s="33"/>
      <c r="ED330" s="33"/>
      <c r="EE330" s="33"/>
      <c r="EF330" s="33"/>
      <c r="EG330" s="33"/>
      <c r="EH330" s="33"/>
      <c r="EI330" s="33"/>
      <c r="EJ330" s="33"/>
      <c r="EK330" s="33"/>
      <c r="EL330" s="33"/>
      <c r="EM330" s="33"/>
      <c r="EN330" s="33"/>
      <c r="EO330" s="33"/>
    </row>
    <row r="331" spans="1:145" s="34" customFormat="1" ht="36.75" customHeight="1">
      <c r="A331" s="27"/>
      <c r="B331" s="27"/>
      <c r="C331" s="27"/>
      <c r="D331" s="35" t="s">
        <v>270</v>
      </c>
      <c r="E331" s="35" t="s">
        <v>270</v>
      </c>
      <c r="F331" s="69"/>
      <c r="G331" s="29">
        <f t="shared" si="17"/>
        <v>0</v>
      </c>
      <c r="H331" s="70"/>
      <c r="I331" s="69"/>
      <c r="J331" s="29">
        <f t="shared" si="18"/>
        <v>0</v>
      </c>
      <c r="K331" s="36">
        <v>10000</v>
      </c>
      <c r="L331" s="4">
        <f t="shared" si="20"/>
        <v>10</v>
      </c>
      <c r="M331" s="66">
        <v>7856</v>
      </c>
      <c r="N331" s="3">
        <f t="shared" si="19"/>
        <v>7.9</v>
      </c>
      <c r="O331" s="33"/>
      <c r="P331" s="33"/>
      <c r="Q331" s="33"/>
      <c r="R331" s="33"/>
      <c r="S331" s="33"/>
      <c r="T331" s="33"/>
      <c r="U331" s="33"/>
      <c r="V331" s="33"/>
      <c r="W331" s="33"/>
      <c r="X331" s="33"/>
      <c r="Y331" s="33"/>
      <c r="Z331" s="33"/>
      <c r="AA331" s="33"/>
      <c r="AB331" s="33"/>
      <c r="AC331" s="33"/>
      <c r="AD331" s="33"/>
      <c r="AE331" s="33"/>
      <c r="AF331" s="33"/>
      <c r="AG331" s="33"/>
      <c r="AH331" s="33"/>
      <c r="AI331" s="33"/>
      <c r="AJ331" s="33"/>
      <c r="AK331" s="33"/>
      <c r="AL331" s="33"/>
      <c r="AM331" s="33"/>
      <c r="AN331" s="33"/>
      <c r="AO331" s="33"/>
      <c r="AP331" s="33"/>
      <c r="AQ331" s="33"/>
      <c r="AR331" s="33"/>
      <c r="AS331" s="33"/>
      <c r="AT331" s="33"/>
      <c r="AU331" s="33"/>
      <c r="AV331" s="33"/>
      <c r="AW331" s="33"/>
      <c r="AX331" s="33"/>
      <c r="AY331" s="33"/>
      <c r="AZ331" s="33"/>
      <c r="BA331" s="33"/>
      <c r="BB331" s="33"/>
      <c r="BC331" s="33"/>
      <c r="BD331" s="33"/>
      <c r="BE331" s="33"/>
      <c r="BF331" s="33"/>
      <c r="BG331" s="33"/>
      <c r="BH331" s="33"/>
      <c r="BI331" s="33"/>
      <c r="BJ331" s="33"/>
      <c r="BK331" s="33"/>
      <c r="BL331" s="33"/>
      <c r="BM331" s="33"/>
      <c r="BN331" s="33"/>
      <c r="BO331" s="33"/>
      <c r="BP331" s="33"/>
      <c r="BQ331" s="33"/>
      <c r="BR331" s="33"/>
      <c r="BS331" s="33"/>
      <c r="BT331" s="33"/>
      <c r="BU331" s="33"/>
      <c r="BV331" s="33"/>
      <c r="BW331" s="33"/>
      <c r="BX331" s="33"/>
      <c r="BY331" s="33"/>
      <c r="BZ331" s="33"/>
      <c r="CA331" s="33"/>
      <c r="CB331" s="33"/>
      <c r="CC331" s="33"/>
      <c r="CD331" s="33"/>
      <c r="CE331" s="33"/>
      <c r="CF331" s="33"/>
      <c r="CG331" s="33"/>
      <c r="CH331" s="33"/>
      <c r="CI331" s="33"/>
      <c r="CJ331" s="33"/>
      <c r="CK331" s="33"/>
      <c r="CL331" s="33"/>
      <c r="CM331" s="33"/>
      <c r="CN331" s="33"/>
      <c r="CO331" s="33"/>
      <c r="CP331" s="33"/>
      <c r="CQ331" s="33"/>
      <c r="CR331" s="33"/>
      <c r="CS331" s="33"/>
      <c r="CT331" s="33"/>
      <c r="CU331" s="33"/>
      <c r="CV331" s="33"/>
      <c r="CW331" s="33"/>
      <c r="CX331" s="33"/>
      <c r="CY331" s="33"/>
      <c r="CZ331" s="33"/>
      <c r="DA331" s="33"/>
      <c r="DB331" s="33"/>
      <c r="DC331" s="33"/>
      <c r="DD331" s="33"/>
      <c r="DE331" s="33"/>
      <c r="DF331" s="33"/>
      <c r="DG331" s="33"/>
      <c r="DH331" s="33"/>
      <c r="DI331" s="33"/>
      <c r="DJ331" s="33"/>
      <c r="DK331" s="33"/>
      <c r="DL331" s="33"/>
      <c r="DM331" s="33"/>
      <c r="DN331" s="33"/>
      <c r="DO331" s="33"/>
      <c r="DP331" s="33"/>
      <c r="DQ331" s="33"/>
      <c r="DR331" s="33"/>
      <c r="DS331" s="33"/>
      <c r="DT331" s="33"/>
      <c r="DU331" s="33"/>
      <c r="DV331" s="33"/>
      <c r="DW331" s="33"/>
      <c r="DX331" s="33"/>
      <c r="DY331" s="33"/>
      <c r="DZ331" s="33"/>
      <c r="EA331" s="33"/>
      <c r="EB331" s="33"/>
      <c r="EC331" s="33"/>
      <c r="ED331" s="33"/>
      <c r="EE331" s="33"/>
      <c r="EF331" s="33"/>
      <c r="EG331" s="33"/>
      <c r="EH331" s="33"/>
      <c r="EI331" s="33"/>
      <c r="EJ331" s="33"/>
      <c r="EK331" s="33"/>
      <c r="EL331" s="33"/>
      <c r="EM331" s="33"/>
      <c r="EN331" s="33"/>
      <c r="EO331" s="33"/>
    </row>
    <row r="332" spans="1:145" s="34" customFormat="1" ht="26.25" customHeight="1">
      <c r="A332" s="27"/>
      <c r="B332" s="27"/>
      <c r="C332" s="27"/>
      <c r="D332" s="35" t="s">
        <v>200</v>
      </c>
      <c r="E332" s="35" t="s">
        <v>200</v>
      </c>
      <c r="F332" s="69">
        <v>4291979</v>
      </c>
      <c r="G332" s="29">
        <f t="shared" si="17"/>
        <v>4292</v>
      </c>
      <c r="H332" s="70">
        <v>75.6</v>
      </c>
      <c r="I332" s="69">
        <v>3243169</v>
      </c>
      <c r="J332" s="29">
        <f t="shared" si="18"/>
        <v>3243.2</v>
      </c>
      <c r="K332" s="36">
        <v>1527000</v>
      </c>
      <c r="L332" s="4">
        <f t="shared" si="20"/>
        <v>1527</v>
      </c>
      <c r="M332" s="66">
        <v>1518701</v>
      </c>
      <c r="N332" s="3">
        <f t="shared" si="19"/>
        <v>1518.7</v>
      </c>
      <c r="O332" s="33"/>
      <c r="P332" s="33"/>
      <c r="Q332" s="33"/>
      <c r="R332" s="33"/>
      <c r="S332" s="33"/>
      <c r="T332" s="33"/>
      <c r="U332" s="33"/>
      <c r="V332" s="33"/>
      <c r="W332" s="33"/>
      <c r="X332" s="33"/>
      <c r="Y332" s="33"/>
      <c r="Z332" s="33"/>
      <c r="AA332" s="33"/>
      <c r="AB332" s="33"/>
      <c r="AC332" s="33"/>
      <c r="AD332" s="33"/>
      <c r="AE332" s="33"/>
      <c r="AF332" s="33"/>
      <c r="AG332" s="33"/>
      <c r="AH332" s="33"/>
      <c r="AI332" s="33"/>
      <c r="AJ332" s="33"/>
      <c r="AK332" s="33"/>
      <c r="AL332" s="33"/>
      <c r="AM332" s="33"/>
      <c r="AN332" s="33"/>
      <c r="AO332" s="33"/>
      <c r="AP332" s="33"/>
      <c r="AQ332" s="33"/>
      <c r="AR332" s="33"/>
      <c r="AS332" s="33"/>
      <c r="AT332" s="33"/>
      <c r="AU332" s="33"/>
      <c r="AV332" s="33"/>
      <c r="AW332" s="33"/>
      <c r="AX332" s="33"/>
      <c r="AY332" s="33"/>
      <c r="AZ332" s="33"/>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33"/>
      <c r="CE332" s="33"/>
      <c r="CF332" s="33"/>
      <c r="CG332" s="33"/>
      <c r="CH332" s="33"/>
      <c r="CI332" s="33"/>
      <c r="CJ332" s="33"/>
      <c r="CK332" s="33"/>
      <c r="CL332" s="33"/>
      <c r="CM332" s="33"/>
      <c r="CN332" s="33"/>
      <c r="CO332" s="33"/>
      <c r="CP332" s="33"/>
      <c r="CQ332" s="33"/>
      <c r="CR332" s="33"/>
      <c r="CS332" s="33"/>
      <c r="CT332" s="33"/>
      <c r="CU332" s="33"/>
      <c r="CV332" s="33"/>
      <c r="CW332" s="33"/>
      <c r="CX332" s="33"/>
      <c r="CY332" s="33"/>
      <c r="CZ332" s="33"/>
      <c r="DA332" s="33"/>
      <c r="DB332" s="33"/>
      <c r="DC332" s="33"/>
      <c r="DD332" s="33"/>
      <c r="DE332" s="33"/>
      <c r="DF332" s="33"/>
      <c r="DG332" s="33"/>
      <c r="DH332" s="33"/>
      <c r="DI332" s="33"/>
      <c r="DJ332" s="33"/>
      <c r="DK332" s="33"/>
      <c r="DL332" s="33"/>
      <c r="DM332" s="33"/>
      <c r="DN332" s="33"/>
      <c r="DO332" s="33"/>
      <c r="DP332" s="33"/>
      <c r="DQ332" s="33"/>
      <c r="DR332" s="33"/>
      <c r="DS332" s="33"/>
      <c r="DT332" s="33"/>
      <c r="DU332" s="33"/>
      <c r="DV332" s="33"/>
      <c r="DW332" s="33"/>
      <c r="DX332" s="33"/>
      <c r="DY332" s="33"/>
      <c r="DZ332" s="33"/>
      <c r="EA332" s="33"/>
      <c r="EB332" s="33"/>
      <c r="EC332" s="33"/>
      <c r="ED332" s="33"/>
      <c r="EE332" s="33"/>
      <c r="EF332" s="33"/>
      <c r="EG332" s="33"/>
      <c r="EH332" s="33"/>
      <c r="EI332" s="33"/>
      <c r="EJ332" s="33"/>
      <c r="EK332" s="33"/>
      <c r="EL332" s="33"/>
      <c r="EM332" s="33"/>
      <c r="EN332" s="33"/>
      <c r="EO332" s="33"/>
    </row>
    <row r="333" spans="1:145" s="34" customFormat="1" ht="25.5" customHeight="1">
      <c r="A333" s="27"/>
      <c r="B333" s="27"/>
      <c r="C333" s="27"/>
      <c r="D333" s="80" t="s">
        <v>203</v>
      </c>
      <c r="E333" s="80" t="s">
        <v>203</v>
      </c>
      <c r="F333" s="69">
        <v>16481572</v>
      </c>
      <c r="G333" s="29">
        <f t="shared" si="17"/>
        <v>16481.6</v>
      </c>
      <c r="H333" s="70">
        <v>95.8</v>
      </c>
      <c r="I333" s="69">
        <v>15789129</v>
      </c>
      <c r="J333" s="29">
        <f t="shared" si="18"/>
        <v>15789.1</v>
      </c>
      <c r="K333" s="36">
        <v>2400000</v>
      </c>
      <c r="L333" s="4">
        <f t="shared" si="20"/>
        <v>2400</v>
      </c>
      <c r="M333" s="66">
        <v>2394230</v>
      </c>
      <c r="N333" s="3">
        <f t="shared" si="19"/>
        <v>2394.2</v>
      </c>
      <c r="O333" s="33"/>
      <c r="P333" s="33"/>
      <c r="Q333" s="33"/>
      <c r="R333" s="33"/>
      <c r="S333" s="33"/>
      <c r="T333" s="33"/>
      <c r="U333" s="33"/>
      <c r="V333" s="33"/>
      <c r="W333" s="33"/>
      <c r="X333" s="33"/>
      <c r="Y333" s="33"/>
      <c r="Z333" s="33"/>
      <c r="AA333" s="33"/>
      <c r="AB333" s="33"/>
      <c r="AC333" s="33"/>
      <c r="AD333" s="33"/>
      <c r="AE333" s="33"/>
      <c r="AF333" s="33"/>
      <c r="AG333" s="33"/>
      <c r="AH333" s="33"/>
      <c r="AI333" s="33"/>
      <c r="AJ333" s="33"/>
      <c r="AK333" s="33"/>
      <c r="AL333" s="33"/>
      <c r="AM333" s="33"/>
      <c r="AN333" s="33"/>
      <c r="AO333" s="33"/>
      <c r="AP333" s="33"/>
      <c r="AQ333" s="33"/>
      <c r="AR333" s="33"/>
      <c r="AS333" s="33"/>
      <c r="AT333" s="33"/>
      <c r="AU333" s="33"/>
      <c r="AV333" s="33"/>
      <c r="AW333" s="33"/>
      <c r="AX333" s="33"/>
      <c r="AY333" s="33"/>
      <c r="AZ333" s="33"/>
      <c r="BA333" s="33"/>
      <c r="BB333" s="33"/>
      <c r="BC333" s="33"/>
      <c r="BD333" s="33"/>
      <c r="BE333" s="33"/>
      <c r="BF333" s="33"/>
      <c r="BG333" s="33"/>
      <c r="BH333" s="33"/>
      <c r="BI333" s="33"/>
      <c r="BJ333" s="33"/>
      <c r="BK333" s="33"/>
      <c r="BL333" s="33"/>
      <c r="BM333" s="33"/>
      <c r="BN333" s="33"/>
      <c r="BO333" s="33"/>
      <c r="BP333" s="33"/>
      <c r="BQ333" s="33"/>
      <c r="BR333" s="33"/>
      <c r="BS333" s="33"/>
      <c r="BT333" s="33"/>
      <c r="BU333" s="33"/>
      <c r="BV333" s="33"/>
      <c r="BW333" s="33"/>
      <c r="BX333" s="33"/>
      <c r="BY333" s="33"/>
      <c r="BZ333" s="33"/>
      <c r="CA333" s="33"/>
      <c r="CB333" s="33"/>
      <c r="CC333" s="33"/>
      <c r="CD333" s="33"/>
      <c r="CE333" s="33"/>
      <c r="CF333" s="33"/>
      <c r="CG333" s="33"/>
      <c r="CH333" s="33"/>
      <c r="CI333" s="33"/>
      <c r="CJ333" s="33"/>
      <c r="CK333" s="33"/>
      <c r="CL333" s="33"/>
      <c r="CM333" s="33"/>
      <c r="CN333" s="33"/>
      <c r="CO333" s="33"/>
      <c r="CP333" s="33"/>
      <c r="CQ333" s="33"/>
      <c r="CR333" s="33"/>
      <c r="CS333" s="33"/>
      <c r="CT333" s="33"/>
      <c r="CU333" s="33"/>
      <c r="CV333" s="33"/>
      <c r="CW333" s="33"/>
      <c r="CX333" s="33"/>
      <c r="CY333" s="33"/>
      <c r="CZ333" s="33"/>
      <c r="DA333" s="33"/>
      <c r="DB333" s="33"/>
      <c r="DC333" s="33"/>
      <c r="DD333" s="33"/>
      <c r="DE333" s="33"/>
      <c r="DF333" s="33"/>
      <c r="DG333" s="33"/>
      <c r="DH333" s="33"/>
      <c r="DI333" s="33"/>
      <c r="DJ333" s="33"/>
      <c r="DK333" s="33"/>
      <c r="DL333" s="33"/>
      <c r="DM333" s="33"/>
      <c r="DN333" s="33"/>
      <c r="DO333" s="33"/>
      <c r="DP333" s="33"/>
      <c r="DQ333" s="33"/>
      <c r="DR333" s="33"/>
      <c r="DS333" s="33"/>
      <c r="DT333" s="33"/>
      <c r="DU333" s="33"/>
      <c r="DV333" s="33"/>
      <c r="DW333" s="33"/>
      <c r="DX333" s="33"/>
      <c r="DY333" s="33"/>
      <c r="DZ333" s="33"/>
      <c r="EA333" s="33"/>
      <c r="EB333" s="33"/>
      <c r="EC333" s="33"/>
      <c r="ED333" s="33"/>
      <c r="EE333" s="33"/>
      <c r="EF333" s="33"/>
      <c r="EG333" s="33"/>
      <c r="EH333" s="33"/>
      <c r="EI333" s="33"/>
      <c r="EJ333" s="33"/>
      <c r="EK333" s="33"/>
      <c r="EL333" s="33"/>
      <c r="EM333" s="33"/>
      <c r="EN333" s="33"/>
      <c r="EO333" s="33"/>
    </row>
    <row r="334" spans="1:145" s="34" customFormat="1" ht="24" customHeight="1">
      <c r="A334" s="27"/>
      <c r="B334" s="27"/>
      <c r="C334" s="27"/>
      <c r="D334" s="35" t="s">
        <v>271</v>
      </c>
      <c r="E334" s="35" t="s">
        <v>271</v>
      </c>
      <c r="F334" s="69"/>
      <c r="G334" s="29">
        <f t="shared" si="17"/>
        <v>0</v>
      </c>
      <c r="H334" s="70"/>
      <c r="I334" s="69"/>
      <c r="J334" s="29">
        <f t="shared" si="18"/>
        <v>0</v>
      </c>
      <c r="K334" s="36">
        <v>84000</v>
      </c>
      <c r="L334" s="4">
        <f t="shared" si="20"/>
        <v>84</v>
      </c>
      <c r="M334" s="66">
        <v>75132</v>
      </c>
      <c r="N334" s="3">
        <f t="shared" si="19"/>
        <v>75.1</v>
      </c>
      <c r="O334" s="33"/>
      <c r="P334" s="33"/>
      <c r="Q334" s="33"/>
      <c r="R334" s="33"/>
      <c r="S334" s="33"/>
      <c r="T334" s="33"/>
      <c r="U334" s="33"/>
      <c r="V334" s="33"/>
      <c r="W334" s="33"/>
      <c r="X334" s="33"/>
      <c r="Y334" s="33"/>
      <c r="Z334" s="33"/>
      <c r="AA334" s="33"/>
      <c r="AB334" s="33"/>
      <c r="AC334" s="33"/>
      <c r="AD334" s="33"/>
      <c r="AE334" s="33"/>
      <c r="AF334" s="33"/>
      <c r="AG334" s="33"/>
      <c r="AH334" s="33"/>
      <c r="AI334" s="33"/>
      <c r="AJ334" s="33"/>
      <c r="AK334" s="33"/>
      <c r="AL334" s="33"/>
      <c r="AM334" s="33"/>
      <c r="AN334" s="33"/>
      <c r="AO334" s="33"/>
      <c r="AP334" s="33"/>
      <c r="AQ334" s="33"/>
      <c r="AR334" s="33"/>
      <c r="AS334" s="33"/>
      <c r="AT334" s="33"/>
      <c r="AU334" s="33"/>
      <c r="AV334" s="33"/>
      <c r="AW334" s="33"/>
      <c r="AX334" s="33"/>
      <c r="AY334" s="33"/>
      <c r="AZ334" s="33"/>
      <c r="BA334" s="33"/>
      <c r="BB334" s="33"/>
      <c r="BC334" s="33"/>
      <c r="BD334" s="33"/>
      <c r="BE334" s="33"/>
      <c r="BF334" s="33"/>
      <c r="BG334" s="33"/>
      <c r="BH334" s="33"/>
      <c r="BI334" s="33"/>
      <c r="BJ334" s="33"/>
      <c r="BK334" s="33"/>
      <c r="BL334" s="33"/>
      <c r="BM334" s="33"/>
      <c r="BN334" s="33"/>
      <c r="BO334" s="33"/>
      <c r="BP334" s="33"/>
      <c r="BQ334" s="33"/>
      <c r="BR334" s="33"/>
      <c r="BS334" s="33"/>
      <c r="BT334" s="33"/>
      <c r="BU334" s="33"/>
      <c r="BV334" s="33"/>
      <c r="BW334" s="33"/>
      <c r="BX334" s="33"/>
      <c r="BY334" s="33"/>
      <c r="BZ334" s="33"/>
      <c r="CA334" s="33"/>
      <c r="CB334" s="33"/>
      <c r="CC334" s="33"/>
      <c r="CD334" s="33"/>
      <c r="CE334" s="33"/>
      <c r="CF334" s="33"/>
      <c r="CG334" s="33"/>
      <c r="CH334" s="33"/>
      <c r="CI334" s="33"/>
      <c r="CJ334" s="33"/>
      <c r="CK334" s="33"/>
      <c r="CL334" s="33"/>
      <c r="CM334" s="33"/>
      <c r="CN334" s="33"/>
      <c r="CO334" s="33"/>
      <c r="CP334" s="33"/>
      <c r="CQ334" s="33"/>
      <c r="CR334" s="33"/>
      <c r="CS334" s="33"/>
      <c r="CT334" s="33"/>
      <c r="CU334" s="33"/>
      <c r="CV334" s="33"/>
      <c r="CW334" s="33"/>
      <c r="CX334" s="33"/>
      <c r="CY334" s="33"/>
      <c r="CZ334" s="33"/>
      <c r="DA334" s="33"/>
      <c r="DB334" s="33"/>
      <c r="DC334" s="33"/>
      <c r="DD334" s="33"/>
      <c r="DE334" s="33"/>
      <c r="DF334" s="33"/>
      <c r="DG334" s="33"/>
      <c r="DH334" s="33"/>
      <c r="DI334" s="33"/>
      <c r="DJ334" s="33"/>
      <c r="DK334" s="33"/>
      <c r="DL334" s="33"/>
      <c r="DM334" s="33"/>
      <c r="DN334" s="33"/>
      <c r="DO334" s="33"/>
      <c r="DP334" s="33"/>
      <c r="DQ334" s="33"/>
      <c r="DR334" s="33"/>
      <c r="DS334" s="33"/>
      <c r="DT334" s="33"/>
      <c r="DU334" s="33"/>
      <c r="DV334" s="33"/>
      <c r="DW334" s="33"/>
      <c r="DX334" s="33"/>
      <c r="DY334" s="33"/>
      <c r="DZ334" s="33"/>
      <c r="EA334" s="33"/>
      <c r="EB334" s="33"/>
      <c r="EC334" s="33"/>
      <c r="ED334" s="33"/>
      <c r="EE334" s="33"/>
      <c r="EF334" s="33"/>
      <c r="EG334" s="33"/>
      <c r="EH334" s="33"/>
      <c r="EI334" s="33"/>
      <c r="EJ334" s="33"/>
      <c r="EK334" s="33"/>
      <c r="EL334" s="33"/>
      <c r="EM334" s="33"/>
      <c r="EN334" s="33"/>
      <c r="EO334" s="33"/>
    </row>
    <row r="335" spans="1:145" s="34" customFormat="1" ht="23.25" customHeight="1">
      <c r="A335" s="27"/>
      <c r="B335" s="27"/>
      <c r="C335" s="27"/>
      <c r="D335" s="35" t="s">
        <v>272</v>
      </c>
      <c r="E335" s="35" t="s">
        <v>272</v>
      </c>
      <c r="F335" s="69"/>
      <c r="G335" s="29">
        <f t="shared" si="17"/>
        <v>0</v>
      </c>
      <c r="H335" s="70"/>
      <c r="I335" s="69"/>
      <c r="J335" s="29">
        <f t="shared" si="18"/>
        <v>0</v>
      </c>
      <c r="K335" s="36">
        <v>126000</v>
      </c>
      <c r="L335" s="4">
        <f t="shared" si="20"/>
        <v>126</v>
      </c>
      <c r="M335" s="66">
        <v>124982</v>
      </c>
      <c r="N335" s="3">
        <f t="shared" si="19"/>
        <v>125</v>
      </c>
      <c r="O335" s="33"/>
      <c r="P335" s="33"/>
      <c r="Q335" s="33"/>
      <c r="R335" s="33"/>
      <c r="S335" s="33"/>
      <c r="T335" s="33"/>
      <c r="U335" s="33"/>
      <c r="V335" s="33"/>
      <c r="W335" s="33"/>
      <c r="X335" s="33"/>
      <c r="Y335" s="33"/>
      <c r="Z335" s="33"/>
      <c r="AA335" s="33"/>
      <c r="AB335" s="33"/>
      <c r="AC335" s="33"/>
      <c r="AD335" s="33"/>
      <c r="AE335" s="33"/>
      <c r="AF335" s="33"/>
      <c r="AG335" s="33"/>
      <c r="AH335" s="33"/>
      <c r="AI335" s="33"/>
      <c r="AJ335" s="33"/>
      <c r="AK335" s="33"/>
      <c r="AL335" s="33"/>
      <c r="AM335" s="33"/>
      <c r="AN335" s="33"/>
      <c r="AO335" s="33"/>
      <c r="AP335" s="33"/>
      <c r="AQ335" s="33"/>
      <c r="AR335" s="33"/>
      <c r="AS335" s="33"/>
      <c r="AT335" s="33"/>
      <c r="AU335" s="33"/>
      <c r="AV335" s="33"/>
      <c r="AW335" s="33"/>
      <c r="AX335" s="33"/>
      <c r="AY335" s="33"/>
      <c r="AZ335" s="33"/>
      <c r="BA335" s="33"/>
      <c r="BB335" s="33"/>
      <c r="BC335" s="33"/>
      <c r="BD335" s="33"/>
      <c r="BE335" s="33"/>
      <c r="BF335" s="33"/>
      <c r="BG335" s="33"/>
      <c r="BH335" s="33"/>
      <c r="BI335" s="33"/>
      <c r="BJ335" s="33"/>
      <c r="BK335" s="33"/>
      <c r="BL335" s="33"/>
      <c r="BM335" s="33"/>
      <c r="BN335" s="33"/>
      <c r="BO335" s="33"/>
      <c r="BP335" s="33"/>
      <c r="BQ335" s="33"/>
      <c r="BR335" s="33"/>
      <c r="BS335" s="33"/>
      <c r="BT335" s="33"/>
      <c r="BU335" s="33"/>
      <c r="BV335" s="33"/>
      <c r="BW335" s="33"/>
      <c r="BX335" s="33"/>
      <c r="BY335" s="33"/>
      <c r="BZ335" s="33"/>
      <c r="CA335" s="33"/>
      <c r="CB335" s="33"/>
      <c r="CC335" s="33"/>
      <c r="CD335" s="33"/>
      <c r="CE335" s="33"/>
      <c r="CF335" s="33"/>
      <c r="CG335" s="33"/>
      <c r="CH335" s="33"/>
      <c r="CI335" s="33"/>
      <c r="CJ335" s="33"/>
      <c r="CK335" s="33"/>
      <c r="CL335" s="33"/>
      <c r="CM335" s="33"/>
      <c r="CN335" s="33"/>
      <c r="CO335" s="33"/>
      <c r="CP335" s="33"/>
      <c r="CQ335" s="33"/>
      <c r="CR335" s="33"/>
      <c r="CS335" s="33"/>
      <c r="CT335" s="33"/>
      <c r="CU335" s="33"/>
      <c r="CV335" s="33"/>
      <c r="CW335" s="33"/>
      <c r="CX335" s="33"/>
      <c r="CY335" s="33"/>
      <c r="CZ335" s="33"/>
      <c r="DA335" s="33"/>
      <c r="DB335" s="33"/>
      <c r="DC335" s="33"/>
      <c r="DD335" s="33"/>
      <c r="DE335" s="33"/>
      <c r="DF335" s="33"/>
      <c r="DG335" s="33"/>
      <c r="DH335" s="33"/>
      <c r="DI335" s="33"/>
      <c r="DJ335" s="33"/>
      <c r="DK335" s="33"/>
      <c r="DL335" s="33"/>
      <c r="DM335" s="33"/>
      <c r="DN335" s="33"/>
      <c r="DO335" s="33"/>
      <c r="DP335" s="33"/>
      <c r="DQ335" s="33"/>
      <c r="DR335" s="33"/>
      <c r="DS335" s="33"/>
      <c r="DT335" s="33"/>
      <c r="DU335" s="33"/>
      <c r="DV335" s="33"/>
      <c r="DW335" s="33"/>
      <c r="DX335" s="33"/>
      <c r="DY335" s="33"/>
      <c r="DZ335" s="33"/>
      <c r="EA335" s="33"/>
      <c r="EB335" s="33"/>
      <c r="EC335" s="33"/>
      <c r="ED335" s="33"/>
      <c r="EE335" s="33"/>
      <c r="EF335" s="33"/>
      <c r="EG335" s="33"/>
      <c r="EH335" s="33"/>
      <c r="EI335" s="33"/>
      <c r="EJ335" s="33"/>
      <c r="EK335" s="33"/>
      <c r="EL335" s="33"/>
      <c r="EM335" s="33"/>
      <c r="EN335" s="33"/>
      <c r="EO335" s="33"/>
    </row>
    <row r="336" spans="1:145" s="34" customFormat="1" ht="25.5" customHeight="1">
      <c r="A336" s="27"/>
      <c r="B336" s="27"/>
      <c r="C336" s="27"/>
      <c r="D336" s="35" t="s">
        <v>273</v>
      </c>
      <c r="E336" s="35" t="s">
        <v>273</v>
      </c>
      <c r="F336" s="69"/>
      <c r="G336" s="29">
        <f t="shared" si="17"/>
        <v>0</v>
      </c>
      <c r="H336" s="70"/>
      <c r="I336" s="69"/>
      <c r="J336" s="29">
        <f t="shared" si="18"/>
        <v>0</v>
      </c>
      <c r="K336" s="36">
        <v>280000</v>
      </c>
      <c r="L336" s="4">
        <f t="shared" si="20"/>
        <v>280</v>
      </c>
      <c r="M336" s="66">
        <v>277600</v>
      </c>
      <c r="N336" s="3">
        <f t="shared" si="19"/>
        <v>277.6</v>
      </c>
      <c r="O336" s="33"/>
      <c r="P336" s="33"/>
      <c r="Q336" s="33"/>
      <c r="R336" s="33"/>
      <c r="S336" s="33"/>
      <c r="T336" s="33"/>
      <c r="U336" s="33"/>
      <c r="V336" s="33"/>
      <c r="W336" s="33"/>
      <c r="X336" s="33"/>
      <c r="Y336" s="33"/>
      <c r="Z336" s="33"/>
      <c r="AA336" s="33"/>
      <c r="AB336" s="33"/>
      <c r="AC336" s="33"/>
      <c r="AD336" s="33"/>
      <c r="AE336" s="33"/>
      <c r="AF336" s="33"/>
      <c r="AG336" s="33"/>
      <c r="AH336" s="33"/>
      <c r="AI336" s="33"/>
      <c r="AJ336" s="33"/>
      <c r="AK336" s="33"/>
      <c r="AL336" s="33"/>
      <c r="AM336" s="33"/>
      <c r="AN336" s="33"/>
      <c r="AO336" s="33"/>
      <c r="AP336" s="33"/>
      <c r="AQ336" s="33"/>
      <c r="AR336" s="33"/>
      <c r="AS336" s="33"/>
      <c r="AT336" s="33"/>
      <c r="AU336" s="33"/>
      <c r="AV336" s="33"/>
      <c r="AW336" s="33"/>
      <c r="AX336" s="33"/>
      <c r="AY336" s="33"/>
      <c r="AZ336" s="33"/>
      <c r="BA336" s="33"/>
      <c r="BB336" s="33"/>
      <c r="BC336" s="33"/>
      <c r="BD336" s="33"/>
      <c r="BE336" s="33"/>
      <c r="BF336" s="33"/>
      <c r="BG336" s="33"/>
      <c r="BH336" s="33"/>
      <c r="BI336" s="33"/>
      <c r="BJ336" s="33"/>
      <c r="BK336" s="33"/>
      <c r="BL336" s="33"/>
      <c r="BM336" s="33"/>
      <c r="BN336" s="33"/>
      <c r="BO336" s="33"/>
      <c r="BP336" s="33"/>
      <c r="BQ336" s="33"/>
      <c r="BR336" s="33"/>
      <c r="BS336" s="33"/>
      <c r="BT336" s="33"/>
      <c r="BU336" s="33"/>
      <c r="BV336" s="33"/>
      <c r="BW336" s="33"/>
      <c r="BX336" s="33"/>
      <c r="BY336" s="33"/>
      <c r="BZ336" s="33"/>
      <c r="CA336" s="33"/>
      <c r="CB336" s="33"/>
      <c r="CC336" s="33"/>
      <c r="CD336" s="33"/>
      <c r="CE336" s="33"/>
      <c r="CF336" s="33"/>
      <c r="CG336" s="33"/>
      <c r="CH336" s="33"/>
      <c r="CI336" s="33"/>
      <c r="CJ336" s="33"/>
      <c r="CK336" s="33"/>
      <c r="CL336" s="33"/>
      <c r="CM336" s="33"/>
      <c r="CN336" s="33"/>
      <c r="CO336" s="33"/>
      <c r="CP336" s="33"/>
      <c r="CQ336" s="33"/>
      <c r="CR336" s="33"/>
      <c r="CS336" s="33"/>
      <c r="CT336" s="33"/>
      <c r="CU336" s="33"/>
      <c r="CV336" s="33"/>
      <c r="CW336" s="33"/>
      <c r="CX336" s="33"/>
      <c r="CY336" s="33"/>
      <c r="CZ336" s="33"/>
      <c r="DA336" s="33"/>
      <c r="DB336" s="33"/>
      <c r="DC336" s="33"/>
      <c r="DD336" s="33"/>
      <c r="DE336" s="33"/>
      <c r="DF336" s="33"/>
      <c r="DG336" s="33"/>
      <c r="DH336" s="33"/>
      <c r="DI336" s="33"/>
      <c r="DJ336" s="33"/>
      <c r="DK336" s="33"/>
      <c r="DL336" s="33"/>
      <c r="DM336" s="33"/>
      <c r="DN336" s="33"/>
      <c r="DO336" s="33"/>
      <c r="DP336" s="33"/>
      <c r="DQ336" s="33"/>
      <c r="DR336" s="33"/>
      <c r="DS336" s="33"/>
      <c r="DT336" s="33"/>
      <c r="DU336" s="33"/>
      <c r="DV336" s="33"/>
      <c r="DW336" s="33"/>
      <c r="DX336" s="33"/>
      <c r="DY336" s="33"/>
      <c r="DZ336" s="33"/>
      <c r="EA336" s="33"/>
      <c r="EB336" s="33"/>
      <c r="EC336" s="33"/>
      <c r="ED336" s="33"/>
      <c r="EE336" s="33"/>
      <c r="EF336" s="33"/>
      <c r="EG336" s="33"/>
      <c r="EH336" s="33"/>
      <c r="EI336" s="33"/>
      <c r="EJ336" s="33"/>
      <c r="EK336" s="33"/>
      <c r="EL336" s="33"/>
      <c r="EM336" s="33"/>
      <c r="EN336" s="33"/>
      <c r="EO336" s="33"/>
    </row>
    <row r="337" spans="1:145" s="34" customFormat="1" ht="39" customHeight="1">
      <c r="A337" s="27"/>
      <c r="B337" s="27"/>
      <c r="C337" s="27"/>
      <c r="D337" s="35" t="s">
        <v>421</v>
      </c>
      <c r="E337" s="35" t="s">
        <v>421</v>
      </c>
      <c r="F337" s="69"/>
      <c r="G337" s="29">
        <f aca="true" t="shared" si="21" ref="G337:G375">ROUND(F337/1000,1)</f>
        <v>0</v>
      </c>
      <c r="H337" s="70"/>
      <c r="I337" s="69"/>
      <c r="J337" s="29">
        <f aca="true" t="shared" si="22" ref="J337:J375">ROUND(I337/1000,1)</f>
        <v>0</v>
      </c>
      <c r="K337" s="36">
        <v>1185000</v>
      </c>
      <c r="L337" s="4">
        <f t="shared" si="20"/>
        <v>1185</v>
      </c>
      <c r="M337" s="66">
        <v>1161476</v>
      </c>
      <c r="N337" s="3">
        <f t="shared" si="19"/>
        <v>1161.5</v>
      </c>
      <c r="O337" s="33"/>
      <c r="P337" s="33"/>
      <c r="Q337" s="33"/>
      <c r="R337" s="33"/>
      <c r="S337" s="33"/>
      <c r="T337" s="33"/>
      <c r="U337" s="33"/>
      <c r="V337" s="33"/>
      <c r="W337" s="33"/>
      <c r="X337" s="33"/>
      <c r="Y337" s="33"/>
      <c r="Z337" s="33"/>
      <c r="AA337" s="33"/>
      <c r="AB337" s="33"/>
      <c r="AC337" s="33"/>
      <c r="AD337" s="33"/>
      <c r="AE337" s="33"/>
      <c r="AF337" s="33"/>
      <c r="AG337" s="33"/>
      <c r="AH337" s="33"/>
      <c r="AI337" s="33"/>
      <c r="AJ337" s="33"/>
      <c r="AK337" s="33"/>
      <c r="AL337" s="33"/>
      <c r="AM337" s="33"/>
      <c r="AN337" s="33"/>
      <c r="AO337" s="33"/>
      <c r="AP337" s="33"/>
      <c r="AQ337" s="33"/>
      <c r="AR337" s="33"/>
      <c r="AS337" s="33"/>
      <c r="AT337" s="33"/>
      <c r="AU337" s="33"/>
      <c r="AV337" s="33"/>
      <c r="AW337" s="33"/>
      <c r="AX337" s="33"/>
      <c r="AY337" s="33"/>
      <c r="AZ337" s="33"/>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33"/>
      <c r="CE337" s="33"/>
      <c r="CF337" s="33"/>
      <c r="CG337" s="33"/>
      <c r="CH337" s="33"/>
      <c r="CI337" s="33"/>
      <c r="CJ337" s="33"/>
      <c r="CK337" s="33"/>
      <c r="CL337" s="33"/>
      <c r="CM337" s="33"/>
      <c r="CN337" s="33"/>
      <c r="CO337" s="33"/>
      <c r="CP337" s="33"/>
      <c r="CQ337" s="33"/>
      <c r="CR337" s="33"/>
      <c r="CS337" s="33"/>
      <c r="CT337" s="33"/>
      <c r="CU337" s="33"/>
      <c r="CV337" s="33"/>
      <c r="CW337" s="33"/>
      <c r="CX337" s="33"/>
      <c r="CY337" s="33"/>
      <c r="CZ337" s="33"/>
      <c r="DA337" s="33"/>
      <c r="DB337" s="33"/>
      <c r="DC337" s="33"/>
      <c r="DD337" s="33"/>
      <c r="DE337" s="33"/>
      <c r="DF337" s="33"/>
      <c r="DG337" s="33"/>
      <c r="DH337" s="33"/>
      <c r="DI337" s="33"/>
      <c r="DJ337" s="33"/>
      <c r="DK337" s="33"/>
      <c r="DL337" s="33"/>
      <c r="DM337" s="33"/>
      <c r="DN337" s="33"/>
      <c r="DO337" s="33"/>
      <c r="DP337" s="33"/>
      <c r="DQ337" s="33"/>
      <c r="DR337" s="33"/>
      <c r="DS337" s="33"/>
      <c r="DT337" s="33"/>
      <c r="DU337" s="33"/>
      <c r="DV337" s="33"/>
      <c r="DW337" s="33"/>
      <c r="DX337" s="33"/>
      <c r="DY337" s="33"/>
      <c r="DZ337" s="33"/>
      <c r="EA337" s="33"/>
      <c r="EB337" s="33"/>
      <c r="EC337" s="33"/>
      <c r="ED337" s="33"/>
      <c r="EE337" s="33"/>
      <c r="EF337" s="33"/>
      <c r="EG337" s="33"/>
      <c r="EH337" s="33"/>
      <c r="EI337" s="33"/>
      <c r="EJ337" s="33"/>
      <c r="EK337" s="33"/>
      <c r="EL337" s="33"/>
      <c r="EM337" s="33"/>
      <c r="EN337" s="33"/>
      <c r="EO337" s="33"/>
    </row>
    <row r="338" spans="1:145" s="34" customFormat="1" ht="39.75" customHeight="1">
      <c r="A338" s="27"/>
      <c r="B338" s="27"/>
      <c r="C338" s="27"/>
      <c r="D338" s="35" t="s">
        <v>456</v>
      </c>
      <c r="E338" s="35" t="s">
        <v>282</v>
      </c>
      <c r="F338" s="69"/>
      <c r="G338" s="29">
        <f t="shared" si="21"/>
        <v>0</v>
      </c>
      <c r="H338" s="70"/>
      <c r="I338" s="69"/>
      <c r="J338" s="29">
        <f t="shared" si="22"/>
        <v>0</v>
      </c>
      <c r="K338" s="36">
        <v>50000</v>
      </c>
      <c r="L338" s="4">
        <f t="shared" si="20"/>
        <v>50</v>
      </c>
      <c r="M338" s="66">
        <v>40033</v>
      </c>
      <c r="N338" s="3">
        <f aca="true" t="shared" si="23" ref="N338:N369">ROUND(M338/1000,1)</f>
        <v>40</v>
      </c>
      <c r="O338" s="33"/>
      <c r="P338" s="33"/>
      <c r="Q338" s="33"/>
      <c r="R338" s="33"/>
      <c r="S338" s="33"/>
      <c r="T338" s="33"/>
      <c r="U338" s="33"/>
      <c r="V338" s="33"/>
      <c r="W338" s="33"/>
      <c r="X338" s="33"/>
      <c r="Y338" s="33"/>
      <c r="Z338" s="33"/>
      <c r="AA338" s="33"/>
      <c r="AB338" s="33"/>
      <c r="AC338" s="33"/>
      <c r="AD338" s="33"/>
      <c r="AE338" s="33"/>
      <c r="AF338" s="33"/>
      <c r="AG338" s="33"/>
      <c r="AH338" s="33"/>
      <c r="AI338" s="33"/>
      <c r="AJ338" s="33"/>
      <c r="AK338" s="33"/>
      <c r="AL338" s="33"/>
      <c r="AM338" s="33"/>
      <c r="AN338" s="33"/>
      <c r="AO338" s="33"/>
      <c r="AP338" s="33"/>
      <c r="AQ338" s="33"/>
      <c r="AR338" s="33"/>
      <c r="AS338" s="33"/>
      <c r="AT338" s="33"/>
      <c r="AU338" s="33"/>
      <c r="AV338" s="33"/>
      <c r="AW338" s="33"/>
      <c r="AX338" s="33"/>
      <c r="AY338" s="33"/>
      <c r="AZ338" s="33"/>
      <c r="BA338" s="33"/>
      <c r="BB338" s="33"/>
      <c r="BC338" s="33"/>
      <c r="BD338" s="33"/>
      <c r="BE338" s="33"/>
      <c r="BF338" s="33"/>
      <c r="BG338" s="33"/>
      <c r="BH338" s="33"/>
      <c r="BI338" s="33"/>
      <c r="BJ338" s="33"/>
      <c r="BK338" s="33"/>
      <c r="BL338" s="33"/>
      <c r="BM338" s="33"/>
      <c r="BN338" s="33"/>
      <c r="BO338" s="33"/>
      <c r="BP338" s="33"/>
      <c r="BQ338" s="33"/>
      <c r="BR338" s="33"/>
      <c r="BS338" s="33"/>
      <c r="BT338" s="33"/>
      <c r="BU338" s="33"/>
      <c r="BV338" s="33"/>
      <c r="BW338" s="33"/>
      <c r="BX338" s="33"/>
      <c r="BY338" s="33"/>
      <c r="BZ338" s="33"/>
      <c r="CA338" s="33"/>
      <c r="CB338" s="33"/>
      <c r="CC338" s="33"/>
      <c r="CD338" s="33"/>
      <c r="CE338" s="33"/>
      <c r="CF338" s="33"/>
      <c r="CG338" s="33"/>
      <c r="CH338" s="33"/>
      <c r="CI338" s="33"/>
      <c r="CJ338" s="33"/>
      <c r="CK338" s="33"/>
      <c r="CL338" s="33"/>
      <c r="CM338" s="33"/>
      <c r="CN338" s="33"/>
      <c r="CO338" s="33"/>
      <c r="CP338" s="33"/>
      <c r="CQ338" s="33"/>
      <c r="CR338" s="33"/>
      <c r="CS338" s="33"/>
      <c r="CT338" s="33"/>
      <c r="CU338" s="33"/>
      <c r="CV338" s="33"/>
      <c r="CW338" s="33"/>
      <c r="CX338" s="33"/>
      <c r="CY338" s="33"/>
      <c r="CZ338" s="33"/>
      <c r="DA338" s="33"/>
      <c r="DB338" s="33"/>
      <c r="DC338" s="33"/>
      <c r="DD338" s="33"/>
      <c r="DE338" s="33"/>
      <c r="DF338" s="33"/>
      <c r="DG338" s="33"/>
      <c r="DH338" s="33"/>
      <c r="DI338" s="33"/>
      <c r="DJ338" s="33"/>
      <c r="DK338" s="33"/>
      <c r="DL338" s="33"/>
      <c r="DM338" s="33"/>
      <c r="DN338" s="33"/>
      <c r="DO338" s="33"/>
      <c r="DP338" s="33"/>
      <c r="DQ338" s="33"/>
      <c r="DR338" s="33"/>
      <c r="DS338" s="33"/>
      <c r="DT338" s="33"/>
      <c r="DU338" s="33"/>
      <c r="DV338" s="33"/>
      <c r="DW338" s="33"/>
      <c r="DX338" s="33"/>
      <c r="DY338" s="33"/>
      <c r="DZ338" s="33"/>
      <c r="EA338" s="33"/>
      <c r="EB338" s="33"/>
      <c r="EC338" s="33"/>
      <c r="ED338" s="33"/>
      <c r="EE338" s="33"/>
      <c r="EF338" s="33"/>
      <c r="EG338" s="33"/>
      <c r="EH338" s="33"/>
      <c r="EI338" s="33"/>
      <c r="EJ338" s="33"/>
      <c r="EK338" s="33"/>
      <c r="EL338" s="33"/>
      <c r="EM338" s="33"/>
      <c r="EN338" s="33"/>
      <c r="EO338" s="33"/>
    </row>
    <row r="339" spans="1:145" s="34" customFormat="1" ht="25.5" customHeight="1">
      <c r="A339" s="27"/>
      <c r="B339" s="27"/>
      <c r="C339" s="27"/>
      <c r="D339" s="35" t="s">
        <v>230</v>
      </c>
      <c r="E339" s="35" t="s">
        <v>230</v>
      </c>
      <c r="F339" s="69"/>
      <c r="G339" s="29">
        <f t="shared" si="21"/>
        <v>0</v>
      </c>
      <c r="H339" s="70"/>
      <c r="I339" s="69"/>
      <c r="J339" s="29">
        <f t="shared" si="22"/>
        <v>0</v>
      </c>
      <c r="K339" s="36">
        <v>100000</v>
      </c>
      <c r="L339" s="4">
        <f aca="true" t="shared" si="24" ref="L339:L369">ROUND(K339/1000,1)</f>
        <v>100</v>
      </c>
      <c r="M339" s="66">
        <v>92787</v>
      </c>
      <c r="N339" s="3">
        <f t="shared" si="23"/>
        <v>92.8</v>
      </c>
      <c r="O339" s="33"/>
      <c r="P339" s="33"/>
      <c r="Q339" s="33"/>
      <c r="R339" s="33"/>
      <c r="S339" s="33"/>
      <c r="T339" s="33"/>
      <c r="U339" s="33"/>
      <c r="V339" s="33"/>
      <c r="W339" s="33"/>
      <c r="X339" s="33"/>
      <c r="Y339" s="33"/>
      <c r="Z339" s="33"/>
      <c r="AA339" s="33"/>
      <c r="AB339" s="33"/>
      <c r="AC339" s="33"/>
      <c r="AD339" s="33"/>
      <c r="AE339" s="33"/>
      <c r="AF339" s="33"/>
      <c r="AG339" s="33"/>
      <c r="AH339" s="33"/>
      <c r="AI339" s="33"/>
      <c r="AJ339" s="33"/>
      <c r="AK339" s="33"/>
      <c r="AL339" s="33"/>
      <c r="AM339" s="33"/>
      <c r="AN339" s="33"/>
      <c r="AO339" s="33"/>
      <c r="AP339" s="33"/>
      <c r="AQ339" s="33"/>
      <c r="AR339" s="33"/>
      <c r="AS339" s="33"/>
      <c r="AT339" s="33"/>
      <c r="AU339" s="33"/>
      <c r="AV339" s="33"/>
      <c r="AW339" s="33"/>
      <c r="AX339" s="33"/>
      <c r="AY339" s="33"/>
      <c r="AZ339" s="33"/>
      <c r="BA339" s="33"/>
      <c r="BB339" s="33"/>
      <c r="BC339" s="33"/>
      <c r="BD339" s="33"/>
      <c r="BE339" s="33"/>
      <c r="BF339" s="33"/>
      <c r="BG339" s="33"/>
      <c r="BH339" s="33"/>
      <c r="BI339" s="33"/>
      <c r="BJ339" s="33"/>
      <c r="BK339" s="33"/>
      <c r="BL339" s="33"/>
      <c r="BM339" s="33"/>
      <c r="BN339" s="33"/>
      <c r="BO339" s="33"/>
      <c r="BP339" s="33"/>
      <c r="BQ339" s="33"/>
      <c r="BR339" s="33"/>
      <c r="BS339" s="33"/>
      <c r="BT339" s="33"/>
      <c r="BU339" s="33"/>
      <c r="BV339" s="33"/>
      <c r="BW339" s="33"/>
      <c r="BX339" s="33"/>
      <c r="BY339" s="33"/>
      <c r="BZ339" s="33"/>
      <c r="CA339" s="33"/>
      <c r="CB339" s="33"/>
      <c r="CC339" s="33"/>
      <c r="CD339" s="33"/>
      <c r="CE339" s="33"/>
      <c r="CF339" s="33"/>
      <c r="CG339" s="33"/>
      <c r="CH339" s="33"/>
      <c r="CI339" s="33"/>
      <c r="CJ339" s="33"/>
      <c r="CK339" s="33"/>
      <c r="CL339" s="33"/>
      <c r="CM339" s="33"/>
      <c r="CN339" s="33"/>
      <c r="CO339" s="33"/>
      <c r="CP339" s="33"/>
      <c r="CQ339" s="33"/>
      <c r="CR339" s="33"/>
      <c r="CS339" s="33"/>
      <c r="CT339" s="33"/>
      <c r="CU339" s="33"/>
      <c r="CV339" s="33"/>
      <c r="CW339" s="33"/>
      <c r="CX339" s="33"/>
      <c r="CY339" s="33"/>
      <c r="CZ339" s="33"/>
      <c r="DA339" s="33"/>
      <c r="DB339" s="33"/>
      <c r="DC339" s="33"/>
      <c r="DD339" s="33"/>
      <c r="DE339" s="33"/>
      <c r="DF339" s="33"/>
      <c r="DG339" s="33"/>
      <c r="DH339" s="33"/>
      <c r="DI339" s="33"/>
      <c r="DJ339" s="33"/>
      <c r="DK339" s="33"/>
      <c r="DL339" s="33"/>
      <c r="DM339" s="33"/>
      <c r="DN339" s="33"/>
      <c r="DO339" s="33"/>
      <c r="DP339" s="33"/>
      <c r="DQ339" s="33"/>
      <c r="DR339" s="33"/>
      <c r="DS339" s="33"/>
      <c r="DT339" s="33"/>
      <c r="DU339" s="33"/>
      <c r="DV339" s="33"/>
      <c r="DW339" s="33"/>
      <c r="DX339" s="33"/>
      <c r="DY339" s="33"/>
      <c r="DZ339" s="33"/>
      <c r="EA339" s="33"/>
      <c r="EB339" s="33"/>
      <c r="EC339" s="33"/>
      <c r="ED339" s="33"/>
      <c r="EE339" s="33"/>
      <c r="EF339" s="33"/>
      <c r="EG339" s="33"/>
      <c r="EH339" s="33"/>
      <c r="EI339" s="33"/>
      <c r="EJ339" s="33"/>
      <c r="EK339" s="33"/>
      <c r="EL339" s="33"/>
      <c r="EM339" s="33"/>
      <c r="EN339" s="33"/>
      <c r="EO339" s="33"/>
    </row>
    <row r="340" spans="1:145" s="34" customFormat="1" ht="29.25" customHeight="1">
      <c r="A340" s="27"/>
      <c r="B340" s="27"/>
      <c r="C340" s="27"/>
      <c r="D340" s="35" t="s">
        <v>231</v>
      </c>
      <c r="E340" s="35" t="s">
        <v>231</v>
      </c>
      <c r="F340" s="69"/>
      <c r="G340" s="29">
        <f t="shared" si="21"/>
        <v>0</v>
      </c>
      <c r="H340" s="70"/>
      <c r="I340" s="69"/>
      <c r="J340" s="29">
        <f t="shared" si="22"/>
        <v>0</v>
      </c>
      <c r="K340" s="36">
        <v>149217.6</v>
      </c>
      <c r="L340" s="4">
        <f t="shared" si="24"/>
        <v>149.2</v>
      </c>
      <c r="M340" s="66">
        <v>35694</v>
      </c>
      <c r="N340" s="3">
        <f t="shared" si="23"/>
        <v>35.7</v>
      </c>
      <c r="O340" s="33"/>
      <c r="P340" s="33"/>
      <c r="Q340" s="33"/>
      <c r="R340" s="33"/>
      <c r="S340" s="33"/>
      <c r="T340" s="33"/>
      <c r="U340" s="33"/>
      <c r="V340" s="33"/>
      <c r="W340" s="33"/>
      <c r="X340" s="33"/>
      <c r="Y340" s="33"/>
      <c r="Z340" s="33"/>
      <c r="AA340" s="33"/>
      <c r="AB340" s="33"/>
      <c r="AC340" s="33"/>
      <c r="AD340" s="33"/>
      <c r="AE340" s="33"/>
      <c r="AF340" s="33"/>
      <c r="AG340" s="33"/>
      <c r="AH340" s="33"/>
      <c r="AI340" s="33"/>
      <c r="AJ340" s="33"/>
      <c r="AK340" s="33"/>
      <c r="AL340" s="33"/>
      <c r="AM340" s="33"/>
      <c r="AN340" s="33"/>
      <c r="AO340" s="33"/>
      <c r="AP340" s="33"/>
      <c r="AQ340" s="33"/>
      <c r="AR340" s="33"/>
      <c r="AS340" s="33"/>
      <c r="AT340" s="33"/>
      <c r="AU340" s="33"/>
      <c r="AV340" s="33"/>
      <c r="AW340" s="33"/>
      <c r="AX340" s="33"/>
      <c r="AY340" s="33"/>
      <c r="AZ340" s="33"/>
      <c r="BA340" s="33"/>
      <c r="BB340" s="33"/>
      <c r="BC340" s="33"/>
      <c r="BD340" s="33"/>
      <c r="BE340" s="33"/>
      <c r="BF340" s="33"/>
      <c r="BG340" s="33"/>
      <c r="BH340" s="33"/>
      <c r="BI340" s="33"/>
      <c r="BJ340" s="33"/>
      <c r="BK340" s="33"/>
      <c r="BL340" s="33"/>
      <c r="BM340" s="33"/>
      <c r="BN340" s="33"/>
      <c r="BO340" s="33"/>
      <c r="BP340" s="33"/>
      <c r="BQ340" s="33"/>
      <c r="BR340" s="33"/>
      <c r="BS340" s="33"/>
      <c r="BT340" s="33"/>
      <c r="BU340" s="33"/>
      <c r="BV340" s="33"/>
      <c r="BW340" s="33"/>
      <c r="BX340" s="33"/>
      <c r="BY340" s="33"/>
      <c r="BZ340" s="33"/>
      <c r="CA340" s="33"/>
      <c r="CB340" s="33"/>
      <c r="CC340" s="33"/>
      <c r="CD340" s="33"/>
      <c r="CE340" s="33"/>
      <c r="CF340" s="33"/>
      <c r="CG340" s="33"/>
      <c r="CH340" s="33"/>
      <c r="CI340" s="33"/>
      <c r="CJ340" s="33"/>
      <c r="CK340" s="33"/>
      <c r="CL340" s="33"/>
      <c r="CM340" s="33"/>
      <c r="CN340" s="33"/>
      <c r="CO340" s="33"/>
      <c r="CP340" s="33"/>
      <c r="CQ340" s="33"/>
      <c r="CR340" s="33"/>
      <c r="CS340" s="33"/>
      <c r="CT340" s="33"/>
      <c r="CU340" s="33"/>
      <c r="CV340" s="33"/>
      <c r="CW340" s="33"/>
      <c r="CX340" s="33"/>
      <c r="CY340" s="33"/>
      <c r="CZ340" s="33"/>
      <c r="DA340" s="33"/>
      <c r="DB340" s="33"/>
      <c r="DC340" s="33"/>
      <c r="DD340" s="33"/>
      <c r="DE340" s="33"/>
      <c r="DF340" s="33"/>
      <c r="DG340" s="33"/>
      <c r="DH340" s="33"/>
      <c r="DI340" s="33"/>
      <c r="DJ340" s="33"/>
      <c r="DK340" s="33"/>
      <c r="DL340" s="33"/>
      <c r="DM340" s="33"/>
      <c r="DN340" s="33"/>
      <c r="DO340" s="33"/>
      <c r="DP340" s="33"/>
      <c r="DQ340" s="33"/>
      <c r="DR340" s="33"/>
      <c r="DS340" s="33"/>
      <c r="DT340" s="33"/>
      <c r="DU340" s="33"/>
      <c r="DV340" s="33"/>
      <c r="DW340" s="33"/>
      <c r="DX340" s="33"/>
      <c r="DY340" s="33"/>
      <c r="DZ340" s="33"/>
      <c r="EA340" s="33"/>
      <c r="EB340" s="33"/>
      <c r="EC340" s="33"/>
      <c r="ED340" s="33"/>
      <c r="EE340" s="33"/>
      <c r="EF340" s="33"/>
      <c r="EG340" s="33"/>
      <c r="EH340" s="33"/>
      <c r="EI340" s="33"/>
      <c r="EJ340" s="33"/>
      <c r="EK340" s="33"/>
      <c r="EL340" s="33"/>
      <c r="EM340" s="33"/>
      <c r="EN340" s="33"/>
      <c r="EO340" s="33"/>
    </row>
    <row r="341" spans="1:145" s="34" customFormat="1" ht="27" customHeight="1">
      <c r="A341" s="27"/>
      <c r="B341" s="27"/>
      <c r="C341" s="27"/>
      <c r="D341" s="35" t="s">
        <v>205</v>
      </c>
      <c r="E341" s="35" t="s">
        <v>205</v>
      </c>
      <c r="F341" s="69">
        <v>31834622</v>
      </c>
      <c r="G341" s="29">
        <f t="shared" si="21"/>
        <v>31834.6</v>
      </c>
      <c r="H341" s="70">
        <v>98.3</v>
      </c>
      <c r="I341" s="69">
        <v>31285694</v>
      </c>
      <c r="J341" s="29">
        <f t="shared" si="22"/>
        <v>31285.7</v>
      </c>
      <c r="K341" s="36">
        <v>10550000</v>
      </c>
      <c r="L341" s="4">
        <f t="shared" si="24"/>
        <v>10550</v>
      </c>
      <c r="M341" s="66">
        <v>10532737</v>
      </c>
      <c r="N341" s="3">
        <f t="shared" si="23"/>
        <v>10532.7</v>
      </c>
      <c r="O341" s="33"/>
      <c r="P341" s="33"/>
      <c r="Q341" s="33"/>
      <c r="R341" s="33"/>
      <c r="S341" s="33"/>
      <c r="T341" s="33"/>
      <c r="U341" s="33"/>
      <c r="V341" s="33"/>
      <c r="W341" s="33"/>
      <c r="X341" s="33"/>
      <c r="Y341" s="33"/>
      <c r="Z341" s="33"/>
      <c r="AA341" s="33"/>
      <c r="AB341" s="33"/>
      <c r="AC341" s="33"/>
      <c r="AD341" s="33"/>
      <c r="AE341" s="33"/>
      <c r="AF341" s="33"/>
      <c r="AG341" s="33"/>
      <c r="AH341" s="33"/>
      <c r="AI341" s="33"/>
      <c r="AJ341" s="33"/>
      <c r="AK341" s="33"/>
      <c r="AL341" s="33"/>
      <c r="AM341" s="33"/>
      <c r="AN341" s="33"/>
      <c r="AO341" s="33"/>
      <c r="AP341" s="33"/>
      <c r="AQ341" s="33"/>
      <c r="AR341" s="33"/>
      <c r="AS341" s="33"/>
      <c r="AT341" s="33"/>
      <c r="AU341" s="33"/>
      <c r="AV341" s="33"/>
      <c r="AW341" s="33"/>
      <c r="AX341" s="33"/>
      <c r="AY341" s="33"/>
      <c r="AZ341" s="33"/>
      <c r="BA341" s="33"/>
      <c r="BB341" s="33"/>
      <c r="BC341" s="33"/>
      <c r="BD341" s="33"/>
      <c r="BE341" s="33"/>
      <c r="BF341" s="33"/>
      <c r="BG341" s="33"/>
      <c r="BH341" s="33"/>
      <c r="BI341" s="33"/>
      <c r="BJ341" s="33"/>
      <c r="BK341" s="33"/>
      <c r="BL341" s="33"/>
      <c r="BM341" s="33"/>
      <c r="BN341" s="33"/>
      <c r="BO341" s="33"/>
      <c r="BP341" s="33"/>
      <c r="BQ341" s="33"/>
      <c r="BR341" s="33"/>
      <c r="BS341" s="33"/>
      <c r="BT341" s="33"/>
      <c r="BU341" s="33"/>
      <c r="BV341" s="33"/>
      <c r="BW341" s="33"/>
      <c r="BX341" s="33"/>
      <c r="BY341" s="33"/>
      <c r="BZ341" s="33"/>
      <c r="CA341" s="33"/>
      <c r="CB341" s="33"/>
      <c r="CC341" s="33"/>
      <c r="CD341" s="33"/>
      <c r="CE341" s="33"/>
      <c r="CF341" s="33"/>
      <c r="CG341" s="33"/>
      <c r="CH341" s="33"/>
      <c r="CI341" s="33"/>
      <c r="CJ341" s="33"/>
      <c r="CK341" s="33"/>
      <c r="CL341" s="33"/>
      <c r="CM341" s="33"/>
      <c r="CN341" s="33"/>
      <c r="CO341" s="33"/>
      <c r="CP341" s="33"/>
      <c r="CQ341" s="33"/>
      <c r="CR341" s="33"/>
      <c r="CS341" s="33"/>
      <c r="CT341" s="33"/>
      <c r="CU341" s="33"/>
      <c r="CV341" s="33"/>
      <c r="CW341" s="33"/>
      <c r="CX341" s="33"/>
      <c r="CY341" s="33"/>
      <c r="CZ341" s="33"/>
      <c r="DA341" s="33"/>
      <c r="DB341" s="33"/>
      <c r="DC341" s="33"/>
      <c r="DD341" s="33"/>
      <c r="DE341" s="33"/>
      <c r="DF341" s="33"/>
      <c r="DG341" s="33"/>
      <c r="DH341" s="33"/>
      <c r="DI341" s="33"/>
      <c r="DJ341" s="33"/>
      <c r="DK341" s="33"/>
      <c r="DL341" s="33"/>
      <c r="DM341" s="33"/>
      <c r="DN341" s="33"/>
      <c r="DO341" s="33"/>
      <c r="DP341" s="33"/>
      <c r="DQ341" s="33"/>
      <c r="DR341" s="33"/>
      <c r="DS341" s="33"/>
      <c r="DT341" s="33"/>
      <c r="DU341" s="33"/>
      <c r="DV341" s="33"/>
      <c r="DW341" s="33"/>
      <c r="DX341" s="33"/>
      <c r="DY341" s="33"/>
      <c r="DZ341" s="33"/>
      <c r="EA341" s="33"/>
      <c r="EB341" s="33"/>
      <c r="EC341" s="33"/>
      <c r="ED341" s="33"/>
      <c r="EE341" s="33"/>
      <c r="EF341" s="33"/>
      <c r="EG341" s="33"/>
      <c r="EH341" s="33"/>
      <c r="EI341" s="33"/>
      <c r="EJ341" s="33"/>
      <c r="EK341" s="33"/>
      <c r="EL341" s="33"/>
      <c r="EM341" s="33"/>
      <c r="EN341" s="33"/>
      <c r="EO341" s="33"/>
    </row>
    <row r="342" spans="1:145" s="34" customFormat="1" ht="27" customHeight="1">
      <c r="A342" s="27"/>
      <c r="B342" s="27"/>
      <c r="C342" s="27"/>
      <c r="D342" s="35" t="s">
        <v>372</v>
      </c>
      <c r="E342" s="35" t="s">
        <v>372</v>
      </c>
      <c r="F342" s="69"/>
      <c r="G342" s="29">
        <f t="shared" si="21"/>
        <v>0</v>
      </c>
      <c r="H342" s="70"/>
      <c r="I342" s="69"/>
      <c r="J342" s="29">
        <f t="shared" si="22"/>
        <v>0</v>
      </c>
      <c r="K342" s="36">
        <v>50000</v>
      </c>
      <c r="L342" s="4">
        <f t="shared" si="24"/>
        <v>50</v>
      </c>
      <c r="M342" s="66">
        <v>0</v>
      </c>
      <c r="N342" s="3">
        <f t="shared" si="23"/>
        <v>0</v>
      </c>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33"/>
      <c r="AN342" s="33"/>
      <c r="AO342" s="33"/>
      <c r="AP342" s="33"/>
      <c r="AQ342" s="33"/>
      <c r="AR342" s="33"/>
      <c r="AS342" s="33"/>
      <c r="AT342" s="33"/>
      <c r="AU342" s="33"/>
      <c r="AV342" s="33"/>
      <c r="AW342" s="33"/>
      <c r="AX342" s="33"/>
      <c r="AY342" s="33"/>
      <c r="AZ342" s="33"/>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33"/>
      <c r="CE342" s="33"/>
      <c r="CF342" s="33"/>
      <c r="CG342" s="33"/>
      <c r="CH342" s="33"/>
      <c r="CI342" s="33"/>
      <c r="CJ342" s="33"/>
      <c r="CK342" s="33"/>
      <c r="CL342" s="33"/>
      <c r="CM342" s="33"/>
      <c r="CN342" s="33"/>
      <c r="CO342" s="33"/>
      <c r="CP342" s="33"/>
      <c r="CQ342" s="33"/>
      <c r="CR342" s="33"/>
      <c r="CS342" s="33"/>
      <c r="CT342" s="33"/>
      <c r="CU342" s="33"/>
      <c r="CV342" s="33"/>
      <c r="CW342" s="33"/>
      <c r="CX342" s="33"/>
      <c r="CY342" s="33"/>
      <c r="CZ342" s="33"/>
      <c r="DA342" s="33"/>
      <c r="DB342" s="33"/>
      <c r="DC342" s="33"/>
      <c r="DD342" s="33"/>
      <c r="DE342" s="33"/>
      <c r="DF342" s="33"/>
      <c r="DG342" s="33"/>
      <c r="DH342" s="33"/>
      <c r="DI342" s="33"/>
      <c r="DJ342" s="33"/>
      <c r="DK342" s="33"/>
      <c r="DL342" s="33"/>
      <c r="DM342" s="33"/>
      <c r="DN342" s="33"/>
      <c r="DO342" s="33"/>
      <c r="DP342" s="33"/>
      <c r="DQ342" s="33"/>
      <c r="DR342" s="33"/>
      <c r="DS342" s="33"/>
      <c r="DT342" s="33"/>
      <c r="DU342" s="33"/>
      <c r="DV342" s="33"/>
      <c r="DW342" s="33"/>
      <c r="DX342" s="33"/>
      <c r="DY342" s="33"/>
      <c r="DZ342" s="33"/>
      <c r="EA342" s="33"/>
      <c r="EB342" s="33"/>
      <c r="EC342" s="33"/>
      <c r="ED342" s="33"/>
      <c r="EE342" s="33"/>
      <c r="EF342" s="33"/>
      <c r="EG342" s="33"/>
      <c r="EH342" s="33"/>
      <c r="EI342" s="33"/>
      <c r="EJ342" s="33"/>
      <c r="EK342" s="33"/>
      <c r="EL342" s="33"/>
      <c r="EM342" s="33"/>
      <c r="EN342" s="33"/>
      <c r="EO342" s="33"/>
    </row>
    <row r="343" spans="1:145" s="34" customFormat="1" ht="24" customHeight="1">
      <c r="A343" s="27"/>
      <c r="B343" s="27"/>
      <c r="C343" s="27"/>
      <c r="D343" s="35" t="s">
        <v>242</v>
      </c>
      <c r="E343" s="35" t="s">
        <v>242</v>
      </c>
      <c r="F343" s="69"/>
      <c r="G343" s="29">
        <f t="shared" si="21"/>
        <v>0</v>
      </c>
      <c r="H343" s="70"/>
      <c r="I343" s="69"/>
      <c r="J343" s="29">
        <f t="shared" si="22"/>
        <v>0</v>
      </c>
      <c r="K343" s="36">
        <v>1150000</v>
      </c>
      <c r="L343" s="4">
        <f t="shared" si="24"/>
        <v>1150</v>
      </c>
      <c r="M343" s="66">
        <v>1129068</v>
      </c>
      <c r="N343" s="3">
        <f t="shared" si="23"/>
        <v>1129.1</v>
      </c>
      <c r="O343" s="33"/>
      <c r="P343" s="33"/>
      <c r="Q343" s="33"/>
      <c r="R343" s="33"/>
      <c r="S343" s="33"/>
      <c r="T343" s="33"/>
      <c r="U343" s="33"/>
      <c r="V343" s="33"/>
      <c r="W343" s="33"/>
      <c r="X343" s="33"/>
      <c r="Y343" s="33"/>
      <c r="Z343" s="33"/>
      <c r="AA343" s="33"/>
      <c r="AB343" s="33"/>
      <c r="AC343" s="33"/>
      <c r="AD343" s="33"/>
      <c r="AE343" s="33"/>
      <c r="AF343" s="33"/>
      <c r="AG343" s="33"/>
      <c r="AH343" s="33"/>
      <c r="AI343" s="33"/>
      <c r="AJ343" s="33"/>
      <c r="AK343" s="33"/>
      <c r="AL343" s="33"/>
      <c r="AM343" s="33"/>
      <c r="AN343" s="33"/>
      <c r="AO343" s="33"/>
      <c r="AP343" s="33"/>
      <c r="AQ343" s="33"/>
      <c r="AR343" s="33"/>
      <c r="AS343" s="33"/>
      <c r="AT343" s="33"/>
      <c r="AU343" s="33"/>
      <c r="AV343" s="33"/>
      <c r="AW343" s="33"/>
      <c r="AX343" s="33"/>
      <c r="AY343" s="33"/>
      <c r="AZ343" s="33"/>
      <c r="BA343" s="33"/>
      <c r="BB343" s="33"/>
      <c r="BC343" s="33"/>
      <c r="BD343" s="33"/>
      <c r="BE343" s="33"/>
      <c r="BF343" s="33"/>
      <c r="BG343" s="33"/>
      <c r="BH343" s="33"/>
      <c r="BI343" s="33"/>
      <c r="BJ343" s="33"/>
      <c r="BK343" s="33"/>
      <c r="BL343" s="33"/>
      <c r="BM343" s="33"/>
      <c r="BN343" s="33"/>
      <c r="BO343" s="33"/>
      <c r="BP343" s="33"/>
      <c r="BQ343" s="33"/>
      <c r="BR343" s="33"/>
      <c r="BS343" s="33"/>
      <c r="BT343" s="33"/>
      <c r="BU343" s="33"/>
      <c r="BV343" s="33"/>
      <c r="BW343" s="33"/>
      <c r="BX343" s="33"/>
      <c r="BY343" s="33"/>
      <c r="BZ343" s="33"/>
      <c r="CA343" s="33"/>
      <c r="CB343" s="33"/>
      <c r="CC343" s="33"/>
      <c r="CD343" s="33"/>
      <c r="CE343" s="33"/>
      <c r="CF343" s="33"/>
      <c r="CG343" s="33"/>
      <c r="CH343" s="33"/>
      <c r="CI343" s="33"/>
      <c r="CJ343" s="33"/>
      <c r="CK343" s="33"/>
      <c r="CL343" s="33"/>
      <c r="CM343" s="33"/>
      <c r="CN343" s="33"/>
      <c r="CO343" s="33"/>
      <c r="CP343" s="33"/>
      <c r="CQ343" s="33"/>
      <c r="CR343" s="33"/>
      <c r="CS343" s="33"/>
      <c r="CT343" s="33"/>
      <c r="CU343" s="33"/>
      <c r="CV343" s="33"/>
      <c r="CW343" s="33"/>
      <c r="CX343" s="33"/>
      <c r="CY343" s="33"/>
      <c r="CZ343" s="33"/>
      <c r="DA343" s="33"/>
      <c r="DB343" s="33"/>
      <c r="DC343" s="33"/>
      <c r="DD343" s="33"/>
      <c r="DE343" s="33"/>
      <c r="DF343" s="33"/>
      <c r="DG343" s="33"/>
      <c r="DH343" s="33"/>
      <c r="DI343" s="33"/>
      <c r="DJ343" s="33"/>
      <c r="DK343" s="33"/>
      <c r="DL343" s="33"/>
      <c r="DM343" s="33"/>
      <c r="DN343" s="33"/>
      <c r="DO343" s="33"/>
      <c r="DP343" s="33"/>
      <c r="DQ343" s="33"/>
      <c r="DR343" s="33"/>
      <c r="DS343" s="33"/>
      <c r="DT343" s="33"/>
      <c r="DU343" s="33"/>
      <c r="DV343" s="33"/>
      <c r="DW343" s="33"/>
      <c r="DX343" s="33"/>
      <c r="DY343" s="33"/>
      <c r="DZ343" s="33"/>
      <c r="EA343" s="33"/>
      <c r="EB343" s="33"/>
      <c r="EC343" s="33"/>
      <c r="ED343" s="33"/>
      <c r="EE343" s="33"/>
      <c r="EF343" s="33"/>
      <c r="EG343" s="33"/>
      <c r="EH343" s="33"/>
      <c r="EI343" s="33"/>
      <c r="EJ343" s="33"/>
      <c r="EK343" s="33"/>
      <c r="EL343" s="33"/>
      <c r="EM343" s="33"/>
      <c r="EN343" s="33"/>
      <c r="EO343" s="33"/>
    </row>
    <row r="344" spans="1:145" s="34" customFormat="1" ht="24" customHeight="1">
      <c r="A344" s="27"/>
      <c r="B344" s="27"/>
      <c r="C344" s="27"/>
      <c r="D344" s="35" t="s">
        <v>400</v>
      </c>
      <c r="E344" s="35" t="s">
        <v>400</v>
      </c>
      <c r="F344" s="69"/>
      <c r="G344" s="29">
        <f t="shared" si="21"/>
        <v>0</v>
      </c>
      <c r="H344" s="70"/>
      <c r="I344" s="69"/>
      <c r="J344" s="29">
        <f t="shared" si="22"/>
        <v>0</v>
      </c>
      <c r="K344" s="36">
        <v>300000</v>
      </c>
      <c r="L344" s="4">
        <f t="shared" si="24"/>
        <v>300</v>
      </c>
      <c r="M344" s="66">
        <v>265592</v>
      </c>
      <c r="N344" s="3">
        <f t="shared" si="23"/>
        <v>265.6</v>
      </c>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33"/>
      <c r="AN344" s="33"/>
      <c r="AO344" s="33"/>
      <c r="AP344" s="33"/>
      <c r="AQ344" s="33"/>
      <c r="AR344" s="33"/>
      <c r="AS344" s="33"/>
      <c r="AT344" s="33"/>
      <c r="AU344" s="33"/>
      <c r="AV344" s="33"/>
      <c r="AW344" s="33"/>
      <c r="AX344" s="33"/>
      <c r="AY344" s="33"/>
      <c r="AZ344" s="33"/>
      <c r="BA344" s="33"/>
      <c r="BB344" s="33"/>
      <c r="BC344" s="33"/>
      <c r="BD344" s="33"/>
      <c r="BE344" s="33"/>
      <c r="BF344" s="33"/>
      <c r="BG344" s="33"/>
      <c r="BH344" s="33"/>
      <c r="BI344" s="33"/>
      <c r="BJ344" s="33"/>
      <c r="BK344" s="33"/>
      <c r="BL344" s="33"/>
      <c r="BM344" s="33"/>
      <c r="BN344" s="33"/>
      <c r="BO344" s="33"/>
      <c r="BP344" s="33"/>
      <c r="BQ344" s="33"/>
      <c r="BR344" s="33"/>
      <c r="BS344" s="33"/>
      <c r="BT344" s="33"/>
      <c r="BU344" s="33"/>
      <c r="BV344" s="33"/>
      <c r="BW344" s="33"/>
      <c r="BX344" s="33"/>
      <c r="BY344" s="33"/>
      <c r="BZ344" s="33"/>
      <c r="CA344" s="33"/>
      <c r="CB344" s="33"/>
      <c r="CC344" s="33"/>
      <c r="CD344" s="33"/>
      <c r="CE344" s="33"/>
      <c r="CF344" s="33"/>
      <c r="CG344" s="33"/>
      <c r="CH344" s="33"/>
      <c r="CI344" s="33"/>
      <c r="CJ344" s="33"/>
      <c r="CK344" s="33"/>
      <c r="CL344" s="33"/>
      <c r="CM344" s="33"/>
      <c r="CN344" s="33"/>
      <c r="CO344" s="33"/>
      <c r="CP344" s="33"/>
      <c r="CQ344" s="33"/>
      <c r="CR344" s="33"/>
      <c r="CS344" s="33"/>
      <c r="CT344" s="33"/>
      <c r="CU344" s="33"/>
      <c r="CV344" s="33"/>
      <c r="CW344" s="33"/>
      <c r="CX344" s="33"/>
      <c r="CY344" s="33"/>
      <c r="CZ344" s="33"/>
      <c r="DA344" s="33"/>
      <c r="DB344" s="33"/>
      <c r="DC344" s="33"/>
      <c r="DD344" s="33"/>
      <c r="DE344" s="33"/>
      <c r="DF344" s="33"/>
      <c r="DG344" s="33"/>
      <c r="DH344" s="33"/>
      <c r="DI344" s="33"/>
      <c r="DJ344" s="33"/>
      <c r="DK344" s="33"/>
      <c r="DL344" s="33"/>
      <c r="DM344" s="33"/>
      <c r="DN344" s="33"/>
      <c r="DO344" s="33"/>
      <c r="DP344" s="33"/>
      <c r="DQ344" s="33"/>
      <c r="DR344" s="33"/>
      <c r="DS344" s="33"/>
      <c r="DT344" s="33"/>
      <c r="DU344" s="33"/>
      <c r="DV344" s="33"/>
      <c r="DW344" s="33"/>
      <c r="DX344" s="33"/>
      <c r="DY344" s="33"/>
      <c r="DZ344" s="33"/>
      <c r="EA344" s="33"/>
      <c r="EB344" s="33"/>
      <c r="EC344" s="33"/>
      <c r="ED344" s="33"/>
      <c r="EE344" s="33"/>
      <c r="EF344" s="33"/>
      <c r="EG344" s="33"/>
      <c r="EH344" s="33"/>
      <c r="EI344" s="33"/>
      <c r="EJ344" s="33"/>
      <c r="EK344" s="33"/>
      <c r="EL344" s="33"/>
      <c r="EM344" s="33"/>
      <c r="EN344" s="33"/>
      <c r="EO344" s="33"/>
    </row>
    <row r="345" spans="1:145" s="34" customFormat="1" ht="27" customHeight="1">
      <c r="A345" s="27"/>
      <c r="B345" s="27"/>
      <c r="C345" s="27"/>
      <c r="D345" s="35" t="s">
        <v>358</v>
      </c>
      <c r="E345" s="35" t="s">
        <v>358</v>
      </c>
      <c r="F345" s="69"/>
      <c r="G345" s="29">
        <f t="shared" si="21"/>
        <v>0</v>
      </c>
      <c r="H345" s="70"/>
      <c r="I345" s="69"/>
      <c r="J345" s="29">
        <f t="shared" si="22"/>
        <v>0</v>
      </c>
      <c r="K345" s="36">
        <v>1533000</v>
      </c>
      <c r="L345" s="4">
        <f t="shared" si="24"/>
        <v>1533</v>
      </c>
      <c r="M345" s="66">
        <v>1523729</v>
      </c>
      <c r="N345" s="3">
        <f t="shared" si="23"/>
        <v>1523.7</v>
      </c>
      <c r="O345" s="33"/>
      <c r="P345" s="33"/>
      <c r="Q345" s="33"/>
      <c r="R345" s="33"/>
      <c r="S345" s="33"/>
      <c r="T345" s="33"/>
      <c r="U345" s="33"/>
      <c r="V345" s="33"/>
      <c r="W345" s="33"/>
      <c r="X345" s="33"/>
      <c r="Y345" s="33"/>
      <c r="Z345" s="33"/>
      <c r="AA345" s="33"/>
      <c r="AB345" s="33"/>
      <c r="AC345" s="33"/>
      <c r="AD345" s="33"/>
      <c r="AE345" s="33"/>
      <c r="AF345" s="33"/>
      <c r="AG345" s="33"/>
      <c r="AH345" s="33"/>
      <c r="AI345" s="33"/>
      <c r="AJ345" s="33"/>
      <c r="AK345" s="33"/>
      <c r="AL345" s="33"/>
      <c r="AM345" s="33"/>
      <c r="AN345" s="33"/>
      <c r="AO345" s="33"/>
      <c r="AP345" s="33"/>
      <c r="AQ345" s="33"/>
      <c r="AR345" s="33"/>
      <c r="AS345" s="33"/>
      <c r="AT345" s="33"/>
      <c r="AU345" s="33"/>
      <c r="AV345" s="33"/>
      <c r="AW345" s="33"/>
      <c r="AX345" s="33"/>
      <c r="AY345" s="33"/>
      <c r="AZ345" s="33"/>
      <c r="BA345" s="33"/>
      <c r="BB345" s="33"/>
      <c r="BC345" s="33"/>
      <c r="BD345" s="33"/>
      <c r="BE345" s="33"/>
      <c r="BF345" s="33"/>
      <c r="BG345" s="33"/>
      <c r="BH345" s="33"/>
      <c r="BI345" s="33"/>
      <c r="BJ345" s="33"/>
      <c r="BK345" s="33"/>
      <c r="BL345" s="33"/>
      <c r="BM345" s="33"/>
      <c r="BN345" s="33"/>
      <c r="BO345" s="33"/>
      <c r="BP345" s="33"/>
      <c r="BQ345" s="33"/>
      <c r="BR345" s="33"/>
      <c r="BS345" s="33"/>
      <c r="BT345" s="33"/>
      <c r="BU345" s="33"/>
      <c r="BV345" s="33"/>
      <c r="BW345" s="33"/>
      <c r="BX345" s="33"/>
      <c r="BY345" s="33"/>
      <c r="BZ345" s="33"/>
      <c r="CA345" s="33"/>
      <c r="CB345" s="33"/>
      <c r="CC345" s="33"/>
      <c r="CD345" s="33"/>
      <c r="CE345" s="33"/>
      <c r="CF345" s="33"/>
      <c r="CG345" s="33"/>
      <c r="CH345" s="33"/>
      <c r="CI345" s="33"/>
      <c r="CJ345" s="33"/>
      <c r="CK345" s="33"/>
      <c r="CL345" s="33"/>
      <c r="CM345" s="33"/>
      <c r="CN345" s="33"/>
      <c r="CO345" s="33"/>
      <c r="CP345" s="33"/>
      <c r="CQ345" s="33"/>
      <c r="CR345" s="33"/>
      <c r="CS345" s="33"/>
      <c r="CT345" s="33"/>
      <c r="CU345" s="33"/>
      <c r="CV345" s="33"/>
      <c r="CW345" s="33"/>
      <c r="CX345" s="33"/>
      <c r="CY345" s="33"/>
      <c r="CZ345" s="33"/>
      <c r="DA345" s="33"/>
      <c r="DB345" s="33"/>
      <c r="DC345" s="33"/>
      <c r="DD345" s="33"/>
      <c r="DE345" s="33"/>
      <c r="DF345" s="33"/>
      <c r="DG345" s="33"/>
      <c r="DH345" s="33"/>
      <c r="DI345" s="33"/>
      <c r="DJ345" s="33"/>
      <c r="DK345" s="33"/>
      <c r="DL345" s="33"/>
      <c r="DM345" s="33"/>
      <c r="DN345" s="33"/>
      <c r="DO345" s="33"/>
      <c r="DP345" s="33"/>
      <c r="DQ345" s="33"/>
      <c r="DR345" s="33"/>
      <c r="DS345" s="33"/>
      <c r="DT345" s="33"/>
      <c r="DU345" s="33"/>
      <c r="DV345" s="33"/>
      <c r="DW345" s="33"/>
      <c r="DX345" s="33"/>
      <c r="DY345" s="33"/>
      <c r="DZ345" s="33"/>
      <c r="EA345" s="33"/>
      <c r="EB345" s="33"/>
      <c r="EC345" s="33"/>
      <c r="ED345" s="33"/>
      <c r="EE345" s="33"/>
      <c r="EF345" s="33"/>
      <c r="EG345" s="33"/>
      <c r="EH345" s="33"/>
      <c r="EI345" s="33"/>
      <c r="EJ345" s="33"/>
      <c r="EK345" s="33"/>
      <c r="EL345" s="33"/>
      <c r="EM345" s="33"/>
      <c r="EN345" s="33"/>
      <c r="EO345" s="33"/>
    </row>
    <row r="346" spans="1:145" s="34" customFormat="1" ht="21.75" customHeight="1">
      <c r="A346" s="27"/>
      <c r="B346" s="27"/>
      <c r="C346" s="27"/>
      <c r="D346" s="35" t="s">
        <v>274</v>
      </c>
      <c r="E346" s="35" t="s">
        <v>274</v>
      </c>
      <c r="F346" s="69"/>
      <c r="G346" s="29">
        <f t="shared" si="21"/>
        <v>0</v>
      </c>
      <c r="H346" s="70"/>
      <c r="I346" s="69"/>
      <c r="J346" s="29">
        <f t="shared" si="22"/>
        <v>0</v>
      </c>
      <c r="K346" s="36">
        <v>500000</v>
      </c>
      <c r="L346" s="4">
        <f t="shared" si="24"/>
        <v>500</v>
      </c>
      <c r="M346" s="66">
        <v>483913</v>
      </c>
      <c r="N346" s="3">
        <f t="shared" si="23"/>
        <v>483.9</v>
      </c>
      <c r="O346" s="33"/>
      <c r="P346" s="33"/>
      <c r="Q346" s="33"/>
      <c r="R346" s="33"/>
      <c r="S346" s="33"/>
      <c r="T346" s="33"/>
      <c r="U346" s="33"/>
      <c r="V346" s="33"/>
      <c r="W346" s="33"/>
      <c r="X346" s="33"/>
      <c r="Y346" s="33"/>
      <c r="Z346" s="33"/>
      <c r="AA346" s="33"/>
      <c r="AB346" s="33"/>
      <c r="AC346" s="33"/>
      <c r="AD346" s="33"/>
      <c r="AE346" s="33"/>
      <c r="AF346" s="33"/>
      <c r="AG346" s="33"/>
      <c r="AH346" s="33"/>
      <c r="AI346" s="33"/>
      <c r="AJ346" s="33"/>
      <c r="AK346" s="33"/>
      <c r="AL346" s="33"/>
      <c r="AM346" s="33"/>
      <c r="AN346" s="33"/>
      <c r="AO346" s="33"/>
      <c r="AP346" s="33"/>
      <c r="AQ346" s="33"/>
      <c r="AR346" s="33"/>
      <c r="AS346" s="33"/>
      <c r="AT346" s="33"/>
      <c r="AU346" s="33"/>
      <c r="AV346" s="33"/>
      <c r="AW346" s="33"/>
      <c r="AX346" s="33"/>
      <c r="AY346" s="33"/>
      <c r="AZ346" s="33"/>
      <c r="BA346" s="33"/>
      <c r="BB346" s="33"/>
      <c r="BC346" s="33"/>
      <c r="BD346" s="33"/>
      <c r="BE346" s="33"/>
      <c r="BF346" s="33"/>
      <c r="BG346" s="33"/>
      <c r="BH346" s="33"/>
      <c r="BI346" s="33"/>
      <c r="BJ346" s="33"/>
      <c r="BK346" s="33"/>
      <c r="BL346" s="33"/>
      <c r="BM346" s="33"/>
      <c r="BN346" s="33"/>
      <c r="BO346" s="33"/>
      <c r="BP346" s="33"/>
      <c r="BQ346" s="33"/>
      <c r="BR346" s="33"/>
      <c r="BS346" s="33"/>
      <c r="BT346" s="33"/>
      <c r="BU346" s="33"/>
      <c r="BV346" s="33"/>
      <c r="BW346" s="33"/>
      <c r="BX346" s="33"/>
      <c r="BY346" s="33"/>
      <c r="BZ346" s="33"/>
      <c r="CA346" s="33"/>
      <c r="CB346" s="33"/>
      <c r="CC346" s="33"/>
      <c r="CD346" s="33"/>
      <c r="CE346" s="33"/>
      <c r="CF346" s="33"/>
      <c r="CG346" s="33"/>
      <c r="CH346" s="33"/>
      <c r="CI346" s="33"/>
      <c r="CJ346" s="33"/>
      <c r="CK346" s="33"/>
      <c r="CL346" s="33"/>
      <c r="CM346" s="33"/>
      <c r="CN346" s="33"/>
      <c r="CO346" s="33"/>
      <c r="CP346" s="33"/>
      <c r="CQ346" s="33"/>
      <c r="CR346" s="33"/>
      <c r="CS346" s="33"/>
      <c r="CT346" s="33"/>
      <c r="CU346" s="33"/>
      <c r="CV346" s="33"/>
      <c r="CW346" s="33"/>
      <c r="CX346" s="33"/>
      <c r="CY346" s="33"/>
      <c r="CZ346" s="33"/>
      <c r="DA346" s="33"/>
      <c r="DB346" s="33"/>
      <c r="DC346" s="33"/>
      <c r="DD346" s="33"/>
      <c r="DE346" s="33"/>
      <c r="DF346" s="33"/>
      <c r="DG346" s="33"/>
      <c r="DH346" s="33"/>
      <c r="DI346" s="33"/>
      <c r="DJ346" s="33"/>
      <c r="DK346" s="33"/>
      <c r="DL346" s="33"/>
      <c r="DM346" s="33"/>
      <c r="DN346" s="33"/>
      <c r="DO346" s="33"/>
      <c r="DP346" s="33"/>
      <c r="DQ346" s="33"/>
      <c r="DR346" s="33"/>
      <c r="DS346" s="33"/>
      <c r="DT346" s="33"/>
      <c r="DU346" s="33"/>
      <c r="DV346" s="33"/>
      <c r="DW346" s="33"/>
      <c r="DX346" s="33"/>
      <c r="DY346" s="33"/>
      <c r="DZ346" s="33"/>
      <c r="EA346" s="33"/>
      <c r="EB346" s="33"/>
      <c r="EC346" s="33"/>
      <c r="ED346" s="33"/>
      <c r="EE346" s="33"/>
      <c r="EF346" s="33"/>
      <c r="EG346" s="33"/>
      <c r="EH346" s="33"/>
      <c r="EI346" s="33"/>
      <c r="EJ346" s="33"/>
      <c r="EK346" s="33"/>
      <c r="EL346" s="33"/>
      <c r="EM346" s="33"/>
      <c r="EN346" s="33"/>
      <c r="EO346" s="33"/>
    </row>
    <row r="347" spans="1:145" s="34" customFormat="1" ht="21.75" customHeight="1">
      <c r="A347" s="27"/>
      <c r="B347" s="27"/>
      <c r="C347" s="27"/>
      <c r="D347" s="35" t="s">
        <v>379</v>
      </c>
      <c r="E347" s="35" t="s">
        <v>379</v>
      </c>
      <c r="F347" s="69"/>
      <c r="G347" s="29">
        <f t="shared" si="21"/>
        <v>0</v>
      </c>
      <c r="H347" s="70"/>
      <c r="I347" s="69"/>
      <c r="J347" s="29">
        <f t="shared" si="22"/>
        <v>0</v>
      </c>
      <c r="K347" s="36">
        <v>100000</v>
      </c>
      <c r="L347" s="4">
        <f t="shared" si="24"/>
        <v>100</v>
      </c>
      <c r="M347" s="66">
        <v>69260</v>
      </c>
      <c r="N347" s="3">
        <f t="shared" si="23"/>
        <v>69.3</v>
      </c>
      <c r="O347" s="33"/>
      <c r="P347" s="33"/>
      <c r="Q347" s="33"/>
      <c r="R347" s="33"/>
      <c r="S347" s="33"/>
      <c r="T347" s="33"/>
      <c r="U347" s="33"/>
      <c r="V347" s="33"/>
      <c r="W347" s="33"/>
      <c r="X347" s="33"/>
      <c r="Y347" s="33"/>
      <c r="Z347" s="33"/>
      <c r="AA347" s="33"/>
      <c r="AB347" s="33"/>
      <c r="AC347" s="33"/>
      <c r="AD347" s="33"/>
      <c r="AE347" s="33"/>
      <c r="AF347" s="33"/>
      <c r="AG347" s="33"/>
      <c r="AH347" s="33"/>
      <c r="AI347" s="33"/>
      <c r="AJ347" s="33"/>
      <c r="AK347" s="33"/>
      <c r="AL347" s="33"/>
      <c r="AM347" s="33"/>
      <c r="AN347" s="33"/>
      <c r="AO347" s="33"/>
      <c r="AP347" s="33"/>
      <c r="AQ347" s="33"/>
      <c r="AR347" s="33"/>
      <c r="AS347" s="33"/>
      <c r="AT347" s="33"/>
      <c r="AU347" s="33"/>
      <c r="AV347" s="33"/>
      <c r="AW347" s="33"/>
      <c r="AX347" s="33"/>
      <c r="AY347" s="33"/>
      <c r="AZ347" s="33"/>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33"/>
      <c r="CE347" s="33"/>
      <c r="CF347" s="33"/>
      <c r="CG347" s="33"/>
      <c r="CH347" s="33"/>
      <c r="CI347" s="33"/>
      <c r="CJ347" s="33"/>
      <c r="CK347" s="33"/>
      <c r="CL347" s="33"/>
      <c r="CM347" s="33"/>
      <c r="CN347" s="33"/>
      <c r="CO347" s="33"/>
      <c r="CP347" s="33"/>
      <c r="CQ347" s="33"/>
      <c r="CR347" s="33"/>
      <c r="CS347" s="33"/>
      <c r="CT347" s="33"/>
      <c r="CU347" s="33"/>
      <c r="CV347" s="33"/>
      <c r="CW347" s="33"/>
      <c r="CX347" s="33"/>
      <c r="CY347" s="33"/>
      <c r="CZ347" s="33"/>
      <c r="DA347" s="33"/>
      <c r="DB347" s="33"/>
      <c r="DC347" s="33"/>
      <c r="DD347" s="33"/>
      <c r="DE347" s="33"/>
      <c r="DF347" s="33"/>
      <c r="DG347" s="33"/>
      <c r="DH347" s="33"/>
      <c r="DI347" s="33"/>
      <c r="DJ347" s="33"/>
      <c r="DK347" s="33"/>
      <c r="DL347" s="33"/>
      <c r="DM347" s="33"/>
      <c r="DN347" s="33"/>
      <c r="DO347" s="33"/>
      <c r="DP347" s="33"/>
      <c r="DQ347" s="33"/>
      <c r="DR347" s="33"/>
      <c r="DS347" s="33"/>
      <c r="DT347" s="33"/>
      <c r="DU347" s="33"/>
      <c r="DV347" s="33"/>
      <c r="DW347" s="33"/>
      <c r="DX347" s="33"/>
      <c r="DY347" s="33"/>
      <c r="DZ347" s="33"/>
      <c r="EA347" s="33"/>
      <c r="EB347" s="33"/>
      <c r="EC347" s="33"/>
      <c r="ED347" s="33"/>
      <c r="EE347" s="33"/>
      <c r="EF347" s="33"/>
      <c r="EG347" s="33"/>
      <c r="EH347" s="33"/>
      <c r="EI347" s="33"/>
      <c r="EJ347" s="33"/>
      <c r="EK347" s="33"/>
      <c r="EL347" s="33"/>
      <c r="EM347" s="33"/>
      <c r="EN347" s="33"/>
      <c r="EO347" s="33"/>
    </row>
    <row r="348" spans="1:145" s="34" customFormat="1" ht="46.5" customHeight="1">
      <c r="A348" s="27"/>
      <c r="B348" s="27"/>
      <c r="C348" s="27"/>
      <c r="D348" s="80" t="s">
        <v>211</v>
      </c>
      <c r="E348" s="80" t="s">
        <v>211</v>
      </c>
      <c r="F348" s="69">
        <v>7995986</v>
      </c>
      <c r="G348" s="29">
        <f t="shared" si="21"/>
        <v>7996</v>
      </c>
      <c r="H348" s="70">
        <v>97.2</v>
      </c>
      <c r="I348" s="69">
        <v>7768864</v>
      </c>
      <c r="J348" s="29">
        <f t="shared" si="22"/>
        <v>7768.9</v>
      </c>
      <c r="K348" s="36">
        <v>417000</v>
      </c>
      <c r="L348" s="4">
        <f t="shared" si="24"/>
        <v>417</v>
      </c>
      <c r="M348" s="66">
        <v>404971</v>
      </c>
      <c r="N348" s="3">
        <f t="shared" si="23"/>
        <v>405</v>
      </c>
      <c r="O348" s="33"/>
      <c r="P348" s="33"/>
      <c r="Q348" s="33"/>
      <c r="R348" s="33"/>
      <c r="S348" s="33"/>
      <c r="T348" s="33"/>
      <c r="U348" s="33"/>
      <c r="V348" s="33"/>
      <c r="W348" s="33"/>
      <c r="X348" s="33"/>
      <c r="Y348" s="33"/>
      <c r="Z348" s="33"/>
      <c r="AA348" s="33"/>
      <c r="AB348" s="33"/>
      <c r="AC348" s="33"/>
      <c r="AD348" s="33"/>
      <c r="AE348" s="33"/>
      <c r="AF348" s="33"/>
      <c r="AG348" s="33"/>
      <c r="AH348" s="33"/>
      <c r="AI348" s="33"/>
      <c r="AJ348" s="33"/>
      <c r="AK348" s="33"/>
      <c r="AL348" s="33"/>
      <c r="AM348" s="33"/>
      <c r="AN348" s="33"/>
      <c r="AO348" s="33"/>
      <c r="AP348" s="33"/>
      <c r="AQ348" s="33"/>
      <c r="AR348" s="33"/>
      <c r="AS348" s="33"/>
      <c r="AT348" s="33"/>
      <c r="AU348" s="33"/>
      <c r="AV348" s="33"/>
      <c r="AW348" s="33"/>
      <c r="AX348" s="33"/>
      <c r="AY348" s="33"/>
      <c r="AZ348" s="33"/>
      <c r="BA348" s="33"/>
      <c r="BB348" s="33"/>
      <c r="BC348" s="33"/>
      <c r="BD348" s="33"/>
      <c r="BE348" s="33"/>
      <c r="BF348" s="33"/>
      <c r="BG348" s="33"/>
      <c r="BH348" s="33"/>
      <c r="BI348" s="33"/>
      <c r="BJ348" s="33"/>
      <c r="BK348" s="33"/>
      <c r="BL348" s="33"/>
      <c r="BM348" s="33"/>
      <c r="BN348" s="33"/>
      <c r="BO348" s="33"/>
      <c r="BP348" s="33"/>
      <c r="BQ348" s="33"/>
      <c r="BR348" s="33"/>
      <c r="BS348" s="33"/>
      <c r="BT348" s="33"/>
      <c r="BU348" s="33"/>
      <c r="BV348" s="33"/>
      <c r="BW348" s="33"/>
      <c r="BX348" s="33"/>
      <c r="BY348" s="33"/>
      <c r="BZ348" s="33"/>
      <c r="CA348" s="33"/>
      <c r="CB348" s="33"/>
      <c r="CC348" s="33"/>
      <c r="CD348" s="33"/>
      <c r="CE348" s="33"/>
      <c r="CF348" s="33"/>
      <c r="CG348" s="33"/>
      <c r="CH348" s="33"/>
      <c r="CI348" s="33"/>
      <c r="CJ348" s="33"/>
      <c r="CK348" s="33"/>
      <c r="CL348" s="33"/>
      <c r="CM348" s="33"/>
      <c r="CN348" s="33"/>
      <c r="CO348" s="33"/>
      <c r="CP348" s="33"/>
      <c r="CQ348" s="33"/>
      <c r="CR348" s="33"/>
      <c r="CS348" s="33"/>
      <c r="CT348" s="33"/>
      <c r="CU348" s="33"/>
      <c r="CV348" s="33"/>
      <c r="CW348" s="33"/>
      <c r="CX348" s="33"/>
      <c r="CY348" s="33"/>
      <c r="CZ348" s="33"/>
      <c r="DA348" s="33"/>
      <c r="DB348" s="33"/>
      <c r="DC348" s="33"/>
      <c r="DD348" s="33"/>
      <c r="DE348" s="33"/>
      <c r="DF348" s="33"/>
      <c r="DG348" s="33"/>
      <c r="DH348" s="33"/>
      <c r="DI348" s="33"/>
      <c r="DJ348" s="33"/>
      <c r="DK348" s="33"/>
      <c r="DL348" s="33"/>
      <c r="DM348" s="33"/>
      <c r="DN348" s="33"/>
      <c r="DO348" s="33"/>
      <c r="DP348" s="33"/>
      <c r="DQ348" s="33"/>
      <c r="DR348" s="33"/>
      <c r="DS348" s="33"/>
      <c r="DT348" s="33"/>
      <c r="DU348" s="33"/>
      <c r="DV348" s="33"/>
      <c r="DW348" s="33"/>
      <c r="DX348" s="33"/>
      <c r="DY348" s="33"/>
      <c r="DZ348" s="33"/>
      <c r="EA348" s="33"/>
      <c r="EB348" s="33"/>
      <c r="EC348" s="33"/>
      <c r="ED348" s="33"/>
      <c r="EE348" s="33"/>
      <c r="EF348" s="33"/>
      <c r="EG348" s="33"/>
      <c r="EH348" s="33"/>
      <c r="EI348" s="33"/>
      <c r="EJ348" s="33"/>
      <c r="EK348" s="33"/>
      <c r="EL348" s="33"/>
      <c r="EM348" s="33"/>
      <c r="EN348" s="33"/>
      <c r="EO348" s="33"/>
    </row>
    <row r="349" spans="1:145" s="34" customFormat="1" ht="44.25" customHeight="1">
      <c r="A349" s="27"/>
      <c r="B349" s="27"/>
      <c r="C349" s="27"/>
      <c r="D349" s="80" t="s">
        <v>212</v>
      </c>
      <c r="E349" s="80" t="s">
        <v>212</v>
      </c>
      <c r="F349" s="69"/>
      <c r="G349" s="29">
        <f t="shared" si="21"/>
        <v>0</v>
      </c>
      <c r="H349" s="70"/>
      <c r="I349" s="69"/>
      <c r="J349" s="29">
        <f t="shared" si="22"/>
        <v>0</v>
      </c>
      <c r="K349" s="36">
        <v>350000</v>
      </c>
      <c r="L349" s="4">
        <f t="shared" si="24"/>
        <v>350</v>
      </c>
      <c r="M349" s="66">
        <v>348603</v>
      </c>
      <c r="N349" s="3">
        <f t="shared" si="23"/>
        <v>348.6</v>
      </c>
      <c r="O349" s="33"/>
      <c r="P349" s="33"/>
      <c r="Q349" s="33"/>
      <c r="R349" s="33"/>
      <c r="S349" s="33"/>
      <c r="T349" s="33"/>
      <c r="U349" s="33"/>
      <c r="V349" s="33"/>
      <c r="W349" s="33"/>
      <c r="X349" s="33"/>
      <c r="Y349" s="33"/>
      <c r="Z349" s="33"/>
      <c r="AA349" s="33"/>
      <c r="AB349" s="33"/>
      <c r="AC349" s="33"/>
      <c r="AD349" s="33"/>
      <c r="AE349" s="33"/>
      <c r="AF349" s="33"/>
      <c r="AG349" s="33"/>
      <c r="AH349" s="33"/>
      <c r="AI349" s="33"/>
      <c r="AJ349" s="33"/>
      <c r="AK349" s="33"/>
      <c r="AL349" s="33"/>
      <c r="AM349" s="33"/>
      <c r="AN349" s="33"/>
      <c r="AO349" s="33"/>
      <c r="AP349" s="33"/>
      <c r="AQ349" s="33"/>
      <c r="AR349" s="33"/>
      <c r="AS349" s="33"/>
      <c r="AT349" s="33"/>
      <c r="AU349" s="33"/>
      <c r="AV349" s="33"/>
      <c r="AW349" s="33"/>
      <c r="AX349" s="33"/>
      <c r="AY349" s="33"/>
      <c r="AZ349" s="33"/>
      <c r="BA349" s="33"/>
      <c r="BB349" s="33"/>
      <c r="BC349" s="33"/>
      <c r="BD349" s="33"/>
      <c r="BE349" s="33"/>
      <c r="BF349" s="33"/>
      <c r="BG349" s="33"/>
      <c r="BH349" s="33"/>
      <c r="BI349" s="33"/>
      <c r="BJ349" s="33"/>
      <c r="BK349" s="33"/>
      <c r="BL349" s="33"/>
      <c r="BM349" s="33"/>
      <c r="BN349" s="33"/>
      <c r="BO349" s="33"/>
      <c r="BP349" s="33"/>
      <c r="BQ349" s="33"/>
      <c r="BR349" s="33"/>
      <c r="BS349" s="33"/>
      <c r="BT349" s="33"/>
      <c r="BU349" s="33"/>
      <c r="BV349" s="33"/>
      <c r="BW349" s="33"/>
      <c r="BX349" s="33"/>
      <c r="BY349" s="33"/>
      <c r="BZ349" s="33"/>
      <c r="CA349" s="33"/>
      <c r="CB349" s="33"/>
      <c r="CC349" s="33"/>
      <c r="CD349" s="33"/>
      <c r="CE349" s="33"/>
      <c r="CF349" s="33"/>
      <c r="CG349" s="33"/>
      <c r="CH349" s="33"/>
      <c r="CI349" s="33"/>
      <c r="CJ349" s="33"/>
      <c r="CK349" s="33"/>
      <c r="CL349" s="33"/>
      <c r="CM349" s="33"/>
      <c r="CN349" s="33"/>
      <c r="CO349" s="33"/>
      <c r="CP349" s="33"/>
      <c r="CQ349" s="33"/>
      <c r="CR349" s="33"/>
      <c r="CS349" s="33"/>
      <c r="CT349" s="33"/>
      <c r="CU349" s="33"/>
      <c r="CV349" s="33"/>
      <c r="CW349" s="33"/>
      <c r="CX349" s="33"/>
      <c r="CY349" s="33"/>
      <c r="CZ349" s="33"/>
      <c r="DA349" s="33"/>
      <c r="DB349" s="33"/>
      <c r="DC349" s="33"/>
      <c r="DD349" s="33"/>
      <c r="DE349" s="33"/>
      <c r="DF349" s="33"/>
      <c r="DG349" s="33"/>
      <c r="DH349" s="33"/>
      <c r="DI349" s="33"/>
      <c r="DJ349" s="33"/>
      <c r="DK349" s="33"/>
      <c r="DL349" s="33"/>
      <c r="DM349" s="33"/>
      <c r="DN349" s="33"/>
      <c r="DO349" s="33"/>
      <c r="DP349" s="33"/>
      <c r="DQ349" s="33"/>
      <c r="DR349" s="33"/>
      <c r="DS349" s="33"/>
      <c r="DT349" s="33"/>
      <c r="DU349" s="33"/>
      <c r="DV349" s="33"/>
      <c r="DW349" s="33"/>
      <c r="DX349" s="33"/>
      <c r="DY349" s="33"/>
      <c r="DZ349" s="33"/>
      <c r="EA349" s="33"/>
      <c r="EB349" s="33"/>
      <c r="EC349" s="33"/>
      <c r="ED349" s="33"/>
      <c r="EE349" s="33"/>
      <c r="EF349" s="33"/>
      <c r="EG349" s="33"/>
      <c r="EH349" s="33"/>
      <c r="EI349" s="33"/>
      <c r="EJ349" s="33"/>
      <c r="EK349" s="33"/>
      <c r="EL349" s="33"/>
      <c r="EM349" s="33"/>
      <c r="EN349" s="33"/>
      <c r="EO349" s="33"/>
    </row>
    <row r="350" spans="1:145" s="73" customFormat="1" ht="27" customHeight="1">
      <c r="A350" s="26" t="s">
        <v>89</v>
      </c>
      <c r="B350" s="26" t="s">
        <v>133</v>
      </c>
      <c r="C350" s="26"/>
      <c r="D350" s="54" t="s">
        <v>90</v>
      </c>
      <c r="E350" s="54"/>
      <c r="F350" s="54"/>
      <c r="G350" s="29">
        <f t="shared" si="21"/>
        <v>0</v>
      </c>
      <c r="H350" s="30"/>
      <c r="I350" s="54"/>
      <c r="J350" s="29">
        <f t="shared" si="22"/>
        <v>0</v>
      </c>
      <c r="K350" s="31">
        <f>K351</f>
        <v>1408100</v>
      </c>
      <c r="L350" s="32">
        <f aca="true" t="shared" si="25" ref="L350:N351">L351</f>
        <v>1408.1</v>
      </c>
      <c r="M350" s="31">
        <f t="shared" si="25"/>
        <v>905100</v>
      </c>
      <c r="N350" s="32">
        <f t="shared" si="25"/>
        <v>905.1</v>
      </c>
      <c r="O350" s="72"/>
      <c r="P350" s="72"/>
      <c r="Q350" s="72"/>
      <c r="R350" s="72"/>
      <c r="S350" s="72"/>
      <c r="T350" s="72"/>
      <c r="U350" s="72"/>
      <c r="V350" s="72"/>
      <c r="W350" s="72"/>
      <c r="X350" s="72"/>
      <c r="Y350" s="72"/>
      <c r="Z350" s="72"/>
      <c r="AA350" s="72"/>
      <c r="AB350" s="72"/>
      <c r="AC350" s="72"/>
      <c r="AD350" s="72"/>
      <c r="AE350" s="72"/>
      <c r="AF350" s="72"/>
      <c r="AG350" s="72"/>
      <c r="AH350" s="72"/>
      <c r="AI350" s="72"/>
      <c r="AJ350" s="72"/>
      <c r="AK350" s="72"/>
      <c r="AL350" s="72"/>
      <c r="AM350" s="72"/>
      <c r="AN350" s="72"/>
      <c r="AO350" s="72"/>
      <c r="AP350" s="72"/>
      <c r="AQ350" s="72"/>
      <c r="AR350" s="72"/>
      <c r="AS350" s="72"/>
      <c r="AT350" s="72"/>
      <c r="AU350" s="72"/>
      <c r="AV350" s="72"/>
      <c r="AW350" s="72"/>
      <c r="AX350" s="72"/>
      <c r="AY350" s="72"/>
      <c r="AZ350" s="72"/>
      <c r="BA350" s="72"/>
      <c r="BB350" s="72"/>
      <c r="BC350" s="72"/>
      <c r="BD350" s="72"/>
      <c r="BE350" s="72"/>
      <c r="BF350" s="72"/>
      <c r="BG350" s="72"/>
      <c r="BH350" s="72"/>
      <c r="BI350" s="72"/>
      <c r="BJ350" s="72"/>
      <c r="BK350" s="72"/>
      <c r="BL350" s="72"/>
      <c r="BM350" s="72"/>
      <c r="BN350" s="72"/>
      <c r="BO350" s="72"/>
      <c r="BP350" s="72"/>
      <c r="BQ350" s="72"/>
      <c r="BR350" s="72"/>
      <c r="BS350" s="72"/>
      <c r="BT350" s="72"/>
      <c r="BU350" s="72"/>
      <c r="BV350" s="72"/>
      <c r="BW350" s="72"/>
      <c r="BX350" s="72"/>
      <c r="BY350" s="72"/>
      <c r="BZ350" s="72"/>
      <c r="CA350" s="72"/>
      <c r="CB350" s="72"/>
      <c r="CC350" s="72"/>
      <c r="CD350" s="72"/>
      <c r="CE350" s="72"/>
      <c r="CF350" s="72"/>
      <c r="CG350" s="72"/>
      <c r="CH350" s="72"/>
      <c r="CI350" s="72"/>
      <c r="CJ350" s="72"/>
      <c r="CK350" s="72"/>
      <c r="CL350" s="72"/>
      <c r="CM350" s="72"/>
      <c r="CN350" s="72"/>
      <c r="CO350" s="72"/>
      <c r="CP350" s="72"/>
      <c r="CQ350" s="72"/>
      <c r="CR350" s="72"/>
      <c r="CS350" s="72"/>
      <c r="CT350" s="72"/>
      <c r="CU350" s="72"/>
      <c r="CV350" s="72"/>
      <c r="CW350" s="72"/>
      <c r="CX350" s="72"/>
      <c r="CY350" s="72"/>
      <c r="CZ350" s="72"/>
      <c r="DA350" s="72"/>
      <c r="DB350" s="72"/>
      <c r="DC350" s="72"/>
      <c r="DD350" s="72"/>
      <c r="DE350" s="72"/>
      <c r="DF350" s="72"/>
      <c r="DG350" s="72"/>
      <c r="DH350" s="72"/>
      <c r="DI350" s="72"/>
      <c r="DJ350" s="72"/>
      <c r="DK350" s="72"/>
      <c r="DL350" s="72"/>
      <c r="DM350" s="72"/>
      <c r="DN350" s="72"/>
      <c r="DO350" s="72"/>
      <c r="DP350" s="72"/>
      <c r="DQ350" s="72"/>
      <c r="DR350" s="72"/>
      <c r="DS350" s="72"/>
      <c r="DT350" s="72"/>
      <c r="DU350" s="72"/>
      <c r="DV350" s="72"/>
      <c r="DW350" s="72"/>
      <c r="DX350" s="72"/>
      <c r="DY350" s="72"/>
      <c r="DZ350" s="72"/>
      <c r="EA350" s="72"/>
      <c r="EB350" s="72"/>
      <c r="EC350" s="72"/>
      <c r="ED350" s="72"/>
      <c r="EE350" s="72"/>
      <c r="EF350" s="72"/>
      <c r="EG350" s="72"/>
      <c r="EH350" s="72"/>
      <c r="EI350" s="72"/>
      <c r="EJ350" s="72"/>
      <c r="EK350" s="72"/>
      <c r="EL350" s="72"/>
      <c r="EM350" s="72"/>
      <c r="EN350" s="72"/>
      <c r="EO350" s="72"/>
    </row>
    <row r="351" spans="1:145" s="34" customFormat="1" ht="27.75" customHeight="1">
      <c r="A351" s="27" t="s">
        <v>91</v>
      </c>
      <c r="B351" s="27" t="s">
        <v>134</v>
      </c>
      <c r="C351" s="27" t="s">
        <v>128</v>
      </c>
      <c r="D351" s="35" t="s">
        <v>447</v>
      </c>
      <c r="E351" s="37"/>
      <c r="F351" s="35"/>
      <c r="G351" s="29">
        <f t="shared" si="21"/>
        <v>0</v>
      </c>
      <c r="H351" s="29"/>
      <c r="I351" s="35"/>
      <c r="J351" s="29">
        <f t="shared" si="22"/>
        <v>0</v>
      </c>
      <c r="K351" s="36">
        <f>K352</f>
        <v>1408100</v>
      </c>
      <c r="L351" s="4">
        <f t="shared" si="25"/>
        <v>1408.1</v>
      </c>
      <c r="M351" s="36">
        <f t="shared" si="25"/>
        <v>905100</v>
      </c>
      <c r="N351" s="4">
        <f t="shared" si="25"/>
        <v>905.1</v>
      </c>
      <c r="O351" s="33"/>
      <c r="P351" s="33"/>
      <c r="Q351" s="33"/>
      <c r="R351" s="33"/>
      <c r="S351" s="33"/>
      <c r="T351" s="33"/>
      <c r="U351" s="33"/>
      <c r="V351" s="33"/>
      <c r="W351" s="33"/>
      <c r="X351" s="33"/>
      <c r="Y351" s="33"/>
      <c r="Z351" s="33"/>
      <c r="AA351" s="33"/>
      <c r="AB351" s="33"/>
      <c r="AC351" s="33"/>
      <c r="AD351" s="33"/>
      <c r="AE351" s="33"/>
      <c r="AF351" s="33"/>
      <c r="AG351" s="33"/>
      <c r="AH351" s="33"/>
      <c r="AI351" s="33"/>
      <c r="AJ351" s="33"/>
      <c r="AK351" s="33"/>
      <c r="AL351" s="33"/>
      <c r="AM351" s="33"/>
      <c r="AN351" s="33"/>
      <c r="AO351" s="33"/>
      <c r="AP351" s="33"/>
      <c r="AQ351" s="33"/>
      <c r="AR351" s="33"/>
      <c r="AS351" s="33"/>
      <c r="AT351" s="33"/>
      <c r="AU351" s="33"/>
      <c r="AV351" s="33"/>
      <c r="AW351" s="33"/>
      <c r="AX351" s="33"/>
      <c r="AY351" s="33"/>
      <c r="AZ351" s="33"/>
      <c r="BA351" s="33"/>
      <c r="BB351" s="33"/>
      <c r="BC351" s="33"/>
      <c r="BD351" s="33"/>
      <c r="BE351" s="33"/>
      <c r="BF351" s="33"/>
      <c r="BG351" s="33"/>
      <c r="BH351" s="33"/>
      <c r="BI351" s="33"/>
      <c r="BJ351" s="33"/>
      <c r="BK351" s="33"/>
      <c r="BL351" s="33"/>
      <c r="BM351" s="33"/>
      <c r="BN351" s="33"/>
      <c r="BO351" s="33"/>
      <c r="BP351" s="33"/>
      <c r="BQ351" s="33"/>
      <c r="BR351" s="33"/>
      <c r="BS351" s="33"/>
      <c r="BT351" s="33"/>
      <c r="BU351" s="33"/>
      <c r="BV351" s="33"/>
      <c r="BW351" s="33"/>
      <c r="BX351" s="33"/>
      <c r="BY351" s="33"/>
      <c r="BZ351" s="33"/>
      <c r="CA351" s="33"/>
      <c r="CB351" s="33"/>
      <c r="CC351" s="33"/>
      <c r="CD351" s="33"/>
      <c r="CE351" s="33"/>
      <c r="CF351" s="33"/>
      <c r="CG351" s="33"/>
      <c r="CH351" s="33"/>
      <c r="CI351" s="33"/>
      <c r="CJ351" s="33"/>
      <c r="CK351" s="33"/>
      <c r="CL351" s="33"/>
      <c r="CM351" s="33"/>
      <c r="CN351" s="33"/>
      <c r="CO351" s="33"/>
      <c r="CP351" s="33"/>
      <c r="CQ351" s="33"/>
      <c r="CR351" s="33"/>
      <c r="CS351" s="33"/>
      <c r="CT351" s="33"/>
      <c r="CU351" s="33"/>
      <c r="CV351" s="33"/>
      <c r="CW351" s="33"/>
      <c r="CX351" s="33"/>
      <c r="CY351" s="33"/>
      <c r="CZ351" s="33"/>
      <c r="DA351" s="33"/>
      <c r="DB351" s="33"/>
      <c r="DC351" s="33"/>
      <c r="DD351" s="33"/>
      <c r="DE351" s="33"/>
      <c r="DF351" s="33"/>
      <c r="DG351" s="33"/>
      <c r="DH351" s="33"/>
      <c r="DI351" s="33"/>
      <c r="DJ351" s="33"/>
      <c r="DK351" s="33"/>
      <c r="DL351" s="33"/>
      <c r="DM351" s="33"/>
      <c r="DN351" s="33"/>
      <c r="DO351" s="33"/>
      <c r="DP351" s="33"/>
      <c r="DQ351" s="33"/>
      <c r="DR351" s="33"/>
      <c r="DS351" s="33"/>
      <c r="DT351" s="33"/>
      <c r="DU351" s="33"/>
      <c r="DV351" s="33"/>
      <c r="DW351" s="33"/>
      <c r="DX351" s="33"/>
      <c r="DY351" s="33"/>
      <c r="DZ351" s="33"/>
      <c r="EA351" s="33"/>
      <c r="EB351" s="33"/>
      <c r="EC351" s="33"/>
      <c r="ED351" s="33"/>
      <c r="EE351" s="33"/>
      <c r="EF351" s="33"/>
      <c r="EG351" s="33"/>
      <c r="EH351" s="33"/>
      <c r="EI351" s="33"/>
      <c r="EJ351" s="33"/>
      <c r="EK351" s="33"/>
      <c r="EL351" s="33"/>
      <c r="EM351" s="33"/>
      <c r="EN351" s="33"/>
      <c r="EO351" s="33"/>
    </row>
    <row r="352" spans="1:145" s="45" customFormat="1" ht="27" customHeight="1">
      <c r="A352" s="38"/>
      <c r="B352" s="38"/>
      <c r="C352" s="38"/>
      <c r="D352" s="83" t="s">
        <v>214</v>
      </c>
      <c r="E352" s="83" t="s">
        <v>214</v>
      </c>
      <c r="F352" s="39"/>
      <c r="G352" s="40">
        <f t="shared" si="21"/>
        <v>0</v>
      </c>
      <c r="H352" s="40"/>
      <c r="I352" s="39"/>
      <c r="J352" s="40">
        <f t="shared" si="22"/>
        <v>0</v>
      </c>
      <c r="K352" s="41">
        <v>1408100</v>
      </c>
      <c r="L352" s="42">
        <f t="shared" si="24"/>
        <v>1408.1</v>
      </c>
      <c r="M352" s="41">
        <v>905100</v>
      </c>
      <c r="N352" s="43">
        <f t="shared" si="23"/>
        <v>905.1</v>
      </c>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H352" s="44"/>
      <c r="CI352" s="44"/>
      <c r="CJ352" s="44"/>
      <c r="CK352" s="44"/>
      <c r="CL352" s="44"/>
      <c r="CM352" s="44"/>
      <c r="CN352" s="44"/>
      <c r="CO352" s="44"/>
      <c r="CP352" s="44"/>
      <c r="CQ352" s="44"/>
      <c r="CR352" s="44"/>
      <c r="CS352" s="44"/>
      <c r="CT352" s="44"/>
      <c r="CU352" s="44"/>
      <c r="CV352" s="44"/>
      <c r="CW352" s="44"/>
      <c r="CX352" s="44"/>
      <c r="CY352" s="44"/>
      <c r="CZ352" s="44"/>
      <c r="DA352" s="44"/>
      <c r="DB352" s="44"/>
      <c r="DC352" s="44"/>
      <c r="DD352" s="44"/>
      <c r="DE352" s="44"/>
      <c r="DF352" s="44"/>
      <c r="DG352" s="44"/>
      <c r="DH352" s="44"/>
      <c r="DI352" s="44"/>
      <c r="DJ352" s="44"/>
      <c r="DK352" s="44"/>
      <c r="DL352" s="44"/>
      <c r="DM352" s="44"/>
      <c r="DN352" s="44"/>
      <c r="DO352" s="44"/>
      <c r="DP352" s="44"/>
      <c r="DQ352" s="44"/>
      <c r="DR352" s="44"/>
      <c r="DS352" s="44"/>
      <c r="DT352" s="44"/>
      <c r="DU352" s="44"/>
      <c r="DV352" s="44"/>
      <c r="DW352" s="44"/>
      <c r="DX352" s="44"/>
      <c r="DY352" s="44"/>
      <c r="DZ352" s="44"/>
      <c r="EA352" s="44"/>
      <c r="EB352" s="44"/>
      <c r="EC352" s="44"/>
      <c r="ED352" s="44"/>
      <c r="EE352" s="44"/>
      <c r="EF352" s="44"/>
      <c r="EG352" s="44"/>
      <c r="EH352" s="44"/>
      <c r="EI352" s="44"/>
      <c r="EJ352" s="44"/>
      <c r="EK352" s="44"/>
      <c r="EL352" s="44"/>
      <c r="EM352" s="44"/>
      <c r="EN352" s="44"/>
      <c r="EO352" s="44"/>
    </row>
    <row r="353" spans="1:145" s="34" customFormat="1" ht="27" customHeight="1">
      <c r="A353" s="27" t="s">
        <v>235</v>
      </c>
      <c r="B353" s="27" t="s">
        <v>138</v>
      </c>
      <c r="C353" s="27" t="s">
        <v>139</v>
      </c>
      <c r="D353" s="35" t="s">
        <v>64</v>
      </c>
      <c r="E353" s="35"/>
      <c r="F353" s="35"/>
      <c r="G353" s="29">
        <f t="shared" si="21"/>
        <v>0</v>
      </c>
      <c r="H353" s="29"/>
      <c r="I353" s="35"/>
      <c r="J353" s="29">
        <f t="shared" si="22"/>
        <v>0</v>
      </c>
      <c r="K353" s="36">
        <v>16524000</v>
      </c>
      <c r="L353" s="4">
        <f t="shared" si="24"/>
        <v>16524</v>
      </c>
      <c r="M353" s="36">
        <v>15795576</v>
      </c>
      <c r="N353" s="3">
        <f t="shared" si="23"/>
        <v>15795.6</v>
      </c>
      <c r="O353" s="33"/>
      <c r="P353" s="33"/>
      <c r="Q353" s="33"/>
      <c r="R353" s="33"/>
      <c r="S353" s="33"/>
      <c r="T353" s="33"/>
      <c r="U353" s="33"/>
      <c r="V353" s="33"/>
      <c r="W353" s="33"/>
      <c r="X353" s="33"/>
      <c r="Y353" s="33"/>
      <c r="Z353" s="33"/>
      <c r="AA353" s="33"/>
      <c r="AB353" s="33"/>
      <c r="AC353" s="33"/>
      <c r="AD353" s="33"/>
      <c r="AE353" s="33"/>
      <c r="AF353" s="33"/>
      <c r="AG353" s="33"/>
      <c r="AH353" s="33"/>
      <c r="AI353" s="33"/>
      <c r="AJ353" s="33"/>
      <c r="AK353" s="33"/>
      <c r="AL353" s="33"/>
      <c r="AM353" s="33"/>
      <c r="AN353" s="33"/>
      <c r="AO353" s="33"/>
      <c r="AP353" s="33"/>
      <c r="AQ353" s="33"/>
      <c r="AR353" s="33"/>
      <c r="AS353" s="33"/>
      <c r="AT353" s="33"/>
      <c r="AU353" s="33"/>
      <c r="AV353" s="33"/>
      <c r="AW353" s="33"/>
      <c r="AX353" s="33"/>
      <c r="AY353" s="33"/>
      <c r="AZ353" s="33"/>
      <c r="BA353" s="33"/>
      <c r="BB353" s="33"/>
      <c r="BC353" s="33"/>
      <c r="BD353" s="33"/>
      <c r="BE353" s="33"/>
      <c r="BF353" s="33"/>
      <c r="BG353" s="33"/>
      <c r="BH353" s="33"/>
      <c r="BI353" s="33"/>
      <c r="BJ353" s="33"/>
      <c r="BK353" s="33"/>
      <c r="BL353" s="33"/>
      <c r="BM353" s="33"/>
      <c r="BN353" s="33"/>
      <c r="BO353" s="33"/>
      <c r="BP353" s="33"/>
      <c r="BQ353" s="33"/>
      <c r="BR353" s="33"/>
      <c r="BS353" s="33"/>
      <c r="BT353" s="33"/>
      <c r="BU353" s="33"/>
      <c r="BV353" s="33"/>
      <c r="BW353" s="33"/>
      <c r="BX353" s="33"/>
      <c r="BY353" s="33"/>
      <c r="BZ353" s="33"/>
      <c r="CA353" s="33"/>
      <c r="CB353" s="33"/>
      <c r="CC353" s="33"/>
      <c r="CD353" s="33"/>
      <c r="CE353" s="33"/>
      <c r="CF353" s="33"/>
      <c r="CG353" s="33"/>
      <c r="CH353" s="33"/>
      <c r="CI353" s="33"/>
      <c r="CJ353" s="33"/>
      <c r="CK353" s="33"/>
      <c r="CL353" s="33"/>
      <c r="CM353" s="33"/>
      <c r="CN353" s="33"/>
      <c r="CO353" s="33"/>
      <c r="CP353" s="33"/>
      <c r="CQ353" s="33"/>
      <c r="CR353" s="33"/>
      <c r="CS353" s="33"/>
      <c r="CT353" s="33"/>
      <c r="CU353" s="33"/>
      <c r="CV353" s="33"/>
      <c r="CW353" s="33"/>
      <c r="CX353" s="33"/>
      <c r="CY353" s="33"/>
      <c r="CZ353" s="33"/>
      <c r="DA353" s="33"/>
      <c r="DB353" s="33"/>
      <c r="DC353" s="33"/>
      <c r="DD353" s="33"/>
      <c r="DE353" s="33"/>
      <c r="DF353" s="33"/>
      <c r="DG353" s="33"/>
      <c r="DH353" s="33"/>
      <c r="DI353" s="33"/>
      <c r="DJ353" s="33"/>
      <c r="DK353" s="33"/>
      <c r="DL353" s="33"/>
      <c r="DM353" s="33"/>
      <c r="DN353" s="33"/>
      <c r="DO353" s="33"/>
      <c r="DP353" s="33"/>
      <c r="DQ353" s="33"/>
      <c r="DR353" s="33"/>
      <c r="DS353" s="33"/>
      <c r="DT353" s="33"/>
      <c r="DU353" s="33"/>
      <c r="DV353" s="33"/>
      <c r="DW353" s="33"/>
      <c r="DX353" s="33"/>
      <c r="DY353" s="33"/>
      <c r="DZ353" s="33"/>
      <c r="EA353" s="33"/>
      <c r="EB353" s="33"/>
      <c r="EC353" s="33"/>
      <c r="ED353" s="33"/>
      <c r="EE353" s="33"/>
      <c r="EF353" s="33"/>
      <c r="EG353" s="33"/>
      <c r="EH353" s="33"/>
      <c r="EI353" s="33"/>
      <c r="EJ353" s="33"/>
      <c r="EK353" s="33"/>
      <c r="EL353" s="33"/>
      <c r="EM353" s="33"/>
      <c r="EN353" s="33"/>
      <c r="EO353" s="33"/>
    </row>
    <row r="354" spans="1:145" s="34" customFormat="1" ht="24" customHeight="1">
      <c r="A354" s="48" t="s">
        <v>82</v>
      </c>
      <c r="B354" s="48" t="s">
        <v>142</v>
      </c>
      <c r="C354" s="48" t="s">
        <v>132</v>
      </c>
      <c r="D354" s="35" t="s">
        <v>441</v>
      </c>
      <c r="E354" s="80" t="s">
        <v>166</v>
      </c>
      <c r="F354" s="35"/>
      <c r="G354" s="29">
        <f t="shared" si="21"/>
        <v>0</v>
      </c>
      <c r="H354" s="29"/>
      <c r="I354" s="35"/>
      <c r="J354" s="29">
        <f t="shared" si="22"/>
        <v>0</v>
      </c>
      <c r="K354" s="36">
        <v>28850000</v>
      </c>
      <c r="L354" s="4">
        <f t="shared" si="24"/>
        <v>28850</v>
      </c>
      <c r="M354" s="36">
        <v>28850000</v>
      </c>
      <c r="N354" s="3">
        <f t="shared" si="23"/>
        <v>28850</v>
      </c>
      <c r="O354" s="33"/>
      <c r="P354" s="33"/>
      <c r="Q354" s="33"/>
      <c r="R354" s="33"/>
      <c r="S354" s="33"/>
      <c r="T354" s="33"/>
      <c r="U354" s="33"/>
      <c r="V354" s="33"/>
      <c r="W354" s="33"/>
      <c r="X354" s="33"/>
      <c r="Y354" s="33"/>
      <c r="Z354" s="33"/>
      <c r="AA354" s="33"/>
      <c r="AB354" s="33"/>
      <c r="AC354" s="33"/>
      <c r="AD354" s="33"/>
      <c r="AE354" s="33"/>
      <c r="AF354" s="33"/>
      <c r="AG354" s="33"/>
      <c r="AH354" s="33"/>
      <c r="AI354" s="33"/>
      <c r="AJ354" s="33"/>
      <c r="AK354" s="33"/>
      <c r="AL354" s="33"/>
      <c r="AM354" s="33"/>
      <c r="AN354" s="33"/>
      <c r="AO354" s="33"/>
      <c r="AP354" s="33"/>
      <c r="AQ354" s="33"/>
      <c r="AR354" s="33"/>
      <c r="AS354" s="33"/>
      <c r="AT354" s="33"/>
      <c r="AU354" s="33"/>
      <c r="AV354" s="33"/>
      <c r="AW354" s="33"/>
      <c r="AX354" s="33"/>
      <c r="AY354" s="33"/>
      <c r="AZ354" s="33"/>
      <c r="BA354" s="33"/>
      <c r="BB354" s="33"/>
      <c r="BC354" s="33"/>
      <c r="BD354" s="33"/>
      <c r="BE354" s="33"/>
      <c r="BF354" s="33"/>
      <c r="BG354" s="33"/>
      <c r="BH354" s="33"/>
      <c r="BI354" s="33"/>
      <c r="BJ354" s="33"/>
      <c r="BK354" s="33"/>
      <c r="BL354" s="33"/>
      <c r="BM354" s="33"/>
      <c r="BN354" s="33"/>
      <c r="BO354" s="33"/>
      <c r="BP354" s="33"/>
      <c r="BQ354" s="33"/>
      <c r="BR354" s="33"/>
      <c r="BS354" s="33"/>
      <c r="BT354" s="33"/>
      <c r="BU354" s="33"/>
      <c r="BV354" s="33"/>
      <c r="BW354" s="33"/>
      <c r="BX354" s="33"/>
      <c r="BY354" s="33"/>
      <c r="BZ354" s="33"/>
      <c r="CA354" s="33"/>
      <c r="CB354" s="33"/>
      <c r="CC354" s="33"/>
      <c r="CD354" s="33"/>
      <c r="CE354" s="33"/>
      <c r="CF354" s="33"/>
      <c r="CG354" s="33"/>
      <c r="CH354" s="33"/>
      <c r="CI354" s="33"/>
      <c r="CJ354" s="33"/>
      <c r="CK354" s="33"/>
      <c r="CL354" s="33"/>
      <c r="CM354" s="33"/>
      <c r="CN354" s="33"/>
      <c r="CO354" s="33"/>
      <c r="CP354" s="33"/>
      <c r="CQ354" s="33"/>
      <c r="CR354" s="33"/>
      <c r="CS354" s="33"/>
      <c r="CT354" s="33"/>
      <c r="CU354" s="33"/>
      <c r="CV354" s="33"/>
      <c r="CW354" s="33"/>
      <c r="CX354" s="33"/>
      <c r="CY354" s="33"/>
      <c r="CZ354" s="33"/>
      <c r="DA354" s="33"/>
      <c r="DB354" s="33"/>
      <c r="DC354" s="33"/>
      <c r="DD354" s="33"/>
      <c r="DE354" s="33"/>
      <c r="DF354" s="33"/>
      <c r="DG354" s="33"/>
      <c r="DH354" s="33"/>
      <c r="DI354" s="33"/>
      <c r="DJ354" s="33"/>
      <c r="DK354" s="33"/>
      <c r="DL354" s="33"/>
      <c r="DM354" s="33"/>
      <c r="DN354" s="33"/>
      <c r="DO354" s="33"/>
      <c r="DP354" s="33"/>
      <c r="DQ354" s="33"/>
      <c r="DR354" s="33"/>
      <c r="DS354" s="33"/>
      <c r="DT354" s="33"/>
      <c r="DU354" s="33"/>
      <c r="DV354" s="33"/>
      <c r="DW354" s="33"/>
      <c r="DX354" s="33"/>
      <c r="DY354" s="33"/>
      <c r="DZ354" s="33"/>
      <c r="EA354" s="33"/>
      <c r="EB354" s="33"/>
      <c r="EC354" s="33"/>
      <c r="ED354" s="33"/>
      <c r="EE354" s="33"/>
      <c r="EF354" s="33"/>
      <c r="EG354" s="33"/>
      <c r="EH354" s="33"/>
      <c r="EI354" s="33"/>
      <c r="EJ354" s="33"/>
      <c r="EK354" s="33"/>
      <c r="EL354" s="33"/>
      <c r="EM354" s="33"/>
      <c r="EN354" s="33"/>
      <c r="EO354" s="33"/>
    </row>
    <row r="355" spans="1:145" s="45" customFormat="1" ht="21.75" customHeight="1">
      <c r="A355" s="46"/>
      <c r="B355" s="46"/>
      <c r="C355" s="46"/>
      <c r="D355" s="83" t="s">
        <v>166</v>
      </c>
      <c r="E355" s="83"/>
      <c r="F355" s="39"/>
      <c r="G355" s="29">
        <f t="shared" si="21"/>
        <v>0</v>
      </c>
      <c r="H355" s="40"/>
      <c r="I355" s="39"/>
      <c r="J355" s="29">
        <f t="shared" si="22"/>
        <v>0</v>
      </c>
      <c r="K355" s="41">
        <f>K354</f>
        <v>28850000</v>
      </c>
      <c r="L355" s="42">
        <f>L354</f>
        <v>28850</v>
      </c>
      <c r="M355" s="41">
        <f>M354</f>
        <v>28850000</v>
      </c>
      <c r="N355" s="42">
        <f>N354</f>
        <v>28850</v>
      </c>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H355" s="44"/>
      <c r="CI355" s="44"/>
      <c r="CJ355" s="44"/>
      <c r="CK355" s="44"/>
      <c r="CL355" s="44"/>
      <c r="CM355" s="44"/>
      <c r="CN355" s="44"/>
      <c r="CO355" s="44"/>
      <c r="CP355" s="44"/>
      <c r="CQ355" s="44"/>
      <c r="CR355" s="44"/>
      <c r="CS355" s="44"/>
      <c r="CT355" s="44"/>
      <c r="CU355" s="44"/>
      <c r="CV355" s="44"/>
      <c r="CW355" s="44"/>
      <c r="CX355" s="44"/>
      <c r="CY355" s="44"/>
      <c r="CZ355" s="44"/>
      <c r="DA355" s="44"/>
      <c r="DB355" s="44"/>
      <c r="DC355" s="44"/>
      <c r="DD355" s="44"/>
      <c r="DE355" s="44"/>
      <c r="DF355" s="44"/>
      <c r="DG355" s="44"/>
      <c r="DH355" s="44"/>
      <c r="DI355" s="44"/>
      <c r="DJ355" s="44"/>
      <c r="DK355" s="44"/>
      <c r="DL355" s="44"/>
      <c r="DM355" s="44"/>
      <c r="DN355" s="44"/>
      <c r="DO355" s="44"/>
      <c r="DP355" s="44"/>
      <c r="DQ355" s="44"/>
      <c r="DR355" s="44"/>
      <c r="DS355" s="44"/>
      <c r="DT355" s="44"/>
      <c r="DU355" s="44"/>
      <c r="DV355" s="44"/>
      <c r="DW355" s="44"/>
      <c r="DX355" s="44"/>
      <c r="DY355" s="44"/>
      <c r="DZ355" s="44"/>
      <c r="EA355" s="44"/>
      <c r="EB355" s="44"/>
      <c r="EC355" s="44"/>
      <c r="ED355" s="44"/>
      <c r="EE355" s="44"/>
      <c r="EF355" s="44"/>
      <c r="EG355" s="44"/>
      <c r="EH355" s="44"/>
      <c r="EI355" s="44"/>
      <c r="EJ355" s="44"/>
      <c r="EK355" s="44"/>
      <c r="EL355" s="44"/>
      <c r="EM355" s="44"/>
      <c r="EN355" s="44"/>
      <c r="EO355" s="44"/>
    </row>
    <row r="356" spans="1:145" s="34" customFormat="1" ht="29.25" customHeight="1">
      <c r="A356" s="76">
        <v>4810000</v>
      </c>
      <c r="B356" s="50"/>
      <c r="C356" s="50"/>
      <c r="D356" s="54" t="s">
        <v>86</v>
      </c>
      <c r="E356" s="35"/>
      <c r="F356" s="35"/>
      <c r="G356" s="29">
        <f t="shared" si="21"/>
        <v>0</v>
      </c>
      <c r="H356" s="29"/>
      <c r="I356" s="35"/>
      <c r="J356" s="29">
        <f t="shared" si="22"/>
        <v>0</v>
      </c>
      <c r="K356" s="31">
        <f>K357+K358+K360</f>
        <v>147683</v>
      </c>
      <c r="L356" s="32">
        <f>L357+L358+L360</f>
        <v>147.7</v>
      </c>
      <c r="M356" s="31">
        <f>M357+M358+M360</f>
        <v>147613</v>
      </c>
      <c r="N356" s="32">
        <f>N357+N358+N360</f>
        <v>147.60000000000002</v>
      </c>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33"/>
      <c r="AL356" s="33"/>
      <c r="AM356" s="33"/>
      <c r="AN356" s="33"/>
      <c r="AO356" s="33"/>
      <c r="AP356" s="33"/>
      <c r="AQ356" s="33"/>
      <c r="AR356" s="33"/>
      <c r="AS356" s="33"/>
      <c r="AT356" s="33"/>
      <c r="AU356" s="33"/>
      <c r="AV356" s="33"/>
      <c r="AW356" s="33"/>
      <c r="AX356" s="33"/>
      <c r="AY356" s="33"/>
      <c r="AZ356" s="33"/>
      <c r="BA356" s="33"/>
      <c r="BB356" s="33"/>
      <c r="BC356" s="33"/>
      <c r="BD356" s="33"/>
      <c r="BE356" s="33"/>
      <c r="BF356" s="33"/>
      <c r="BG356" s="33"/>
      <c r="BH356" s="33"/>
      <c r="BI356" s="33"/>
      <c r="BJ356" s="33"/>
      <c r="BK356" s="33"/>
      <c r="BL356" s="33"/>
      <c r="BM356" s="33"/>
      <c r="BN356" s="33"/>
      <c r="BO356" s="33"/>
      <c r="BP356" s="33"/>
      <c r="BQ356" s="33"/>
      <c r="BR356" s="33"/>
      <c r="BS356" s="33"/>
      <c r="BT356" s="33"/>
      <c r="BU356" s="33"/>
      <c r="BV356" s="33"/>
      <c r="BW356" s="33"/>
      <c r="BX356" s="33"/>
      <c r="BY356" s="33"/>
      <c r="BZ356" s="33"/>
      <c r="CA356" s="33"/>
      <c r="CB356" s="33"/>
      <c r="CC356" s="33"/>
      <c r="CD356" s="33"/>
      <c r="CE356" s="33"/>
      <c r="CF356" s="33"/>
      <c r="CG356" s="33"/>
      <c r="CH356" s="33"/>
      <c r="CI356" s="33"/>
      <c r="CJ356" s="33"/>
      <c r="CK356" s="33"/>
      <c r="CL356" s="33"/>
      <c r="CM356" s="33"/>
      <c r="CN356" s="33"/>
      <c r="CO356" s="33"/>
      <c r="CP356" s="33"/>
      <c r="CQ356" s="33"/>
      <c r="CR356" s="33"/>
      <c r="CS356" s="33"/>
      <c r="CT356" s="33"/>
      <c r="CU356" s="33"/>
      <c r="CV356" s="33"/>
      <c r="CW356" s="33"/>
      <c r="CX356" s="33"/>
      <c r="CY356" s="33"/>
      <c r="CZ356" s="33"/>
      <c r="DA356" s="33"/>
      <c r="DB356" s="33"/>
      <c r="DC356" s="33"/>
      <c r="DD356" s="33"/>
      <c r="DE356" s="33"/>
      <c r="DF356" s="33"/>
      <c r="DG356" s="33"/>
      <c r="DH356" s="33"/>
      <c r="DI356" s="33"/>
      <c r="DJ356" s="33"/>
      <c r="DK356" s="33"/>
      <c r="DL356" s="33"/>
      <c r="DM356" s="33"/>
      <c r="DN356" s="33"/>
      <c r="DO356" s="33"/>
      <c r="DP356" s="33"/>
      <c r="DQ356" s="33"/>
      <c r="DR356" s="33"/>
      <c r="DS356" s="33"/>
      <c r="DT356" s="33"/>
      <c r="DU356" s="33"/>
      <c r="DV356" s="33"/>
      <c r="DW356" s="33"/>
      <c r="DX356" s="33"/>
      <c r="DY356" s="33"/>
      <c r="DZ356" s="33"/>
      <c r="EA356" s="33"/>
      <c r="EB356" s="33"/>
      <c r="EC356" s="33"/>
      <c r="ED356" s="33"/>
      <c r="EE356" s="33"/>
      <c r="EF356" s="33"/>
      <c r="EG356" s="33"/>
      <c r="EH356" s="33"/>
      <c r="EI356" s="33"/>
      <c r="EJ356" s="33"/>
      <c r="EK356" s="33"/>
      <c r="EL356" s="33"/>
      <c r="EM356" s="33"/>
      <c r="EN356" s="33"/>
      <c r="EO356" s="33"/>
    </row>
    <row r="357" spans="1:145" s="34" customFormat="1" ht="24.75" customHeight="1">
      <c r="A357" s="27" t="s">
        <v>74</v>
      </c>
      <c r="B357" s="27" t="s">
        <v>94</v>
      </c>
      <c r="C357" s="27" t="s">
        <v>95</v>
      </c>
      <c r="D357" s="35" t="s">
        <v>237</v>
      </c>
      <c r="E357" s="35"/>
      <c r="F357" s="35"/>
      <c r="G357" s="29">
        <f t="shared" si="21"/>
        <v>0</v>
      </c>
      <c r="H357" s="29"/>
      <c r="I357" s="35"/>
      <c r="J357" s="29">
        <f t="shared" si="22"/>
        <v>0</v>
      </c>
      <c r="K357" s="36">
        <v>95000</v>
      </c>
      <c r="L357" s="4">
        <f t="shared" si="24"/>
        <v>95</v>
      </c>
      <c r="M357" s="36">
        <v>94930</v>
      </c>
      <c r="N357" s="3">
        <f t="shared" si="23"/>
        <v>94.9</v>
      </c>
      <c r="O357" s="33"/>
      <c r="P357" s="33"/>
      <c r="Q357" s="33"/>
      <c r="R357" s="33"/>
      <c r="S357" s="33"/>
      <c r="T357" s="33"/>
      <c r="U357" s="33"/>
      <c r="V357" s="33"/>
      <c r="W357" s="33"/>
      <c r="X357" s="33"/>
      <c r="Y357" s="33"/>
      <c r="Z357" s="33"/>
      <c r="AA357" s="33"/>
      <c r="AB357" s="33"/>
      <c r="AC357" s="33"/>
      <c r="AD357" s="33"/>
      <c r="AE357" s="33"/>
      <c r="AF357" s="33"/>
      <c r="AG357" s="33"/>
      <c r="AH357" s="33"/>
      <c r="AI357" s="33"/>
      <c r="AJ357" s="33"/>
      <c r="AK357" s="33"/>
      <c r="AL357" s="33"/>
      <c r="AM357" s="33"/>
      <c r="AN357" s="33"/>
      <c r="AO357" s="33"/>
      <c r="AP357" s="33"/>
      <c r="AQ357" s="33"/>
      <c r="AR357" s="33"/>
      <c r="AS357" s="33"/>
      <c r="AT357" s="33"/>
      <c r="AU357" s="33"/>
      <c r="AV357" s="33"/>
      <c r="AW357" s="33"/>
      <c r="AX357" s="33"/>
      <c r="AY357" s="33"/>
      <c r="AZ357" s="33"/>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33"/>
      <c r="CE357" s="33"/>
      <c r="CF357" s="33"/>
      <c r="CG357" s="33"/>
      <c r="CH357" s="33"/>
      <c r="CI357" s="33"/>
      <c r="CJ357" s="33"/>
      <c r="CK357" s="33"/>
      <c r="CL357" s="33"/>
      <c r="CM357" s="33"/>
      <c r="CN357" s="33"/>
      <c r="CO357" s="33"/>
      <c r="CP357" s="33"/>
      <c r="CQ357" s="33"/>
      <c r="CR357" s="33"/>
      <c r="CS357" s="33"/>
      <c r="CT357" s="33"/>
      <c r="CU357" s="33"/>
      <c r="CV357" s="33"/>
      <c r="CW357" s="33"/>
      <c r="CX357" s="33"/>
      <c r="CY357" s="33"/>
      <c r="CZ357" s="33"/>
      <c r="DA357" s="33"/>
      <c r="DB357" s="33"/>
      <c r="DC357" s="33"/>
      <c r="DD357" s="33"/>
      <c r="DE357" s="33"/>
      <c r="DF357" s="33"/>
      <c r="DG357" s="33"/>
      <c r="DH357" s="33"/>
      <c r="DI357" s="33"/>
      <c r="DJ357" s="33"/>
      <c r="DK357" s="33"/>
      <c r="DL357" s="33"/>
      <c r="DM357" s="33"/>
      <c r="DN357" s="33"/>
      <c r="DO357" s="33"/>
      <c r="DP357" s="33"/>
      <c r="DQ357" s="33"/>
      <c r="DR357" s="33"/>
      <c r="DS357" s="33"/>
      <c r="DT357" s="33"/>
      <c r="DU357" s="33"/>
      <c r="DV357" s="33"/>
      <c r="DW357" s="33"/>
      <c r="DX357" s="33"/>
      <c r="DY357" s="33"/>
      <c r="DZ357" s="33"/>
      <c r="EA357" s="33"/>
      <c r="EB357" s="33"/>
      <c r="EC357" s="33"/>
      <c r="ED357" s="33"/>
      <c r="EE357" s="33"/>
      <c r="EF357" s="33"/>
      <c r="EG357" s="33"/>
      <c r="EH357" s="33"/>
      <c r="EI357" s="33"/>
      <c r="EJ357" s="33"/>
      <c r="EK357" s="33"/>
      <c r="EL357" s="33"/>
      <c r="EM357" s="33"/>
      <c r="EN357" s="33"/>
      <c r="EO357" s="33"/>
    </row>
    <row r="358" spans="1:145" s="34" customFormat="1" ht="26.25" customHeight="1">
      <c r="A358" s="48" t="s">
        <v>247</v>
      </c>
      <c r="B358" s="48" t="s">
        <v>142</v>
      </c>
      <c r="C358" s="48" t="s">
        <v>132</v>
      </c>
      <c r="D358" s="35" t="s">
        <v>441</v>
      </c>
      <c r="E358" s="35" t="s">
        <v>248</v>
      </c>
      <c r="F358" s="35"/>
      <c r="G358" s="29">
        <f t="shared" si="21"/>
        <v>0</v>
      </c>
      <c r="H358" s="29"/>
      <c r="I358" s="35"/>
      <c r="J358" s="29">
        <f t="shared" si="22"/>
        <v>0</v>
      </c>
      <c r="K358" s="36">
        <v>17173</v>
      </c>
      <c r="L358" s="4">
        <f t="shared" si="24"/>
        <v>17.2</v>
      </c>
      <c r="M358" s="36">
        <v>17173</v>
      </c>
      <c r="N358" s="3">
        <f t="shared" si="23"/>
        <v>17.2</v>
      </c>
      <c r="O358" s="33"/>
      <c r="P358" s="33"/>
      <c r="Q358" s="33"/>
      <c r="R358" s="33"/>
      <c r="S358" s="33"/>
      <c r="T358" s="33"/>
      <c r="U358" s="33"/>
      <c r="V358" s="33"/>
      <c r="W358" s="33"/>
      <c r="X358" s="33"/>
      <c r="Y358" s="33"/>
      <c r="Z358" s="33"/>
      <c r="AA358" s="33"/>
      <c r="AB358" s="33"/>
      <c r="AC358" s="33"/>
      <c r="AD358" s="33"/>
      <c r="AE358" s="33"/>
      <c r="AF358" s="33"/>
      <c r="AG358" s="33"/>
      <c r="AH358" s="33"/>
      <c r="AI358" s="33"/>
      <c r="AJ358" s="33"/>
      <c r="AK358" s="33"/>
      <c r="AL358" s="33"/>
      <c r="AM358" s="33"/>
      <c r="AN358" s="33"/>
      <c r="AO358" s="33"/>
      <c r="AP358" s="33"/>
      <c r="AQ358" s="33"/>
      <c r="AR358" s="33"/>
      <c r="AS358" s="33"/>
      <c r="AT358" s="33"/>
      <c r="AU358" s="33"/>
      <c r="AV358" s="33"/>
      <c r="AW358" s="33"/>
      <c r="AX358" s="33"/>
      <c r="AY358" s="33"/>
      <c r="AZ358" s="33"/>
      <c r="BA358" s="33"/>
      <c r="BB358" s="33"/>
      <c r="BC358" s="33"/>
      <c r="BD358" s="33"/>
      <c r="BE358" s="33"/>
      <c r="BF358" s="33"/>
      <c r="BG358" s="33"/>
      <c r="BH358" s="33"/>
      <c r="BI358" s="33"/>
      <c r="BJ358" s="33"/>
      <c r="BK358" s="33"/>
      <c r="BL358" s="33"/>
      <c r="BM358" s="33"/>
      <c r="BN358" s="33"/>
      <c r="BO358" s="33"/>
      <c r="BP358" s="33"/>
      <c r="BQ358" s="33"/>
      <c r="BR358" s="33"/>
      <c r="BS358" s="33"/>
      <c r="BT358" s="33"/>
      <c r="BU358" s="33"/>
      <c r="BV358" s="33"/>
      <c r="BW358" s="33"/>
      <c r="BX358" s="33"/>
      <c r="BY358" s="33"/>
      <c r="BZ358" s="33"/>
      <c r="CA358" s="33"/>
      <c r="CB358" s="33"/>
      <c r="CC358" s="33"/>
      <c r="CD358" s="33"/>
      <c r="CE358" s="33"/>
      <c r="CF358" s="33"/>
      <c r="CG358" s="33"/>
      <c r="CH358" s="33"/>
      <c r="CI358" s="33"/>
      <c r="CJ358" s="33"/>
      <c r="CK358" s="33"/>
      <c r="CL358" s="33"/>
      <c r="CM358" s="33"/>
      <c r="CN358" s="33"/>
      <c r="CO358" s="33"/>
      <c r="CP358" s="33"/>
      <c r="CQ358" s="33"/>
      <c r="CR358" s="33"/>
      <c r="CS358" s="33"/>
      <c r="CT358" s="33"/>
      <c r="CU358" s="33"/>
      <c r="CV358" s="33"/>
      <c r="CW358" s="33"/>
      <c r="CX358" s="33"/>
      <c r="CY358" s="33"/>
      <c r="CZ358" s="33"/>
      <c r="DA358" s="33"/>
      <c r="DB358" s="33"/>
      <c r="DC358" s="33"/>
      <c r="DD358" s="33"/>
      <c r="DE358" s="33"/>
      <c r="DF358" s="33"/>
      <c r="DG358" s="33"/>
      <c r="DH358" s="33"/>
      <c r="DI358" s="33"/>
      <c r="DJ358" s="33"/>
      <c r="DK358" s="33"/>
      <c r="DL358" s="33"/>
      <c r="DM358" s="33"/>
      <c r="DN358" s="33"/>
      <c r="DO358" s="33"/>
      <c r="DP358" s="33"/>
      <c r="DQ358" s="33"/>
      <c r="DR358" s="33"/>
      <c r="DS358" s="33"/>
      <c r="DT358" s="33"/>
      <c r="DU358" s="33"/>
      <c r="DV358" s="33"/>
      <c r="DW358" s="33"/>
      <c r="DX358" s="33"/>
      <c r="DY358" s="33"/>
      <c r="DZ358" s="33"/>
      <c r="EA358" s="33"/>
      <c r="EB358" s="33"/>
      <c r="EC358" s="33"/>
      <c r="ED358" s="33"/>
      <c r="EE358" s="33"/>
      <c r="EF358" s="33"/>
      <c r="EG358" s="33"/>
      <c r="EH358" s="33"/>
      <c r="EI358" s="33"/>
      <c r="EJ358" s="33"/>
      <c r="EK358" s="33"/>
      <c r="EL358" s="33"/>
      <c r="EM358" s="33"/>
      <c r="EN358" s="33"/>
      <c r="EO358" s="33"/>
    </row>
    <row r="359" spans="1:145" s="45" customFormat="1" ht="24.75" customHeight="1">
      <c r="A359" s="46"/>
      <c r="B359" s="46"/>
      <c r="C359" s="46"/>
      <c r="D359" s="39" t="s">
        <v>248</v>
      </c>
      <c r="E359" s="39"/>
      <c r="F359" s="39"/>
      <c r="G359" s="29">
        <f t="shared" si="21"/>
        <v>0</v>
      </c>
      <c r="H359" s="40"/>
      <c r="I359" s="39"/>
      <c r="J359" s="29">
        <f t="shared" si="22"/>
        <v>0</v>
      </c>
      <c r="K359" s="41">
        <f>K358</f>
        <v>17173</v>
      </c>
      <c r="L359" s="42">
        <f>L358</f>
        <v>17.2</v>
      </c>
      <c r="M359" s="41">
        <f>M358</f>
        <v>17173</v>
      </c>
      <c r="N359" s="42">
        <f>N358</f>
        <v>17.2</v>
      </c>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H359" s="44"/>
      <c r="CI359" s="44"/>
      <c r="CJ359" s="44"/>
      <c r="CK359" s="44"/>
      <c r="CL359" s="44"/>
      <c r="CM359" s="44"/>
      <c r="CN359" s="44"/>
      <c r="CO359" s="44"/>
      <c r="CP359" s="44"/>
      <c r="CQ359" s="44"/>
      <c r="CR359" s="44"/>
      <c r="CS359" s="44"/>
      <c r="CT359" s="44"/>
      <c r="CU359" s="44"/>
      <c r="CV359" s="44"/>
      <c r="CW359" s="44"/>
      <c r="CX359" s="44"/>
      <c r="CY359" s="44"/>
      <c r="CZ359" s="44"/>
      <c r="DA359" s="44"/>
      <c r="DB359" s="44"/>
      <c r="DC359" s="44"/>
      <c r="DD359" s="44"/>
      <c r="DE359" s="44"/>
      <c r="DF359" s="44"/>
      <c r="DG359" s="44"/>
      <c r="DH359" s="44"/>
      <c r="DI359" s="44"/>
      <c r="DJ359" s="44"/>
      <c r="DK359" s="44"/>
      <c r="DL359" s="44"/>
      <c r="DM359" s="44"/>
      <c r="DN359" s="44"/>
      <c r="DO359" s="44"/>
      <c r="DP359" s="44"/>
      <c r="DQ359" s="44"/>
      <c r="DR359" s="44"/>
      <c r="DS359" s="44"/>
      <c r="DT359" s="44"/>
      <c r="DU359" s="44"/>
      <c r="DV359" s="44"/>
      <c r="DW359" s="44"/>
      <c r="DX359" s="44"/>
      <c r="DY359" s="44"/>
      <c r="DZ359" s="44"/>
      <c r="EA359" s="44"/>
      <c r="EB359" s="44"/>
      <c r="EC359" s="44"/>
      <c r="ED359" s="44"/>
      <c r="EE359" s="44"/>
      <c r="EF359" s="44"/>
      <c r="EG359" s="44"/>
      <c r="EH359" s="44"/>
      <c r="EI359" s="44"/>
      <c r="EJ359" s="44"/>
      <c r="EK359" s="44"/>
      <c r="EL359" s="44"/>
      <c r="EM359" s="44"/>
      <c r="EN359" s="44"/>
      <c r="EO359" s="44"/>
    </row>
    <row r="360" spans="1:145" s="34" customFormat="1" ht="24" customHeight="1">
      <c r="A360" s="50">
        <v>4818800</v>
      </c>
      <c r="B360" s="50">
        <v>8800</v>
      </c>
      <c r="C360" s="27" t="s">
        <v>94</v>
      </c>
      <c r="D360" s="51" t="s">
        <v>442</v>
      </c>
      <c r="E360" s="51"/>
      <c r="F360" s="51"/>
      <c r="G360" s="29">
        <f t="shared" si="21"/>
        <v>0</v>
      </c>
      <c r="H360" s="29"/>
      <c r="I360" s="51"/>
      <c r="J360" s="29">
        <f t="shared" si="22"/>
        <v>0</v>
      </c>
      <c r="K360" s="36">
        <f>K361</f>
        <v>35510</v>
      </c>
      <c r="L360" s="4">
        <f>L361</f>
        <v>35.5</v>
      </c>
      <c r="M360" s="36">
        <f>M361</f>
        <v>35510</v>
      </c>
      <c r="N360" s="4">
        <f>N361</f>
        <v>35.5</v>
      </c>
      <c r="O360" s="33"/>
      <c r="P360" s="33"/>
      <c r="Q360" s="33"/>
      <c r="R360" s="33"/>
      <c r="S360" s="33"/>
      <c r="T360" s="33"/>
      <c r="U360" s="33"/>
      <c r="V360" s="33"/>
      <c r="W360" s="33"/>
      <c r="X360" s="33"/>
      <c r="Y360" s="33"/>
      <c r="Z360" s="33"/>
      <c r="AA360" s="33"/>
      <c r="AB360" s="33"/>
      <c r="AC360" s="33"/>
      <c r="AD360" s="33"/>
      <c r="AE360" s="33"/>
      <c r="AF360" s="33"/>
      <c r="AG360" s="33"/>
      <c r="AH360" s="33"/>
      <c r="AI360" s="33"/>
      <c r="AJ360" s="33"/>
      <c r="AK360" s="33"/>
      <c r="AL360" s="33"/>
      <c r="AM360" s="33"/>
      <c r="AN360" s="33"/>
      <c r="AO360" s="33"/>
      <c r="AP360" s="33"/>
      <c r="AQ360" s="33"/>
      <c r="AR360" s="33"/>
      <c r="AS360" s="33"/>
      <c r="AT360" s="33"/>
      <c r="AU360" s="33"/>
      <c r="AV360" s="33"/>
      <c r="AW360" s="33"/>
      <c r="AX360" s="33"/>
      <c r="AY360" s="33"/>
      <c r="AZ360" s="33"/>
      <c r="BA360" s="33"/>
      <c r="BB360" s="33"/>
      <c r="BC360" s="33"/>
      <c r="BD360" s="33"/>
      <c r="BE360" s="33"/>
      <c r="BF360" s="33"/>
      <c r="BG360" s="33"/>
      <c r="BH360" s="33"/>
      <c r="BI360" s="33"/>
      <c r="BJ360" s="33"/>
      <c r="BK360" s="33"/>
      <c r="BL360" s="33"/>
      <c r="BM360" s="33"/>
      <c r="BN360" s="33"/>
      <c r="BO360" s="33"/>
      <c r="BP360" s="33"/>
      <c r="BQ360" s="33"/>
      <c r="BR360" s="33"/>
      <c r="BS360" s="33"/>
      <c r="BT360" s="33"/>
      <c r="BU360" s="33"/>
      <c r="BV360" s="33"/>
      <c r="BW360" s="33"/>
      <c r="BX360" s="33"/>
      <c r="BY360" s="33"/>
      <c r="BZ360" s="33"/>
      <c r="CA360" s="33"/>
      <c r="CB360" s="33"/>
      <c r="CC360" s="33"/>
      <c r="CD360" s="33"/>
      <c r="CE360" s="33"/>
      <c r="CF360" s="33"/>
      <c r="CG360" s="33"/>
      <c r="CH360" s="33"/>
      <c r="CI360" s="33"/>
      <c r="CJ360" s="33"/>
      <c r="CK360" s="33"/>
      <c r="CL360" s="33"/>
      <c r="CM360" s="33"/>
      <c r="CN360" s="33"/>
      <c r="CO360" s="33"/>
      <c r="CP360" s="33"/>
      <c r="CQ360" s="33"/>
      <c r="CR360" s="33"/>
      <c r="CS360" s="33"/>
      <c r="CT360" s="33"/>
      <c r="CU360" s="33"/>
      <c r="CV360" s="33"/>
      <c r="CW360" s="33"/>
      <c r="CX360" s="33"/>
      <c r="CY360" s="33"/>
      <c r="CZ360" s="33"/>
      <c r="DA360" s="33"/>
      <c r="DB360" s="33"/>
      <c r="DC360" s="33"/>
      <c r="DD360" s="33"/>
      <c r="DE360" s="33"/>
      <c r="DF360" s="33"/>
      <c r="DG360" s="33"/>
      <c r="DH360" s="33"/>
      <c r="DI360" s="33"/>
      <c r="DJ360" s="33"/>
      <c r="DK360" s="33"/>
      <c r="DL360" s="33"/>
      <c r="DM360" s="33"/>
      <c r="DN360" s="33"/>
      <c r="DO360" s="33"/>
      <c r="DP360" s="33"/>
      <c r="DQ360" s="33"/>
      <c r="DR360" s="33"/>
      <c r="DS360" s="33"/>
      <c r="DT360" s="33"/>
      <c r="DU360" s="33"/>
      <c r="DV360" s="33"/>
      <c r="DW360" s="33"/>
      <c r="DX360" s="33"/>
      <c r="DY360" s="33"/>
      <c r="DZ360" s="33"/>
      <c r="EA360" s="33"/>
      <c r="EB360" s="33"/>
      <c r="EC360" s="33"/>
      <c r="ED360" s="33"/>
      <c r="EE360" s="33"/>
      <c r="EF360" s="33"/>
      <c r="EG360" s="33"/>
      <c r="EH360" s="33"/>
      <c r="EI360" s="33"/>
      <c r="EJ360" s="33"/>
      <c r="EK360" s="33"/>
      <c r="EL360" s="33"/>
      <c r="EM360" s="33"/>
      <c r="EN360" s="33"/>
      <c r="EO360" s="33"/>
    </row>
    <row r="361" spans="1:145" s="34" customFormat="1" ht="21" customHeight="1">
      <c r="A361" s="52">
        <v>4818800</v>
      </c>
      <c r="B361" s="52">
        <v>8800</v>
      </c>
      <c r="C361" s="46" t="s">
        <v>94</v>
      </c>
      <c r="D361" s="65" t="s">
        <v>393</v>
      </c>
      <c r="E361" s="65"/>
      <c r="F361" s="65"/>
      <c r="G361" s="29">
        <f t="shared" si="21"/>
        <v>0</v>
      </c>
      <c r="H361" s="40"/>
      <c r="I361" s="65"/>
      <c r="J361" s="29">
        <f t="shared" si="22"/>
        <v>0</v>
      </c>
      <c r="K361" s="41">
        <v>35510</v>
      </c>
      <c r="L361" s="42">
        <f t="shared" si="24"/>
        <v>35.5</v>
      </c>
      <c r="M361" s="41">
        <v>35510</v>
      </c>
      <c r="N361" s="43">
        <f t="shared" si="23"/>
        <v>35.5</v>
      </c>
      <c r="O361" s="33"/>
      <c r="P361" s="33"/>
      <c r="Q361" s="33"/>
      <c r="R361" s="33"/>
      <c r="S361" s="33"/>
      <c r="T361" s="33"/>
      <c r="U361" s="33"/>
      <c r="V361" s="33"/>
      <c r="W361" s="33"/>
      <c r="X361" s="33"/>
      <c r="Y361" s="33"/>
      <c r="Z361" s="33"/>
      <c r="AA361" s="33"/>
      <c r="AB361" s="33"/>
      <c r="AC361" s="33"/>
      <c r="AD361" s="33"/>
      <c r="AE361" s="33"/>
      <c r="AF361" s="33"/>
      <c r="AG361" s="33"/>
      <c r="AH361" s="33"/>
      <c r="AI361" s="33"/>
      <c r="AJ361" s="33"/>
      <c r="AK361" s="33"/>
      <c r="AL361" s="33"/>
      <c r="AM361" s="33"/>
      <c r="AN361" s="33"/>
      <c r="AO361" s="33"/>
      <c r="AP361" s="33"/>
      <c r="AQ361" s="33"/>
      <c r="AR361" s="33"/>
      <c r="AS361" s="33"/>
      <c r="AT361" s="33"/>
      <c r="AU361" s="33"/>
      <c r="AV361" s="33"/>
      <c r="AW361" s="33"/>
      <c r="AX361" s="33"/>
      <c r="AY361" s="33"/>
      <c r="AZ361" s="33"/>
      <c r="BA361" s="33"/>
      <c r="BB361" s="33"/>
      <c r="BC361" s="33"/>
      <c r="BD361" s="33"/>
      <c r="BE361" s="33"/>
      <c r="BF361" s="33"/>
      <c r="BG361" s="33"/>
      <c r="BH361" s="33"/>
      <c r="BI361" s="33"/>
      <c r="BJ361" s="33"/>
      <c r="BK361" s="33"/>
      <c r="BL361" s="33"/>
      <c r="BM361" s="33"/>
      <c r="BN361" s="33"/>
      <c r="BO361" s="33"/>
      <c r="BP361" s="33"/>
      <c r="BQ361" s="33"/>
      <c r="BR361" s="33"/>
      <c r="BS361" s="33"/>
      <c r="BT361" s="33"/>
      <c r="BU361" s="33"/>
      <c r="BV361" s="33"/>
      <c r="BW361" s="33"/>
      <c r="BX361" s="33"/>
      <c r="BY361" s="33"/>
      <c r="BZ361" s="33"/>
      <c r="CA361" s="33"/>
      <c r="CB361" s="33"/>
      <c r="CC361" s="33"/>
      <c r="CD361" s="33"/>
      <c r="CE361" s="33"/>
      <c r="CF361" s="33"/>
      <c r="CG361" s="33"/>
      <c r="CH361" s="33"/>
      <c r="CI361" s="33"/>
      <c r="CJ361" s="33"/>
      <c r="CK361" s="33"/>
      <c r="CL361" s="33"/>
      <c r="CM361" s="33"/>
      <c r="CN361" s="33"/>
      <c r="CO361" s="33"/>
      <c r="CP361" s="33"/>
      <c r="CQ361" s="33"/>
      <c r="CR361" s="33"/>
      <c r="CS361" s="33"/>
      <c r="CT361" s="33"/>
      <c r="CU361" s="33"/>
      <c r="CV361" s="33"/>
      <c r="CW361" s="33"/>
      <c r="CX361" s="33"/>
      <c r="CY361" s="33"/>
      <c r="CZ361" s="33"/>
      <c r="DA361" s="33"/>
      <c r="DB361" s="33"/>
      <c r="DC361" s="33"/>
      <c r="DD361" s="33"/>
      <c r="DE361" s="33"/>
      <c r="DF361" s="33"/>
      <c r="DG361" s="33"/>
      <c r="DH361" s="33"/>
      <c r="DI361" s="33"/>
      <c r="DJ361" s="33"/>
      <c r="DK361" s="33"/>
      <c r="DL361" s="33"/>
      <c r="DM361" s="33"/>
      <c r="DN361" s="33"/>
      <c r="DO361" s="33"/>
      <c r="DP361" s="33"/>
      <c r="DQ361" s="33"/>
      <c r="DR361" s="33"/>
      <c r="DS361" s="33"/>
      <c r="DT361" s="33"/>
      <c r="DU361" s="33"/>
      <c r="DV361" s="33"/>
      <c r="DW361" s="33"/>
      <c r="DX361" s="33"/>
      <c r="DY361" s="33"/>
      <c r="DZ361" s="33"/>
      <c r="EA361" s="33"/>
      <c r="EB361" s="33"/>
      <c r="EC361" s="33"/>
      <c r="ED361" s="33"/>
      <c r="EE361" s="33"/>
      <c r="EF361" s="33"/>
      <c r="EG361" s="33"/>
      <c r="EH361" s="33"/>
      <c r="EI361" s="33"/>
      <c r="EJ361" s="33"/>
      <c r="EK361" s="33"/>
      <c r="EL361" s="33"/>
      <c r="EM361" s="33"/>
      <c r="EN361" s="33"/>
      <c r="EO361" s="33"/>
    </row>
    <row r="362" spans="1:145" s="85" customFormat="1" ht="32.25" customHeight="1">
      <c r="A362" s="76">
        <v>5010000</v>
      </c>
      <c r="B362" s="50"/>
      <c r="C362" s="50"/>
      <c r="D362" s="54" t="s">
        <v>75</v>
      </c>
      <c r="E362" s="54"/>
      <c r="F362" s="54"/>
      <c r="G362" s="29">
        <f t="shared" si="21"/>
        <v>0</v>
      </c>
      <c r="H362" s="30"/>
      <c r="I362" s="54"/>
      <c r="J362" s="29">
        <f t="shared" si="22"/>
        <v>0</v>
      </c>
      <c r="K362" s="31">
        <f>K363</f>
        <v>21000</v>
      </c>
      <c r="L362" s="32">
        <f>L363</f>
        <v>21</v>
      </c>
      <c r="M362" s="31">
        <f>M363</f>
        <v>20846</v>
      </c>
      <c r="N362" s="32">
        <f>N363</f>
        <v>20.8</v>
      </c>
      <c r="O362" s="84"/>
      <c r="P362" s="84"/>
      <c r="Q362" s="84"/>
      <c r="R362" s="84"/>
      <c r="S362" s="84"/>
      <c r="T362" s="84"/>
      <c r="U362" s="84"/>
      <c r="V362" s="84"/>
      <c r="W362" s="84"/>
      <c r="X362" s="84"/>
      <c r="Y362" s="84"/>
      <c r="Z362" s="84"/>
      <c r="AA362" s="84"/>
      <c r="AB362" s="84"/>
      <c r="AC362" s="84"/>
      <c r="AD362" s="84"/>
      <c r="AE362" s="84"/>
      <c r="AF362" s="84"/>
      <c r="AG362" s="84"/>
      <c r="AH362" s="84"/>
      <c r="AI362" s="84"/>
      <c r="AJ362" s="84"/>
      <c r="AK362" s="84"/>
      <c r="AL362" s="84"/>
      <c r="AM362" s="84"/>
      <c r="AN362" s="84"/>
      <c r="AO362" s="84"/>
      <c r="AP362" s="84"/>
      <c r="AQ362" s="84"/>
      <c r="AR362" s="84"/>
      <c r="AS362" s="84"/>
      <c r="AT362" s="84"/>
      <c r="AU362" s="84"/>
      <c r="AV362" s="84"/>
      <c r="AW362" s="84"/>
      <c r="AX362" s="84"/>
      <c r="AY362" s="84"/>
      <c r="AZ362" s="84"/>
      <c r="BA362" s="84"/>
      <c r="BB362" s="84"/>
      <c r="BC362" s="84"/>
      <c r="BD362" s="84"/>
      <c r="BE362" s="84"/>
      <c r="BF362" s="84"/>
      <c r="BG362" s="84"/>
      <c r="BH362" s="84"/>
      <c r="BI362" s="84"/>
      <c r="BJ362" s="84"/>
      <c r="BK362" s="84"/>
      <c r="BL362" s="84"/>
      <c r="BM362" s="84"/>
      <c r="BN362" s="84"/>
      <c r="BO362" s="84"/>
      <c r="BP362" s="84"/>
      <c r="BQ362" s="84"/>
      <c r="BR362" s="84"/>
      <c r="BS362" s="84"/>
      <c r="BT362" s="84"/>
      <c r="BU362" s="84"/>
      <c r="BV362" s="84"/>
      <c r="BW362" s="84"/>
      <c r="BX362" s="84"/>
      <c r="BY362" s="84"/>
      <c r="BZ362" s="84"/>
      <c r="CA362" s="84"/>
      <c r="CB362" s="84"/>
      <c r="CC362" s="84"/>
      <c r="CD362" s="84"/>
      <c r="CE362" s="84"/>
      <c r="CF362" s="84"/>
      <c r="CG362" s="84"/>
      <c r="CH362" s="84"/>
      <c r="CI362" s="84"/>
      <c r="CJ362" s="84"/>
      <c r="CK362" s="84"/>
      <c r="CL362" s="84"/>
      <c r="CM362" s="84"/>
      <c r="CN362" s="84"/>
      <c r="CO362" s="84"/>
      <c r="CP362" s="84"/>
      <c r="CQ362" s="84"/>
      <c r="CR362" s="84"/>
      <c r="CS362" s="84"/>
      <c r="CT362" s="84"/>
      <c r="CU362" s="84"/>
      <c r="CV362" s="84"/>
      <c r="CW362" s="84"/>
      <c r="CX362" s="84"/>
      <c r="CY362" s="84"/>
      <c r="CZ362" s="84"/>
      <c r="DA362" s="84"/>
      <c r="DB362" s="84"/>
      <c r="DC362" s="84"/>
      <c r="DD362" s="84"/>
      <c r="DE362" s="84"/>
      <c r="DF362" s="84"/>
      <c r="DG362" s="84"/>
      <c r="DH362" s="84"/>
      <c r="DI362" s="84"/>
      <c r="DJ362" s="84"/>
      <c r="DK362" s="84"/>
      <c r="DL362" s="84"/>
      <c r="DM362" s="84"/>
      <c r="DN362" s="84"/>
      <c r="DO362" s="84"/>
      <c r="DP362" s="84"/>
      <c r="DQ362" s="84"/>
      <c r="DR362" s="84"/>
      <c r="DS362" s="84"/>
      <c r="DT362" s="84"/>
      <c r="DU362" s="84"/>
      <c r="DV362" s="84"/>
      <c r="DW362" s="84"/>
      <c r="DX362" s="84"/>
      <c r="DY362" s="84"/>
      <c r="DZ362" s="84"/>
      <c r="EA362" s="84"/>
      <c r="EB362" s="84"/>
      <c r="EC362" s="84"/>
      <c r="ED362" s="84"/>
      <c r="EE362" s="84"/>
      <c r="EF362" s="84"/>
      <c r="EG362" s="84"/>
      <c r="EH362" s="84"/>
      <c r="EI362" s="84"/>
      <c r="EJ362" s="84"/>
      <c r="EK362" s="84"/>
      <c r="EL362" s="84"/>
      <c r="EM362" s="84"/>
      <c r="EN362" s="84"/>
      <c r="EO362" s="84"/>
    </row>
    <row r="363" spans="1:145" s="34" customFormat="1" ht="23.25" customHeight="1">
      <c r="A363" s="27" t="s">
        <v>76</v>
      </c>
      <c r="B363" s="27" t="s">
        <v>94</v>
      </c>
      <c r="C363" s="27" t="s">
        <v>95</v>
      </c>
      <c r="D363" s="35" t="s">
        <v>237</v>
      </c>
      <c r="E363" s="35"/>
      <c r="F363" s="35"/>
      <c r="G363" s="29">
        <f t="shared" si="21"/>
        <v>0</v>
      </c>
      <c r="H363" s="29"/>
      <c r="I363" s="35"/>
      <c r="J363" s="29">
        <f t="shared" si="22"/>
        <v>0</v>
      </c>
      <c r="K363" s="36">
        <v>21000</v>
      </c>
      <c r="L363" s="4">
        <f t="shared" si="24"/>
        <v>21</v>
      </c>
      <c r="M363" s="36">
        <v>20846</v>
      </c>
      <c r="N363" s="3">
        <f t="shared" si="23"/>
        <v>20.8</v>
      </c>
      <c r="O363" s="33"/>
      <c r="P363" s="33"/>
      <c r="Q363" s="33"/>
      <c r="R363" s="33"/>
      <c r="S363" s="33"/>
      <c r="T363" s="33"/>
      <c r="U363" s="33"/>
      <c r="V363" s="33"/>
      <c r="W363" s="33"/>
      <c r="X363" s="33"/>
      <c r="Y363" s="33"/>
      <c r="Z363" s="33"/>
      <c r="AA363" s="33"/>
      <c r="AB363" s="33"/>
      <c r="AC363" s="33"/>
      <c r="AD363" s="33"/>
      <c r="AE363" s="33"/>
      <c r="AF363" s="33"/>
      <c r="AG363" s="33"/>
      <c r="AH363" s="33"/>
      <c r="AI363" s="33"/>
      <c r="AJ363" s="33"/>
      <c r="AK363" s="33"/>
      <c r="AL363" s="33"/>
      <c r="AM363" s="33"/>
      <c r="AN363" s="33"/>
      <c r="AO363" s="33"/>
      <c r="AP363" s="33"/>
      <c r="AQ363" s="33"/>
      <c r="AR363" s="33"/>
      <c r="AS363" s="33"/>
      <c r="AT363" s="33"/>
      <c r="AU363" s="33"/>
      <c r="AV363" s="33"/>
      <c r="AW363" s="33"/>
      <c r="AX363" s="33"/>
      <c r="AY363" s="33"/>
      <c r="AZ363" s="33"/>
      <c r="BA363" s="33"/>
      <c r="BB363" s="33"/>
      <c r="BC363" s="33"/>
      <c r="BD363" s="33"/>
      <c r="BE363" s="33"/>
      <c r="BF363" s="33"/>
      <c r="BG363" s="33"/>
      <c r="BH363" s="33"/>
      <c r="BI363" s="33"/>
      <c r="BJ363" s="33"/>
      <c r="BK363" s="33"/>
      <c r="BL363" s="33"/>
      <c r="BM363" s="33"/>
      <c r="BN363" s="33"/>
      <c r="BO363" s="33"/>
      <c r="BP363" s="33"/>
      <c r="BQ363" s="33"/>
      <c r="BR363" s="33"/>
      <c r="BS363" s="33"/>
      <c r="BT363" s="33"/>
      <c r="BU363" s="33"/>
      <c r="BV363" s="33"/>
      <c r="BW363" s="33"/>
      <c r="BX363" s="33"/>
      <c r="BY363" s="33"/>
      <c r="BZ363" s="33"/>
      <c r="CA363" s="33"/>
      <c r="CB363" s="33"/>
      <c r="CC363" s="33"/>
      <c r="CD363" s="33"/>
      <c r="CE363" s="33"/>
      <c r="CF363" s="33"/>
      <c r="CG363" s="33"/>
      <c r="CH363" s="33"/>
      <c r="CI363" s="33"/>
      <c r="CJ363" s="33"/>
      <c r="CK363" s="33"/>
      <c r="CL363" s="33"/>
      <c r="CM363" s="33"/>
      <c r="CN363" s="33"/>
      <c r="CO363" s="33"/>
      <c r="CP363" s="33"/>
      <c r="CQ363" s="33"/>
      <c r="CR363" s="33"/>
      <c r="CS363" s="33"/>
      <c r="CT363" s="33"/>
      <c r="CU363" s="33"/>
      <c r="CV363" s="33"/>
      <c r="CW363" s="33"/>
      <c r="CX363" s="33"/>
      <c r="CY363" s="33"/>
      <c r="CZ363" s="33"/>
      <c r="DA363" s="33"/>
      <c r="DB363" s="33"/>
      <c r="DC363" s="33"/>
      <c r="DD363" s="33"/>
      <c r="DE363" s="33"/>
      <c r="DF363" s="33"/>
      <c r="DG363" s="33"/>
      <c r="DH363" s="33"/>
      <c r="DI363" s="33"/>
      <c r="DJ363" s="33"/>
      <c r="DK363" s="33"/>
      <c r="DL363" s="33"/>
      <c r="DM363" s="33"/>
      <c r="DN363" s="33"/>
      <c r="DO363" s="33"/>
      <c r="DP363" s="33"/>
      <c r="DQ363" s="33"/>
      <c r="DR363" s="33"/>
      <c r="DS363" s="33"/>
      <c r="DT363" s="33"/>
      <c r="DU363" s="33"/>
      <c r="DV363" s="33"/>
      <c r="DW363" s="33"/>
      <c r="DX363" s="33"/>
      <c r="DY363" s="33"/>
      <c r="DZ363" s="33"/>
      <c r="EA363" s="33"/>
      <c r="EB363" s="33"/>
      <c r="EC363" s="33"/>
      <c r="ED363" s="33"/>
      <c r="EE363" s="33"/>
      <c r="EF363" s="33"/>
      <c r="EG363" s="33"/>
      <c r="EH363" s="33"/>
      <c r="EI363" s="33"/>
      <c r="EJ363" s="33"/>
      <c r="EK363" s="33"/>
      <c r="EL363" s="33"/>
      <c r="EM363" s="33"/>
      <c r="EN363" s="33"/>
      <c r="EO363" s="33"/>
    </row>
    <row r="364" spans="1:145" s="34" customFormat="1" ht="29.25" customHeight="1">
      <c r="A364" s="26" t="s">
        <v>77</v>
      </c>
      <c r="B364" s="27"/>
      <c r="C364" s="27"/>
      <c r="D364" s="54" t="s">
        <v>87</v>
      </c>
      <c r="E364" s="54"/>
      <c r="F364" s="54"/>
      <c r="G364" s="29">
        <f t="shared" si="21"/>
        <v>0</v>
      </c>
      <c r="H364" s="30"/>
      <c r="I364" s="54"/>
      <c r="J364" s="29">
        <f t="shared" si="22"/>
        <v>0</v>
      </c>
      <c r="K364" s="31">
        <f>K365</f>
        <v>181692</v>
      </c>
      <c r="L364" s="32">
        <f>L365</f>
        <v>181.7</v>
      </c>
      <c r="M364" s="31">
        <f>M365</f>
        <v>181692</v>
      </c>
      <c r="N364" s="32">
        <f>N365</f>
        <v>181.7</v>
      </c>
      <c r="O364" s="33"/>
      <c r="P364" s="33"/>
      <c r="Q364" s="33"/>
      <c r="R364" s="33"/>
      <c r="S364" s="33"/>
      <c r="T364" s="33"/>
      <c r="U364" s="33"/>
      <c r="V364" s="33"/>
      <c r="W364" s="33"/>
      <c r="X364" s="33"/>
      <c r="Y364" s="33"/>
      <c r="Z364" s="33"/>
      <c r="AA364" s="33"/>
      <c r="AB364" s="33"/>
      <c r="AC364" s="33"/>
      <c r="AD364" s="33"/>
      <c r="AE364" s="33"/>
      <c r="AF364" s="33"/>
      <c r="AG364" s="33"/>
      <c r="AH364" s="33"/>
      <c r="AI364" s="33"/>
      <c r="AJ364" s="33"/>
      <c r="AK364" s="33"/>
      <c r="AL364" s="33"/>
      <c r="AM364" s="33"/>
      <c r="AN364" s="33"/>
      <c r="AO364" s="33"/>
      <c r="AP364" s="33"/>
      <c r="AQ364" s="33"/>
      <c r="AR364" s="33"/>
      <c r="AS364" s="33"/>
      <c r="AT364" s="33"/>
      <c r="AU364" s="33"/>
      <c r="AV364" s="33"/>
      <c r="AW364" s="33"/>
      <c r="AX364" s="33"/>
      <c r="AY364" s="33"/>
      <c r="AZ364" s="33"/>
      <c r="BA364" s="33"/>
      <c r="BB364" s="33"/>
      <c r="BC364" s="33"/>
      <c r="BD364" s="33"/>
      <c r="BE364" s="33"/>
      <c r="BF364" s="33"/>
      <c r="BG364" s="33"/>
      <c r="BH364" s="33"/>
      <c r="BI364" s="33"/>
      <c r="BJ364" s="33"/>
      <c r="BK364" s="33"/>
      <c r="BL364" s="33"/>
      <c r="BM364" s="33"/>
      <c r="BN364" s="33"/>
      <c r="BO364" s="33"/>
      <c r="BP364" s="33"/>
      <c r="BQ364" s="33"/>
      <c r="BR364" s="33"/>
      <c r="BS364" s="33"/>
      <c r="BT364" s="33"/>
      <c r="BU364" s="33"/>
      <c r="BV364" s="33"/>
      <c r="BW364" s="33"/>
      <c r="BX364" s="33"/>
      <c r="BY364" s="33"/>
      <c r="BZ364" s="33"/>
      <c r="CA364" s="33"/>
      <c r="CB364" s="33"/>
      <c r="CC364" s="33"/>
      <c r="CD364" s="33"/>
      <c r="CE364" s="33"/>
      <c r="CF364" s="33"/>
      <c r="CG364" s="33"/>
      <c r="CH364" s="33"/>
      <c r="CI364" s="33"/>
      <c r="CJ364" s="33"/>
      <c r="CK364" s="33"/>
      <c r="CL364" s="33"/>
      <c r="CM364" s="33"/>
      <c r="CN364" s="33"/>
      <c r="CO364" s="33"/>
      <c r="CP364" s="33"/>
      <c r="CQ364" s="33"/>
      <c r="CR364" s="33"/>
      <c r="CS364" s="33"/>
      <c r="CT364" s="33"/>
      <c r="CU364" s="33"/>
      <c r="CV364" s="33"/>
      <c r="CW364" s="33"/>
      <c r="CX364" s="33"/>
      <c r="CY364" s="33"/>
      <c r="CZ364" s="33"/>
      <c r="DA364" s="33"/>
      <c r="DB364" s="33"/>
      <c r="DC364" s="33"/>
      <c r="DD364" s="33"/>
      <c r="DE364" s="33"/>
      <c r="DF364" s="33"/>
      <c r="DG364" s="33"/>
      <c r="DH364" s="33"/>
      <c r="DI364" s="33"/>
      <c r="DJ364" s="33"/>
      <c r="DK364" s="33"/>
      <c r="DL364" s="33"/>
      <c r="DM364" s="33"/>
      <c r="DN364" s="33"/>
      <c r="DO364" s="33"/>
      <c r="DP364" s="33"/>
      <c r="DQ364" s="33"/>
      <c r="DR364" s="33"/>
      <c r="DS364" s="33"/>
      <c r="DT364" s="33"/>
      <c r="DU364" s="33"/>
      <c r="DV364" s="33"/>
      <c r="DW364" s="33"/>
      <c r="DX364" s="33"/>
      <c r="DY364" s="33"/>
      <c r="DZ364" s="33"/>
      <c r="EA364" s="33"/>
      <c r="EB364" s="33"/>
      <c r="EC364" s="33"/>
      <c r="ED364" s="33"/>
      <c r="EE364" s="33"/>
      <c r="EF364" s="33"/>
      <c r="EG364" s="33"/>
      <c r="EH364" s="33"/>
      <c r="EI364" s="33"/>
      <c r="EJ364" s="33"/>
      <c r="EK364" s="33"/>
      <c r="EL364" s="33"/>
      <c r="EM364" s="33"/>
      <c r="EN364" s="33"/>
      <c r="EO364" s="33"/>
    </row>
    <row r="365" spans="1:145" s="34" customFormat="1" ht="28.5" customHeight="1">
      <c r="A365" s="27" t="s">
        <v>78</v>
      </c>
      <c r="B365" s="27" t="s">
        <v>94</v>
      </c>
      <c r="C365" s="27" t="s">
        <v>95</v>
      </c>
      <c r="D365" s="35" t="s">
        <v>237</v>
      </c>
      <c r="E365" s="35"/>
      <c r="F365" s="35"/>
      <c r="G365" s="29">
        <f t="shared" si="21"/>
        <v>0</v>
      </c>
      <c r="H365" s="29"/>
      <c r="I365" s="35"/>
      <c r="J365" s="29">
        <f t="shared" si="22"/>
        <v>0</v>
      </c>
      <c r="K365" s="36">
        <v>181692</v>
      </c>
      <c r="L365" s="4">
        <f t="shared" si="24"/>
        <v>181.7</v>
      </c>
      <c r="M365" s="36">
        <v>181692</v>
      </c>
      <c r="N365" s="4">
        <f t="shared" si="23"/>
        <v>181.7</v>
      </c>
      <c r="O365" s="33"/>
      <c r="P365" s="33"/>
      <c r="Q365" s="33"/>
      <c r="R365" s="33"/>
      <c r="S365" s="33"/>
      <c r="T365" s="33"/>
      <c r="U365" s="33"/>
      <c r="V365" s="33"/>
      <c r="W365" s="33"/>
      <c r="X365" s="33"/>
      <c r="Y365" s="33"/>
      <c r="Z365" s="33"/>
      <c r="AA365" s="33"/>
      <c r="AB365" s="33"/>
      <c r="AC365" s="33"/>
      <c r="AD365" s="33"/>
      <c r="AE365" s="33"/>
      <c r="AF365" s="33"/>
      <c r="AG365" s="33"/>
      <c r="AH365" s="33"/>
      <c r="AI365" s="33"/>
      <c r="AJ365" s="33"/>
      <c r="AK365" s="33"/>
      <c r="AL365" s="33"/>
      <c r="AM365" s="33"/>
      <c r="AN365" s="33"/>
      <c r="AO365" s="33"/>
      <c r="AP365" s="33"/>
      <c r="AQ365" s="33"/>
      <c r="AR365" s="33"/>
      <c r="AS365" s="33"/>
      <c r="AT365" s="33"/>
      <c r="AU365" s="33"/>
      <c r="AV365" s="33"/>
      <c r="AW365" s="33"/>
      <c r="AX365" s="33"/>
      <c r="AY365" s="33"/>
      <c r="AZ365" s="33"/>
      <c r="BA365" s="33"/>
      <c r="BB365" s="33"/>
      <c r="BC365" s="33"/>
      <c r="BD365" s="33"/>
      <c r="BE365" s="33"/>
      <c r="BF365" s="33"/>
      <c r="BG365" s="33"/>
      <c r="BH365" s="33"/>
      <c r="BI365" s="33"/>
      <c r="BJ365" s="33"/>
      <c r="BK365" s="33"/>
      <c r="BL365" s="33"/>
      <c r="BM365" s="33"/>
      <c r="BN365" s="33"/>
      <c r="BO365" s="33"/>
      <c r="BP365" s="33"/>
      <c r="BQ365" s="33"/>
      <c r="BR365" s="33"/>
      <c r="BS365" s="33"/>
      <c r="BT365" s="33"/>
      <c r="BU365" s="33"/>
      <c r="BV365" s="33"/>
      <c r="BW365" s="33"/>
      <c r="BX365" s="33"/>
      <c r="BY365" s="33"/>
      <c r="BZ365" s="33"/>
      <c r="CA365" s="33"/>
      <c r="CB365" s="33"/>
      <c r="CC365" s="33"/>
      <c r="CD365" s="33"/>
      <c r="CE365" s="33"/>
      <c r="CF365" s="33"/>
      <c r="CG365" s="33"/>
      <c r="CH365" s="33"/>
      <c r="CI365" s="33"/>
      <c r="CJ365" s="33"/>
      <c r="CK365" s="33"/>
      <c r="CL365" s="33"/>
      <c r="CM365" s="33"/>
      <c r="CN365" s="33"/>
      <c r="CO365" s="33"/>
      <c r="CP365" s="33"/>
      <c r="CQ365" s="33"/>
      <c r="CR365" s="33"/>
      <c r="CS365" s="33"/>
      <c r="CT365" s="33"/>
      <c r="CU365" s="33"/>
      <c r="CV365" s="33"/>
      <c r="CW365" s="33"/>
      <c r="CX365" s="33"/>
      <c r="CY365" s="33"/>
      <c r="CZ365" s="33"/>
      <c r="DA365" s="33"/>
      <c r="DB365" s="33"/>
      <c r="DC365" s="33"/>
      <c r="DD365" s="33"/>
      <c r="DE365" s="33"/>
      <c r="DF365" s="33"/>
      <c r="DG365" s="33"/>
      <c r="DH365" s="33"/>
      <c r="DI365" s="33"/>
      <c r="DJ365" s="33"/>
      <c r="DK365" s="33"/>
      <c r="DL365" s="33"/>
      <c r="DM365" s="33"/>
      <c r="DN365" s="33"/>
      <c r="DO365" s="33"/>
      <c r="DP365" s="33"/>
      <c r="DQ365" s="33"/>
      <c r="DR365" s="33"/>
      <c r="DS365" s="33"/>
      <c r="DT365" s="33"/>
      <c r="DU365" s="33"/>
      <c r="DV365" s="33"/>
      <c r="DW365" s="33"/>
      <c r="DX365" s="33"/>
      <c r="DY365" s="33"/>
      <c r="DZ365" s="33"/>
      <c r="EA365" s="33"/>
      <c r="EB365" s="33"/>
      <c r="EC365" s="33"/>
      <c r="ED365" s="33"/>
      <c r="EE365" s="33"/>
      <c r="EF365" s="33"/>
      <c r="EG365" s="33"/>
      <c r="EH365" s="33"/>
      <c r="EI365" s="33"/>
      <c r="EJ365" s="33"/>
      <c r="EK365" s="33"/>
      <c r="EL365" s="33"/>
      <c r="EM365" s="33"/>
      <c r="EN365" s="33"/>
      <c r="EO365" s="33"/>
    </row>
    <row r="366" spans="1:145" s="34" customFormat="1" ht="40.5">
      <c r="A366" s="76">
        <v>7610000</v>
      </c>
      <c r="B366" s="50"/>
      <c r="C366" s="50"/>
      <c r="D366" s="54" t="s">
        <v>88</v>
      </c>
      <c r="E366" s="54"/>
      <c r="F366" s="54"/>
      <c r="G366" s="29">
        <f t="shared" si="21"/>
        <v>0</v>
      </c>
      <c r="H366" s="30"/>
      <c r="I366" s="54"/>
      <c r="J366" s="29">
        <f t="shared" si="22"/>
        <v>0</v>
      </c>
      <c r="K366" s="31">
        <f aca="true" t="shared" si="26" ref="K366:N367">K367</f>
        <v>1710172</v>
      </c>
      <c r="L366" s="32">
        <f t="shared" si="26"/>
        <v>1710.2</v>
      </c>
      <c r="M366" s="31">
        <f t="shared" si="26"/>
        <v>1710172</v>
      </c>
      <c r="N366" s="32">
        <f t="shared" si="26"/>
        <v>1710.2</v>
      </c>
      <c r="O366" s="33"/>
      <c r="P366" s="33"/>
      <c r="Q366" s="33"/>
      <c r="R366" s="33"/>
      <c r="S366" s="33"/>
      <c r="T366" s="33"/>
      <c r="U366" s="33"/>
      <c r="V366" s="33"/>
      <c r="W366" s="33"/>
      <c r="X366" s="33"/>
      <c r="Y366" s="33"/>
      <c r="Z366" s="33"/>
      <c r="AA366" s="33"/>
      <c r="AB366" s="33"/>
      <c r="AC366" s="33"/>
      <c r="AD366" s="33"/>
      <c r="AE366" s="33"/>
      <c r="AF366" s="33"/>
      <c r="AG366" s="33"/>
      <c r="AH366" s="33"/>
      <c r="AI366" s="33"/>
      <c r="AJ366" s="33"/>
      <c r="AK366" s="33"/>
      <c r="AL366" s="33"/>
      <c r="AM366" s="33"/>
      <c r="AN366" s="33"/>
      <c r="AO366" s="33"/>
      <c r="AP366" s="33"/>
      <c r="AQ366" s="33"/>
      <c r="AR366" s="33"/>
      <c r="AS366" s="33"/>
      <c r="AT366" s="33"/>
      <c r="AU366" s="33"/>
      <c r="AV366" s="33"/>
      <c r="AW366" s="33"/>
      <c r="AX366" s="33"/>
      <c r="AY366" s="33"/>
      <c r="AZ366" s="33"/>
      <c r="BA366" s="33"/>
      <c r="BB366" s="33"/>
      <c r="BC366" s="33"/>
      <c r="BD366" s="33"/>
      <c r="BE366" s="33"/>
      <c r="BF366" s="33"/>
      <c r="BG366" s="33"/>
      <c r="BH366" s="33"/>
      <c r="BI366" s="33"/>
      <c r="BJ366" s="33"/>
      <c r="BK366" s="33"/>
      <c r="BL366" s="33"/>
      <c r="BM366" s="33"/>
      <c r="BN366" s="33"/>
      <c r="BO366" s="33"/>
      <c r="BP366" s="33"/>
      <c r="BQ366" s="33"/>
      <c r="BR366" s="33"/>
      <c r="BS366" s="33"/>
      <c r="BT366" s="33"/>
      <c r="BU366" s="33"/>
      <c r="BV366" s="33"/>
      <c r="BW366" s="33"/>
      <c r="BX366" s="33"/>
      <c r="BY366" s="33"/>
      <c r="BZ366" s="33"/>
      <c r="CA366" s="33"/>
      <c r="CB366" s="33"/>
      <c r="CC366" s="33"/>
      <c r="CD366" s="33"/>
      <c r="CE366" s="33"/>
      <c r="CF366" s="33"/>
      <c r="CG366" s="33"/>
      <c r="CH366" s="33"/>
      <c r="CI366" s="33"/>
      <c r="CJ366" s="33"/>
      <c r="CK366" s="33"/>
      <c r="CL366" s="33"/>
      <c r="CM366" s="33"/>
      <c r="CN366" s="33"/>
      <c r="CO366" s="33"/>
      <c r="CP366" s="33"/>
      <c r="CQ366" s="33"/>
      <c r="CR366" s="33"/>
      <c r="CS366" s="33"/>
      <c r="CT366" s="33"/>
      <c r="CU366" s="33"/>
      <c r="CV366" s="33"/>
      <c r="CW366" s="33"/>
      <c r="CX366" s="33"/>
      <c r="CY366" s="33"/>
      <c r="CZ366" s="33"/>
      <c r="DA366" s="33"/>
      <c r="DB366" s="33"/>
      <c r="DC366" s="33"/>
      <c r="DD366" s="33"/>
      <c r="DE366" s="33"/>
      <c r="DF366" s="33"/>
      <c r="DG366" s="33"/>
      <c r="DH366" s="33"/>
      <c r="DI366" s="33"/>
      <c r="DJ366" s="33"/>
      <c r="DK366" s="33"/>
      <c r="DL366" s="33"/>
      <c r="DM366" s="33"/>
      <c r="DN366" s="33"/>
      <c r="DO366" s="33"/>
      <c r="DP366" s="33"/>
      <c r="DQ366" s="33"/>
      <c r="DR366" s="33"/>
      <c r="DS366" s="33"/>
      <c r="DT366" s="33"/>
      <c r="DU366" s="33"/>
      <c r="DV366" s="33"/>
      <c r="DW366" s="33"/>
      <c r="DX366" s="33"/>
      <c r="DY366" s="33"/>
      <c r="DZ366" s="33"/>
      <c r="EA366" s="33"/>
      <c r="EB366" s="33"/>
      <c r="EC366" s="33"/>
      <c r="ED366" s="33"/>
      <c r="EE366" s="33"/>
      <c r="EF366" s="33"/>
      <c r="EG366" s="33"/>
      <c r="EH366" s="33"/>
      <c r="EI366" s="33"/>
      <c r="EJ366" s="33"/>
      <c r="EK366" s="33"/>
      <c r="EL366" s="33"/>
      <c r="EM366" s="33"/>
      <c r="EN366" s="33"/>
      <c r="EO366" s="33"/>
    </row>
    <row r="367" spans="1:145" s="34" customFormat="1" ht="24" customHeight="1">
      <c r="A367" s="50">
        <v>7618800</v>
      </c>
      <c r="B367" s="50">
        <v>8800</v>
      </c>
      <c r="C367" s="27" t="s">
        <v>94</v>
      </c>
      <c r="D367" s="51" t="s">
        <v>442</v>
      </c>
      <c r="E367" s="51"/>
      <c r="F367" s="51"/>
      <c r="G367" s="29">
        <f t="shared" si="21"/>
        <v>0</v>
      </c>
      <c r="H367" s="29"/>
      <c r="I367" s="51"/>
      <c r="J367" s="29">
        <f t="shared" si="22"/>
        <v>0</v>
      </c>
      <c r="K367" s="36">
        <f t="shared" si="26"/>
        <v>1710172</v>
      </c>
      <c r="L367" s="4">
        <f t="shared" si="26"/>
        <v>1710.2</v>
      </c>
      <c r="M367" s="36">
        <f t="shared" si="26"/>
        <v>1710172</v>
      </c>
      <c r="N367" s="4">
        <f t="shared" si="26"/>
        <v>1710.2</v>
      </c>
      <c r="O367" s="33"/>
      <c r="P367" s="33"/>
      <c r="Q367" s="33"/>
      <c r="R367" s="33"/>
      <c r="S367" s="33"/>
      <c r="T367" s="33"/>
      <c r="U367" s="33"/>
      <c r="V367" s="33"/>
      <c r="W367" s="33"/>
      <c r="X367" s="33"/>
      <c r="Y367" s="33"/>
      <c r="Z367" s="33"/>
      <c r="AA367" s="33"/>
      <c r="AB367" s="33"/>
      <c r="AC367" s="33"/>
      <c r="AD367" s="33"/>
      <c r="AE367" s="33"/>
      <c r="AF367" s="33"/>
      <c r="AG367" s="33"/>
      <c r="AH367" s="33"/>
      <c r="AI367" s="33"/>
      <c r="AJ367" s="33"/>
      <c r="AK367" s="33"/>
      <c r="AL367" s="33"/>
      <c r="AM367" s="33"/>
      <c r="AN367" s="33"/>
      <c r="AO367" s="33"/>
      <c r="AP367" s="33"/>
      <c r="AQ367" s="33"/>
      <c r="AR367" s="33"/>
      <c r="AS367" s="33"/>
      <c r="AT367" s="33"/>
      <c r="AU367" s="33"/>
      <c r="AV367" s="33"/>
      <c r="AW367" s="33"/>
      <c r="AX367" s="33"/>
      <c r="AY367" s="33"/>
      <c r="AZ367" s="33"/>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33"/>
      <c r="CE367" s="33"/>
      <c r="CF367" s="33"/>
      <c r="CG367" s="33"/>
      <c r="CH367" s="33"/>
      <c r="CI367" s="33"/>
      <c r="CJ367" s="33"/>
      <c r="CK367" s="33"/>
      <c r="CL367" s="33"/>
      <c r="CM367" s="33"/>
      <c r="CN367" s="33"/>
      <c r="CO367" s="33"/>
      <c r="CP367" s="33"/>
      <c r="CQ367" s="33"/>
      <c r="CR367" s="33"/>
      <c r="CS367" s="33"/>
      <c r="CT367" s="33"/>
      <c r="CU367" s="33"/>
      <c r="CV367" s="33"/>
      <c r="CW367" s="33"/>
      <c r="CX367" s="33"/>
      <c r="CY367" s="33"/>
      <c r="CZ367" s="33"/>
      <c r="DA367" s="33"/>
      <c r="DB367" s="33"/>
      <c r="DC367" s="33"/>
      <c r="DD367" s="33"/>
      <c r="DE367" s="33"/>
      <c r="DF367" s="33"/>
      <c r="DG367" s="33"/>
      <c r="DH367" s="33"/>
      <c r="DI367" s="33"/>
      <c r="DJ367" s="33"/>
      <c r="DK367" s="33"/>
      <c r="DL367" s="33"/>
      <c r="DM367" s="33"/>
      <c r="DN367" s="33"/>
      <c r="DO367" s="33"/>
      <c r="DP367" s="33"/>
      <c r="DQ367" s="33"/>
      <c r="DR367" s="33"/>
      <c r="DS367" s="33"/>
      <c r="DT367" s="33"/>
      <c r="DU367" s="33"/>
      <c r="DV367" s="33"/>
      <c r="DW367" s="33"/>
      <c r="DX367" s="33"/>
      <c r="DY367" s="33"/>
      <c r="DZ367" s="33"/>
      <c r="EA367" s="33"/>
      <c r="EB367" s="33"/>
      <c r="EC367" s="33"/>
      <c r="ED367" s="33"/>
      <c r="EE367" s="33"/>
      <c r="EF367" s="33"/>
      <c r="EG367" s="33"/>
      <c r="EH367" s="33"/>
      <c r="EI367" s="33"/>
      <c r="EJ367" s="33"/>
      <c r="EK367" s="33"/>
      <c r="EL367" s="33"/>
      <c r="EM367" s="33"/>
      <c r="EN367" s="33"/>
      <c r="EO367" s="33"/>
    </row>
    <row r="368" spans="1:145" s="34" customFormat="1" ht="21" customHeight="1">
      <c r="A368" s="52">
        <v>7618800</v>
      </c>
      <c r="B368" s="52">
        <v>8800</v>
      </c>
      <c r="C368" s="46" t="s">
        <v>94</v>
      </c>
      <c r="D368" s="65" t="s">
        <v>79</v>
      </c>
      <c r="E368" s="65"/>
      <c r="F368" s="65"/>
      <c r="G368" s="29">
        <f t="shared" si="21"/>
        <v>0</v>
      </c>
      <c r="H368" s="40"/>
      <c r="I368" s="65"/>
      <c r="J368" s="29">
        <f t="shared" si="22"/>
        <v>0</v>
      </c>
      <c r="K368" s="41">
        <v>1710172</v>
      </c>
      <c r="L368" s="42">
        <f t="shared" si="24"/>
        <v>1710.2</v>
      </c>
      <c r="M368" s="41">
        <v>1710172</v>
      </c>
      <c r="N368" s="43">
        <f t="shared" si="23"/>
        <v>1710.2</v>
      </c>
      <c r="O368" s="33"/>
      <c r="P368" s="33"/>
      <c r="Q368" s="33"/>
      <c r="R368" s="33"/>
      <c r="S368" s="33"/>
      <c r="T368" s="33"/>
      <c r="U368" s="33"/>
      <c r="V368" s="33"/>
      <c r="W368" s="33"/>
      <c r="X368" s="33"/>
      <c r="Y368" s="33"/>
      <c r="Z368" s="33"/>
      <c r="AA368" s="33"/>
      <c r="AB368" s="33"/>
      <c r="AC368" s="33"/>
      <c r="AD368" s="33"/>
      <c r="AE368" s="33"/>
      <c r="AF368" s="33"/>
      <c r="AG368" s="33"/>
      <c r="AH368" s="33"/>
      <c r="AI368" s="33"/>
      <c r="AJ368" s="33"/>
      <c r="AK368" s="33"/>
      <c r="AL368" s="33"/>
      <c r="AM368" s="33"/>
      <c r="AN368" s="33"/>
      <c r="AO368" s="33"/>
      <c r="AP368" s="33"/>
      <c r="AQ368" s="33"/>
      <c r="AR368" s="33"/>
      <c r="AS368" s="33"/>
      <c r="AT368" s="33"/>
      <c r="AU368" s="33"/>
      <c r="AV368" s="33"/>
      <c r="AW368" s="33"/>
      <c r="AX368" s="33"/>
      <c r="AY368" s="33"/>
      <c r="AZ368" s="33"/>
      <c r="BA368" s="33"/>
      <c r="BB368" s="33"/>
      <c r="BC368" s="33"/>
      <c r="BD368" s="33"/>
      <c r="BE368" s="33"/>
      <c r="BF368" s="33"/>
      <c r="BG368" s="33"/>
      <c r="BH368" s="33"/>
      <c r="BI368" s="33"/>
      <c r="BJ368" s="33"/>
      <c r="BK368" s="33"/>
      <c r="BL368" s="33"/>
      <c r="BM368" s="33"/>
      <c r="BN368" s="33"/>
      <c r="BO368" s="33"/>
      <c r="BP368" s="33"/>
      <c r="BQ368" s="33"/>
      <c r="BR368" s="33"/>
      <c r="BS368" s="33"/>
      <c r="BT368" s="33"/>
      <c r="BU368" s="33"/>
      <c r="BV368" s="33"/>
      <c r="BW368" s="33"/>
      <c r="BX368" s="33"/>
      <c r="BY368" s="33"/>
      <c r="BZ368" s="33"/>
      <c r="CA368" s="33"/>
      <c r="CB368" s="33"/>
      <c r="CC368" s="33"/>
      <c r="CD368" s="33"/>
      <c r="CE368" s="33"/>
      <c r="CF368" s="33"/>
      <c r="CG368" s="33"/>
      <c r="CH368" s="33"/>
      <c r="CI368" s="33"/>
      <c r="CJ368" s="33"/>
      <c r="CK368" s="33"/>
      <c r="CL368" s="33"/>
      <c r="CM368" s="33"/>
      <c r="CN368" s="33"/>
      <c r="CO368" s="33"/>
      <c r="CP368" s="33"/>
      <c r="CQ368" s="33"/>
      <c r="CR368" s="33"/>
      <c r="CS368" s="33"/>
      <c r="CT368" s="33"/>
      <c r="CU368" s="33"/>
      <c r="CV368" s="33"/>
      <c r="CW368" s="33"/>
      <c r="CX368" s="33"/>
      <c r="CY368" s="33"/>
      <c r="CZ368" s="33"/>
      <c r="DA368" s="33"/>
      <c r="DB368" s="33"/>
      <c r="DC368" s="33"/>
      <c r="DD368" s="33"/>
      <c r="DE368" s="33"/>
      <c r="DF368" s="33"/>
      <c r="DG368" s="33"/>
      <c r="DH368" s="33"/>
      <c r="DI368" s="33"/>
      <c r="DJ368" s="33"/>
      <c r="DK368" s="33"/>
      <c r="DL368" s="33"/>
      <c r="DM368" s="33"/>
      <c r="DN368" s="33"/>
      <c r="DO368" s="33"/>
      <c r="DP368" s="33"/>
      <c r="DQ368" s="33"/>
      <c r="DR368" s="33"/>
      <c r="DS368" s="33"/>
      <c r="DT368" s="33"/>
      <c r="DU368" s="33"/>
      <c r="DV368" s="33"/>
      <c r="DW368" s="33"/>
      <c r="DX368" s="33"/>
      <c r="DY368" s="33"/>
      <c r="DZ368" s="33"/>
      <c r="EA368" s="33"/>
      <c r="EB368" s="33"/>
      <c r="EC368" s="33"/>
      <c r="ED368" s="33"/>
      <c r="EE368" s="33"/>
      <c r="EF368" s="33"/>
      <c r="EG368" s="33"/>
      <c r="EH368" s="33"/>
      <c r="EI368" s="33"/>
      <c r="EJ368" s="33"/>
      <c r="EK368" s="33"/>
      <c r="EL368" s="33"/>
      <c r="EM368" s="33"/>
      <c r="EN368" s="33"/>
      <c r="EO368" s="33"/>
    </row>
    <row r="369" spans="1:145" s="45" customFormat="1" ht="20.25">
      <c r="A369" s="38"/>
      <c r="B369" s="38"/>
      <c r="C369" s="38"/>
      <c r="D369" s="2" t="s">
        <v>435</v>
      </c>
      <c r="E369" s="2"/>
      <c r="F369" s="2"/>
      <c r="G369" s="29">
        <f t="shared" si="21"/>
        <v>0</v>
      </c>
      <c r="H369" s="63"/>
      <c r="I369" s="2"/>
      <c r="J369" s="29">
        <f t="shared" si="22"/>
        <v>0</v>
      </c>
      <c r="K369" s="64">
        <v>12100</v>
      </c>
      <c r="L369" s="42">
        <f t="shared" si="24"/>
        <v>12.1</v>
      </c>
      <c r="M369" s="64">
        <v>12100</v>
      </c>
      <c r="N369" s="43">
        <f t="shared" si="23"/>
        <v>12.1</v>
      </c>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H369" s="44"/>
      <c r="CI369" s="44"/>
      <c r="CJ369" s="44"/>
      <c r="CK369" s="44"/>
      <c r="CL369" s="44"/>
      <c r="CM369" s="44"/>
      <c r="CN369" s="44"/>
      <c r="CO369" s="44"/>
      <c r="CP369" s="44"/>
      <c r="CQ369" s="44"/>
      <c r="CR369" s="44"/>
      <c r="CS369" s="44"/>
      <c r="CT369" s="44"/>
      <c r="CU369" s="44"/>
      <c r="CV369" s="44"/>
      <c r="CW369" s="44"/>
      <c r="CX369" s="44"/>
      <c r="CY369" s="44"/>
      <c r="CZ369" s="44"/>
      <c r="DA369" s="44"/>
      <c r="DB369" s="44"/>
      <c r="DC369" s="44"/>
      <c r="DD369" s="44"/>
      <c r="DE369" s="44"/>
      <c r="DF369" s="44"/>
      <c r="DG369" s="44"/>
      <c r="DH369" s="44"/>
      <c r="DI369" s="44"/>
      <c r="DJ369" s="44"/>
      <c r="DK369" s="44"/>
      <c r="DL369" s="44"/>
      <c r="DM369" s="44"/>
      <c r="DN369" s="44"/>
      <c r="DO369" s="44"/>
      <c r="DP369" s="44"/>
      <c r="DQ369" s="44"/>
      <c r="DR369" s="44"/>
      <c r="DS369" s="44"/>
      <c r="DT369" s="44"/>
      <c r="DU369" s="44"/>
      <c r="DV369" s="44"/>
      <c r="DW369" s="44"/>
      <c r="DX369" s="44"/>
      <c r="DY369" s="44"/>
      <c r="DZ369" s="44"/>
      <c r="EA369" s="44"/>
      <c r="EB369" s="44"/>
      <c r="EC369" s="44"/>
      <c r="ED369" s="44"/>
      <c r="EE369" s="44"/>
      <c r="EF369" s="44"/>
      <c r="EG369" s="44"/>
      <c r="EH369" s="44"/>
      <c r="EI369" s="44"/>
      <c r="EJ369" s="44"/>
      <c r="EK369" s="44"/>
      <c r="EL369" s="44"/>
      <c r="EM369" s="44"/>
      <c r="EN369" s="44"/>
      <c r="EO369" s="44"/>
    </row>
    <row r="370" spans="1:145" s="34" customFormat="1" ht="69" customHeight="1">
      <c r="A370" s="50"/>
      <c r="B370" s="50"/>
      <c r="C370" s="50"/>
      <c r="D370" s="1" t="s">
        <v>451</v>
      </c>
      <c r="E370" s="1"/>
      <c r="F370" s="1"/>
      <c r="G370" s="29">
        <f t="shared" si="21"/>
        <v>0</v>
      </c>
      <c r="H370" s="86"/>
      <c r="I370" s="1"/>
      <c r="J370" s="29">
        <f t="shared" si="22"/>
        <v>0</v>
      </c>
      <c r="K370" s="31">
        <f>K15+K39+K61+K73+K85+K87+K97+K139+K142+K144+K356+K362+K364+K366</f>
        <v>625758333.6700001</v>
      </c>
      <c r="L370" s="32">
        <f>L15+L39+L61+L73+L85+L87+L97+L139+L142+L144+L356+L362+L364+L366</f>
        <v>643408.2999999998</v>
      </c>
      <c r="M370" s="31">
        <f>M15+M39+M61+M73+M85+M87+M97+M139+M142+M144+M356+M362+M364+M366</f>
        <v>587670306.02</v>
      </c>
      <c r="N370" s="32">
        <f>N15+N39+N61+N73+N85+N87+N97+N139+N142+N144+N356+N362+N364+N366</f>
        <v>602513.4</v>
      </c>
      <c r="O370" s="33"/>
      <c r="P370" s="33"/>
      <c r="Q370" s="33"/>
      <c r="R370" s="33"/>
      <c r="S370" s="33"/>
      <c r="T370" s="33"/>
      <c r="U370" s="33"/>
      <c r="V370" s="33"/>
      <c r="W370" s="33"/>
      <c r="X370" s="33"/>
      <c r="Y370" s="33"/>
      <c r="Z370" s="33"/>
      <c r="AA370" s="33"/>
      <c r="AB370" s="33"/>
      <c r="AC370" s="33"/>
      <c r="AD370" s="33"/>
      <c r="AE370" s="33"/>
      <c r="AF370" s="33"/>
      <c r="AG370" s="33"/>
      <c r="AH370" s="33"/>
      <c r="AI370" s="33"/>
      <c r="AJ370" s="33"/>
      <c r="AK370" s="33"/>
      <c r="AL370" s="33"/>
      <c r="AM370" s="33"/>
      <c r="AN370" s="33"/>
      <c r="AO370" s="33"/>
      <c r="AP370" s="33"/>
      <c r="AQ370" s="33"/>
      <c r="AR370" s="33"/>
      <c r="AS370" s="33"/>
      <c r="AT370" s="33"/>
      <c r="AU370" s="33"/>
      <c r="AV370" s="33"/>
      <c r="AW370" s="33"/>
      <c r="AX370" s="33"/>
      <c r="AY370" s="33"/>
      <c r="AZ370" s="33"/>
      <c r="BA370" s="33"/>
      <c r="BB370" s="33"/>
      <c r="BC370" s="33"/>
      <c r="BD370" s="33"/>
      <c r="BE370" s="33"/>
      <c r="BF370" s="33"/>
      <c r="BG370" s="33"/>
      <c r="BH370" s="33"/>
      <c r="BI370" s="33"/>
      <c r="BJ370" s="33"/>
      <c r="BK370" s="33"/>
      <c r="BL370" s="33"/>
      <c r="BM370" s="33"/>
      <c r="BN370" s="33"/>
      <c r="BO370" s="33"/>
      <c r="BP370" s="33"/>
      <c r="BQ370" s="33"/>
      <c r="BR370" s="33"/>
      <c r="BS370" s="33"/>
      <c r="BT370" s="33"/>
      <c r="BU370" s="33"/>
      <c r="BV370" s="33"/>
      <c r="BW370" s="33"/>
      <c r="BX370" s="33"/>
      <c r="BY370" s="33"/>
      <c r="BZ370" s="33"/>
      <c r="CA370" s="33"/>
      <c r="CB370" s="33"/>
      <c r="CC370" s="33"/>
      <c r="CD370" s="33"/>
      <c r="CE370" s="33"/>
      <c r="CF370" s="33"/>
      <c r="CG370" s="33"/>
      <c r="CH370" s="33"/>
      <c r="CI370" s="33"/>
      <c r="CJ370" s="33"/>
      <c r="CK370" s="33"/>
      <c r="CL370" s="33"/>
      <c r="CM370" s="33"/>
      <c r="CN370" s="33"/>
      <c r="CO370" s="33"/>
      <c r="CP370" s="33"/>
      <c r="CQ370" s="33"/>
      <c r="CR370" s="33"/>
      <c r="CS370" s="33"/>
      <c r="CT370" s="33"/>
      <c r="CU370" s="33"/>
      <c r="CV370" s="33"/>
      <c r="CW370" s="33"/>
      <c r="CX370" s="33"/>
      <c r="CY370" s="33"/>
      <c r="CZ370" s="33"/>
      <c r="DA370" s="33"/>
      <c r="DB370" s="33"/>
      <c r="DC370" s="33"/>
      <c r="DD370" s="33"/>
      <c r="DE370" s="33"/>
      <c r="DF370" s="33"/>
      <c r="DG370" s="33"/>
      <c r="DH370" s="33"/>
      <c r="DI370" s="33"/>
      <c r="DJ370" s="33"/>
      <c r="DK370" s="33"/>
      <c r="DL370" s="33"/>
      <c r="DM370" s="33"/>
      <c r="DN370" s="33"/>
      <c r="DO370" s="33"/>
      <c r="DP370" s="33"/>
      <c r="DQ370" s="33"/>
      <c r="DR370" s="33"/>
      <c r="DS370" s="33"/>
      <c r="DT370" s="33"/>
      <c r="DU370" s="33"/>
      <c r="DV370" s="33"/>
      <c r="DW370" s="33"/>
      <c r="DX370" s="33"/>
      <c r="DY370" s="33"/>
      <c r="DZ370" s="33"/>
      <c r="EA370" s="33"/>
      <c r="EB370" s="33"/>
      <c r="EC370" s="33"/>
      <c r="ED370" s="33"/>
      <c r="EE370" s="33"/>
      <c r="EF370" s="33"/>
      <c r="EG370" s="33"/>
      <c r="EH370" s="33"/>
      <c r="EI370" s="33"/>
      <c r="EJ370" s="33"/>
      <c r="EK370" s="33"/>
      <c r="EL370" s="33"/>
      <c r="EM370" s="33"/>
      <c r="EN370" s="33"/>
      <c r="EO370" s="33"/>
    </row>
    <row r="371" spans="1:145" s="45" customFormat="1" ht="20.25">
      <c r="A371" s="52"/>
      <c r="B371" s="52"/>
      <c r="C371" s="52"/>
      <c r="D371" s="56" t="s">
        <v>436</v>
      </c>
      <c r="E371" s="56"/>
      <c r="F371" s="56"/>
      <c r="G371" s="40">
        <f t="shared" si="21"/>
        <v>0</v>
      </c>
      <c r="H371" s="57"/>
      <c r="I371" s="56"/>
      <c r="J371" s="40">
        <f t="shared" si="22"/>
        <v>0</v>
      </c>
      <c r="K371" s="58">
        <f>K40+K62+K98+K145+K88+K74</f>
        <v>35741497</v>
      </c>
      <c r="L371" s="59">
        <f>L40+L62+L98+L145+L88+L74</f>
        <v>53391.5</v>
      </c>
      <c r="M371" s="58">
        <f>M40+M62+M98+M145+M88+M74</f>
        <v>31516385.78</v>
      </c>
      <c r="N371" s="60">
        <f>N40+N62+N98+N145+N88+N74</f>
        <v>46359.49999999999</v>
      </c>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H371" s="44"/>
      <c r="CI371" s="44"/>
      <c r="CJ371" s="44"/>
      <c r="CK371" s="44"/>
      <c r="CL371" s="44"/>
      <c r="CM371" s="44"/>
      <c r="CN371" s="44"/>
      <c r="CO371" s="44"/>
      <c r="CP371" s="44"/>
      <c r="CQ371" s="44"/>
      <c r="CR371" s="44"/>
      <c r="CS371" s="44"/>
      <c r="CT371" s="44"/>
      <c r="CU371" s="44"/>
      <c r="CV371" s="44"/>
      <c r="CW371" s="44"/>
      <c r="CX371" s="44"/>
      <c r="CY371" s="44"/>
      <c r="CZ371" s="44"/>
      <c r="DA371" s="44"/>
      <c r="DB371" s="44"/>
      <c r="DC371" s="44"/>
      <c r="DD371" s="44"/>
      <c r="DE371" s="44"/>
      <c r="DF371" s="44"/>
      <c r="DG371" s="44"/>
      <c r="DH371" s="44"/>
      <c r="DI371" s="44"/>
      <c r="DJ371" s="44"/>
      <c r="DK371" s="44"/>
      <c r="DL371" s="44"/>
      <c r="DM371" s="44"/>
      <c r="DN371" s="44"/>
      <c r="DO371" s="44"/>
      <c r="DP371" s="44"/>
      <c r="DQ371" s="44"/>
      <c r="DR371" s="44"/>
      <c r="DS371" s="44"/>
      <c r="DT371" s="44"/>
      <c r="DU371" s="44"/>
      <c r="DV371" s="44"/>
      <c r="DW371" s="44"/>
      <c r="DX371" s="44"/>
      <c r="DY371" s="44"/>
      <c r="DZ371" s="44"/>
      <c r="EA371" s="44"/>
      <c r="EB371" s="44"/>
      <c r="EC371" s="44"/>
      <c r="ED371" s="44"/>
      <c r="EE371" s="44"/>
      <c r="EF371" s="44"/>
      <c r="EG371" s="44"/>
      <c r="EH371" s="44"/>
      <c r="EI371" s="44"/>
      <c r="EJ371" s="44"/>
      <c r="EK371" s="44"/>
      <c r="EL371" s="44"/>
      <c r="EM371" s="44"/>
      <c r="EN371" s="44"/>
      <c r="EO371" s="44"/>
    </row>
    <row r="372" spans="1:145" s="62" customFormat="1" ht="20.25">
      <c r="A372" s="55"/>
      <c r="B372" s="55"/>
      <c r="C372" s="55"/>
      <c r="D372" s="56" t="s">
        <v>435</v>
      </c>
      <c r="E372" s="56"/>
      <c r="F372" s="56"/>
      <c r="G372" s="40">
        <f t="shared" si="21"/>
        <v>0</v>
      </c>
      <c r="H372" s="57"/>
      <c r="I372" s="56"/>
      <c r="J372" s="40">
        <f t="shared" si="22"/>
        <v>0</v>
      </c>
      <c r="K372" s="58">
        <f>K369+K146+K41</f>
        <v>305820</v>
      </c>
      <c r="L372" s="59">
        <f>L369+L146+L41</f>
        <v>305.79999999999995</v>
      </c>
      <c r="M372" s="58">
        <f>M369+M146+M41</f>
        <v>304390</v>
      </c>
      <c r="N372" s="60">
        <f>N369+N146+N41</f>
        <v>304.4</v>
      </c>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1"/>
      <c r="CD372" s="61"/>
      <c r="CE372" s="61"/>
      <c r="CF372" s="61"/>
      <c r="CG372" s="61"/>
      <c r="CH372" s="61"/>
      <c r="CI372" s="61"/>
      <c r="CJ372" s="61"/>
      <c r="CK372" s="61"/>
      <c r="CL372" s="61"/>
      <c r="CM372" s="61"/>
      <c r="CN372" s="61"/>
      <c r="CO372" s="61"/>
      <c r="CP372" s="61"/>
      <c r="CQ372" s="61"/>
      <c r="CR372" s="61"/>
      <c r="CS372" s="61"/>
      <c r="CT372" s="61"/>
      <c r="CU372" s="61"/>
      <c r="CV372" s="61"/>
      <c r="CW372" s="61"/>
      <c r="CX372" s="61"/>
      <c r="CY372" s="61"/>
      <c r="CZ372" s="61"/>
      <c r="DA372" s="61"/>
      <c r="DB372" s="61"/>
      <c r="DC372" s="61"/>
      <c r="DD372" s="61"/>
      <c r="DE372" s="61"/>
      <c r="DF372" s="61"/>
      <c r="DG372" s="61"/>
      <c r="DH372" s="61"/>
      <c r="DI372" s="61"/>
      <c r="DJ372" s="61"/>
      <c r="DK372" s="61"/>
      <c r="DL372" s="61"/>
      <c r="DM372" s="61"/>
      <c r="DN372" s="61"/>
      <c r="DO372" s="61"/>
      <c r="DP372" s="61"/>
      <c r="DQ372" s="61"/>
      <c r="DR372" s="61"/>
      <c r="DS372" s="61"/>
      <c r="DT372" s="61"/>
      <c r="DU372" s="61"/>
      <c r="DV372" s="61"/>
      <c r="DW372" s="61"/>
      <c r="DX372" s="61"/>
      <c r="DY372" s="61"/>
      <c r="DZ372" s="61"/>
      <c r="EA372" s="61"/>
      <c r="EB372" s="61"/>
      <c r="EC372" s="61"/>
      <c r="ED372" s="61"/>
      <c r="EE372" s="61"/>
      <c r="EF372" s="61"/>
      <c r="EG372" s="61"/>
      <c r="EH372" s="61"/>
      <c r="EI372" s="61"/>
      <c r="EJ372" s="61"/>
      <c r="EK372" s="61"/>
      <c r="EL372" s="61"/>
      <c r="EM372" s="61"/>
      <c r="EN372" s="61"/>
      <c r="EO372" s="61"/>
    </row>
    <row r="373" spans="1:145" s="34" customFormat="1" ht="29.25" customHeight="1">
      <c r="A373" s="50"/>
      <c r="B373" s="50"/>
      <c r="C373" s="50"/>
      <c r="D373" s="1" t="s">
        <v>453</v>
      </c>
      <c r="E373" s="1"/>
      <c r="F373" s="1"/>
      <c r="G373" s="29">
        <f t="shared" si="21"/>
        <v>0</v>
      </c>
      <c r="H373" s="86"/>
      <c r="I373" s="1"/>
      <c r="J373" s="29">
        <f t="shared" si="22"/>
        <v>0</v>
      </c>
      <c r="K373" s="67"/>
      <c r="L373" s="75">
        <v>10433.9</v>
      </c>
      <c r="M373" s="67"/>
      <c r="N373" s="7">
        <v>8448.5</v>
      </c>
      <c r="O373" s="33"/>
      <c r="P373" s="33"/>
      <c r="Q373" s="33"/>
      <c r="R373" s="33"/>
      <c r="S373" s="33"/>
      <c r="T373" s="33"/>
      <c r="U373" s="33"/>
      <c r="V373" s="33"/>
      <c r="W373" s="33"/>
      <c r="X373" s="33"/>
      <c r="Y373" s="33"/>
      <c r="Z373" s="33"/>
      <c r="AA373" s="33"/>
      <c r="AB373" s="33"/>
      <c r="AC373" s="33"/>
      <c r="AD373" s="33"/>
      <c r="AE373" s="33"/>
      <c r="AF373" s="33"/>
      <c r="AG373" s="33"/>
      <c r="AH373" s="33"/>
      <c r="AI373" s="33"/>
      <c r="AJ373" s="33"/>
      <c r="AK373" s="33"/>
      <c r="AL373" s="33"/>
      <c r="AM373" s="33"/>
      <c r="AN373" s="33"/>
      <c r="AO373" s="33"/>
      <c r="AP373" s="33"/>
      <c r="AQ373" s="33"/>
      <c r="AR373" s="33"/>
      <c r="AS373" s="33"/>
      <c r="AT373" s="33"/>
      <c r="AU373" s="33"/>
      <c r="AV373" s="33"/>
      <c r="AW373" s="33"/>
      <c r="AX373" s="33"/>
      <c r="AY373" s="33"/>
      <c r="AZ373" s="33"/>
      <c r="BA373" s="33"/>
      <c r="BB373" s="33"/>
      <c r="BC373" s="33"/>
      <c r="BD373" s="33"/>
      <c r="BE373" s="33"/>
      <c r="BF373" s="33"/>
      <c r="BG373" s="33"/>
      <c r="BH373" s="33"/>
      <c r="BI373" s="33"/>
      <c r="BJ373" s="33"/>
      <c r="BK373" s="33"/>
      <c r="BL373" s="33"/>
      <c r="BM373" s="33"/>
      <c r="BN373" s="33"/>
      <c r="BO373" s="33"/>
      <c r="BP373" s="33"/>
      <c r="BQ373" s="33"/>
      <c r="BR373" s="33"/>
      <c r="BS373" s="33"/>
      <c r="BT373" s="33"/>
      <c r="BU373" s="33"/>
      <c r="BV373" s="33"/>
      <c r="BW373" s="33"/>
      <c r="BX373" s="33"/>
      <c r="BY373" s="33"/>
      <c r="BZ373" s="33"/>
      <c r="CA373" s="33"/>
      <c r="CB373" s="33"/>
      <c r="CC373" s="33"/>
      <c r="CD373" s="33"/>
      <c r="CE373" s="33"/>
      <c r="CF373" s="33"/>
      <c r="CG373" s="33"/>
      <c r="CH373" s="33"/>
      <c r="CI373" s="33"/>
      <c r="CJ373" s="33"/>
      <c r="CK373" s="33"/>
      <c r="CL373" s="33"/>
      <c r="CM373" s="33"/>
      <c r="CN373" s="33"/>
      <c r="CO373" s="33"/>
      <c r="CP373" s="33"/>
      <c r="CQ373" s="33"/>
      <c r="CR373" s="33"/>
      <c r="CS373" s="33"/>
      <c r="CT373" s="33"/>
      <c r="CU373" s="33"/>
      <c r="CV373" s="33"/>
      <c r="CW373" s="33"/>
      <c r="CX373" s="33"/>
      <c r="CY373" s="33"/>
      <c r="CZ373" s="33"/>
      <c r="DA373" s="33"/>
      <c r="DB373" s="33"/>
      <c r="DC373" s="33"/>
      <c r="DD373" s="33"/>
      <c r="DE373" s="33"/>
      <c r="DF373" s="33"/>
      <c r="DG373" s="33"/>
      <c r="DH373" s="33"/>
      <c r="DI373" s="33"/>
      <c r="DJ373" s="33"/>
      <c r="DK373" s="33"/>
      <c r="DL373" s="33"/>
      <c r="DM373" s="33"/>
      <c r="DN373" s="33"/>
      <c r="DO373" s="33"/>
      <c r="DP373" s="33"/>
      <c r="DQ373" s="33"/>
      <c r="DR373" s="33"/>
      <c r="DS373" s="33"/>
      <c r="DT373" s="33"/>
      <c r="DU373" s="33"/>
      <c r="DV373" s="33"/>
      <c r="DW373" s="33"/>
      <c r="DX373" s="33"/>
      <c r="DY373" s="33"/>
      <c r="DZ373" s="33"/>
      <c r="EA373" s="33"/>
      <c r="EB373" s="33"/>
      <c r="EC373" s="33"/>
      <c r="ED373" s="33"/>
      <c r="EE373" s="33"/>
      <c r="EF373" s="33"/>
      <c r="EG373" s="33"/>
      <c r="EH373" s="33"/>
      <c r="EI373" s="33"/>
      <c r="EJ373" s="33"/>
      <c r="EK373" s="33"/>
      <c r="EL373" s="33"/>
      <c r="EM373" s="33"/>
      <c r="EN373" s="33"/>
      <c r="EO373" s="33"/>
    </row>
    <row r="374" spans="1:145" s="34" customFormat="1" ht="69.75" customHeight="1">
      <c r="A374" s="50"/>
      <c r="B374" s="50"/>
      <c r="C374" s="50"/>
      <c r="D374" s="1" t="s">
        <v>452</v>
      </c>
      <c r="E374" s="1"/>
      <c r="F374" s="1"/>
      <c r="G374" s="29">
        <f t="shared" si="21"/>
        <v>0</v>
      </c>
      <c r="H374" s="86"/>
      <c r="I374" s="1"/>
      <c r="J374" s="29">
        <f t="shared" si="22"/>
        <v>0</v>
      </c>
      <c r="K374" s="67"/>
      <c r="L374" s="7">
        <v>69.8</v>
      </c>
      <c r="M374" s="67"/>
      <c r="N374" s="37"/>
      <c r="O374" s="33"/>
      <c r="P374" s="33"/>
      <c r="Q374" s="33"/>
      <c r="R374" s="33"/>
      <c r="S374" s="33"/>
      <c r="T374" s="33"/>
      <c r="U374" s="33"/>
      <c r="V374" s="33"/>
      <c r="W374" s="33"/>
      <c r="X374" s="33"/>
      <c r="Y374" s="33"/>
      <c r="Z374" s="33"/>
      <c r="AA374" s="33"/>
      <c r="AB374" s="33"/>
      <c r="AC374" s="33"/>
      <c r="AD374" s="33"/>
      <c r="AE374" s="33"/>
      <c r="AF374" s="33"/>
      <c r="AG374" s="33"/>
      <c r="AH374" s="33"/>
      <c r="AI374" s="33"/>
      <c r="AJ374" s="33"/>
      <c r="AK374" s="33"/>
      <c r="AL374" s="33"/>
      <c r="AM374" s="33"/>
      <c r="AN374" s="33"/>
      <c r="AO374" s="33"/>
      <c r="AP374" s="33"/>
      <c r="AQ374" s="33"/>
      <c r="AR374" s="33"/>
      <c r="AS374" s="33"/>
      <c r="AT374" s="33"/>
      <c r="AU374" s="33"/>
      <c r="AV374" s="33"/>
      <c r="AW374" s="33"/>
      <c r="AX374" s="33"/>
      <c r="AY374" s="33"/>
      <c r="AZ374" s="33"/>
      <c r="BA374" s="33"/>
      <c r="BB374" s="33"/>
      <c r="BC374" s="33"/>
      <c r="BD374" s="33"/>
      <c r="BE374" s="33"/>
      <c r="BF374" s="33"/>
      <c r="BG374" s="33"/>
      <c r="BH374" s="33"/>
      <c r="BI374" s="33"/>
      <c r="BJ374" s="33"/>
      <c r="BK374" s="33"/>
      <c r="BL374" s="33"/>
      <c r="BM374" s="33"/>
      <c r="BN374" s="33"/>
      <c r="BO374" s="33"/>
      <c r="BP374" s="33"/>
      <c r="BQ374" s="33"/>
      <c r="BR374" s="33"/>
      <c r="BS374" s="33"/>
      <c r="BT374" s="33"/>
      <c r="BU374" s="33"/>
      <c r="BV374" s="33"/>
      <c r="BW374" s="33"/>
      <c r="BX374" s="33"/>
      <c r="BY374" s="33"/>
      <c r="BZ374" s="33"/>
      <c r="CA374" s="33"/>
      <c r="CB374" s="33"/>
      <c r="CC374" s="33"/>
      <c r="CD374" s="33"/>
      <c r="CE374" s="33"/>
      <c r="CF374" s="33"/>
      <c r="CG374" s="33"/>
      <c r="CH374" s="33"/>
      <c r="CI374" s="33"/>
      <c r="CJ374" s="33"/>
      <c r="CK374" s="33"/>
      <c r="CL374" s="33"/>
      <c r="CM374" s="33"/>
      <c r="CN374" s="33"/>
      <c r="CO374" s="33"/>
      <c r="CP374" s="33"/>
      <c r="CQ374" s="33"/>
      <c r="CR374" s="33"/>
      <c r="CS374" s="33"/>
      <c r="CT374" s="33"/>
      <c r="CU374" s="33"/>
      <c r="CV374" s="33"/>
      <c r="CW374" s="33"/>
      <c r="CX374" s="33"/>
      <c r="CY374" s="33"/>
      <c r="CZ374" s="33"/>
      <c r="DA374" s="33"/>
      <c r="DB374" s="33"/>
      <c r="DC374" s="33"/>
      <c r="DD374" s="33"/>
      <c r="DE374" s="33"/>
      <c r="DF374" s="33"/>
      <c r="DG374" s="33"/>
      <c r="DH374" s="33"/>
      <c r="DI374" s="33"/>
      <c r="DJ374" s="33"/>
      <c r="DK374" s="33"/>
      <c r="DL374" s="33"/>
      <c r="DM374" s="33"/>
      <c r="DN374" s="33"/>
      <c r="DO374" s="33"/>
      <c r="DP374" s="33"/>
      <c r="DQ374" s="33"/>
      <c r="DR374" s="33"/>
      <c r="DS374" s="33"/>
      <c r="DT374" s="33"/>
      <c r="DU374" s="33"/>
      <c r="DV374" s="33"/>
      <c r="DW374" s="33"/>
      <c r="DX374" s="33"/>
      <c r="DY374" s="33"/>
      <c r="DZ374" s="33"/>
      <c r="EA374" s="33"/>
      <c r="EB374" s="33"/>
      <c r="EC374" s="33"/>
      <c r="ED374" s="33"/>
      <c r="EE374" s="33"/>
      <c r="EF374" s="33"/>
      <c r="EG374" s="33"/>
      <c r="EH374" s="33"/>
      <c r="EI374" s="33"/>
      <c r="EJ374" s="33"/>
      <c r="EK374" s="33"/>
      <c r="EL374" s="33"/>
      <c r="EM374" s="33"/>
      <c r="EN374" s="33"/>
      <c r="EO374" s="33"/>
    </row>
    <row r="375" spans="1:145" s="34" customFormat="1" ht="23.25" customHeight="1">
      <c r="A375" s="50"/>
      <c r="B375" s="50"/>
      <c r="C375" s="50"/>
      <c r="D375" s="2" t="s">
        <v>175</v>
      </c>
      <c r="E375" s="1"/>
      <c r="F375" s="1"/>
      <c r="G375" s="29">
        <f t="shared" si="21"/>
        <v>0</v>
      </c>
      <c r="H375" s="86"/>
      <c r="I375" s="1"/>
      <c r="J375" s="29">
        <f t="shared" si="22"/>
        <v>0</v>
      </c>
      <c r="K375" s="67"/>
      <c r="L375" s="8">
        <v>69.8</v>
      </c>
      <c r="M375" s="67"/>
      <c r="N375" s="37"/>
      <c r="O375" s="33"/>
      <c r="P375" s="33"/>
      <c r="Q375" s="33"/>
      <c r="R375" s="33"/>
      <c r="S375" s="33"/>
      <c r="T375" s="33"/>
      <c r="U375" s="33"/>
      <c r="V375" s="33"/>
      <c r="W375" s="33"/>
      <c r="X375" s="33"/>
      <c r="Y375" s="33"/>
      <c r="Z375" s="33"/>
      <c r="AA375" s="33"/>
      <c r="AB375" s="33"/>
      <c r="AC375" s="33"/>
      <c r="AD375" s="33"/>
      <c r="AE375" s="33"/>
      <c r="AF375" s="33"/>
      <c r="AG375" s="33"/>
      <c r="AH375" s="33"/>
      <c r="AI375" s="33"/>
      <c r="AJ375" s="33"/>
      <c r="AK375" s="33"/>
      <c r="AL375" s="33"/>
      <c r="AM375" s="33"/>
      <c r="AN375" s="33"/>
      <c r="AO375" s="33"/>
      <c r="AP375" s="33"/>
      <c r="AQ375" s="33"/>
      <c r="AR375" s="33"/>
      <c r="AS375" s="33"/>
      <c r="AT375" s="33"/>
      <c r="AU375" s="33"/>
      <c r="AV375" s="33"/>
      <c r="AW375" s="33"/>
      <c r="AX375" s="33"/>
      <c r="AY375" s="33"/>
      <c r="AZ375" s="33"/>
      <c r="BA375" s="33"/>
      <c r="BB375" s="33"/>
      <c r="BC375" s="33"/>
      <c r="BD375" s="33"/>
      <c r="BE375" s="33"/>
      <c r="BF375" s="33"/>
      <c r="BG375" s="33"/>
      <c r="BH375" s="33"/>
      <c r="BI375" s="33"/>
      <c r="BJ375" s="33"/>
      <c r="BK375" s="33"/>
      <c r="BL375" s="33"/>
      <c r="BM375" s="33"/>
      <c r="BN375" s="33"/>
      <c r="BO375" s="33"/>
      <c r="BP375" s="33"/>
      <c r="BQ375" s="33"/>
      <c r="BR375" s="33"/>
      <c r="BS375" s="33"/>
      <c r="BT375" s="33"/>
      <c r="BU375" s="33"/>
      <c r="BV375" s="33"/>
      <c r="BW375" s="33"/>
      <c r="BX375" s="33"/>
      <c r="BY375" s="33"/>
      <c r="BZ375" s="33"/>
      <c r="CA375" s="33"/>
      <c r="CB375" s="33"/>
      <c r="CC375" s="33"/>
      <c r="CD375" s="33"/>
      <c r="CE375" s="33"/>
      <c r="CF375" s="33"/>
      <c r="CG375" s="33"/>
      <c r="CH375" s="33"/>
      <c r="CI375" s="33"/>
      <c r="CJ375" s="33"/>
      <c r="CK375" s="33"/>
      <c r="CL375" s="33"/>
      <c r="CM375" s="33"/>
      <c r="CN375" s="33"/>
      <c r="CO375" s="33"/>
      <c r="CP375" s="33"/>
      <c r="CQ375" s="33"/>
      <c r="CR375" s="33"/>
      <c r="CS375" s="33"/>
      <c r="CT375" s="33"/>
      <c r="CU375" s="33"/>
      <c r="CV375" s="33"/>
      <c r="CW375" s="33"/>
      <c r="CX375" s="33"/>
      <c r="CY375" s="33"/>
      <c r="CZ375" s="33"/>
      <c r="DA375" s="33"/>
      <c r="DB375" s="33"/>
      <c r="DC375" s="33"/>
      <c r="DD375" s="33"/>
      <c r="DE375" s="33"/>
      <c r="DF375" s="33"/>
      <c r="DG375" s="33"/>
      <c r="DH375" s="33"/>
      <c r="DI375" s="33"/>
      <c r="DJ375" s="33"/>
      <c r="DK375" s="33"/>
      <c r="DL375" s="33"/>
      <c r="DM375" s="33"/>
      <c r="DN375" s="33"/>
      <c r="DO375" s="33"/>
      <c r="DP375" s="33"/>
      <c r="DQ375" s="33"/>
      <c r="DR375" s="33"/>
      <c r="DS375" s="33"/>
      <c r="DT375" s="33"/>
      <c r="DU375" s="33"/>
      <c r="DV375" s="33"/>
      <c r="DW375" s="33"/>
      <c r="DX375" s="33"/>
      <c r="DY375" s="33"/>
      <c r="DZ375" s="33"/>
      <c r="EA375" s="33"/>
      <c r="EB375" s="33"/>
      <c r="EC375" s="33"/>
      <c r="ED375" s="33"/>
      <c r="EE375" s="33"/>
      <c r="EF375" s="33"/>
      <c r="EG375" s="33"/>
      <c r="EH375" s="33"/>
      <c r="EI375" s="33"/>
      <c r="EJ375" s="33"/>
      <c r="EK375" s="33"/>
      <c r="EL375" s="33"/>
      <c r="EM375" s="33"/>
      <c r="EN375" s="33"/>
      <c r="EO375" s="33"/>
    </row>
    <row r="377" ht="6" customHeight="1"/>
    <row r="378" spans="2:145" s="88" customFormat="1" ht="30" customHeight="1">
      <c r="B378" s="89"/>
      <c r="C378" s="89"/>
      <c r="D378" s="89" t="s">
        <v>468</v>
      </c>
      <c r="E378" s="89"/>
      <c r="N378" s="90"/>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91"/>
      <c r="AN378" s="91"/>
      <c r="AO378" s="91"/>
      <c r="AP378" s="91"/>
      <c r="AQ378" s="91"/>
      <c r="AR378" s="91"/>
      <c r="AS378" s="91"/>
      <c r="AT378" s="91"/>
      <c r="AU378" s="91"/>
      <c r="AV378" s="91"/>
      <c r="AW378" s="91"/>
      <c r="AX378" s="91"/>
      <c r="AY378" s="91"/>
      <c r="AZ378" s="91"/>
      <c r="BA378" s="91"/>
      <c r="BB378" s="91"/>
      <c r="BC378" s="91"/>
      <c r="BD378" s="91"/>
      <c r="BE378" s="91"/>
      <c r="BF378" s="91"/>
      <c r="BG378" s="91"/>
      <c r="BH378" s="91"/>
      <c r="BI378" s="91"/>
      <c r="BJ378" s="91"/>
      <c r="BK378" s="91"/>
      <c r="BL378" s="91"/>
      <c r="BM378" s="91"/>
      <c r="BN378" s="91"/>
      <c r="BO378" s="91"/>
      <c r="BP378" s="91"/>
      <c r="BQ378" s="91"/>
      <c r="BR378" s="91"/>
      <c r="BS378" s="91"/>
      <c r="BT378" s="91"/>
      <c r="BU378" s="91"/>
      <c r="BV378" s="91"/>
      <c r="BW378" s="91"/>
      <c r="BX378" s="91"/>
      <c r="BY378" s="91"/>
      <c r="BZ378" s="91"/>
      <c r="CA378" s="91"/>
      <c r="CB378" s="91"/>
      <c r="CC378" s="91"/>
      <c r="CD378" s="91"/>
      <c r="CE378" s="91"/>
      <c r="CF378" s="91"/>
      <c r="CG378" s="91"/>
      <c r="CH378" s="91"/>
      <c r="CI378" s="91"/>
      <c r="CJ378" s="91"/>
      <c r="CK378" s="91"/>
      <c r="CL378" s="91"/>
      <c r="CM378" s="91"/>
      <c r="CN378" s="91"/>
      <c r="CO378" s="91"/>
      <c r="CP378" s="91"/>
      <c r="CQ378" s="91"/>
      <c r="CR378" s="91"/>
      <c r="CS378" s="91"/>
      <c r="CT378" s="91"/>
      <c r="CU378" s="91"/>
      <c r="CV378" s="91"/>
      <c r="CW378" s="91"/>
      <c r="CX378" s="91"/>
      <c r="CY378" s="91"/>
      <c r="CZ378" s="91"/>
      <c r="DA378" s="91"/>
      <c r="DB378" s="91"/>
      <c r="DC378" s="91"/>
      <c r="DD378" s="91"/>
      <c r="DE378" s="91"/>
      <c r="DF378" s="91"/>
      <c r="DG378" s="91"/>
      <c r="DH378" s="91"/>
      <c r="DI378" s="91"/>
      <c r="DJ378" s="91"/>
      <c r="DK378" s="91"/>
      <c r="DL378" s="91"/>
      <c r="DM378" s="91"/>
      <c r="DN378" s="91"/>
      <c r="DO378" s="91"/>
      <c r="DP378" s="91"/>
      <c r="DQ378" s="91"/>
      <c r="DR378" s="91"/>
      <c r="DS378" s="91"/>
      <c r="DT378" s="91"/>
      <c r="DU378" s="91"/>
      <c r="DV378" s="91"/>
      <c r="DW378" s="91"/>
      <c r="DX378" s="91"/>
      <c r="DY378" s="91"/>
      <c r="DZ378" s="91"/>
      <c r="EA378" s="91"/>
      <c r="EB378" s="91"/>
      <c r="EC378" s="91"/>
      <c r="ED378" s="91"/>
      <c r="EE378" s="91"/>
      <c r="EF378" s="91"/>
      <c r="EG378" s="91"/>
      <c r="EH378" s="91"/>
      <c r="EI378" s="91"/>
      <c r="EJ378" s="91"/>
      <c r="EK378" s="91"/>
      <c r="EL378" s="91"/>
      <c r="EM378" s="91"/>
      <c r="EN378" s="91"/>
      <c r="EO378" s="91"/>
    </row>
    <row r="379" spans="1:145" s="94" customFormat="1" ht="27.75">
      <c r="A379" s="92"/>
      <c r="B379" s="92"/>
      <c r="C379" s="92"/>
      <c r="D379" s="89" t="s">
        <v>466</v>
      </c>
      <c r="E379" s="93"/>
      <c r="F379" s="93"/>
      <c r="G379" s="93"/>
      <c r="H379" s="93"/>
      <c r="I379" s="93"/>
      <c r="J379" s="106" t="s">
        <v>467</v>
      </c>
      <c r="K379" s="106"/>
      <c r="L379" s="106"/>
      <c r="M379" s="106"/>
      <c r="N379" s="106"/>
      <c r="O379" s="96"/>
      <c r="P379" s="96"/>
      <c r="Q379" s="96"/>
      <c r="R379" s="96"/>
      <c r="S379" s="96"/>
      <c r="T379" s="96"/>
      <c r="U379" s="96"/>
      <c r="V379" s="96"/>
      <c r="W379" s="96"/>
      <c r="X379" s="96"/>
      <c r="Y379" s="96"/>
      <c r="Z379" s="96"/>
      <c r="AA379" s="96"/>
      <c r="AB379" s="96"/>
      <c r="AC379" s="96"/>
      <c r="AD379" s="96"/>
      <c r="AE379" s="96"/>
      <c r="AF379" s="96"/>
      <c r="AG379" s="96"/>
      <c r="AH379" s="96"/>
      <c r="AI379" s="96"/>
      <c r="AJ379" s="96"/>
      <c r="AK379" s="96"/>
      <c r="AL379" s="96"/>
      <c r="AM379" s="96"/>
      <c r="AN379" s="96"/>
      <c r="AO379" s="96"/>
      <c r="AP379" s="96"/>
      <c r="AQ379" s="96"/>
      <c r="AR379" s="96"/>
      <c r="AS379" s="96"/>
      <c r="AT379" s="96"/>
      <c r="AU379" s="96"/>
      <c r="AV379" s="96"/>
      <c r="AW379" s="96"/>
      <c r="AX379" s="96"/>
      <c r="AY379" s="96"/>
      <c r="AZ379" s="96"/>
      <c r="BA379" s="96"/>
      <c r="BB379" s="96"/>
      <c r="BC379" s="96"/>
      <c r="BD379" s="96"/>
      <c r="BE379" s="96"/>
      <c r="BF379" s="96"/>
      <c r="BG379" s="96"/>
      <c r="BH379" s="96"/>
      <c r="BI379" s="96"/>
      <c r="BJ379" s="96"/>
      <c r="BK379" s="96"/>
      <c r="BL379" s="96"/>
      <c r="BM379" s="96"/>
      <c r="BN379" s="96"/>
      <c r="BO379" s="96"/>
      <c r="BP379" s="96"/>
      <c r="BQ379" s="96"/>
      <c r="BR379" s="96"/>
      <c r="BS379" s="96"/>
      <c r="BT379" s="96"/>
      <c r="BU379" s="96"/>
      <c r="BV379" s="96"/>
      <c r="BW379" s="96"/>
      <c r="BX379" s="96"/>
      <c r="BY379" s="96"/>
      <c r="BZ379" s="96"/>
      <c r="CA379" s="96"/>
      <c r="CB379" s="96"/>
      <c r="CC379" s="96"/>
      <c r="CD379" s="96"/>
      <c r="CE379" s="96"/>
      <c r="CF379" s="96"/>
      <c r="CG379" s="96"/>
      <c r="CH379" s="96"/>
      <c r="CI379" s="96"/>
      <c r="CJ379" s="96"/>
      <c r="CK379" s="96"/>
      <c r="CL379" s="96"/>
      <c r="CM379" s="96"/>
      <c r="CN379" s="96"/>
      <c r="CO379" s="96"/>
      <c r="CP379" s="96"/>
      <c r="CQ379" s="96"/>
      <c r="CR379" s="96"/>
      <c r="CS379" s="96"/>
      <c r="CT379" s="96"/>
      <c r="CU379" s="96"/>
      <c r="CV379" s="96"/>
      <c r="CW379" s="96"/>
      <c r="CX379" s="96"/>
      <c r="CY379" s="96"/>
      <c r="CZ379" s="96"/>
      <c r="DA379" s="96"/>
      <c r="DB379" s="96"/>
      <c r="DC379" s="96"/>
      <c r="DD379" s="96"/>
      <c r="DE379" s="96"/>
      <c r="DF379" s="96"/>
      <c r="DG379" s="96"/>
      <c r="DH379" s="96"/>
      <c r="DI379" s="96"/>
      <c r="DJ379" s="96"/>
      <c r="DK379" s="96"/>
      <c r="DL379" s="96"/>
      <c r="DM379" s="96"/>
      <c r="DN379" s="96"/>
      <c r="DO379" s="96"/>
      <c r="DP379" s="96"/>
      <c r="DQ379" s="96"/>
      <c r="DR379" s="96"/>
      <c r="DS379" s="96"/>
      <c r="DT379" s="96"/>
      <c r="DU379" s="96"/>
      <c r="DV379" s="96"/>
      <c r="DW379" s="96"/>
      <c r="DX379" s="96"/>
      <c r="DY379" s="96"/>
      <c r="DZ379" s="96"/>
      <c r="EA379" s="96"/>
      <c r="EB379" s="96"/>
      <c r="EC379" s="96"/>
      <c r="ED379" s="96"/>
      <c r="EE379" s="96"/>
      <c r="EF379" s="96"/>
      <c r="EG379" s="96"/>
      <c r="EH379" s="96"/>
      <c r="EI379" s="96"/>
      <c r="EJ379" s="96"/>
      <c r="EK379" s="96"/>
      <c r="EL379" s="96"/>
      <c r="EM379" s="96"/>
      <c r="EN379" s="96"/>
      <c r="EO379" s="96"/>
    </row>
    <row r="380" spans="1:145" s="94" customFormat="1" ht="6" customHeight="1">
      <c r="A380" s="92"/>
      <c r="B380" s="92"/>
      <c r="C380" s="92"/>
      <c r="D380" s="93"/>
      <c r="E380" s="93"/>
      <c r="F380" s="93"/>
      <c r="G380" s="93"/>
      <c r="H380" s="93"/>
      <c r="I380" s="93"/>
      <c r="J380" s="93"/>
      <c r="N380" s="95"/>
      <c r="O380" s="96"/>
      <c r="P380" s="96"/>
      <c r="Q380" s="96"/>
      <c r="R380" s="96"/>
      <c r="S380" s="96"/>
      <c r="T380" s="96"/>
      <c r="U380" s="96"/>
      <c r="V380" s="96"/>
      <c r="W380" s="96"/>
      <c r="X380" s="96"/>
      <c r="Y380" s="96"/>
      <c r="Z380" s="96"/>
      <c r="AA380" s="96"/>
      <c r="AB380" s="96"/>
      <c r="AC380" s="96"/>
      <c r="AD380" s="96"/>
      <c r="AE380" s="96"/>
      <c r="AF380" s="96"/>
      <c r="AG380" s="96"/>
      <c r="AH380" s="96"/>
      <c r="AI380" s="96"/>
      <c r="AJ380" s="96"/>
      <c r="AK380" s="96"/>
      <c r="AL380" s="96"/>
      <c r="AM380" s="96"/>
      <c r="AN380" s="96"/>
      <c r="AO380" s="96"/>
      <c r="AP380" s="96"/>
      <c r="AQ380" s="96"/>
      <c r="AR380" s="96"/>
      <c r="AS380" s="96"/>
      <c r="AT380" s="96"/>
      <c r="AU380" s="96"/>
      <c r="AV380" s="96"/>
      <c r="AW380" s="96"/>
      <c r="AX380" s="96"/>
      <c r="AY380" s="96"/>
      <c r="AZ380" s="96"/>
      <c r="BA380" s="96"/>
      <c r="BB380" s="96"/>
      <c r="BC380" s="96"/>
      <c r="BD380" s="96"/>
      <c r="BE380" s="96"/>
      <c r="BF380" s="96"/>
      <c r="BG380" s="96"/>
      <c r="BH380" s="96"/>
      <c r="BI380" s="96"/>
      <c r="BJ380" s="96"/>
      <c r="BK380" s="96"/>
      <c r="BL380" s="96"/>
      <c r="BM380" s="96"/>
      <c r="BN380" s="96"/>
      <c r="BO380" s="96"/>
      <c r="BP380" s="96"/>
      <c r="BQ380" s="96"/>
      <c r="BR380" s="96"/>
      <c r="BS380" s="96"/>
      <c r="BT380" s="96"/>
      <c r="BU380" s="96"/>
      <c r="BV380" s="96"/>
      <c r="BW380" s="96"/>
      <c r="BX380" s="96"/>
      <c r="BY380" s="96"/>
      <c r="BZ380" s="96"/>
      <c r="CA380" s="96"/>
      <c r="CB380" s="96"/>
      <c r="CC380" s="96"/>
      <c r="CD380" s="96"/>
      <c r="CE380" s="96"/>
      <c r="CF380" s="96"/>
      <c r="CG380" s="96"/>
      <c r="CH380" s="96"/>
      <c r="CI380" s="96"/>
      <c r="CJ380" s="96"/>
      <c r="CK380" s="96"/>
      <c r="CL380" s="96"/>
      <c r="CM380" s="96"/>
      <c r="CN380" s="96"/>
      <c r="CO380" s="96"/>
      <c r="CP380" s="96"/>
      <c r="CQ380" s="96"/>
      <c r="CR380" s="96"/>
      <c r="CS380" s="96"/>
      <c r="CT380" s="96"/>
      <c r="CU380" s="96"/>
      <c r="CV380" s="96"/>
      <c r="CW380" s="96"/>
      <c r="CX380" s="96"/>
      <c r="CY380" s="96"/>
      <c r="CZ380" s="96"/>
      <c r="DA380" s="96"/>
      <c r="DB380" s="96"/>
      <c r="DC380" s="96"/>
      <c r="DD380" s="96"/>
      <c r="DE380" s="96"/>
      <c r="DF380" s="96"/>
      <c r="DG380" s="96"/>
      <c r="DH380" s="96"/>
      <c r="DI380" s="96"/>
      <c r="DJ380" s="96"/>
      <c r="DK380" s="96"/>
      <c r="DL380" s="96"/>
      <c r="DM380" s="96"/>
      <c r="DN380" s="96"/>
      <c r="DO380" s="96"/>
      <c r="DP380" s="96"/>
      <c r="DQ380" s="96"/>
      <c r="DR380" s="96"/>
      <c r="DS380" s="96"/>
      <c r="DT380" s="96"/>
      <c r="DU380" s="96"/>
      <c r="DV380" s="96"/>
      <c r="DW380" s="96"/>
      <c r="DX380" s="96"/>
      <c r="DY380" s="96"/>
      <c r="DZ380" s="96"/>
      <c r="EA380" s="96"/>
      <c r="EB380" s="96"/>
      <c r="EC380" s="96"/>
      <c r="ED380" s="96"/>
      <c r="EE380" s="96"/>
      <c r="EF380" s="96"/>
      <c r="EG380" s="96"/>
      <c r="EH380" s="96"/>
      <c r="EI380" s="96"/>
      <c r="EJ380" s="96"/>
      <c r="EK380" s="96"/>
      <c r="EL380" s="96"/>
      <c r="EM380" s="96"/>
      <c r="EN380" s="96"/>
      <c r="EO380" s="96"/>
    </row>
    <row r="381" spans="2:145" s="94" customFormat="1" ht="23.25">
      <c r="B381" s="96"/>
      <c r="C381" s="97"/>
      <c r="D381" s="98"/>
      <c r="I381" s="99"/>
      <c r="J381" s="99"/>
      <c r="N381" s="95"/>
      <c r="O381" s="96"/>
      <c r="P381" s="96"/>
      <c r="Q381" s="96"/>
      <c r="R381" s="96"/>
      <c r="S381" s="96"/>
      <c r="T381" s="96"/>
      <c r="U381" s="96"/>
      <c r="V381" s="96"/>
      <c r="W381" s="96"/>
      <c r="X381" s="96"/>
      <c r="Y381" s="96"/>
      <c r="Z381" s="96"/>
      <c r="AA381" s="96"/>
      <c r="AB381" s="96"/>
      <c r="AC381" s="96"/>
      <c r="AD381" s="96"/>
      <c r="AE381" s="96"/>
      <c r="AF381" s="96"/>
      <c r="AG381" s="96"/>
      <c r="AH381" s="96"/>
      <c r="AI381" s="96"/>
      <c r="AJ381" s="96"/>
      <c r="AK381" s="96"/>
      <c r="AL381" s="96"/>
      <c r="AM381" s="96"/>
      <c r="AN381" s="96"/>
      <c r="AO381" s="96"/>
      <c r="AP381" s="96"/>
      <c r="AQ381" s="96"/>
      <c r="AR381" s="96"/>
      <c r="AS381" s="96"/>
      <c r="AT381" s="96"/>
      <c r="AU381" s="96"/>
      <c r="AV381" s="96"/>
      <c r="AW381" s="96"/>
      <c r="AX381" s="96"/>
      <c r="AY381" s="96"/>
      <c r="AZ381" s="96"/>
      <c r="BA381" s="96"/>
      <c r="BB381" s="96"/>
      <c r="BC381" s="96"/>
      <c r="BD381" s="96"/>
      <c r="BE381" s="96"/>
      <c r="BF381" s="96"/>
      <c r="BG381" s="96"/>
      <c r="BH381" s="96"/>
      <c r="BI381" s="96"/>
      <c r="BJ381" s="96"/>
      <c r="BK381" s="96"/>
      <c r="BL381" s="96"/>
      <c r="BM381" s="96"/>
      <c r="BN381" s="96"/>
      <c r="BO381" s="96"/>
      <c r="BP381" s="96"/>
      <c r="BQ381" s="96"/>
      <c r="BR381" s="96"/>
      <c r="BS381" s="96"/>
      <c r="BT381" s="96"/>
      <c r="BU381" s="96"/>
      <c r="BV381" s="96"/>
      <c r="BW381" s="96"/>
      <c r="BX381" s="96"/>
      <c r="BY381" s="96"/>
      <c r="BZ381" s="96"/>
      <c r="CA381" s="96"/>
      <c r="CB381" s="96"/>
      <c r="CC381" s="96"/>
      <c r="CD381" s="96"/>
      <c r="CE381" s="96"/>
      <c r="CF381" s="96"/>
      <c r="CG381" s="96"/>
      <c r="CH381" s="96"/>
      <c r="CI381" s="96"/>
      <c r="CJ381" s="96"/>
      <c r="CK381" s="96"/>
      <c r="CL381" s="96"/>
      <c r="CM381" s="96"/>
      <c r="CN381" s="96"/>
      <c r="CO381" s="96"/>
      <c r="CP381" s="96"/>
      <c r="CQ381" s="96"/>
      <c r="CR381" s="96"/>
      <c r="CS381" s="96"/>
      <c r="CT381" s="96"/>
      <c r="CU381" s="96"/>
      <c r="CV381" s="96"/>
      <c r="CW381" s="96"/>
      <c r="CX381" s="96"/>
      <c r="CY381" s="96"/>
      <c r="CZ381" s="96"/>
      <c r="DA381" s="96"/>
      <c r="DB381" s="96"/>
      <c r="DC381" s="96"/>
      <c r="DD381" s="96"/>
      <c r="DE381" s="96"/>
      <c r="DF381" s="96"/>
      <c r="DG381" s="96"/>
      <c r="DH381" s="96"/>
      <c r="DI381" s="96"/>
      <c r="DJ381" s="96"/>
      <c r="DK381" s="96"/>
      <c r="DL381" s="96"/>
      <c r="DM381" s="96"/>
      <c r="DN381" s="96"/>
      <c r="DO381" s="96"/>
      <c r="DP381" s="96"/>
      <c r="DQ381" s="96"/>
      <c r="DR381" s="96"/>
      <c r="DS381" s="96"/>
      <c r="DT381" s="96"/>
      <c r="DU381" s="96"/>
      <c r="DV381" s="96"/>
      <c r="DW381" s="96"/>
      <c r="DX381" s="96"/>
      <c r="DY381" s="96"/>
      <c r="DZ381" s="96"/>
      <c r="EA381" s="96"/>
      <c r="EB381" s="96"/>
      <c r="EC381" s="96"/>
      <c r="ED381" s="96"/>
      <c r="EE381" s="96"/>
      <c r="EF381" s="96"/>
      <c r="EG381" s="96"/>
      <c r="EH381" s="96"/>
      <c r="EI381" s="96"/>
      <c r="EJ381" s="96"/>
      <c r="EK381" s="96"/>
      <c r="EL381" s="96"/>
      <c r="EM381" s="96"/>
      <c r="EN381" s="96"/>
      <c r="EO381" s="96"/>
    </row>
    <row r="382" spans="1:145" s="94" customFormat="1" ht="20.25">
      <c r="A382" s="107"/>
      <c r="B382" s="107"/>
      <c r="D382" s="105"/>
      <c r="H382" s="100"/>
      <c r="I382" s="99"/>
      <c r="J382" s="99"/>
      <c r="N382" s="95"/>
      <c r="O382" s="96"/>
      <c r="P382" s="96"/>
      <c r="Q382" s="96"/>
      <c r="R382" s="96"/>
      <c r="S382" s="96"/>
      <c r="T382" s="96"/>
      <c r="U382" s="96"/>
      <c r="V382" s="96"/>
      <c r="W382" s="96"/>
      <c r="X382" s="96"/>
      <c r="Y382" s="96"/>
      <c r="Z382" s="96"/>
      <c r="AA382" s="96"/>
      <c r="AB382" s="96"/>
      <c r="AC382" s="96"/>
      <c r="AD382" s="96"/>
      <c r="AE382" s="96"/>
      <c r="AF382" s="96"/>
      <c r="AG382" s="96"/>
      <c r="AH382" s="96"/>
      <c r="AI382" s="96"/>
      <c r="AJ382" s="96"/>
      <c r="AK382" s="96"/>
      <c r="AL382" s="96"/>
      <c r="AM382" s="96"/>
      <c r="AN382" s="96"/>
      <c r="AO382" s="96"/>
      <c r="AP382" s="96"/>
      <c r="AQ382" s="96"/>
      <c r="AR382" s="96"/>
      <c r="AS382" s="96"/>
      <c r="AT382" s="96"/>
      <c r="AU382" s="96"/>
      <c r="AV382" s="96"/>
      <c r="AW382" s="96"/>
      <c r="AX382" s="96"/>
      <c r="AY382" s="96"/>
      <c r="AZ382" s="96"/>
      <c r="BA382" s="96"/>
      <c r="BB382" s="96"/>
      <c r="BC382" s="96"/>
      <c r="BD382" s="96"/>
      <c r="BE382" s="96"/>
      <c r="BF382" s="96"/>
      <c r="BG382" s="96"/>
      <c r="BH382" s="96"/>
      <c r="BI382" s="96"/>
      <c r="BJ382" s="96"/>
      <c r="BK382" s="96"/>
      <c r="BL382" s="96"/>
      <c r="BM382" s="96"/>
      <c r="BN382" s="96"/>
      <c r="BO382" s="96"/>
      <c r="BP382" s="96"/>
      <c r="BQ382" s="96"/>
      <c r="BR382" s="96"/>
      <c r="BS382" s="96"/>
      <c r="BT382" s="96"/>
      <c r="BU382" s="96"/>
      <c r="BV382" s="96"/>
      <c r="BW382" s="96"/>
      <c r="BX382" s="96"/>
      <c r="BY382" s="96"/>
      <c r="BZ382" s="96"/>
      <c r="CA382" s="96"/>
      <c r="CB382" s="96"/>
      <c r="CC382" s="96"/>
      <c r="CD382" s="96"/>
      <c r="CE382" s="96"/>
      <c r="CF382" s="96"/>
      <c r="CG382" s="96"/>
      <c r="CH382" s="96"/>
      <c r="CI382" s="96"/>
      <c r="CJ382" s="96"/>
      <c r="CK382" s="96"/>
      <c r="CL382" s="96"/>
      <c r="CM382" s="96"/>
      <c r="CN382" s="96"/>
      <c r="CO382" s="96"/>
      <c r="CP382" s="96"/>
      <c r="CQ382" s="96"/>
      <c r="CR382" s="96"/>
      <c r="CS382" s="96"/>
      <c r="CT382" s="96"/>
      <c r="CU382" s="96"/>
      <c r="CV382" s="96"/>
      <c r="CW382" s="96"/>
      <c r="CX382" s="96"/>
      <c r="CY382" s="96"/>
      <c r="CZ382" s="96"/>
      <c r="DA382" s="96"/>
      <c r="DB382" s="96"/>
      <c r="DC382" s="96"/>
      <c r="DD382" s="96"/>
      <c r="DE382" s="96"/>
      <c r="DF382" s="96"/>
      <c r="DG382" s="96"/>
      <c r="DH382" s="96"/>
      <c r="DI382" s="96"/>
      <c r="DJ382" s="96"/>
      <c r="DK382" s="96"/>
      <c r="DL382" s="96"/>
      <c r="DM382" s="96"/>
      <c r="DN382" s="96"/>
      <c r="DO382" s="96"/>
      <c r="DP382" s="96"/>
      <c r="DQ382" s="96"/>
      <c r="DR382" s="96"/>
      <c r="DS382" s="96"/>
      <c r="DT382" s="96"/>
      <c r="DU382" s="96"/>
      <c r="DV382" s="96"/>
      <c r="DW382" s="96"/>
      <c r="DX382" s="96"/>
      <c r="DY382" s="96"/>
      <c r="DZ382" s="96"/>
      <c r="EA382" s="96"/>
      <c r="EB382" s="96"/>
      <c r="EC382" s="96"/>
      <c r="ED382" s="96"/>
      <c r="EE382" s="96"/>
      <c r="EF382" s="96"/>
      <c r="EG382" s="96"/>
      <c r="EH382" s="96"/>
      <c r="EI382" s="96"/>
      <c r="EJ382" s="96"/>
      <c r="EK382" s="96"/>
      <c r="EL382" s="96"/>
      <c r="EM382" s="96"/>
      <c r="EN382" s="96"/>
      <c r="EO382" s="96"/>
    </row>
    <row r="383" spans="1:14" s="11" customFormat="1" ht="24" customHeight="1">
      <c r="A383" s="84"/>
      <c r="B383" s="84"/>
      <c r="C383" s="84"/>
      <c r="D383" s="101"/>
      <c r="E383" s="101"/>
      <c r="F383" s="101"/>
      <c r="G383" s="101"/>
      <c r="H383" s="101"/>
      <c r="I383" s="101"/>
      <c r="J383" s="101"/>
      <c r="N383" s="102"/>
    </row>
    <row r="384" spans="1:14" s="11" customFormat="1" ht="20.25">
      <c r="A384" s="103"/>
      <c r="B384" s="103"/>
      <c r="C384" s="103"/>
      <c r="D384" s="104"/>
      <c r="E384" s="104"/>
      <c r="F384" s="104"/>
      <c r="G384" s="104"/>
      <c r="H384" s="104"/>
      <c r="I384" s="104"/>
      <c r="J384" s="104"/>
      <c r="N384" s="102"/>
    </row>
  </sheetData>
  <sheetProtection/>
  <mergeCells count="20">
    <mergeCell ref="H2:N2"/>
    <mergeCell ref="H6:N6"/>
    <mergeCell ref="H1:N1"/>
    <mergeCell ref="A9:M9"/>
    <mergeCell ref="E12:E13"/>
    <mergeCell ref="F12:F13"/>
    <mergeCell ref="N12:N13"/>
    <mergeCell ref="J12:J13"/>
    <mergeCell ref="K12:K13"/>
    <mergeCell ref="L12:L13"/>
    <mergeCell ref="J379:N379"/>
    <mergeCell ref="A382:B382"/>
    <mergeCell ref="M12:M13"/>
    <mergeCell ref="A12:A13"/>
    <mergeCell ref="B12:B13"/>
    <mergeCell ref="C12:C13"/>
    <mergeCell ref="D12:D13"/>
    <mergeCell ref="G12:G13"/>
    <mergeCell ref="H12:H13"/>
    <mergeCell ref="I12:I13"/>
  </mergeCells>
  <printOptions horizontalCentered="1"/>
  <pageMargins left="0.1968503937007874" right="0.2362204724409449" top="1.1811023622047245" bottom="0.5905511811023623" header="0.5118110236220472" footer="0.2362204724409449"/>
  <pageSetup firstPageNumber="62" useFirstPageNumber="1" fitToHeight="17" fitToWidth="1" horizontalDpi="600" verticalDpi="600" orientation="landscape" paperSize="9" scale="55" r:id="rId1"/>
  <headerFooter>
    <oddHeader>&amp;C&amp;14
</oddHeader>
    <oddFooter>&amp;R&amp;18&amp;P</oddFooter>
  </headerFooter>
  <rowBreaks count="1" manualBreakCount="1">
    <brk id="360" min="1"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2018-01-30T16:09:24Z</cp:lastPrinted>
  <dcterms:created xsi:type="dcterms:W3CDTF">2014-01-17T10:52:16Z</dcterms:created>
  <dcterms:modified xsi:type="dcterms:W3CDTF">2018-01-30T16:09:27Z</dcterms:modified>
  <cp:category/>
  <cp:version/>
  <cp:contentType/>
  <cp:contentStatus/>
</cp:coreProperties>
</file>